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drawings/drawing1.xml" ContentType="application/vnd.openxmlformats-officedocument.drawing+xml"/>
  <Override PartName="/xl/drawings/drawing2.xml" ContentType="application/vnd.openxmlformats-officedocument.drawing+xml"/>
  <Override PartName="/xl/pivotTables/pivotTable8.xml" ContentType="application/vnd.openxmlformats-officedocument.spreadsheetml.pivotTab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docs.live.net/7406a819fb10d71e/Trabajo Parques/2026/Julio/"/>
    </mc:Choice>
  </mc:AlternateContent>
  <xr:revisionPtr revIDLastSave="1227" documentId="8_{9185C2E3-B80D-F84F-80F5-8A13FF5B1032}" xr6:coauthVersionLast="47" xr6:coauthVersionMax="47" xr10:uidLastSave="{84D7347D-F64C-4459-92D9-ED5DA9B8B4A5}"/>
  <bookViews>
    <workbookView xWindow="19090" yWindow="-110" windowWidth="19420" windowHeight="10300" firstSheet="9" activeTab="9" xr2:uid="{907A4EF7-9DFE-46A1-ACD7-E6A8D78CEF7E}"/>
  </bookViews>
  <sheets>
    <sheet name="Tablas de equivalencia" sheetId="6" state="hidden" r:id="rId1"/>
    <sheet name="Hoja2" sheetId="11" state="hidden" r:id="rId2"/>
    <sheet name="DEPENDENCIAS (2)" sheetId="26" state="hidden" r:id="rId3"/>
    <sheet name="CADENA DE VALOR" sheetId="15" state="hidden" r:id="rId4"/>
    <sheet name="DEPENDENCIAS" sheetId="14" state="hidden" r:id="rId5"/>
    <sheet name="TOTAL PROYECTOS" sheetId="13" state="hidden" r:id="rId6"/>
    <sheet name="CONS-PGN" sheetId="16" state="hidden" r:id="rId7"/>
    <sheet name="CONS-FONAM" sheetId="25" state="hidden" r:id="rId8"/>
    <sheet name="ANEXO FONAM" sheetId="24" state="hidden" r:id="rId9"/>
    <sheet name="ANEXO" sheetId="4" r:id="rId10"/>
    <sheet name="Hoja1" sheetId="27" state="hidden" r:id="rId11"/>
    <sheet name="Hoja3" sheetId="28" state="hidden" r:id="rId12"/>
    <sheet name="E1-FO-11" sheetId="5" r:id="rId13"/>
    <sheet name="INSTRUCTIVO" sheetId="8" r:id="rId14"/>
  </sheets>
  <externalReferences>
    <externalReference r:id="rId15"/>
    <externalReference r:id="rId16"/>
  </externalReferences>
  <definedNames>
    <definedName name="_xlnm._FilterDatabase" localSheetId="9" hidden="1">ANEXO!$I$5:$AD$1050</definedName>
    <definedName name="_xlnm._FilterDatabase" localSheetId="8" hidden="1">'ANEXO FONAM'!$I$5:$AE$1020</definedName>
    <definedName name="_xlnm._FilterDatabase" localSheetId="10" hidden="1">Hoja1!$A$1:$F$1014</definedName>
    <definedName name="_xlnm._FilterDatabase" localSheetId="0" hidden="1">'Tablas de equivalencia'!$M$1:$M$958</definedName>
    <definedName name="A" localSheetId="12">#REF!</definedName>
    <definedName name="A" localSheetId="13">#REF!</definedName>
    <definedName name="A">#REF!</definedName>
    <definedName name="AA" localSheetId="12">#REF!</definedName>
    <definedName name="AA" localSheetId="13">#REF!</definedName>
    <definedName name="AA">#REF!</definedName>
    <definedName name="AAA" localSheetId="12">#REF!</definedName>
    <definedName name="AAA" localSheetId="13">#REF!</definedName>
    <definedName name="AAA">#REF!</definedName>
    <definedName name="AAAA" localSheetId="12">#REF!</definedName>
    <definedName name="AAAA" localSheetId="13">#REF!</definedName>
    <definedName name="AAAA">#REF!</definedName>
    <definedName name="AAAAA" localSheetId="12">#REF!</definedName>
    <definedName name="AAAAA" localSheetId="13">#REF!</definedName>
    <definedName name="AAAAA">#REF!</definedName>
    <definedName name="AMAZONAS" localSheetId="12">#REF!</definedName>
    <definedName name="AMAZONAS" localSheetId="13">#REF!</definedName>
    <definedName name="AMAZONAS">#REF!</definedName>
    <definedName name="ANTIOQUIA" localSheetId="12">#REF!</definedName>
    <definedName name="ANTIOQUIA" localSheetId="13">#REF!</definedName>
    <definedName name="ANTIOQUIA">#REF!</definedName>
    <definedName name="ARAUCA" localSheetId="12">#REF!</definedName>
    <definedName name="ARAUCA" localSheetId="13">#REF!</definedName>
    <definedName name="ARAUCA">#REF!</definedName>
    <definedName name="ARCHIP" localSheetId="12">#REF!</definedName>
    <definedName name="ARCHIP" localSheetId="13">#REF!</definedName>
    <definedName name="ARCHIP">#REF!</definedName>
    <definedName name="ATLANTICO" localSheetId="12">#REF!</definedName>
    <definedName name="ATLANTICO" localSheetId="13">#REF!</definedName>
    <definedName name="ATLANTICO">#REF!</definedName>
    <definedName name="BB" localSheetId="12">#REF!</definedName>
    <definedName name="BB" localSheetId="13">#REF!</definedName>
    <definedName name="BB">#REF!</definedName>
    <definedName name="BBB" localSheetId="12">#REF!</definedName>
    <definedName name="BBB" localSheetId="13">#REF!</definedName>
    <definedName name="BBB">#REF!</definedName>
    <definedName name="BBBB" localSheetId="12">#REF!</definedName>
    <definedName name="BBBB" localSheetId="13">#REF!</definedName>
    <definedName name="BBBB">#REF!</definedName>
    <definedName name="BBBBB" localSheetId="12">#REF!</definedName>
    <definedName name="BBBBB" localSheetId="13">#REF!</definedName>
    <definedName name="BBBBB">#REF!</definedName>
    <definedName name="BOGDC" localSheetId="12">#REF!</definedName>
    <definedName name="BOGDC" localSheetId="13">#REF!</definedName>
    <definedName name="BOGDC">#REF!</definedName>
    <definedName name="BOLIVAR" localSheetId="12">#REF!</definedName>
    <definedName name="BOLIVAR" localSheetId="13">#REF!</definedName>
    <definedName name="BOLIVAR">#REF!</definedName>
    <definedName name="BOYA" localSheetId="12">#REF!</definedName>
    <definedName name="BOYA" localSheetId="13">#REF!</definedName>
    <definedName name="BOYA">#REF!</definedName>
    <definedName name="CALDAS" localSheetId="12">#REF!</definedName>
    <definedName name="CALDAS" localSheetId="13">#REF!</definedName>
    <definedName name="CALDAS">#REF!</definedName>
    <definedName name="CAQUETA" localSheetId="12">#REF!</definedName>
    <definedName name="CAQUETA" localSheetId="13">#REF!</definedName>
    <definedName name="CAQUETA">#REF!</definedName>
    <definedName name="CASANARE" localSheetId="12">#REF!</definedName>
    <definedName name="CASANARE" localSheetId="13">#REF!</definedName>
    <definedName name="CASANARE">#REF!</definedName>
    <definedName name="CAUCA" localSheetId="12">#REF!</definedName>
    <definedName name="CAUCA" localSheetId="13">#REF!</definedName>
    <definedName name="CAUCA">#REF!</definedName>
    <definedName name="CC" localSheetId="12">#REF!</definedName>
    <definedName name="CC" localSheetId="13">#REF!</definedName>
    <definedName name="CC">#REF!</definedName>
    <definedName name="CCC" localSheetId="12">#REF!</definedName>
    <definedName name="CCC" localSheetId="13">#REF!</definedName>
    <definedName name="CCC">#REF!</definedName>
    <definedName name="CCCC" localSheetId="12">#REF!</definedName>
    <definedName name="CCCC" localSheetId="13">#REF!</definedName>
    <definedName name="CCCC">#REF!</definedName>
    <definedName name="CCCCC" localSheetId="12">#REF!</definedName>
    <definedName name="CCCCC" localSheetId="13">#REF!</definedName>
    <definedName name="CCCCC">#REF!</definedName>
    <definedName name="CENTRAL" localSheetId="12">#REF!</definedName>
    <definedName name="CENTRAL" localSheetId="13">#REF!</definedName>
    <definedName name="CENTRAL">#REF!</definedName>
    <definedName name="CESAR" localSheetId="12">#REF!</definedName>
    <definedName name="CESAR" localSheetId="13">#REF!</definedName>
    <definedName name="CESAR">#REF!</definedName>
    <definedName name="CHOCO" localSheetId="12">#REF!</definedName>
    <definedName name="CHOCO" localSheetId="13">#REF!</definedName>
    <definedName name="CHOCO">#REF!</definedName>
    <definedName name="CI" localSheetId="12">#REF!</definedName>
    <definedName name="CI" localSheetId="13">#REF!</definedName>
    <definedName name="CI">#REF!</definedName>
    <definedName name="CII" localSheetId="12">#REF!</definedName>
    <definedName name="CII" localSheetId="13">#REF!</definedName>
    <definedName name="CII">#REF!</definedName>
    <definedName name="CIII" localSheetId="12">#REF!</definedName>
    <definedName name="CIII" localSheetId="13">#REF!</definedName>
    <definedName name="CIII">#REF!</definedName>
    <definedName name="CONP" localSheetId="12">#REF!</definedName>
    <definedName name="CONP" localSheetId="13">#REF!</definedName>
    <definedName name="CONP">#REF!</definedName>
    <definedName name="CONPES" localSheetId="12">#REF!</definedName>
    <definedName name="CONPES" localSheetId="13">#REF!</definedName>
    <definedName name="CONPES">#REF!</definedName>
    <definedName name="CONSER" localSheetId="12">#REF!</definedName>
    <definedName name="CONSER" localSheetId="13">#REF!</definedName>
    <definedName name="CONSER">#REF!</definedName>
    <definedName name="CORDOBA" localSheetId="12">#REF!</definedName>
    <definedName name="CORDOBA" localSheetId="13">#REF!</definedName>
    <definedName name="CORDOBA">#REF!</definedName>
    <definedName name="CTA" localSheetId="12">#REF!</definedName>
    <definedName name="CTA" localSheetId="13">#REF!</definedName>
    <definedName name="CTA">#REF!</definedName>
    <definedName name="CUENTA" localSheetId="12">#REF!</definedName>
    <definedName name="CUENTA" localSheetId="13">#REF!</definedName>
    <definedName name="CUENTA">#REF!</definedName>
    <definedName name="CUNDI" localSheetId="12">#REF!</definedName>
    <definedName name="CUNDI" localSheetId="13">#REF!</definedName>
    <definedName name="CUNDI">#REF!</definedName>
    <definedName name="DD" localSheetId="12">#REF!</definedName>
    <definedName name="DD" localSheetId="13">#REF!</definedName>
    <definedName name="DD">#REF!</definedName>
    <definedName name="DDD" localSheetId="12">#REF!</definedName>
    <definedName name="DDD" localSheetId="13">#REF!</definedName>
    <definedName name="DDD">#REF!</definedName>
    <definedName name="DDDD" localSheetId="12">#REF!</definedName>
    <definedName name="DDDD" localSheetId="13">#REF!</definedName>
    <definedName name="DDDD">#REF!</definedName>
    <definedName name="depart" localSheetId="12">#REF!</definedName>
    <definedName name="depart" localSheetId="13">#REF!</definedName>
    <definedName name="depart">#REF!</definedName>
    <definedName name="DEPENDENCIA" localSheetId="12">#REF!</definedName>
    <definedName name="DEPENDENCIA" localSheetId="13">#REF!</definedName>
    <definedName name="DEPENDENCIA">#REF!</definedName>
    <definedName name="DG" localSheetId="12">#REF!</definedName>
    <definedName name="DG" localSheetId="13">#REF!</definedName>
    <definedName name="DG">#REF!</definedName>
    <definedName name="DIMENSION" localSheetId="12">#REF!</definedName>
    <definedName name="DIMENSION" localSheetId="13">#REF!</definedName>
    <definedName name="DIMENSION">#REF!</definedName>
    <definedName name="DPTO" localSheetId="12">#REF!</definedName>
    <definedName name="DPTO" localSheetId="13">#REF!</definedName>
    <definedName name="DPTO">#REF!</definedName>
    <definedName name="DTAM" localSheetId="12">#REF!</definedName>
    <definedName name="DTAM" localSheetId="13">#REF!</definedName>
    <definedName name="DTAM">#REF!</definedName>
    <definedName name="DTAN" localSheetId="12">#REF!</definedName>
    <definedName name="DTAN" localSheetId="13">#REF!</definedName>
    <definedName name="DTAN">#REF!</definedName>
    <definedName name="DTAO" localSheetId="12">#REF!</definedName>
    <definedName name="DTAO" localSheetId="13">#REF!</definedName>
    <definedName name="DTAO">#REF!</definedName>
    <definedName name="DTCA" localSheetId="12">#REF!</definedName>
    <definedName name="DTCA" localSheetId="13">#REF!</definedName>
    <definedName name="DTCA">#REF!</definedName>
    <definedName name="DTOR" localSheetId="12">#REF!</definedName>
    <definedName name="DTOR" localSheetId="13">#REF!</definedName>
    <definedName name="DTOR">#REF!</definedName>
    <definedName name="DTPA" localSheetId="12">#REF!</definedName>
    <definedName name="DTPA" localSheetId="13">#REF!</definedName>
    <definedName name="DTPA">#REF!</definedName>
    <definedName name="EE" localSheetId="12">#REF!</definedName>
    <definedName name="EE" localSheetId="13">#REF!</definedName>
    <definedName name="EE">#REF!</definedName>
    <definedName name="EEE" localSheetId="12">#REF!</definedName>
    <definedName name="EEE" localSheetId="13">#REF!</definedName>
    <definedName name="EEE">#REF!</definedName>
    <definedName name="EEEE" localSheetId="12">#REF!</definedName>
    <definedName name="EEEE" localSheetId="13">#REF!</definedName>
    <definedName name="EEEE">#REF!</definedName>
    <definedName name="FF" localSheetId="12">#REF!</definedName>
    <definedName name="FF" localSheetId="13">#REF!</definedName>
    <definedName name="FF">#REF!</definedName>
    <definedName name="FFF" localSheetId="12">#REF!</definedName>
    <definedName name="FFF" localSheetId="13">#REF!</definedName>
    <definedName name="FFF">#REF!</definedName>
    <definedName name="FFFF" localSheetId="12">#REF!</definedName>
    <definedName name="FFFF" localSheetId="13">#REF!</definedName>
    <definedName name="FFFF">#REF!</definedName>
    <definedName name="FI" localSheetId="12">#REF!</definedName>
    <definedName name="FI" localSheetId="13">#REF!</definedName>
    <definedName name="FI">#REF!</definedName>
    <definedName name="FII" localSheetId="12">#REF!</definedName>
    <definedName name="FII" localSheetId="13">#REF!</definedName>
    <definedName name="FII">#REF!</definedName>
    <definedName name="FIII" localSheetId="12">#REF!</definedName>
    <definedName name="FIII" localSheetId="13">#REF!</definedName>
    <definedName name="FIII">#REF!</definedName>
    <definedName name="FIV" localSheetId="12">#REF!</definedName>
    <definedName name="FIV" localSheetId="13">#REF!</definedName>
    <definedName name="FIV">#REF!</definedName>
    <definedName name="FORTA" localSheetId="12">#REF!</definedName>
    <definedName name="FORTA" localSheetId="13">#REF!</definedName>
    <definedName name="FORTA">#REF!</definedName>
    <definedName name="FORTA1" localSheetId="12">#REF!</definedName>
    <definedName name="FORTA1" localSheetId="13">#REF!</definedName>
    <definedName name="FORTA1">#REF!</definedName>
    <definedName name="FORTA2" localSheetId="12">#REF!</definedName>
    <definedName name="FORTA2" localSheetId="13">#REF!</definedName>
    <definedName name="FORTA2">#REF!</definedName>
    <definedName name="FORTA3" localSheetId="12">#REF!</definedName>
    <definedName name="FORTA3" localSheetId="13">#REF!</definedName>
    <definedName name="FORTA3">#REF!</definedName>
    <definedName name="FV" localSheetId="12">#REF!</definedName>
    <definedName name="FV" localSheetId="13">#REF!</definedName>
    <definedName name="FV">#REF!</definedName>
    <definedName name="FVI" localSheetId="12">#REF!</definedName>
    <definedName name="FVI" localSheetId="13">#REF!</definedName>
    <definedName name="FVI">#REF!</definedName>
    <definedName name="FVII" localSheetId="12">#REF!</definedName>
    <definedName name="FVII" localSheetId="13">#REF!</definedName>
    <definedName name="FVII">#REF!</definedName>
    <definedName name="GG" localSheetId="12">#REF!</definedName>
    <definedName name="GG" localSheetId="13">#REF!</definedName>
    <definedName name="GG">#REF!</definedName>
    <definedName name="GGG" localSheetId="12">#REF!</definedName>
    <definedName name="GGG" localSheetId="13">#REF!</definedName>
    <definedName name="GGG">#REF!</definedName>
    <definedName name="GGGG" localSheetId="12">#REF!</definedName>
    <definedName name="GGGG" localSheetId="13">#REF!</definedName>
    <definedName name="GGGG">#REF!</definedName>
    <definedName name="GRUPOPAR" localSheetId="12">#REF!</definedName>
    <definedName name="GRUPOPAR" localSheetId="13">#REF!</definedName>
    <definedName name="GRUPOPAR">#REF!</definedName>
    <definedName name="GUAINIA" localSheetId="12">#REF!</definedName>
    <definedName name="GUAINIA" localSheetId="13">#REF!</definedName>
    <definedName name="GUAINIA">#REF!</definedName>
    <definedName name="GUAJIRA" localSheetId="12">#REF!</definedName>
    <definedName name="GUAJIRA" localSheetId="13">#REF!</definedName>
    <definedName name="GUAJIRA">#REF!</definedName>
    <definedName name="GUAVIARE" localSheetId="12">#REF!</definedName>
    <definedName name="GUAVIARE" localSheetId="13">#REF!</definedName>
    <definedName name="GUAVIARE">#REF!</definedName>
    <definedName name="HH" localSheetId="12">#REF!</definedName>
    <definedName name="HH" localSheetId="13">#REF!</definedName>
    <definedName name="HH">#REF!</definedName>
    <definedName name="HHH" localSheetId="12">#REF!</definedName>
    <definedName name="HHH" localSheetId="13">#REF!</definedName>
    <definedName name="HHH">#REF!</definedName>
    <definedName name="HUILA" localSheetId="12">#REF!</definedName>
    <definedName name="HUILA" localSheetId="13">#REF!</definedName>
    <definedName name="HUILA">#REF!</definedName>
    <definedName name="II" localSheetId="12">#REF!</definedName>
    <definedName name="II" localSheetId="13">#REF!</definedName>
    <definedName name="II">#REF!</definedName>
    <definedName name="III" localSheetId="12">#REF!</definedName>
    <definedName name="III" localSheetId="13">#REF!</definedName>
    <definedName name="III">#REF!</definedName>
    <definedName name="INFRA" localSheetId="12">#REF!</definedName>
    <definedName name="INFRA" localSheetId="13">#REF!</definedName>
    <definedName name="INFRA">#REF!</definedName>
    <definedName name="INFRA1" localSheetId="12">#REF!</definedName>
    <definedName name="INFRA1" localSheetId="13">#REF!</definedName>
    <definedName name="INFRA1">#REF!</definedName>
    <definedName name="INFRA2" localSheetId="12">#REF!</definedName>
    <definedName name="INFRA2" localSheetId="13">#REF!</definedName>
    <definedName name="INFRA2">#REF!</definedName>
    <definedName name="INSUMOSMGA" localSheetId="12">#REF!</definedName>
    <definedName name="INSUMOSMGA" localSheetId="13">#REF!</definedName>
    <definedName name="INSUMOSMGA">#REF!</definedName>
    <definedName name="JJ" localSheetId="12">#REF!</definedName>
    <definedName name="JJ" localSheetId="13">#REF!</definedName>
    <definedName name="JJ">#REF!</definedName>
    <definedName name="KK" localSheetId="12">#REF!</definedName>
    <definedName name="KK" localSheetId="13">#REF!</definedName>
    <definedName name="KK">#REF!</definedName>
    <definedName name="LL" localSheetId="12">#REF!</definedName>
    <definedName name="LL" localSheetId="13">#REF!</definedName>
    <definedName name="LL">#REF!</definedName>
    <definedName name="MAGDALENA" localSheetId="12">#REF!</definedName>
    <definedName name="MAGDALENA" localSheetId="13">#REF!</definedName>
    <definedName name="MAGDALENA">#REF!</definedName>
    <definedName name="META" localSheetId="12">#REF!</definedName>
    <definedName name="META" localSheetId="13">#REF!</definedName>
    <definedName name="META">#REF!</definedName>
    <definedName name="MGA" localSheetId="12">#REF!</definedName>
    <definedName name="MGA" localSheetId="13">#REF!</definedName>
    <definedName name="MGA">#REF!</definedName>
    <definedName name="MI" localSheetId="12">#REF!</definedName>
    <definedName name="MI" localSheetId="13">#REF!</definedName>
    <definedName name="MI">#REF!</definedName>
    <definedName name="MII" localSheetId="12">#REF!</definedName>
    <definedName name="MII" localSheetId="13">#REF!</definedName>
    <definedName name="MII">#REF!</definedName>
    <definedName name="MIII" localSheetId="12">#REF!</definedName>
    <definedName name="MIII" localSheetId="13">#REF!</definedName>
    <definedName name="MIII">#REF!</definedName>
    <definedName name="MIPG" localSheetId="12">#REF!</definedName>
    <definedName name="MIPG" localSheetId="13">#REF!</definedName>
    <definedName name="MIPG">#REF!</definedName>
    <definedName name="MISI1" localSheetId="12">#REF!</definedName>
    <definedName name="MISI1" localSheetId="13">#REF!</definedName>
    <definedName name="MISI1">#REF!</definedName>
    <definedName name="MISI2" localSheetId="12">#REF!</definedName>
    <definedName name="MISI2" localSheetId="13">#REF!</definedName>
    <definedName name="MISI2">#REF!</definedName>
    <definedName name="MISI3" localSheetId="12">#REF!</definedName>
    <definedName name="MISI3" localSheetId="13">#REF!</definedName>
    <definedName name="MISI3">#REF!</definedName>
    <definedName name="MISI4" localSheetId="12">#REF!</definedName>
    <definedName name="MISI4" localSheetId="13">#REF!</definedName>
    <definedName name="MISI4">#REF!</definedName>
    <definedName name="MISIONAL" localSheetId="12">#REF!</definedName>
    <definedName name="MISIONAL" localSheetId="13">#REF!</definedName>
    <definedName name="MISIONAL">#REF!</definedName>
    <definedName name="MIV" localSheetId="12">#REF!</definedName>
    <definedName name="MIV" localSheetId="13">#REF!</definedName>
    <definedName name="MIV">#REF!</definedName>
    <definedName name="MIX" localSheetId="12">#REF!</definedName>
    <definedName name="MIX" localSheetId="13">#REF!</definedName>
    <definedName name="MIX">#REF!</definedName>
    <definedName name="MM" localSheetId="12">#REF!</definedName>
    <definedName name="MM" localSheetId="13">#REF!</definedName>
    <definedName name="MM">#REF!</definedName>
    <definedName name="MV" localSheetId="12">#REF!</definedName>
    <definedName name="MV" localSheetId="13">#REF!</definedName>
    <definedName name="MV">#REF!</definedName>
    <definedName name="MVI" localSheetId="12">#REF!</definedName>
    <definedName name="MVI" localSheetId="13">#REF!</definedName>
    <definedName name="MVI">#REF!</definedName>
    <definedName name="MVII" localSheetId="12">#REF!</definedName>
    <definedName name="MVII" localSheetId="13">#REF!</definedName>
    <definedName name="MVII">#REF!</definedName>
    <definedName name="MVIII" localSheetId="12">#REF!</definedName>
    <definedName name="MVIII" localSheetId="13">#REF!</definedName>
    <definedName name="MVIII">#REF!</definedName>
    <definedName name="MX" localSheetId="12">#REF!</definedName>
    <definedName name="MX" localSheetId="13">#REF!</definedName>
    <definedName name="MX">#REF!</definedName>
    <definedName name="MXI" localSheetId="12">#REF!</definedName>
    <definedName name="MXI" localSheetId="13">#REF!</definedName>
    <definedName name="MXI">#REF!</definedName>
    <definedName name="NACION" localSheetId="12">#REF!</definedName>
    <definedName name="NACION" localSheetId="13">#REF!</definedName>
    <definedName name="NACION">#REF!</definedName>
    <definedName name="NARINO" localSheetId="12">#REF!</definedName>
    <definedName name="NARINO" localSheetId="13">#REF!</definedName>
    <definedName name="NARINO">#REF!</definedName>
    <definedName name="NIVEL" localSheetId="12">#REF!</definedName>
    <definedName name="NIVEL" localSheetId="13">#REF!</definedName>
    <definedName name="NIVEL">#REF!</definedName>
    <definedName name="NN" localSheetId="12">#REF!</definedName>
    <definedName name="NN" localSheetId="13">#REF!</definedName>
    <definedName name="NN">#REF!</definedName>
    <definedName name="NORTESANTA" localSheetId="12">#REF!</definedName>
    <definedName name="NORTESANTA" localSheetId="13">#REF!</definedName>
    <definedName name="NORTESANTA">#REF!</definedName>
    <definedName name="OBESTRATEGICOS" localSheetId="12">#REF!</definedName>
    <definedName name="OBESTRATEGICOS" localSheetId="13">#REF!</definedName>
    <definedName name="OBESTRATEGICOS">#REF!</definedName>
    <definedName name="ODS" localSheetId="12">#REF!</definedName>
    <definedName name="ODS" localSheetId="13">#REF!</definedName>
    <definedName name="ODS">#REF!</definedName>
    <definedName name="PACTOS" localSheetId="12">#REF!</definedName>
    <definedName name="PACTOS" localSheetId="13">#REF!</definedName>
    <definedName name="PACTOS">#REF!</definedName>
    <definedName name="POL" localSheetId="12">#REF!</definedName>
    <definedName name="POL" localSheetId="13">#REF!</definedName>
    <definedName name="POL">#REF!</definedName>
    <definedName name="PROGRAMA" localSheetId="12">#REF!</definedName>
    <definedName name="PROGRAMA" localSheetId="13">#REF!</definedName>
    <definedName name="PROGRAMA">#REF!</definedName>
    <definedName name="PROGRAMAS" localSheetId="12">#REF!</definedName>
    <definedName name="PROGRAMAS" localSheetId="13">#REF!</definedName>
    <definedName name="PROGRAMAS">#REF!</definedName>
    <definedName name="PROY" localSheetId="12">#REF!</definedName>
    <definedName name="PROY" localSheetId="13">#REF!</definedName>
    <definedName name="PROY">#REF!</definedName>
    <definedName name="PROYECTOS" localSheetId="12">#REF!</definedName>
    <definedName name="PROYECTOS" localSheetId="13">#REF!</definedName>
    <definedName name="PROYECTOS">#REF!</definedName>
    <definedName name="PTOY" localSheetId="12">#REF!</definedName>
    <definedName name="PTOY" localSheetId="13">#REF!</definedName>
    <definedName name="PTOY">#REF!</definedName>
    <definedName name="PUTUMAYO" localSheetId="12">#REF!</definedName>
    <definedName name="PUTUMAYO" localSheetId="13">#REF!</definedName>
    <definedName name="PUTUMAYO">#REF!</definedName>
    <definedName name="QUINDIO" localSheetId="12">#REF!</definedName>
    <definedName name="QUINDIO" localSheetId="13">#REF!</definedName>
    <definedName name="QUINDIO">#REF!</definedName>
    <definedName name="REC" localSheetId="12">#REF!</definedName>
    <definedName name="REC" localSheetId="13">#REF!</definedName>
    <definedName name="REC">#REF!</definedName>
    <definedName name="RECURSO" localSheetId="12">#REF!</definedName>
    <definedName name="RECURSO" localSheetId="13">#REF!</definedName>
    <definedName name="RECURSO">#REF!</definedName>
    <definedName name="REGIONAPROYE" localSheetId="12">#REF!</definedName>
    <definedName name="REGIONAPROYE" localSheetId="13">#REF!</definedName>
    <definedName name="REGIONAPROYE">#REF!</definedName>
    <definedName name="RISARALDA" localSheetId="12">#REF!</definedName>
    <definedName name="RISARALDA" localSheetId="13">#REF!</definedName>
    <definedName name="RISARALDA">#REF!</definedName>
    <definedName name="SAF" localSheetId="12">#REF!</definedName>
    <definedName name="SAF" localSheetId="13">#REF!</definedName>
    <definedName name="SAF">#REF!</definedName>
    <definedName name="SANTANDER" localSheetId="12">#REF!</definedName>
    <definedName name="SANTANDER" localSheetId="13">#REF!</definedName>
    <definedName name="SANTANDER">#REF!</definedName>
    <definedName name="SENTENCIA" localSheetId="12">#REF!</definedName>
    <definedName name="SENTENCIA" localSheetId="13">#REF!</definedName>
    <definedName name="SENTENCIA">#REF!</definedName>
    <definedName name="SENTENCIAS" localSheetId="12">#REF!</definedName>
    <definedName name="SENTENCIAS" localSheetId="13">#REF!</definedName>
    <definedName name="SENTENCIAS">#REF!</definedName>
    <definedName name="SGM" localSheetId="12">#REF!</definedName>
    <definedName name="SGM" localSheetId="13">#REF!</definedName>
    <definedName name="SGM">#REF!</definedName>
    <definedName name="SSNA" localSheetId="12">#REF!</definedName>
    <definedName name="SSNA" localSheetId="13">#REF!</definedName>
    <definedName name="SSNA">#REF!</definedName>
    <definedName name="SUCRE" localSheetId="12">#REF!</definedName>
    <definedName name="SUCRE" localSheetId="13">#REF!</definedName>
    <definedName name="SUCRE">#REF!</definedName>
    <definedName name="TASAS" localSheetId="12">#REF!</definedName>
    <definedName name="TASAS" localSheetId="13">#REF!</definedName>
    <definedName name="TASAS">#REF!</definedName>
    <definedName name="TASAS1" localSheetId="12">#REF!</definedName>
    <definedName name="TASAS1" localSheetId="13">#REF!</definedName>
    <definedName name="TASAS1">#REF!</definedName>
    <definedName name="TASAS2" localSheetId="12">#REF!</definedName>
    <definedName name="TASAS2" localSheetId="13">#REF!</definedName>
    <definedName name="TASAS2">#REF!</definedName>
    <definedName name="TERRITORIAL" localSheetId="12">#REF!</definedName>
    <definedName name="TERRITORIAL" localSheetId="13">#REF!</definedName>
    <definedName name="TERRITORIAL">#REF!</definedName>
    <definedName name="TI" localSheetId="12">#REF!</definedName>
    <definedName name="TI" localSheetId="13">#REF!</definedName>
    <definedName name="TI">#REF!</definedName>
    <definedName name="TII" localSheetId="12">#REF!</definedName>
    <definedName name="TII" localSheetId="13">#REF!</definedName>
    <definedName name="TII">#REF!</definedName>
    <definedName name="TIII" localSheetId="12">#REF!</definedName>
    <definedName name="TIII" localSheetId="13">#REF!</definedName>
    <definedName name="TIII">#REF!</definedName>
    <definedName name="TIPO" localSheetId="12">#REF!</definedName>
    <definedName name="TIPO" localSheetId="13">#REF!</definedName>
    <definedName name="TIPO">#REF!</definedName>
    <definedName name="TIV" localSheetId="12">#REF!</definedName>
    <definedName name="TIV" localSheetId="13">#REF!</definedName>
    <definedName name="TIV">#REF!</definedName>
    <definedName name="TOLIMA" localSheetId="12">#REF!</definedName>
    <definedName name="TOLIMA" localSheetId="13">#REF!</definedName>
    <definedName name="TOLIMA">#REF!</definedName>
    <definedName name="TRANSVERSAL" localSheetId="12">#REF!</definedName>
    <definedName name="TRANSVERSAL" localSheetId="13">#REF!</definedName>
    <definedName name="TRANSVERSAL">#REF!</definedName>
    <definedName name="TRAZA" localSheetId="12">#REF!</definedName>
    <definedName name="TRAZA" localSheetId="13">#REF!</definedName>
    <definedName name="TRAZA">#REF!</definedName>
    <definedName name="TRAZADORES" localSheetId="12">#REF!</definedName>
    <definedName name="TRAZADORES" localSheetId="13">#REF!</definedName>
    <definedName name="TRAZADORES">#REF!</definedName>
    <definedName name="TT" localSheetId="12">#REF!</definedName>
    <definedName name="TT" localSheetId="13">#REF!</definedName>
    <definedName name="TT">#REF!</definedName>
    <definedName name="TV" localSheetId="12">#REF!</definedName>
    <definedName name="TV" localSheetId="13">#REF!</definedName>
    <definedName name="TV">#REF!</definedName>
    <definedName name="TVI" localSheetId="12">#REF!</definedName>
    <definedName name="TVI" localSheetId="13">#REF!</definedName>
    <definedName name="TVI">#REF!</definedName>
    <definedName name="TVII" localSheetId="12">#REF!</definedName>
    <definedName name="TVII" localSheetId="13">#REF!</definedName>
    <definedName name="TVII">#REF!</definedName>
    <definedName name="VALLE" localSheetId="12">#REF!</definedName>
    <definedName name="VALLE" localSheetId="13">#REF!</definedName>
    <definedName name="VALLE">#REF!</definedName>
    <definedName name="VAUPES" localSheetId="12">#REF!</definedName>
    <definedName name="VAUPES" localSheetId="13">#REF!</definedName>
    <definedName name="VAUPES">#REF!</definedName>
    <definedName name="VICHADA" localSheetId="12">#REF!</definedName>
    <definedName name="VICHADA" localSheetId="13">#REF!</definedName>
    <definedName name="VICHADA">#REF!</definedName>
  </definedNames>
  <calcPr calcId="191029"/>
  <pivotCaches>
    <pivotCache cacheId="4" r:id="rId17"/>
    <pivotCache cacheId="5" r:id="rId18"/>
    <pivotCache cacheId="6" r:id="rId19"/>
    <pivotCache cacheId="7" r:id="rId20"/>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047" i="4" l="1"/>
  <c r="U1047" i="4"/>
  <c r="V1047" i="4"/>
  <c r="W1047" i="4"/>
  <c r="R1047" i="4"/>
  <c r="S1047" i="4"/>
  <c r="Q1047" i="4"/>
  <c r="V1046" i="4"/>
  <c r="W1046" i="4"/>
  <c r="V1045" i="4"/>
  <c r="W1045" i="4"/>
  <c r="V1044" i="4"/>
  <c r="W1044" i="4"/>
  <c r="S443" i="4"/>
  <c r="S1043" i="4"/>
  <c r="S1042" i="4"/>
  <c r="S362" i="4"/>
  <c r="S356" i="4"/>
  <c r="S507" i="4"/>
  <c r="S415" i="4"/>
  <c r="R366" i="4"/>
  <c r="R429" i="4"/>
  <c r="R478" i="4"/>
  <c r="R409" i="4"/>
  <c r="R368" i="4"/>
  <c r="R407" i="4"/>
  <c r="S1039" i="4"/>
  <c r="R124" i="4"/>
  <c r="S399" i="4"/>
  <c r="S393" i="4"/>
  <c r="R381" i="4"/>
  <c r="R427" i="4"/>
  <c r="R357" i="4"/>
  <c r="R468" i="4"/>
  <c r="R442" i="4"/>
  <c r="R479" i="4"/>
  <c r="R175" i="4"/>
  <c r="V175" i="4" s="1"/>
  <c r="S120" i="4"/>
  <c r="V1043" i="4" l="1"/>
  <c r="W1043" i="4"/>
  <c r="V1042" i="4"/>
  <c r="W1042" i="4"/>
  <c r="R634" i="4"/>
  <c r="R88" i="4" l="1"/>
  <c r="R85" i="4"/>
  <c r="R50" i="4"/>
  <c r="W1049" i="4"/>
  <c r="V1041" i="4" l="1"/>
  <c r="W1041" i="4"/>
  <c r="S1040" i="4"/>
  <c r="V1040" i="4" s="1"/>
  <c r="W1040" i="4"/>
  <c r="S197" i="4"/>
  <c r="R211" i="4"/>
  <c r="R199" i="4"/>
  <c r="V1036" i="4"/>
  <c r="W1036" i="4"/>
  <c r="V1037" i="4"/>
  <c r="W1037" i="4"/>
  <c r="V1038" i="4"/>
  <c r="W1038" i="4"/>
  <c r="V1039" i="4"/>
  <c r="W1039" i="4"/>
  <c r="S1035" i="4"/>
  <c r="V1035" i="4" l="1"/>
  <c r="W1035" i="4"/>
  <c r="W784" i="4"/>
  <c r="V784" i="4"/>
  <c r="AB1002" i="4"/>
  <c r="V1002" i="4"/>
  <c r="W1002" i="4"/>
  <c r="V1004" i="4"/>
  <c r="W1004" i="4"/>
  <c r="S1028" i="4"/>
  <c r="V1034" i="4"/>
  <c r="W1034" i="4"/>
  <c r="V1033" i="4"/>
  <c r="W1033" i="4"/>
  <c r="R957" i="4"/>
  <c r="R841" i="4"/>
  <c r="R812" i="4"/>
  <c r="R910" i="4"/>
  <c r="W21" i="5"/>
  <c r="V21" i="5"/>
  <c r="U21" i="5"/>
  <c r="T21" i="5"/>
  <c r="S21" i="5"/>
  <c r="R21" i="5"/>
  <c r="M21" i="5"/>
  <c r="N21" i="5" s="1"/>
  <c r="Q21" i="5" s="1"/>
  <c r="L21" i="5"/>
  <c r="K21" i="5"/>
  <c r="J21" i="5"/>
  <c r="I21" i="5"/>
  <c r="H21" i="5"/>
  <c r="G21" i="5"/>
  <c r="F21" i="5"/>
  <c r="V1032" i="4"/>
  <c r="W1032" i="4"/>
  <c r="R1048" i="4" l="1"/>
  <c r="V1030" i="4"/>
  <c r="W1030" i="4"/>
  <c r="V1031" i="4"/>
  <c r="W1031" i="4"/>
  <c r="AB1029" i="4" l="1"/>
  <c r="AB1028" i="4"/>
  <c r="V1028" i="4"/>
  <c r="W1028" i="4"/>
  <c r="V1029" i="4"/>
  <c r="W1029" i="4"/>
  <c r="V1025" i="4" l="1"/>
  <c r="W1025" i="4"/>
  <c r="V1026" i="4"/>
  <c r="W1026" i="4"/>
  <c r="V1027" i="4"/>
  <c r="W1027" i="4"/>
  <c r="V1019" i="4" l="1"/>
  <c r="V1020" i="4"/>
  <c r="W1021" i="4"/>
  <c r="V1022" i="4"/>
  <c r="V1023" i="4"/>
  <c r="V1024" i="4"/>
  <c r="AB1015" i="4"/>
  <c r="AB1016" i="4"/>
  <c r="AB1017" i="4"/>
  <c r="AB1018" i="4"/>
  <c r="AB1019" i="4"/>
  <c r="AB1020" i="4"/>
  <c r="AB1021" i="4"/>
  <c r="AB1022" i="4"/>
  <c r="AB1023" i="4"/>
  <c r="AB1024" i="4"/>
  <c r="V1021" i="4" l="1"/>
  <c r="W1024" i="4"/>
  <c r="W1020" i="4"/>
  <c r="W1023" i="4"/>
  <c r="W1019" i="4"/>
  <c r="W1022" i="4"/>
  <c r="F19" i="5" l="1"/>
  <c r="G19" i="5"/>
  <c r="H19" i="5"/>
  <c r="I19" i="5"/>
  <c r="J19" i="5"/>
  <c r="K19" i="5"/>
  <c r="L19" i="5"/>
  <c r="R19" i="5"/>
  <c r="S19" i="5"/>
  <c r="T19" i="5"/>
  <c r="V19" i="5"/>
  <c r="W19" i="5"/>
  <c r="F20" i="5"/>
  <c r="G20" i="5"/>
  <c r="H20" i="5"/>
  <c r="I20" i="5"/>
  <c r="J20" i="5"/>
  <c r="K20" i="5"/>
  <c r="L20" i="5"/>
  <c r="R20" i="5"/>
  <c r="S20" i="5"/>
  <c r="T20" i="5"/>
  <c r="V20" i="5"/>
  <c r="W20" i="5"/>
  <c r="G3" i="27"/>
  <c r="G4" i="27"/>
  <c r="G5" i="27"/>
  <c r="G6" i="27"/>
  <c r="G7" i="27"/>
  <c r="G8" i="27"/>
  <c r="G9" i="27"/>
  <c r="G10" i="27"/>
  <c r="G11" i="27"/>
  <c r="G12" i="27"/>
  <c r="G13" i="27"/>
  <c r="G14" i="27"/>
  <c r="G15" i="27"/>
  <c r="G16" i="27"/>
  <c r="G17" i="27"/>
  <c r="G18" i="27"/>
  <c r="G19" i="27"/>
  <c r="G20" i="27"/>
  <c r="G21" i="27"/>
  <c r="G22" i="27"/>
  <c r="G23" i="27"/>
  <c r="G24" i="27"/>
  <c r="G25" i="27"/>
  <c r="G26" i="27"/>
  <c r="G27" i="27"/>
  <c r="G28" i="27"/>
  <c r="G29" i="27"/>
  <c r="G30" i="27"/>
  <c r="G31" i="27"/>
  <c r="G32" i="27"/>
  <c r="G33" i="27"/>
  <c r="G34" i="27"/>
  <c r="G35" i="27"/>
  <c r="G36" i="27"/>
  <c r="G37" i="27"/>
  <c r="G38" i="27"/>
  <c r="G39" i="27"/>
  <c r="G40" i="27"/>
  <c r="G41" i="27"/>
  <c r="G42" i="27"/>
  <c r="G43" i="27"/>
  <c r="G44" i="27"/>
  <c r="G45" i="27"/>
  <c r="G46" i="27"/>
  <c r="G47" i="27"/>
  <c r="G48" i="27"/>
  <c r="G49" i="27"/>
  <c r="G50" i="27"/>
  <c r="G51" i="27"/>
  <c r="G52" i="27"/>
  <c r="G53" i="27"/>
  <c r="G54" i="27"/>
  <c r="G55" i="27"/>
  <c r="G56" i="27"/>
  <c r="G57" i="27"/>
  <c r="G58" i="27"/>
  <c r="G59" i="27"/>
  <c r="G60" i="27"/>
  <c r="G61" i="27"/>
  <c r="G62" i="27"/>
  <c r="G63" i="27"/>
  <c r="G64" i="27"/>
  <c r="G65" i="27"/>
  <c r="G66" i="27"/>
  <c r="G67" i="27"/>
  <c r="G68" i="27"/>
  <c r="G69" i="27"/>
  <c r="G70" i="27"/>
  <c r="G71" i="27"/>
  <c r="G72" i="27"/>
  <c r="G73" i="27"/>
  <c r="G74" i="27"/>
  <c r="G75" i="27"/>
  <c r="G76" i="27"/>
  <c r="G77" i="27"/>
  <c r="G78" i="27"/>
  <c r="G79" i="27"/>
  <c r="G80" i="27"/>
  <c r="G81" i="27"/>
  <c r="G82" i="27"/>
  <c r="G83" i="27"/>
  <c r="G84" i="27"/>
  <c r="G85" i="27"/>
  <c r="G86" i="27"/>
  <c r="G87" i="27"/>
  <c r="G88" i="27"/>
  <c r="G89" i="27"/>
  <c r="G90" i="27"/>
  <c r="G91" i="27"/>
  <c r="G92" i="27"/>
  <c r="G93" i="27"/>
  <c r="G94" i="27"/>
  <c r="G95" i="27"/>
  <c r="G96" i="27"/>
  <c r="G97" i="27"/>
  <c r="G98" i="27"/>
  <c r="G99" i="27"/>
  <c r="G100" i="27"/>
  <c r="G101" i="27"/>
  <c r="G102" i="27"/>
  <c r="G103" i="27"/>
  <c r="G104" i="27"/>
  <c r="G105" i="27"/>
  <c r="G106" i="27"/>
  <c r="G107" i="27"/>
  <c r="G108" i="27"/>
  <c r="G109" i="27"/>
  <c r="G110" i="27"/>
  <c r="G111" i="27"/>
  <c r="G112" i="27"/>
  <c r="G113" i="27"/>
  <c r="G114" i="27"/>
  <c r="G115" i="27"/>
  <c r="G116" i="27"/>
  <c r="G117" i="27"/>
  <c r="G118" i="27"/>
  <c r="G119" i="27"/>
  <c r="G120" i="27"/>
  <c r="G121" i="27"/>
  <c r="G122" i="27"/>
  <c r="G123" i="27"/>
  <c r="G124" i="27"/>
  <c r="G125" i="27"/>
  <c r="G126" i="27"/>
  <c r="G127" i="27"/>
  <c r="G128" i="27"/>
  <c r="G129" i="27"/>
  <c r="G130" i="27"/>
  <c r="G131" i="27"/>
  <c r="G132" i="27"/>
  <c r="G133" i="27"/>
  <c r="G134" i="27"/>
  <c r="G135" i="27"/>
  <c r="G136" i="27"/>
  <c r="G137" i="27"/>
  <c r="G138" i="27"/>
  <c r="G139" i="27"/>
  <c r="G140" i="27"/>
  <c r="G141" i="27"/>
  <c r="G142" i="27"/>
  <c r="G143" i="27"/>
  <c r="G144" i="27"/>
  <c r="G145" i="27"/>
  <c r="G146" i="27"/>
  <c r="G147" i="27"/>
  <c r="G148" i="27"/>
  <c r="G149" i="27"/>
  <c r="G150" i="27"/>
  <c r="G151" i="27"/>
  <c r="G152" i="27"/>
  <c r="G153" i="27"/>
  <c r="G154" i="27"/>
  <c r="G155" i="27"/>
  <c r="G156" i="27"/>
  <c r="G157" i="27"/>
  <c r="G158" i="27"/>
  <c r="G159" i="27"/>
  <c r="G160" i="27"/>
  <c r="G161" i="27"/>
  <c r="G162" i="27"/>
  <c r="G163" i="27"/>
  <c r="G164" i="27"/>
  <c r="G165" i="27"/>
  <c r="G166" i="27"/>
  <c r="G167" i="27"/>
  <c r="G168" i="27"/>
  <c r="G169" i="27"/>
  <c r="G170" i="27"/>
  <c r="G171" i="27"/>
  <c r="G172" i="27"/>
  <c r="G173" i="27"/>
  <c r="G174" i="27"/>
  <c r="G175" i="27"/>
  <c r="G176" i="27"/>
  <c r="G177" i="27"/>
  <c r="G178" i="27"/>
  <c r="G179" i="27"/>
  <c r="G180" i="27"/>
  <c r="G181" i="27"/>
  <c r="G182" i="27"/>
  <c r="G183" i="27"/>
  <c r="G184" i="27"/>
  <c r="G185" i="27"/>
  <c r="G186" i="27"/>
  <c r="G187" i="27"/>
  <c r="G188" i="27"/>
  <c r="G189" i="27"/>
  <c r="G190" i="27"/>
  <c r="G191" i="27"/>
  <c r="G192" i="27"/>
  <c r="G193" i="27"/>
  <c r="G194" i="27"/>
  <c r="G195" i="27"/>
  <c r="G196" i="27"/>
  <c r="G197" i="27"/>
  <c r="G198" i="27"/>
  <c r="G199" i="27"/>
  <c r="G200" i="27"/>
  <c r="G201" i="27"/>
  <c r="G202" i="27"/>
  <c r="G203" i="27"/>
  <c r="G204" i="27"/>
  <c r="G205" i="27"/>
  <c r="G206" i="27"/>
  <c r="G207" i="27"/>
  <c r="G208" i="27"/>
  <c r="G209" i="27"/>
  <c r="G210" i="27"/>
  <c r="G211" i="27"/>
  <c r="G212" i="27"/>
  <c r="G213" i="27"/>
  <c r="G214" i="27"/>
  <c r="G215" i="27"/>
  <c r="G216" i="27"/>
  <c r="G217" i="27"/>
  <c r="G218" i="27"/>
  <c r="G219" i="27"/>
  <c r="G220" i="27"/>
  <c r="G221" i="27"/>
  <c r="G222" i="27"/>
  <c r="G223" i="27"/>
  <c r="G224" i="27"/>
  <c r="G225" i="27"/>
  <c r="G226" i="27"/>
  <c r="G227" i="27"/>
  <c r="G228" i="27"/>
  <c r="G229" i="27"/>
  <c r="G230" i="27"/>
  <c r="G231" i="27"/>
  <c r="G232" i="27"/>
  <c r="G233" i="27"/>
  <c r="G234" i="27"/>
  <c r="G235" i="27"/>
  <c r="G236" i="27"/>
  <c r="G237" i="27"/>
  <c r="G238" i="27"/>
  <c r="G239" i="27"/>
  <c r="G240" i="27"/>
  <c r="G241" i="27"/>
  <c r="G242" i="27"/>
  <c r="G243" i="27"/>
  <c r="G244" i="27"/>
  <c r="G245" i="27"/>
  <c r="G246" i="27"/>
  <c r="G247" i="27"/>
  <c r="G248" i="27"/>
  <c r="G249" i="27"/>
  <c r="G250" i="27"/>
  <c r="G251" i="27"/>
  <c r="G252" i="27"/>
  <c r="G253" i="27"/>
  <c r="G254" i="27"/>
  <c r="G255" i="27"/>
  <c r="G256" i="27"/>
  <c r="G257" i="27"/>
  <c r="G258" i="27"/>
  <c r="G259" i="27"/>
  <c r="G260" i="27"/>
  <c r="G261" i="27"/>
  <c r="G262" i="27"/>
  <c r="G263" i="27"/>
  <c r="G264" i="27"/>
  <c r="G265" i="27"/>
  <c r="G266" i="27"/>
  <c r="G267" i="27"/>
  <c r="G268" i="27"/>
  <c r="G269" i="27"/>
  <c r="G270" i="27"/>
  <c r="G271" i="27"/>
  <c r="G272" i="27"/>
  <c r="G273" i="27"/>
  <c r="G274" i="27"/>
  <c r="G275" i="27"/>
  <c r="G276" i="27"/>
  <c r="G277" i="27"/>
  <c r="G278" i="27"/>
  <c r="G279" i="27"/>
  <c r="G280" i="27"/>
  <c r="G281" i="27"/>
  <c r="G282" i="27"/>
  <c r="G283" i="27"/>
  <c r="G284" i="27"/>
  <c r="G285" i="27"/>
  <c r="G286" i="27"/>
  <c r="G287" i="27"/>
  <c r="G288" i="27"/>
  <c r="G289" i="27"/>
  <c r="G290" i="27"/>
  <c r="G291" i="27"/>
  <c r="G292" i="27"/>
  <c r="G293" i="27"/>
  <c r="G294" i="27"/>
  <c r="G295" i="27"/>
  <c r="G296" i="27"/>
  <c r="G297" i="27"/>
  <c r="G298" i="27"/>
  <c r="G299" i="27"/>
  <c r="G300" i="27"/>
  <c r="G301" i="27"/>
  <c r="G302" i="27"/>
  <c r="G303" i="27"/>
  <c r="G304" i="27"/>
  <c r="G305" i="27"/>
  <c r="G306" i="27"/>
  <c r="G307" i="27"/>
  <c r="G308" i="27"/>
  <c r="G309" i="27"/>
  <c r="G310" i="27"/>
  <c r="G311" i="27"/>
  <c r="G312" i="27"/>
  <c r="G313" i="27"/>
  <c r="G314" i="27"/>
  <c r="G315" i="27"/>
  <c r="G316" i="27"/>
  <c r="G317" i="27"/>
  <c r="G318" i="27"/>
  <c r="G319" i="27"/>
  <c r="G320" i="27"/>
  <c r="G321" i="27"/>
  <c r="G322" i="27"/>
  <c r="G323" i="27"/>
  <c r="G324" i="27"/>
  <c r="G325" i="27"/>
  <c r="G326" i="27"/>
  <c r="G327" i="27"/>
  <c r="G328" i="27"/>
  <c r="G329" i="27"/>
  <c r="G330" i="27"/>
  <c r="G331" i="27"/>
  <c r="G332" i="27"/>
  <c r="G333" i="27"/>
  <c r="G334" i="27"/>
  <c r="G335" i="27"/>
  <c r="G336" i="27"/>
  <c r="G337" i="27"/>
  <c r="G338" i="27"/>
  <c r="G339" i="27"/>
  <c r="G340" i="27"/>
  <c r="G341" i="27"/>
  <c r="G342" i="27"/>
  <c r="G343" i="27"/>
  <c r="G344" i="27"/>
  <c r="G345" i="27"/>
  <c r="G346" i="27"/>
  <c r="G347" i="27"/>
  <c r="G348" i="27"/>
  <c r="G349" i="27"/>
  <c r="G350" i="27"/>
  <c r="G351" i="27"/>
  <c r="G352" i="27"/>
  <c r="G353" i="27"/>
  <c r="G354" i="27"/>
  <c r="G355" i="27"/>
  <c r="G356" i="27"/>
  <c r="G357" i="27"/>
  <c r="G358" i="27"/>
  <c r="G359" i="27"/>
  <c r="G360" i="27"/>
  <c r="G361" i="27"/>
  <c r="G362" i="27"/>
  <c r="G363" i="27"/>
  <c r="G364" i="27"/>
  <c r="G365" i="27"/>
  <c r="G366" i="27"/>
  <c r="G367" i="27"/>
  <c r="G368" i="27"/>
  <c r="G369" i="27"/>
  <c r="G370" i="27"/>
  <c r="G371" i="27"/>
  <c r="G372" i="27"/>
  <c r="G373" i="27"/>
  <c r="G374" i="27"/>
  <c r="G375" i="27"/>
  <c r="G376" i="27"/>
  <c r="G377" i="27"/>
  <c r="G378" i="27"/>
  <c r="G379" i="27"/>
  <c r="G380" i="27"/>
  <c r="G381" i="27"/>
  <c r="G382" i="27"/>
  <c r="G383" i="27"/>
  <c r="G384" i="27"/>
  <c r="G385" i="27"/>
  <c r="G386" i="27"/>
  <c r="G387" i="27"/>
  <c r="G388" i="27"/>
  <c r="G389" i="27"/>
  <c r="G390" i="27"/>
  <c r="G391" i="27"/>
  <c r="G392" i="27"/>
  <c r="G393" i="27"/>
  <c r="G394" i="27"/>
  <c r="G395" i="27"/>
  <c r="G396" i="27"/>
  <c r="G397" i="27"/>
  <c r="G398" i="27"/>
  <c r="G399" i="27"/>
  <c r="G400" i="27"/>
  <c r="G401" i="27"/>
  <c r="G402" i="27"/>
  <c r="G403" i="27"/>
  <c r="G404" i="27"/>
  <c r="G405" i="27"/>
  <c r="G406" i="27"/>
  <c r="G407" i="27"/>
  <c r="G408" i="27"/>
  <c r="G409" i="27"/>
  <c r="G410" i="27"/>
  <c r="G411" i="27"/>
  <c r="G412" i="27"/>
  <c r="G413" i="27"/>
  <c r="G414" i="27"/>
  <c r="G415" i="27"/>
  <c r="G416" i="27"/>
  <c r="G417" i="27"/>
  <c r="G418" i="27"/>
  <c r="G419" i="27"/>
  <c r="G420" i="27"/>
  <c r="G421" i="27"/>
  <c r="G422" i="27"/>
  <c r="G423" i="27"/>
  <c r="G424" i="27"/>
  <c r="G425" i="27"/>
  <c r="G426" i="27"/>
  <c r="G427" i="27"/>
  <c r="G428" i="27"/>
  <c r="G429" i="27"/>
  <c r="G430" i="27"/>
  <c r="G431" i="27"/>
  <c r="G432" i="27"/>
  <c r="G433" i="27"/>
  <c r="G434" i="27"/>
  <c r="G435" i="27"/>
  <c r="G436" i="27"/>
  <c r="G437" i="27"/>
  <c r="G438" i="27"/>
  <c r="G439" i="27"/>
  <c r="G440" i="27"/>
  <c r="G441" i="27"/>
  <c r="G442" i="27"/>
  <c r="G443" i="27"/>
  <c r="G444" i="27"/>
  <c r="G445" i="27"/>
  <c r="G446" i="27"/>
  <c r="G447" i="27"/>
  <c r="G448" i="27"/>
  <c r="G449" i="27"/>
  <c r="G450" i="27"/>
  <c r="G451" i="27"/>
  <c r="G452" i="27"/>
  <c r="G453" i="27"/>
  <c r="G454" i="27"/>
  <c r="G455" i="27"/>
  <c r="G456" i="27"/>
  <c r="G457" i="27"/>
  <c r="G458" i="27"/>
  <c r="G459" i="27"/>
  <c r="G460" i="27"/>
  <c r="G461" i="27"/>
  <c r="G462" i="27"/>
  <c r="G463" i="27"/>
  <c r="G464" i="27"/>
  <c r="G465" i="27"/>
  <c r="G466" i="27"/>
  <c r="G467" i="27"/>
  <c r="G468" i="27"/>
  <c r="G469" i="27"/>
  <c r="G470" i="27"/>
  <c r="G471" i="27"/>
  <c r="G472" i="27"/>
  <c r="G473" i="27"/>
  <c r="G474" i="27"/>
  <c r="G475" i="27"/>
  <c r="G476" i="27"/>
  <c r="G477" i="27"/>
  <c r="G478" i="27"/>
  <c r="G479" i="27"/>
  <c r="G480" i="27"/>
  <c r="G481" i="27"/>
  <c r="G482" i="27"/>
  <c r="G483" i="27"/>
  <c r="G484" i="27"/>
  <c r="G485" i="27"/>
  <c r="G486" i="27"/>
  <c r="G487" i="27"/>
  <c r="G488" i="27"/>
  <c r="G489" i="27"/>
  <c r="G490" i="27"/>
  <c r="G491" i="27"/>
  <c r="G492" i="27"/>
  <c r="G493" i="27"/>
  <c r="G494" i="27"/>
  <c r="G495" i="27"/>
  <c r="G496" i="27"/>
  <c r="G497" i="27"/>
  <c r="G498" i="27"/>
  <c r="G499" i="27"/>
  <c r="G500" i="27"/>
  <c r="G501" i="27"/>
  <c r="G502" i="27"/>
  <c r="G503" i="27"/>
  <c r="G504" i="27"/>
  <c r="G505" i="27"/>
  <c r="G506" i="27"/>
  <c r="G507" i="27"/>
  <c r="G508" i="27"/>
  <c r="G509" i="27"/>
  <c r="G510" i="27"/>
  <c r="G511" i="27"/>
  <c r="G512" i="27"/>
  <c r="G513" i="27"/>
  <c r="G514" i="27"/>
  <c r="G515" i="27"/>
  <c r="G516" i="27"/>
  <c r="G517" i="27"/>
  <c r="G518" i="27"/>
  <c r="G519" i="27"/>
  <c r="G520" i="27"/>
  <c r="G521" i="27"/>
  <c r="G522" i="27"/>
  <c r="G523" i="27"/>
  <c r="G524" i="27"/>
  <c r="G525" i="27"/>
  <c r="G526" i="27"/>
  <c r="G527" i="27"/>
  <c r="G528" i="27"/>
  <c r="G529" i="27"/>
  <c r="G530" i="27"/>
  <c r="G531" i="27"/>
  <c r="G532" i="27"/>
  <c r="G533" i="27"/>
  <c r="G534" i="27"/>
  <c r="G535" i="27"/>
  <c r="G536" i="27"/>
  <c r="G537" i="27"/>
  <c r="G538" i="27"/>
  <c r="G539" i="27"/>
  <c r="G540" i="27"/>
  <c r="G541" i="27"/>
  <c r="G542" i="27"/>
  <c r="G543" i="27"/>
  <c r="G544" i="27"/>
  <c r="G545" i="27"/>
  <c r="G546" i="27"/>
  <c r="G547" i="27"/>
  <c r="G548" i="27"/>
  <c r="G549" i="27"/>
  <c r="G550" i="27"/>
  <c r="G551" i="27"/>
  <c r="G552" i="27"/>
  <c r="G553" i="27"/>
  <c r="G554" i="27"/>
  <c r="G555" i="27"/>
  <c r="G556" i="27"/>
  <c r="G557" i="27"/>
  <c r="G558" i="27"/>
  <c r="G559" i="27"/>
  <c r="G560" i="27"/>
  <c r="G561" i="27"/>
  <c r="G562" i="27"/>
  <c r="G563" i="27"/>
  <c r="G564" i="27"/>
  <c r="G565" i="27"/>
  <c r="G566" i="27"/>
  <c r="G567" i="27"/>
  <c r="G568" i="27"/>
  <c r="G569" i="27"/>
  <c r="G570" i="27"/>
  <c r="G571" i="27"/>
  <c r="G572" i="27"/>
  <c r="G573" i="27"/>
  <c r="G574" i="27"/>
  <c r="G575" i="27"/>
  <c r="G576" i="27"/>
  <c r="G577" i="27"/>
  <c r="G578" i="27"/>
  <c r="G579" i="27"/>
  <c r="G580" i="27"/>
  <c r="G581" i="27"/>
  <c r="G582" i="27"/>
  <c r="G583" i="27"/>
  <c r="G584" i="27"/>
  <c r="G585" i="27"/>
  <c r="G586" i="27"/>
  <c r="G587" i="27"/>
  <c r="G588" i="27"/>
  <c r="G589" i="27"/>
  <c r="G590" i="27"/>
  <c r="G591" i="27"/>
  <c r="G592" i="27"/>
  <c r="G593" i="27"/>
  <c r="G594" i="27"/>
  <c r="G595" i="27"/>
  <c r="G596" i="27"/>
  <c r="G597" i="27"/>
  <c r="G598" i="27"/>
  <c r="G599" i="27"/>
  <c r="G600" i="27"/>
  <c r="G601" i="27"/>
  <c r="G602" i="27"/>
  <c r="G603" i="27"/>
  <c r="G604" i="27"/>
  <c r="G605" i="27"/>
  <c r="G606" i="27"/>
  <c r="G607" i="27"/>
  <c r="G608" i="27"/>
  <c r="G609" i="27"/>
  <c r="G610" i="27"/>
  <c r="G611" i="27"/>
  <c r="G612" i="27"/>
  <c r="G613" i="27"/>
  <c r="G614" i="27"/>
  <c r="G615" i="27"/>
  <c r="G616" i="27"/>
  <c r="G617" i="27"/>
  <c r="G618" i="27"/>
  <c r="G619" i="27"/>
  <c r="G620" i="27"/>
  <c r="G621" i="27"/>
  <c r="G622" i="27"/>
  <c r="G623" i="27"/>
  <c r="G624" i="27"/>
  <c r="G625" i="27"/>
  <c r="G626" i="27"/>
  <c r="G627" i="27"/>
  <c r="G628" i="27"/>
  <c r="G629" i="27"/>
  <c r="G630" i="27"/>
  <c r="G631" i="27"/>
  <c r="G632" i="27"/>
  <c r="G633" i="27"/>
  <c r="G634" i="27"/>
  <c r="G635" i="27"/>
  <c r="G636" i="27"/>
  <c r="G637" i="27"/>
  <c r="G638" i="27"/>
  <c r="G639" i="27"/>
  <c r="G640" i="27"/>
  <c r="G641" i="27"/>
  <c r="G642" i="27"/>
  <c r="G643" i="27"/>
  <c r="G644" i="27"/>
  <c r="G645" i="27"/>
  <c r="G646" i="27"/>
  <c r="G647" i="27"/>
  <c r="G648" i="27"/>
  <c r="G649" i="27"/>
  <c r="G650" i="27"/>
  <c r="G651" i="27"/>
  <c r="G652" i="27"/>
  <c r="G653" i="27"/>
  <c r="G654" i="27"/>
  <c r="G655" i="27"/>
  <c r="G656" i="27"/>
  <c r="G657" i="27"/>
  <c r="G658" i="27"/>
  <c r="G659" i="27"/>
  <c r="G660" i="27"/>
  <c r="G661" i="27"/>
  <c r="G662" i="27"/>
  <c r="G663" i="27"/>
  <c r="G664" i="27"/>
  <c r="G665" i="27"/>
  <c r="G666" i="27"/>
  <c r="G667" i="27"/>
  <c r="G668" i="27"/>
  <c r="G669" i="27"/>
  <c r="G670" i="27"/>
  <c r="G671" i="27"/>
  <c r="G672" i="27"/>
  <c r="G673" i="27"/>
  <c r="G674" i="27"/>
  <c r="G675" i="27"/>
  <c r="G676" i="27"/>
  <c r="G677" i="27"/>
  <c r="G678" i="27"/>
  <c r="G679" i="27"/>
  <c r="G680" i="27"/>
  <c r="G681" i="27"/>
  <c r="G682" i="27"/>
  <c r="G683" i="27"/>
  <c r="G684" i="27"/>
  <c r="G685" i="27"/>
  <c r="G686" i="27"/>
  <c r="G687" i="27"/>
  <c r="G688" i="27"/>
  <c r="G689" i="27"/>
  <c r="G690" i="27"/>
  <c r="G691" i="27"/>
  <c r="G692" i="27"/>
  <c r="G693" i="27"/>
  <c r="G694" i="27"/>
  <c r="G695" i="27"/>
  <c r="G696" i="27"/>
  <c r="G697" i="27"/>
  <c r="G698" i="27"/>
  <c r="G699" i="27"/>
  <c r="G700" i="27"/>
  <c r="G701" i="27"/>
  <c r="G702" i="27"/>
  <c r="G703" i="27"/>
  <c r="G704" i="27"/>
  <c r="G705" i="27"/>
  <c r="G706" i="27"/>
  <c r="G707" i="27"/>
  <c r="G708" i="27"/>
  <c r="G709" i="27"/>
  <c r="G710" i="27"/>
  <c r="G711" i="27"/>
  <c r="G712" i="27"/>
  <c r="G713" i="27"/>
  <c r="G714" i="27"/>
  <c r="G715" i="27"/>
  <c r="G716" i="27"/>
  <c r="G717" i="27"/>
  <c r="G718" i="27"/>
  <c r="G719" i="27"/>
  <c r="G720" i="27"/>
  <c r="G721" i="27"/>
  <c r="G722" i="27"/>
  <c r="G723" i="27"/>
  <c r="G724" i="27"/>
  <c r="G725" i="27"/>
  <c r="G726" i="27"/>
  <c r="G727" i="27"/>
  <c r="G728" i="27"/>
  <c r="G729" i="27"/>
  <c r="G730" i="27"/>
  <c r="G731" i="27"/>
  <c r="G732" i="27"/>
  <c r="G733" i="27"/>
  <c r="G734" i="27"/>
  <c r="G735" i="27"/>
  <c r="G736" i="27"/>
  <c r="G737" i="27"/>
  <c r="G738" i="27"/>
  <c r="G739" i="27"/>
  <c r="G740" i="27"/>
  <c r="G741" i="27"/>
  <c r="G742" i="27"/>
  <c r="G743" i="27"/>
  <c r="G744" i="27"/>
  <c r="G745" i="27"/>
  <c r="G746" i="27"/>
  <c r="G747" i="27"/>
  <c r="G748" i="27"/>
  <c r="G749" i="27"/>
  <c r="G750" i="27"/>
  <c r="G751" i="27"/>
  <c r="G752" i="27"/>
  <c r="G753" i="27"/>
  <c r="G754" i="27"/>
  <c r="G755" i="27"/>
  <c r="G756" i="27"/>
  <c r="G757" i="27"/>
  <c r="G758" i="27"/>
  <c r="G759" i="27"/>
  <c r="G760" i="27"/>
  <c r="G761" i="27"/>
  <c r="G762" i="27"/>
  <c r="G763" i="27"/>
  <c r="G764" i="27"/>
  <c r="G765" i="27"/>
  <c r="G766" i="27"/>
  <c r="G767" i="27"/>
  <c r="G768" i="27"/>
  <c r="G769" i="27"/>
  <c r="G770" i="27"/>
  <c r="G771" i="27"/>
  <c r="G772" i="27"/>
  <c r="G773" i="27"/>
  <c r="G774" i="27"/>
  <c r="G775" i="27"/>
  <c r="G776" i="27"/>
  <c r="G777" i="27"/>
  <c r="G778" i="27"/>
  <c r="G779" i="27"/>
  <c r="G780" i="27"/>
  <c r="G781" i="27"/>
  <c r="G782" i="27"/>
  <c r="G783" i="27"/>
  <c r="G784" i="27"/>
  <c r="G785" i="27"/>
  <c r="G786" i="27"/>
  <c r="G787" i="27"/>
  <c r="G788" i="27"/>
  <c r="G789" i="27"/>
  <c r="G790" i="27"/>
  <c r="G791" i="27"/>
  <c r="G792" i="27"/>
  <c r="G793" i="27"/>
  <c r="G794" i="27"/>
  <c r="G795" i="27"/>
  <c r="G796" i="27"/>
  <c r="G797" i="27"/>
  <c r="G798" i="27"/>
  <c r="G799" i="27"/>
  <c r="G800" i="27"/>
  <c r="G801" i="27"/>
  <c r="G802" i="27"/>
  <c r="G803" i="27"/>
  <c r="G804" i="27"/>
  <c r="G805" i="27"/>
  <c r="G806" i="27"/>
  <c r="G807" i="27"/>
  <c r="G808" i="27"/>
  <c r="G809" i="27"/>
  <c r="G810" i="27"/>
  <c r="G811" i="27"/>
  <c r="G812" i="27"/>
  <c r="G813" i="27"/>
  <c r="G814" i="27"/>
  <c r="G815" i="27"/>
  <c r="G816" i="27"/>
  <c r="G817" i="27"/>
  <c r="G818" i="27"/>
  <c r="G819" i="27"/>
  <c r="G820" i="27"/>
  <c r="G821" i="27"/>
  <c r="G822" i="27"/>
  <c r="G823" i="27"/>
  <c r="G824" i="27"/>
  <c r="G825" i="27"/>
  <c r="G826" i="27"/>
  <c r="G827" i="27"/>
  <c r="G828" i="27"/>
  <c r="G829" i="27"/>
  <c r="G830" i="27"/>
  <c r="G831" i="27"/>
  <c r="G832" i="27"/>
  <c r="G833" i="27"/>
  <c r="G834" i="27"/>
  <c r="G835" i="27"/>
  <c r="G836" i="27"/>
  <c r="G837" i="27"/>
  <c r="G838" i="27"/>
  <c r="G839" i="27"/>
  <c r="G840" i="27"/>
  <c r="G841" i="27"/>
  <c r="G842" i="27"/>
  <c r="G843" i="27"/>
  <c r="G844" i="27"/>
  <c r="G845" i="27"/>
  <c r="G846" i="27"/>
  <c r="G847" i="27"/>
  <c r="G848" i="27"/>
  <c r="G849" i="27"/>
  <c r="G850" i="27"/>
  <c r="G851" i="27"/>
  <c r="G852" i="27"/>
  <c r="G853" i="27"/>
  <c r="G854" i="27"/>
  <c r="G855" i="27"/>
  <c r="G856" i="27"/>
  <c r="G857" i="27"/>
  <c r="G858" i="27"/>
  <c r="G859" i="27"/>
  <c r="G860" i="27"/>
  <c r="G861" i="27"/>
  <c r="G862" i="27"/>
  <c r="G863" i="27"/>
  <c r="G864" i="27"/>
  <c r="G865" i="27"/>
  <c r="G866" i="27"/>
  <c r="G867" i="27"/>
  <c r="G868" i="27"/>
  <c r="G869" i="27"/>
  <c r="G870" i="27"/>
  <c r="G871" i="27"/>
  <c r="G872" i="27"/>
  <c r="G873" i="27"/>
  <c r="G874" i="27"/>
  <c r="G875" i="27"/>
  <c r="G876" i="27"/>
  <c r="G877" i="27"/>
  <c r="G878" i="27"/>
  <c r="G879" i="27"/>
  <c r="G880" i="27"/>
  <c r="G881" i="27"/>
  <c r="G882" i="27"/>
  <c r="G883" i="27"/>
  <c r="G884" i="27"/>
  <c r="G885" i="27"/>
  <c r="G886" i="27"/>
  <c r="G887" i="27"/>
  <c r="G888" i="27"/>
  <c r="G889" i="27"/>
  <c r="G890" i="27"/>
  <c r="G891" i="27"/>
  <c r="G892" i="27"/>
  <c r="G893" i="27"/>
  <c r="G894" i="27"/>
  <c r="G895" i="27"/>
  <c r="G896" i="27"/>
  <c r="G897" i="27"/>
  <c r="G898" i="27"/>
  <c r="G899" i="27"/>
  <c r="G900" i="27"/>
  <c r="G901" i="27"/>
  <c r="G902" i="27"/>
  <c r="G903" i="27"/>
  <c r="G904" i="27"/>
  <c r="G905" i="27"/>
  <c r="G906" i="27"/>
  <c r="G907" i="27"/>
  <c r="G908" i="27"/>
  <c r="G909" i="27"/>
  <c r="G910" i="27"/>
  <c r="G911" i="27"/>
  <c r="G912" i="27"/>
  <c r="G913" i="27"/>
  <c r="G914" i="27"/>
  <c r="G915" i="27"/>
  <c r="G916" i="27"/>
  <c r="G917" i="27"/>
  <c r="G918" i="27"/>
  <c r="G919" i="27"/>
  <c r="G920" i="27"/>
  <c r="G921" i="27"/>
  <c r="G922" i="27"/>
  <c r="G923" i="27"/>
  <c r="G924" i="27"/>
  <c r="G925" i="27"/>
  <c r="G926" i="27"/>
  <c r="G927" i="27"/>
  <c r="G928" i="27"/>
  <c r="G929" i="27"/>
  <c r="G930" i="27"/>
  <c r="G931" i="27"/>
  <c r="G932" i="27"/>
  <c r="G933" i="27"/>
  <c r="G934" i="27"/>
  <c r="G935" i="27"/>
  <c r="G936" i="27"/>
  <c r="G937" i="27"/>
  <c r="G938" i="27"/>
  <c r="G939" i="27"/>
  <c r="G940" i="27"/>
  <c r="G941" i="27"/>
  <c r="G942" i="27"/>
  <c r="G943" i="27"/>
  <c r="G944" i="27"/>
  <c r="G945" i="27"/>
  <c r="G946" i="27"/>
  <c r="G947" i="27"/>
  <c r="G948" i="27"/>
  <c r="G949" i="27"/>
  <c r="G950" i="27"/>
  <c r="G951" i="27"/>
  <c r="G952" i="27"/>
  <c r="G953" i="27"/>
  <c r="G954" i="27"/>
  <c r="G955" i="27"/>
  <c r="G956" i="27"/>
  <c r="G957" i="27"/>
  <c r="G958" i="27"/>
  <c r="G959" i="27"/>
  <c r="G960" i="27"/>
  <c r="G961" i="27"/>
  <c r="G962" i="27"/>
  <c r="G963" i="27"/>
  <c r="G964" i="27"/>
  <c r="G965" i="27"/>
  <c r="G966" i="27"/>
  <c r="G967" i="27"/>
  <c r="G968" i="27"/>
  <c r="G969" i="27"/>
  <c r="G970" i="27"/>
  <c r="G971" i="27"/>
  <c r="G972" i="27"/>
  <c r="G973" i="27"/>
  <c r="G974" i="27"/>
  <c r="G975" i="27"/>
  <c r="G976" i="27"/>
  <c r="G977" i="27"/>
  <c r="G978" i="27"/>
  <c r="G979" i="27"/>
  <c r="G980" i="27"/>
  <c r="G981" i="27"/>
  <c r="G982" i="27"/>
  <c r="G983" i="27"/>
  <c r="G984" i="27"/>
  <c r="G985" i="27"/>
  <c r="G986" i="27"/>
  <c r="G987" i="27"/>
  <c r="G988" i="27"/>
  <c r="G989" i="27"/>
  <c r="G990" i="27"/>
  <c r="G991" i="27"/>
  <c r="G992" i="27"/>
  <c r="G993" i="27"/>
  <c r="G994" i="27"/>
  <c r="G995" i="27"/>
  <c r="G996" i="27"/>
  <c r="G997" i="27"/>
  <c r="G998" i="27"/>
  <c r="G999" i="27"/>
  <c r="G1000" i="27"/>
  <c r="G1001" i="27"/>
  <c r="G1002" i="27"/>
  <c r="G1003" i="27"/>
  <c r="G1004" i="27"/>
  <c r="G1005" i="27"/>
  <c r="G1006" i="27"/>
  <c r="G1007" i="27"/>
  <c r="G1008" i="27"/>
  <c r="G1009" i="27"/>
  <c r="G1010" i="27"/>
  <c r="G1011" i="27"/>
  <c r="G1012" i="27"/>
  <c r="G1013" i="27"/>
  <c r="G1014" i="27"/>
  <c r="G2" i="27"/>
  <c r="AB351" i="4"/>
  <c r="AB352" i="4"/>
  <c r="AB353" i="4"/>
  <c r="AB354" i="4"/>
  <c r="AB355" i="4"/>
  <c r="AB356" i="4"/>
  <c r="AB357" i="4"/>
  <c r="AB358" i="4"/>
  <c r="AB359" i="4"/>
  <c r="AB360" i="4"/>
  <c r="AB361" i="4"/>
  <c r="AB362" i="4"/>
  <c r="AB363" i="4"/>
  <c r="AB364" i="4"/>
  <c r="AB365" i="4"/>
  <c r="AB366" i="4"/>
  <c r="AB367" i="4"/>
  <c r="AB368" i="4"/>
  <c r="AB369" i="4"/>
  <c r="AB370" i="4"/>
  <c r="AB371" i="4"/>
  <c r="AB372" i="4"/>
  <c r="AB373" i="4"/>
  <c r="AB374" i="4"/>
  <c r="AB375" i="4"/>
  <c r="AB376" i="4"/>
  <c r="AB377" i="4"/>
  <c r="AB378" i="4"/>
  <c r="AB379" i="4"/>
  <c r="AB380" i="4"/>
  <c r="AB381" i="4"/>
  <c r="AB382" i="4"/>
  <c r="AB383" i="4"/>
  <c r="AB384" i="4"/>
  <c r="AB385" i="4"/>
  <c r="AB386" i="4"/>
  <c r="AB387" i="4"/>
  <c r="AB388" i="4"/>
  <c r="AB389" i="4"/>
  <c r="AB390" i="4"/>
  <c r="AB391" i="4"/>
  <c r="AB392" i="4"/>
  <c r="AB393" i="4"/>
  <c r="AB394" i="4"/>
  <c r="AB395" i="4"/>
  <c r="AB396" i="4"/>
  <c r="AB397" i="4"/>
  <c r="AB398" i="4"/>
  <c r="AB399" i="4"/>
  <c r="AB400" i="4"/>
  <c r="AB401" i="4"/>
  <c r="AB402" i="4"/>
  <c r="AB403" i="4"/>
  <c r="AB404" i="4"/>
  <c r="AB405" i="4"/>
  <c r="AB406" i="4"/>
  <c r="AB407" i="4"/>
  <c r="AB408" i="4"/>
  <c r="AB409" i="4"/>
  <c r="AB410" i="4"/>
  <c r="AB411" i="4"/>
  <c r="AB412" i="4"/>
  <c r="AB413" i="4"/>
  <c r="AB414" i="4"/>
  <c r="AB415" i="4"/>
  <c r="AB416" i="4"/>
  <c r="AB417" i="4"/>
  <c r="AB418" i="4"/>
  <c r="AB419" i="4"/>
  <c r="AB420" i="4"/>
  <c r="AB421" i="4"/>
  <c r="AB422" i="4"/>
  <c r="AB423" i="4"/>
  <c r="AB424" i="4"/>
  <c r="AB425" i="4"/>
  <c r="AB426" i="4"/>
  <c r="AB427" i="4"/>
  <c r="AB428" i="4"/>
  <c r="AB429" i="4"/>
  <c r="AB430" i="4"/>
  <c r="AB431" i="4"/>
  <c r="AB432" i="4"/>
  <c r="AB433" i="4"/>
  <c r="AB434" i="4"/>
  <c r="AB435" i="4"/>
  <c r="AB436" i="4"/>
  <c r="AB437" i="4"/>
  <c r="AB438" i="4"/>
  <c r="AB439" i="4"/>
  <c r="AB440" i="4"/>
  <c r="AB441" i="4"/>
  <c r="AB442" i="4"/>
  <c r="AB443" i="4"/>
  <c r="AB444" i="4"/>
  <c r="AB445" i="4"/>
  <c r="AB446" i="4"/>
  <c r="AB447" i="4"/>
  <c r="AB448" i="4"/>
  <c r="AB449" i="4"/>
  <c r="AB450" i="4"/>
  <c r="AB451" i="4"/>
  <c r="AB452" i="4"/>
  <c r="AB453" i="4"/>
  <c r="AB454" i="4"/>
  <c r="AB455" i="4"/>
  <c r="AB456" i="4"/>
  <c r="AB457" i="4"/>
  <c r="AB458" i="4"/>
  <c r="AB459" i="4"/>
  <c r="AB460" i="4"/>
  <c r="AB461" i="4"/>
  <c r="AB462" i="4"/>
  <c r="AB463" i="4"/>
  <c r="AB464" i="4"/>
  <c r="AB465" i="4"/>
  <c r="AB466" i="4"/>
  <c r="AB467" i="4"/>
  <c r="AB468" i="4"/>
  <c r="AB469" i="4"/>
  <c r="AB470" i="4"/>
  <c r="AB471" i="4"/>
  <c r="AB472" i="4"/>
  <c r="AB473" i="4"/>
  <c r="AB474" i="4"/>
  <c r="AB475" i="4"/>
  <c r="AB476" i="4"/>
  <c r="AB477" i="4"/>
  <c r="AB478" i="4"/>
  <c r="AB479" i="4"/>
  <c r="AB480" i="4"/>
  <c r="AB481" i="4"/>
  <c r="AB482" i="4"/>
  <c r="AB483" i="4"/>
  <c r="AB484" i="4"/>
  <c r="AB485" i="4"/>
  <c r="AB486" i="4"/>
  <c r="AB487" i="4"/>
  <c r="AB488" i="4"/>
  <c r="AB489" i="4"/>
  <c r="AB490" i="4"/>
  <c r="AB491" i="4"/>
  <c r="AB492" i="4"/>
  <c r="AB493" i="4"/>
  <c r="AB494" i="4"/>
  <c r="AB495" i="4"/>
  <c r="AB496" i="4"/>
  <c r="AB497" i="4"/>
  <c r="AB498" i="4"/>
  <c r="AB499" i="4"/>
  <c r="AB500" i="4"/>
  <c r="AB501" i="4"/>
  <c r="AB502" i="4"/>
  <c r="AB503" i="4"/>
  <c r="AB504" i="4"/>
  <c r="AB505" i="4"/>
  <c r="AB506" i="4"/>
  <c r="AB507" i="4"/>
  <c r="AB508" i="4"/>
  <c r="AB509" i="4"/>
  <c r="AB7" i="4"/>
  <c r="AB8" i="4"/>
  <c r="AB9" i="4"/>
  <c r="AB10" i="4"/>
  <c r="AB11" i="4"/>
  <c r="AB12" i="4"/>
  <c r="AB13" i="4"/>
  <c r="AB14" i="4"/>
  <c r="AB15" i="4"/>
  <c r="AB16" i="4"/>
  <c r="AB17" i="4"/>
  <c r="AB18" i="4"/>
  <c r="AB19" i="4"/>
  <c r="AB20" i="4"/>
  <c r="AB21" i="4"/>
  <c r="AB22" i="4"/>
  <c r="AB23" i="4"/>
  <c r="AB24" i="4"/>
  <c r="AB25" i="4"/>
  <c r="AB26" i="4"/>
  <c r="AB27" i="4"/>
  <c r="AB28" i="4"/>
  <c r="AB29" i="4"/>
  <c r="AB30" i="4"/>
  <c r="AB31" i="4"/>
  <c r="AB32" i="4"/>
  <c r="AB33" i="4"/>
  <c r="AB34" i="4"/>
  <c r="AB35" i="4"/>
  <c r="AB36" i="4"/>
  <c r="AB37" i="4"/>
  <c r="AB38" i="4"/>
  <c r="AB39" i="4"/>
  <c r="AB40" i="4"/>
  <c r="AB41" i="4"/>
  <c r="AB42" i="4"/>
  <c r="AB43" i="4"/>
  <c r="AB44" i="4"/>
  <c r="AB45" i="4"/>
  <c r="AB46" i="4"/>
  <c r="AB47" i="4"/>
  <c r="AB48" i="4"/>
  <c r="AB49" i="4"/>
  <c r="AB50" i="4"/>
  <c r="AB51" i="4"/>
  <c r="AB52" i="4"/>
  <c r="AB53" i="4"/>
  <c r="AB54" i="4"/>
  <c r="AB55" i="4"/>
  <c r="AB56" i="4"/>
  <c r="AB57" i="4"/>
  <c r="AB58" i="4"/>
  <c r="AB59" i="4"/>
  <c r="AB60" i="4"/>
  <c r="AB61" i="4"/>
  <c r="AB62" i="4"/>
  <c r="AB63" i="4"/>
  <c r="AB64" i="4"/>
  <c r="AB65" i="4"/>
  <c r="AB66" i="4"/>
  <c r="AB67" i="4"/>
  <c r="AB68" i="4"/>
  <c r="AB69" i="4"/>
  <c r="AB70" i="4"/>
  <c r="AB71" i="4"/>
  <c r="AB72" i="4"/>
  <c r="AB73" i="4"/>
  <c r="AB74" i="4"/>
  <c r="AB75" i="4"/>
  <c r="AB76" i="4"/>
  <c r="AB77" i="4"/>
  <c r="AB78" i="4"/>
  <c r="AB79" i="4"/>
  <c r="AB80" i="4"/>
  <c r="AB81" i="4"/>
  <c r="AB82" i="4"/>
  <c r="AB83" i="4"/>
  <c r="AB84" i="4"/>
  <c r="AB85" i="4"/>
  <c r="AB86" i="4"/>
  <c r="AB87" i="4"/>
  <c r="AB88" i="4"/>
  <c r="AB89" i="4"/>
  <c r="AB90" i="4"/>
  <c r="AB91" i="4"/>
  <c r="AB92" i="4"/>
  <c r="AB93" i="4"/>
  <c r="AB94" i="4"/>
  <c r="AB95" i="4"/>
  <c r="AB96" i="4"/>
  <c r="AB97" i="4"/>
  <c r="AB98" i="4"/>
  <c r="AB99" i="4"/>
  <c r="AB100" i="4"/>
  <c r="AB101" i="4"/>
  <c r="AB102" i="4"/>
  <c r="AB103" i="4"/>
  <c r="AB104" i="4"/>
  <c r="AB105" i="4"/>
  <c r="AB106" i="4"/>
  <c r="AB107" i="4"/>
  <c r="AB108" i="4"/>
  <c r="AB109" i="4"/>
  <c r="AB110" i="4"/>
  <c r="AB111" i="4"/>
  <c r="AB112" i="4"/>
  <c r="AB113" i="4"/>
  <c r="AB114" i="4"/>
  <c r="AB115" i="4"/>
  <c r="AB116" i="4"/>
  <c r="AB117" i="4"/>
  <c r="AB118" i="4"/>
  <c r="AB119" i="4"/>
  <c r="AB120" i="4"/>
  <c r="AB121" i="4"/>
  <c r="AB122" i="4"/>
  <c r="AB123" i="4"/>
  <c r="AB124" i="4"/>
  <c r="AB125" i="4"/>
  <c r="AB126" i="4"/>
  <c r="AB127" i="4"/>
  <c r="AB128" i="4"/>
  <c r="AB129" i="4"/>
  <c r="AB130" i="4"/>
  <c r="AB131" i="4"/>
  <c r="AB132" i="4"/>
  <c r="AB133" i="4"/>
  <c r="AB134" i="4"/>
  <c r="AB135" i="4"/>
  <c r="AB136" i="4"/>
  <c r="AB137" i="4"/>
  <c r="AB138" i="4"/>
  <c r="AB139" i="4"/>
  <c r="AB140" i="4"/>
  <c r="AB141" i="4"/>
  <c r="AB142" i="4"/>
  <c r="AB143" i="4"/>
  <c r="AB144" i="4"/>
  <c r="AB145" i="4"/>
  <c r="AB146" i="4"/>
  <c r="AB147" i="4"/>
  <c r="AB148" i="4"/>
  <c r="AB149" i="4"/>
  <c r="AB150" i="4"/>
  <c r="AB151" i="4"/>
  <c r="AB152" i="4"/>
  <c r="AB153" i="4"/>
  <c r="AB154" i="4"/>
  <c r="AB155" i="4"/>
  <c r="AB156" i="4"/>
  <c r="AB157" i="4"/>
  <c r="AB158" i="4"/>
  <c r="AB159" i="4"/>
  <c r="AB160" i="4"/>
  <c r="AB161" i="4"/>
  <c r="AB162" i="4"/>
  <c r="AB163" i="4"/>
  <c r="AB164" i="4"/>
  <c r="AB165" i="4"/>
  <c r="AB166" i="4"/>
  <c r="AB167" i="4"/>
  <c r="AB168" i="4"/>
  <c r="AB169" i="4"/>
  <c r="AB170" i="4"/>
  <c r="AB171" i="4"/>
  <c r="AB172" i="4"/>
  <c r="AB173" i="4"/>
  <c r="AB174" i="4"/>
  <c r="AB175" i="4"/>
  <c r="AB176" i="4"/>
  <c r="AB177" i="4"/>
  <c r="AB178" i="4"/>
  <c r="AB179" i="4"/>
  <c r="AB180" i="4"/>
  <c r="AB181" i="4"/>
  <c r="AB182" i="4"/>
  <c r="AB183" i="4"/>
  <c r="AB184" i="4"/>
  <c r="AB185" i="4"/>
  <c r="AB186" i="4"/>
  <c r="AB187" i="4"/>
  <c r="AB188" i="4"/>
  <c r="AB189" i="4"/>
  <c r="AB190" i="4"/>
  <c r="AB191" i="4"/>
  <c r="AB192" i="4"/>
  <c r="AB193" i="4"/>
  <c r="AB194" i="4"/>
  <c r="AB195" i="4"/>
  <c r="AB196" i="4"/>
  <c r="AB197" i="4"/>
  <c r="AB198" i="4"/>
  <c r="AB199" i="4"/>
  <c r="AB200" i="4"/>
  <c r="AB201" i="4"/>
  <c r="AB202" i="4"/>
  <c r="AB203" i="4"/>
  <c r="AB204" i="4"/>
  <c r="AB205" i="4"/>
  <c r="AB206" i="4"/>
  <c r="AB207" i="4"/>
  <c r="AB208" i="4"/>
  <c r="AB209" i="4"/>
  <c r="AB210" i="4"/>
  <c r="AB211" i="4"/>
  <c r="AB212" i="4"/>
  <c r="AB213" i="4"/>
  <c r="AB214" i="4"/>
  <c r="AB215" i="4"/>
  <c r="AB216" i="4"/>
  <c r="AB217" i="4"/>
  <c r="AB218" i="4"/>
  <c r="AB219" i="4"/>
  <c r="AB220" i="4"/>
  <c r="AB221" i="4"/>
  <c r="AB222" i="4"/>
  <c r="AB223" i="4"/>
  <c r="AB224" i="4"/>
  <c r="AB225" i="4"/>
  <c r="AB226" i="4"/>
  <c r="AB227" i="4"/>
  <c r="AB228" i="4"/>
  <c r="AB229" i="4"/>
  <c r="AB230" i="4"/>
  <c r="AB231" i="4"/>
  <c r="AB232" i="4"/>
  <c r="AB233" i="4"/>
  <c r="AB234" i="4"/>
  <c r="AB235" i="4"/>
  <c r="AB236" i="4"/>
  <c r="AB237" i="4"/>
  <c r="AB238" i="4"/>
  <c r="AB239" i="4"/>
  <c r="AB240" i="4"/>
  <c r="AB241" i="4"/>
  <c r="AB242" i="4"/>
  <c r="AB243" i="4"/>
  <c r="AB244" i="4"/>
  <c r="AB245" i="4"/>
  <c r="AB246" i="4"/>
  <c r="AB247" i="4"/>
  <c r="AB248" i="4"/>
  <c r="AB249" i="4"/>
  <c r="AB250" i="4"/>
  <c r="AB251" i="4"/>
  <c r="AB252" i="4"/>
  <c r="AB253" i="4"/>
  <c r="AB254" i="4"/>
  <c r="AB255" i="4"/>
  <c r="AB256" i="4"/>
  <c r="AB257" i="4"/>
  <c r="AB258" i="4"/>
  <c r="AB259" i="4"/>
  <c r="AB260" i="4"/>
  <c r="AB261" i="4"/>
  <c r="AB262" i="4"/>
  <c r="AB263" i="4"/>
  <c r="AB264" i="4"/>
  <c r="AB265" i="4"/>
  <c r="AB266" i="4"/>
  <c r="AB267" i="4"/>
  <c r="AB268" i="4"/>
  <c r="AB269" i="4"/>
  <c r="AB270" i="4"/>
  <c r="AB271" i="4"/>
  <c r="AB272" i="4"/>
  <c r="AB273" i="4"/>
  <c r="AB274" i="4"/>
  <c r="AB275" i="4"/>
  <c r="AB276" i="4"/>
  <c r="AB277" i="4"/>
  <c r="AB278" i="4"/>
  <c r="AB279" i="4"/>
  <c r="AB280" i="4"/>
  <c r="AB281" i="4"/>
  <c r="AB282" i="4"/>
  <c r="AB283" i="4"/>
  <c r="AB284" i="4"/>
  <c r="AB285" i="4"/>
  <c r="AB286" i="4"/>
  <c r="AB287" i="4"/>
  <c r="AB288" i="4"/>
  <c r="AB289" i="4"/>
  <c r="AB290" i="4"/>
  <c r="AB291" i="4"/>
  <c r="AB292" i="4"/>
  <c r="AB293" i="4"/>
  <c r="AB294" i="4"/>
  <c r="AB295" i="4"/>
  <c r="AB296" i="4"/>
  <c r="AB297" i="4"/>
  <c r="AB298" i="4"/>
  <c r="AB299" i="4"/>
  <c r="AB300" i="4"/>
  <c r="AB301" i="4"/>
  <c r="AB302" i="4"/>
  <c r="AB303" i="4"/>
  <c r="AB304" i="4"/>
  <c r="AB305" i="4"/>
  <c r="AB306" i="4"/>
  <c r="AB307" i="4"/>
  <c r="AB308" i="4"/>
  <c r="AB309" i="4"/>
  <c r="AB310" i="4"/>
  <c r="AB311" i="4"/>
  <c r="AB312" i="4"/>
  <c r="AB313" i="4"/>
  <c r="AB314" i="4"/>
  <c r="AB315" i="4"/>
  <c r="AB316" i="4"/>
  <c r="AB317" i="4"/>
  <c r="AB318" i="4"/>
  <c r="AB319" i="4"/>
  <c r="AB320" i="4"/>
  <c r="AB321" i="4"/>
  <c r="AB322" i="4"/>
  <c r="AB323" i="4"/>
  <c r="AB324" i="4"/>
  <c r="AB325" i="4"/>
  <c r="AB326" i="4"/>
  <c r="AB327" i="4"/>
  <c r="AB328" i="4"/>
  <c r="AB329" i="4"/>
  <c r="AB330" i="4"/>
  <c r="AB331" i="4"/>
  <c r="AB332" i="4"/>
  <c r="AB333" i="4"/>
  <c r="AB334" i="4"/>
  <c r="AB335" i="4"/>
  <c r="AB336" i="4"/>
  <c r="AB337" i="4"/>
  <c r="AB338" i="4"/>
  <c r="AB339" i="4"/>
  <c r="AB340" i="4"/>
  <c r="AB341" i="4"/>
  <c r="AB342" i="4"/>
  <c r="AB343" i="4"/>
  <c r="AB344" i="4"/>
  <c r="AB345" i="4"/>
  <c r="AB346" i="4"/>
  <c r="AB347" i="4"/>
  <c r="AB348" i="4"/>
  <c r="AB349" i="4"/>
  <c r="AB350" i="4"/>
  <c r="Q406" i="4" l="1"/>
  <c r="Q405" i="4"/>
  <c r="AC7" i="24"/>
  <c r="AC8" i="24"/>
  <c r="AC9" i="24"/>
  <c r="AC10" i="24"/>
  <c r="AC11" i="24"/>
  <c r="AC12" i="24"/>
  <c r="AC13" i="24"/>
  <c r="AC14" i="24"/>
  <c r="AC15" i="24"/>
  <c r="AC16" i="24"/>
  <c r="AC17" i="24"/>
  <c r="AC18" i="24"/>
  <c r="AC19" i="24"/>
  <c r="AC20" i="24"/>
  <c r="AC21" i="24"/>
  <c r="AC22" i="24"/>
  <c r="AC23" i="24"/>
  <c r="AC24" i="24"/>
  <c r="AC25" i="24"/>
  <c r="AC26" i="24"/>
  <c r="AC27" i="24"/>
  <c r="AC28" i="24"/>
  <c r="AC29" i="24"/>
  <c r="AC30" i="24"/>
  <c r="AC31" i="24"/>
  <c r="AC32" i="24"/>
  <c r="AC33" i="24"/>
  <c r="AC34" i="24"/>
  <c r="AC35" i="24"/>
  <c r="AC36" i="24"/>
  <c r="AC37" i="24"/>
  <c r="AC38" i="24"/>
  <c r="AC39" i="24"/>
  <c r="AC40" i="24"/>
  <c r="AC41" i="24"/>
  <c r="AC42" i="24"/>
  <c r="AC43" i="24"/>
  <c r="AC44" i="24"/>
  <c r="AC45" i="24"/>
  <c r="AC46" i="24"/>
  <c r="AC47" i="24"/>
  <c r="AC48" i="24"/>
  <c r="AC49" i="24"/>
  <c r="AC50" i="24"/>
  <c r="AC51" i="24"/>
  <c r="AC52" i="24"/>
  <c r="AC53" i="24"/>
  <c r="AC54" i="24"/>
  <c r="AC55" i="24"/>
  <c r="AC56" i="24"/>
  <c r="AC57" i="24"/>
  <c r="AC58" i="24"/>
  <c r="AC59" i="24"/>
  <c r="AC60" i="24"/>
  <c r="AC61" i="24"/>
  <c r="AC62" i="24"/>
  <c r="AC63" i="24"/>
  <c r="AC64" i="24"/>
  <c r="AC65" i="24"/>
  <c r="AC66" i="24"/>
  <c r="AC67" i="24"/>
  <c r="AC68" i="24"/>
  <c r="AC69" i="24"/>
  <c r="AC70" i="24"/>
  <c r="AC71" i="24"/>
  <c r="AC72" i="24"/>
  <c r="AC73" i="24"/>
  <c r="AC74" i="24"/>
  <c r="AC75" i="24"/>
  <c r="AC76" i="24"/>
  <c r="AC77" i="24"/>
  <c r="AC78" i="24"/>
  <c r="AC79" i="24"/>
  <c r="AC80" i="24"/>
  <c r="AC81" i="24"/>
  <c r="AC82" i="24"/>
  <c r="AC83" i="24"/>
  <c r="AC84" i="24"/>
  <c r="AC85" i="24"/>
  <c r="AC86" i="24"/>
  <c r="AC87" i="24"/>
  <c r="AC88" i="24"/>
  <c r="AC89" i="24"/>
  <c r="AC90" i="24"/>
  <c r="AC91" i="24"/>
  <c r="AC92" i="24"/>
  <c r="AC93" i="24"/>
  <c r="AC94" i="24"/>
  <c r="AC95" i="24"/>
  <c r="AC96" i="24"/>
  <c r="AC97" i="24"/>
  <c r="AC98" i="24"/>
  <c r="AC99" i="24"/>
  <c r="AC100" i="24"/>
  <c r="AC101" i="24"/>
  <c r="AC102" i="24"/>
  <c r="AC103" i="24"/>
  <c r="AC104" i="24"/>
  <c r="AC105" i="24"/>
  <c r="AC106" i="24"/>
  <c r="AC107" i="24"/>
  <c r="AC108" i="24"/>
  <c r="AC109" i="24"/>
  <c r="AC110" i="24"/>
  <c r="AC111" i="24"/>
  <c r="AC112" i="24"/>
  <c r="AC113" i="24"/>
  <c r="AC114" i="24"/>
  <c r="AC115" i="24"/>
  <c r="AC116" i="24"/>
  <c r="AC117" i="24"/>
  <c r="AC118" i="24"/>
  <c r="AC119" i="24"/>
  <c r="AC120" i="24"/>
  <c r="AC121" i="24"/>
  <c r="AC122" i="24"/>
  <c r="AC123" i="24"/>
  <c r="AC124" i="24"/>
  <c r="AC125" i="24"/>
  <c r="AC126" i="24"/>
  <c r="AC127" i="24"/>
  <c r="AC128" i="24"/>
  <c r="AC129" i="24"/>
  <c r="AC130" i="24"/>
  <c r="AC131" i="24"/>
  <c r="AC132" i="24"/>
  <c r="AC133" i="24"/>
  <c r="AC134" i="24"/>
  <c r="AC135" i="24"/>
  <c r="AC136" i="24"/>
  <c r="AC137" i="24"/>
  <c r="AC138" i="24"/>
  <c r="AC139" i="24"/>
  <c r="AC140" i="24"/>
  <c r="AC141" i="24"/>
  <c r="AC142" i="24"/>
  <c r="AC143" i="24"/>
  <c r="AC144" i="24"/>
  <c r="AC145" i="24"/>
  <c r="AC146" i="24"/>
  <c r="AC147" i="24"/>
  <c r="AC148" i="24"/>
  <c r="AC149" i="24"/>
  <c r="AC150" i="24"/>
  <c r="AC151" i="24"/>
  <c r="AC152" i="24"/>
  <c r="AC153" i="24"/>
  <c r="AC154" i="24"/>
  <c r="AC155" i="24"/>
  <c r="AC156" i="24"/>
  <c r="AC157" i="24"/>
  <c r="AC158" i="24"/>
  <c r="AC159" i="24"/>
  <c r="AC160" i="24"/>
  <c r="AC161" i="24"/>
  <c r="AC162" i="24"/>
  <c r="AC163" i="24"/>
  <c r="AC164" i="24"/>
  <c r="AC165" i="24"/>
  <c r="AC166" i="24"/>
  <c r="AC167" i="24"/>
  <c r="AC168" i="24"/>
  <c r="AC169" i="24"/>
  <c r="AC170" i="24"/>
  <c r="AC171" i="24"/>
  <c r="AC172" i="24"/>
  <c r="AC173" i="24"/>
  <c r="AC174" i="24"/>
  <c r="AC175" i="24"/>
  <c r="AC176" i="24"/>
  <c r="AC177" i="24"/>
  <c r="AC178" i="24"/>
  <c r="AC179" i="24"/>
  <c r="AC180" i="24"/>
  <c r="AC181" i="24"/>
  <c r="AC182" i="24"/>
  <c r="AC183" i="24"/>
  <c r="AC184" i="24"/>
  <c r="AC185" i="24"/>
  <c r="AC186" i="24"/>
  <c r="AC187" i="24"/>
  <c r="AC188" i="24"/>
  <c r="AC189" i="24"/>
  <c r="AC190" i="24"/>
  <c r="AC191" i="24"/>
  <c r="AC192" i="24"/>
  <c r="AC193" i="24"/>
  <c r="AC194" i="24"/>
  <c r="AC195" i="24"/>
  <c r="AC196" i="24"/>
  <c r="AC197" i="24"/>
  <c r="AC198" i="24"/>
  <c r="AC199" i="24"/>
  <c r="AC200" i="24"/>
  <c r="AC201" i="24"/>
  <c r="AC202" i="24"/>
  <c r="AC203" i="24"/>
  <c r="AC204" i="24"/>
  <c r="AC205" i="24"/>
  <c r="AC206" i="24"/>
  <c r="AC207" i="24"/>
  <c r="AC208" i="24"/>
  <c r="AC209" i="24"/>
  <c r="AC210" i="24"/>
  <c r="AC211" i="24"/>
  <c r="AC212" i="24"/>
  <c r="AC213" i="24"/>
  <c r="AC214" i="24"/>
  <c r="AC215" i="24"/>
  <c r="AC216" i="24"/>
  <c r="AC217" i="24"/>
  <c r="AC218" i="24"/>
  <c r="AC219" i="24"/>
  <c r="AC220" i="24"/>
  <c r="AC221" i="24"/>
  <c r="AC222" i="24"/>
  <c r="AC223" i="24"/>
  <c r="AC224" i="24"/>
  <c r="AC225" i="24"/>
  <c r="AC226" i="24"/>
  <c r="AC227" i="24"/>
  <c r="AC228" i="24"/>
  <c r="AC229" i="24"/>
  <c r="AC230" i="24"/>
  <c r="AC231" i="24"/>
  <c r="AC232" i="24"/>
  <c r="AC233" i="24"/>
  <c r="AC234" i="24"/>
  <c r="AC235" i="24"/>
  <c r="AC236" i="24"/>
  <c r="AC237" i="24"/>
  <c r="AC238" i="24"/>
  <c r="AC239" i="24"/>
  <c r="AC240" i="24"/>
  <c r="AC241" i="24"/>
  <c r="AC242" i="24"/>
  <c r="AC243" i="24"/>
  <c r="AC244" i="24"/>
  <c r="AC245" i="24"/>
  <c r="AC246" i="24"/>
  <c r="AC247" i="24"/>
  <c r="AC248" i="24"/>
  <c r="AC249" i="24"/>
  <c r="AC250" i="24"/>
  <c r="AC251" i="24"/>
  <c r="AC252" i="24"/>
  <c r="AC253" i="24"/>
  <c r="AC254" i="24"/>
  <c r="AC255" i="24"/>
  <c r="AC256" i="24"/>
  <c r="AC257" i="24"/>
  <c r="AC258" i="24"/>
  <c r="AC259" i="24"/>
  <c r="AC260" i="24"/>
  <c r="AC261" i="24"/>
  <c r="AC262" i="24"/>
  <c r="AC263" i="24"/>
  <c r="AC264" i="24"/>
  <c r="AC265" i="24"/>
  <c r="AC266" i="24"/>
  <c r="AC267" i="24"/>
  <c r="AC268" i="24"/>
  <c r="AC269" i="24"/>
  <c r="AC270" i="24"/>
  <c r="AC271" i="24"/>
  <c r="AC272" i="24"/>
  <c r="AC273" i="24"/>
  <c r="AC274" i="24"/>
  <c r="AC275" i="24"/>
  <c r="AC276" i="24"/>
  <c r="AC277" i="24"/>
  <c r="AC278" i="24"/>
  <c r="AC279" i="24"/>
  <c r="AC280" i="24"/>
  <c r="AC281" i="24"/>
  <c r="AC282" i="24"/>
  <c r="AC283" i="24"/>
  <c r="AC284" i="24"/>
  <c r="AC285" i="24"/>
  <c r="AC286" i="24"/>
  <c r="AC287" i="24"/>
  <c r="AC288" i="24"/>
  <c r="AC289" i="24"/>
  <c r="AC290" i="24"/>
  <c r="AC291" i="24"/>
  <c r="AC292" i="24"/>
  <c r="AC293" i="24"/>
  <c r="AC294" i="24"/>
  <c r="AC295" i="24"/>
  <c r="AC296" i="24"/>
  <c r="AC297" i="24"/>
  <c r="AC298" i="24"/>
  <c r="AC299" i="24"/>
  <c r="AC300" i="24"/>
  <c r="AC301" i="24"/>
  <c r="AC302" i="24"/>
  <c r="AC303" i="24"/>
  <c r="AC304" i="24"/>
  <c r="AC305" i="24"/>
  <c r="AC306" i="24"/>
  <c r="AC307" i="24"/>
  <c r="AC308" i="24"/>
  <c r="AC309" i="24"/>
  <c r="AC310" i="24"/>
  <c r="AC311" i="24"/>
  <c r="AC312" i="24"/>
  <c r="AC313" i="24"/>
  <c r="AC314" i="24"/>
  <c r="AC315" i="24"/>
  <c r="AC316" i="24"/>
  <c r="AC317" i="24"/>
  <c r="AC318" i="24"/>
  <c r="AC319" i="24"/>
  <c r="AC320" i="24"/>
  <c r="AC321" i="24"/>
  <c r="AC322" i="24"/>
  <c r="AC323" i="24"/>
  <c r="AC324" i="24"/>
  <c r="AC325" i="24"/>
  <c r="AC326" i="24"/>
  <c r="AC327" i="24"/>
  <c r="AC328" i="24"/>
  <c r="AC329" i="24"/>
  <c r="AC330" i="24"/>
  <c r="AC331" i="24"/>
  <c r="AC332" i="24"/>
  <c r="AC333" i="24"/>
  <c r="AC334" i="24"/>
  <c r="AC335" i="24"/>
  <c r="AC336" i="24"/>
  <c r="AC337" i="24"/>
  <c r="AC338" i="24"/>
  <c r="AC339" i="24"/>
  <c r="AC340" i="24"/>
  <c r="AC341" i="24"/>
  <c r="AC342" i="24"/>
  <c r="AC343" i="24"/>
  <c r="AC344" i="24"/>
  <c r="AC345" i="24"/>
  <c r="AC346" i="24"/>
  <c r="AC347" i="24"/>
  <c r="AC348" i="24"/>
  <c r="AC349" i="24"/>
  <c r="AC350" i="24"/>
  <c r="AC351" i="24"/>
  <c r="AC352" i="24"/>
  <c r="AC353" i="24"/>
  <c r="AC354" i="24"/>
  <c r="AC355" i="24"/>
  <c r="AC356" i="24"/>
  <c r="AC357" i="24"/>
  <c r="AC358" i="24"/>
  <c r="AC359" i="24"/>
  <c r="AC360" i="24"/>
  <c r="AC361" i="24"/>
  <c r="AC362" i="24"/>
  <c r="AC363" i="24"/>
  <c r="AC364" i="24"/>
  <c r="AC365" i="24"/>
  <c r="AC366" i="24"/>
  <c r="AC367" i="24"/>
  <c r="AC368" i="24"/>
  <c r="AC369" i="24"/>
  <c r="AC370" i="24"/>
  <c r="AC371" i="24"/>
  <c r="AC372" i="24"/>
  <c r="AC373" i="24"/>
  <c r="AC374" i="24"/>
  <c r="AC375" i="24"/>
  <c r="AC376" i="24"/>
  <c r="AC377" i="24"/>
  <c r="AC378" i="24"/>
  <c r="AC379" i="24"/>
  <c r="AC380" i="24"/>
  <c r="AC381" i="24"/>
  <c r="AC382" i="24"/>
  <c r="AC383" i="24"/>
  <c r="AC384" i="24"/>
  <c r="AC385" i="24"/>
  <c r="AC386" i="24"/>
  <c r="AC387" i="24"/>
  <c r="AC388" i="24"/>
  <c r="AC389" i="24"/>
  <c r="AC390" i="24"/>
  <c r="AC391" i="24"/>
  <c r="AC392" i="24"/>
  <c r="AC393" i="24"/>
  <c r="AC394" i="24"/>
  <c r="AC395" i="24"/>
  <c r="AC396" i="24"/>
  <c r="AC397" i="24"/>
  <c r="AC398" i="24"/>
  <c r="AC399" i="24"/>
  <c r="AC400" i="24"/>
  <c r="AC401" i="24"/>
  <c r="AC402" i="24"/>
  <c r="AC403" i="24"/>
  <c r="AC404" i="24"/>
  <c r="AC405" i="24"/>
  <c r="AC406" i="24"/>
  <c r="AC407" i="24"/>
  <c r="AC408" i="24"/>
  <c r="AC409" i="24"/>
  <c r="AC410" i="24"/>
  <c r="AC411" i="24"/>
  <c r="AC412" i="24"/>
  <c r="AC413" i="24"/>
  <c r="AC414" i="24"/>
  <c r="AC415" i="24"/>
  <c r="AC416" i="24"/>
  <c r="AC417" i="24"/>
  <c r="AC418" i="24"/>
  <c r="AC419" i="24"/>
  <c r="AC420" i="24"/>
  <c r="AC421" i="24"/>
  <c r="AC422" i="24"/>
  <c r="AC423" i="24"/>
  <c r="AC424" i="24"/>
  <c r="AC425" i="24"/>
  <c r="AC426" i="24"/>
  <c r="AC427" i="24"/>
  <c r="AC428" i="24"/>
  <c r="AC429" i="24"/>
  <c r="AC430" i="24"/>
  <c r="AC431" i="24"/>
  <c r="AC432" i="24"/>
  <c r="AC433" i="24"/>
  <c r="AC434" i="24"/>
  <c r="AC435" i="24"/>
  <c r="AC436" i="24"/>
  <c r="AC437" i="24"/>
  <c r="AC438" i="24"/>
  <c r="AC439" i="24"/>
  <c r="AC440" i="24"/>
  <c r="AC441" i="24"/>
  <c r="AC442" i="24"/>
  <c r="AC443" i="24"/>
  <c r="AC444" i="24"/>
  <c r="AC445" i="24"/>
  <c r="AC446" i="24"/>
  <c r="AC447" i="24"/>
  <c r="AC448" i="24"/>
  <c r="AC449" i="24"/>
  <c r="AC450" i="24"/>
  <c r="AC451" i="24"/>
  <c r="AC452" i="24"/>
  <c r="AC453" i="24"/>
  <c r="AC454" i="24"/>
  <c r="AC455" i="24"/>
  <c r="AC456" i="24"/>
  <c r="AC457" i="24"/>
  <c r="AC458" i="24"/>
  <c r="AC459" i="24"/>
  <c r="AC460" i="24"/>
  <c r="AC461" i="24"/>
  <c r="AC462" i="24"/>
  <c r="AC463" i="24"/>
  <c r="AC464" i="24"/>
  <c r="AC465" i="24"/>
  <c r="AC466" i="24"/>
  <c r="AC467" i="24"/>
  <c r="AC468" i="24"/>
  <c r="AC469" i="24"/>
  <c r="AC470" i="24"/>
  <c r="AC471" i="24"/>
  <c r="AC472" i="24"/>
  <c r="AC473" i="24"/>
  <c r="AC474" i="24"/>
  <c r="AC475" i="24"/>
  <c r="AC476" i="24"/>
  <c r="AC477" i="24"/>
  <c r="AC478" i="24"/>
  <c r="AC479" i="24"/>
  <c r="AC480" i="24"/>
  <c r="AC481" i="24"/>
  <c r="AC482" i="24"/>
  <c r="AC483" i="24"/>
  <c r="AC484" i="24"/>
  <c r="AC485" i="24"/>
  <c r="AC486" i="24"/>
  <c r="AC487" i="24"/>
  <c r="AC488" i="24"/>
  <c r="AC489" i="24"/>
  <c r="AC490" i="24"/>
  <c r="AC491" i="24"/>
  <c r="AC492" i="24"/>
  <c r="AC493" i="24"/>
  <c r="AC494" i="24"/>
  <c r="AC495" i="24"/>
  <c r="AC496" i="24"/>
  <c r="AC497" i="24"/>
  <c r="AC498" i="24"/>
  <c r="AC499" i="24"/>
  <c r="AC500" i="24"/>
  <c r="AC501" i="24"/>
  <c r="AC502" i="24"/>
  <c r="AC503" i="24"/>
  <c r="AC504" i="24"/>
  <c r="AC505" i="24"/>
  <c r="AC506" i="24"/>
  <c r="AC507" i="24"/>
  <c r="AC508" i="24"/>
  <c r="AC509" i="24"/>
  <c r="AC510" i="24"/>
  <c r="AC511" i="24"/>
  <c r="AC512" i="24"/>
  <c r="AC513" i="24"/>
  <c r="AC514" i="24"/>
  <c r="AC515" i="24"/>
  <c r="AC516" i="24"/>
  <c r="AC517" i="24"/>
  <c r="AC518" i="24"/>
  <c r="AC519" i="24"/>
  <c r="AC520" i="24"/>
  <c r="AC521" i="24"/>
  <c r="AC522" i="24"/>
  <c r="AC523" i="24"/>
  <c r="AC524" i="24"/>
  <c r="AC525" i="24"/>
  <c r="AC526" i="24"/>
  <c r="AC527" i="24"/>
  <c r="AC528" i="24"/>
  <c r="AC529" i="24"/>
  <c r="AC530" i="24"/>
  <c r="AC531" i="24"/>
  <c r="AC532" i="24"/>
  <c r="AC533" i="24"/>
  <c r="AC534" i="24"/>
  <c r="AC535" i="24"/>
  <c r="AC536" i="24"/>
  <c r="AC537" i="24"/>
  <c r="AC538" i="24"/>
  <c r="AC539" i="24"/>
  <c r="AC540" i="24"/>
  <c r="AC541" i="24"/>
  <c r="AC542" i="24"/>
  <c r="AC543" i="24"/>
  <c r="AC544" i="24"/>
  <c r="AC545" i="24"/>
  <c r="AC546" i="24"/>
  <c r="AC547" i="24"/>
  <c r="AC548" i="24"/>
  <c r="AC549" i="24"/>
  <c r="AC550" i="24"/>
  <c r="AC551" i="24"/>
  <c r="AC552" i="24"/>
  <c r="AC553" i="24"/>
  <c r="AC554" i="24"/>
  <c r="AC555" i="24"/>
  <c r="AC556" i="24"/>
  <c r="AC557" i="24"/>
  <c r="AC558" i="24"/>
  <c r="AC559" i="24"/>
  <c r="AC560" i="24"/>
  <c r="AC561" i="24"/>
  <c r="AC562" i="24"/>
  <c r="AC563" i="24"/>
  <c r="AC564" i="24"/>
  <c r="AC565" i="24"/>
  <c r="AC566" i="24"/>
  <c r="AC567" i="24"/>
  <c r="AC568" i="24"/>
  <c r="AC569" i="24"/>
  <c r="AC570" i="24"/>
  <c r="AC571" i="24"/>
  <c r="AC572" i="24"/>
  <c r="AC573" i="24"/>
  <c r="AC574" i="24"/>
  <c r="AC575" i="24"/>
  <c r="AC576" i="24"/>
  <c r="AC577" i="24"/>
  <c r="AC578" i="24"/>
  <c r="AC579" i="24"/>
  <c r="AC580" i="24"/>
  <c r="AC581" i="24"/>
  <c r="AC582" i="24"/>
  <c r="AC583" i="24"/>
  <c r="AC584" i="24"/>
  <c r="AC585" i="24"/>
  <c r="AC586" i="24"/>
  <c r="AC587" i="24"/>
  <c r="AC588" i="24"/>
  <c r="AC589" i="24"/>
  <c r="AC590" i="24"/>
  <c r="AC591" i="24"/>
  <c r="AC592" i="24"/>
  <c r="AC593" i="24"/>
  <c r="AC594" i="24"/>
  <c r="AC595" i="24"/>
  <c r="AC596" i="24"/>
  <c r="AC597" i="24"/>
  <c r="AC598" i="24"/>
  <c r="AC599" i="24"/>
  <c r="AC600" i="24"/>
  <c r="AC601" i="24"/>
  <c r="AC602" i="24"/>
  <c r="AC603" i="24"/>
  <c r="AC604" i="24"/>
  <c r="AC605" i="24"/>
  <c r="AC606" i="24"/>
  <c r="AC607" i="24"/>
  <c r="AC608" i="24"/>
  <c r="AC609" i="24"/>
  <c r="AC610" i="24"/>
  <c r="AC611" i="24"/>
  <c r="AC612" i="24"/>
  <c r="AC613" i="24"/>
  <c r="AC614" i="24"/>
  <c r="AC615" i="24"/>
  <c r="AC616" i="24"/>
  <c r="AC617" i="24"/>
  <c r="AC618" i="24"/>
  <c r="AC619" i="24"/>
  <c r="AC620" i="24"/>
  <c r="AC621" i="24"/>
  <c r="AC622" i="24"/>
  <c r="AC623" i="24"/>
  <c r="AC624" i="24"/>
  <c r="AC625" i="24"/>
  <c r="AC626" i="24"/>
  <c r="AC627" i="24"/>
  <c r="AC628" i="24"/>
  <c r="AC629" i="24"/>
  <c r="AC630" i="24"/>
  <c r="AC631" i="24"/>
  <c r="AC632" i="24"/>
  <c r="AC633" i="24"/>
  <c r="AC634" i="24"/>
  <c r="AC635" i="24"/>
  <c r="AC636" i="24"/>
  <c r="AC637" i="24"/>
  <c r="AC638" i="24"/>
  <c r="AC639" i="24"/>
  <c r="AC640" i="24"/>
  <c r="AC641" i="24"/>
  <c r="AC642" i="24"/>
  <c r="AC643" i="24"/>
  <c r="AC644" i="24"/>
  <c r="AC645" i="24"/>
  <c r="AC646" i="24"/>
  <c r="AC647" i="24"/>
  <c r="AC648" i="24"/>
  <c r="AC649" i="24"/>
  <c r="AC650" i="24"/>
  <c r="AC651" i="24"/>
  <c r="AC652" i="24"/>
  <c r="AC653" i="24"/>
  <c r="AC654" i="24"/>
  <c r="AC655" i="24"/>
  <c r="AC656" i="24"/>
  <c r="AC657" i="24"/>
  <c r="AC658" i="24"/>
  <c r="AC659" i="24"/>
  <c r="AC660" i="24"/>
  <c r="AC661" i="24"/>
  <c r="AC662" i="24"/>
  <c r="AC663" i="24"/>
  <c r="AC664" i="24"/>
  <c r="AC665" i="24"/>
  <c r="AC666" i="24"/>
  <c r="AC667" i="24"/>
  <c r="AC668" i="24"/>
  <c r="AC669" i="24"/>
  <c r="AC670" i="24"/>
  <c r="AC671" i="24"/>
  <c r="AC672" i="24"/>
  <c r="AC673" i="24"/>
  <c r="AC674" i="24"/>
  <c r="AC675" i="24"/>
  <c r="AC676" i="24"/>
  <c r="AC677" i="24"/>
  <c r="AC678" i="24"/>
  <c r="AC679" i="24"/>
  <c r="AC680" i="24"/>
  <c r="AC681" i="24"/>
  <c r="AC682" i="24"/>
  <c r="AC683" i="24"/>
  <c r="AC684" i="24"/>
  <c r="AC685" i="24"/>
  <c r="AC686" i="24"/>
  <c r="AC687" i="24"/>
  <c r="AC688" i="24"/>
  <c r="AC689" i="24"/>
  <c r="AC690" i="24"/>
  <c r="AC691" i="24"/>
  <c r="AC692" i="24"/>
  <c r="AC693" i="24"/>
  <c r="AC694" i="24"/>
  <c r="AC695" i="24"/>
  <c r="AC696" i="24"/>
  <c r="AC697" i="24"/>
  <c r="AC698" i="24"/>
  <c r="AC699" i="24"/>
  <c r="AC700" i="24"/>
  <c r="AC701" i="24"/>
  <c r="AC702" i="24"/>
  <c r="AC703" i="24"/>
  <c r="AC704" i="24"/>
  <c r="AC705" i="24"/>
  <c r="AC706" i="24"/>
  <c r="AC707" i="24"/>
  <c r="AC708" i="24"/>
  <c r="AC709" i="24"/>
  <c r="AC710" i="24"/>
  <c r="AC711" i="24"/>
  <c r="AC712" i="24"/>
  <c r="AC713" i="24"/>
  <c r="AC714" i="24"/>
  <c r="AC715" i="24"/>
  <c r="AC716" i="24"/>
  <c r="AC717" i="24"/>
  <c r="AC718" i="24"/>
  <c r="AC719" i="24"/>
  <c r="AC720" i="24"/>
  <c r="AC721" i="24"/>
  <c r="AC722" i="24"/>
  <c r="AC723" i="24"/>
  <c r="AC724" i="24"/>
  <c r="AC725" i="24"/>
  <c r="AC726" i="24"/>
  <c r="AC727" i="24"/>
  <c r="AC728" i="24"/>
  <c r="AC729" i="24"/>
  <c r="AC730" i="24"/>
  <c r="AC731" i="24"/>
  <c r="AC732" i="24"/>
  <c r="AC733" i="24"/>
  <c r="AC734" i="24"/>
  <c r="AC735" i="24"/>
  <c r="AC736" i="24"/>
  <c r="AC737" i="24"/>
  <c r="AC738" i="24"/>
  <c r="AC739" i="24"/>
  <c r="AC740" i="24"/>
  <c r="AC741" i="24"/>
  <c r="AC742" i="24"/>
  <c r="AC743" i="24"/>
  <c r="AC744" i="24"/>
  <c r="AC745" i="24"/>
  <c r="AC746" i="24"/>
  <c r="AC747" i="24"/>
  <c r="AC748" i="24"/>
  <c r="AC749" i="24"/>
  <c r="AC750" i="24"/>
  <c r="AC751" i="24"/>
  <c r="AC752" i="24"/>
  <c r="AC753" i="24"/>
  <c r="AC754" i="24"/>
  <c r="AC755" i="24"/>
  <c r="AC756" i="24"/>
  <c r="AC757" i="24"/>
  <c r="AC758" i="24"/>
  <c r="AC759" i="24"/>
  <c r="AC760" i="24"/>
  <c r="AC761" i="24"/>
  <c r="AC762" i="24"/>
  <c r="AC763" i="24"/>
  <c r="AC764" i="24"/>
  <c r="AC765" i="24"/>
  <c r="AC766" i="24"/>
  <c r="AC767" i="24"/>
  <c r="AC768" i="24"/>
  <c r="AC769" i="24"/>
  <c r="AC770" i="24"/>
  <c r="AC771" i="24"/>
  <c r="AC772" i="24"/>
  <c r="AC773" i="24"/>
  <c r="AC774" i="24"/>
  <c r="AC775" i="24"/>
  <c r="AC776" i="24"/>
  <c r="AC777" i="24"/>
  <c r="AC778" i="24"/>
  <c r="AC779" i="24"/>
  <c r="AC780" i="24"/>
  <c r="AC781" i="24"/>
  <c r="AC782" i="24"/>
  <c r="AC783" i="24"/>
  <c r="AC784" i="24"/>
  <c r="AC785" i="24"/>
  <c r="AC786" i="24"/>
  <c r="AC787" i="24"/>
  <c r="AC788" i="24"/>
  <c r="AC789" i="24"/>
  <c r="AC790" i="24"/>
  <c r="AC791" i="24"/>
  <c r="AC792" i="24"/>
  <c r="AC793" i="24"/>
  <c r="AC794" i="24"/>
  <c r="AC795" i="24"/>
  <c r="AC796" i="24"/>
  <c r="AC797" i="24"/>
  <c r="AC798" i="24"/>
  <c r="AC799" i="24"/>
  <c r="AC800" i="24"/>
  <c r="AC801" i="24"/>
  <c r="AC802" i="24"/>
  <c r="AC803" i="24"/>
  <c r="AC804" i="24"/>
  <c r="AC805" i="24"/>
  <c r="AC806" i="24"/>
  <c r="AC807" i="24"/>
  <c r="AC808" i="24"/>
  <c r="AC809" i="24"/>
  <c r="AC810" i="24"/>
  <c r="AC811" i="24"/>
  <c r="AC812" i="24"/>
  <c r="AC813" i="24"/>
  <c r="AC814" i="24"/>
  <c r="AC815" i="24"/>
  <c r="AC816" i="24"/>
  <c r="AC817" i="24"/>
  <c r="AC818" i="24"/>
  <c r="AC819" i="24"/>
  <c r="AC820" i="24"/>
  <c r="AC821" i="24"/>
  <c r="AC822" i="24"/>
  <c r="AC823" i="24"/>
  <c r="AC824" i="24"/>
  <c r="AC825" i="24"/>
  <c r="AC826" i="24"/>
  <c r="AC827" i="24"/>
  <c r="AC828" i="24"/>
  <c r="AC829" i="24"/>
  <c r="AC830" i="24"/>
  <c r="AC831" i="24"/>
  <c r="AC832" i="24"/>
  <c r="AC833" i="24"/>
  <c r="AC834" i="24"/>
  <c r="AC835" i="24"/>
  <c r="AC836" i="24"/>
  <c r="AC837" i="24"/>
  <c r="AC838" i="24"/>
  <c r="AC839" i="24"/>
  <c r="AC840" i="24"/>
  <c r="AC841" i="24"/>
  <c r="AC842" i="24"/>
  <c r="AC843" i="24"/>
  <c r="AC844" i="24"/>
  <c r="AC845" i="24"/>
  <c r="AC846" i="24"/>
  <c r="AC847" i="24"/>
  <c r="AC848" i="24"/>
  <c r="AC849" i="24"/>
  <c r="AC850" i="24"/>
  <c r="AC851" i="24"/>
  <c r="AC852" i="24"/>
  <c r="AC853" i="24"/>
  <c r="AC854" i="24"/>
  <c r="AC855" i="24"/>
  <c r="AC856" i="24"/>
  <c r="AC857" i="24"/>
  <c r="AC858" i="24"/>
  <c r="AC859" i="24"/>
  <c r="AC860" i="24"/>
  <c r="AC861" i="24"/>
  <c r="AC862" i="24"/>
  <c r="AC863" i="24"/>
  <c r="AC864" i="24"/>
  <c r="AC865" i="24"/>
  <c r="AC866" i="24"/>
  <c r="AC867" i="24"/>
  <c r="AC868" i="24"/>
  <c r="AC869" i="24"/>
  <c r="AC870" i="24"/>
  <c r="AC871" i="24"/>
  <c r="AC872" i="24"/>
  <c r="AC873" i="24"/>
  <c r="AC874" i="24"/>
  <c r="AC875" i="24"/>
  <c r="AC876" i="24"/>
  <c r="AC877" i="24"/>
  <c r="AC878" i="24"/>
  <c r="AC879" i="24"/>
  <c r="AC880" i="24"/>
  <c r="AC881" i="24"/>
  <c r="AC882" i="24"/>
  <c r="AC883" i="24"/>
  <c r="AC884" i="24"/>
  <c r="AC885" i="24"/>
  <c r="AC886" i="24"/>
  <c r="AC887" i="24"/>
  <c r="AC888" i="24"/>
  <c r="AC889" i="24"/>
  <c r="AC890" i="24"/>
  <c r="AC891" i="24"/>
  <c r="AC892" i="24"/>
  <c r="AC893" i="24"/>
  <c r="AC894" i="24"/>
  <c r="AC895" i="24"/>
  <c r="AC896" i="24"/>
  <c r="AC897" i="24"/>
  <c r="AC898" i="24"/>
  <c r="AC899" i="24"/>
  <c r="AC900" i="24"/>
  <c r="AC901" i="24"/>
  <c r="AC902" i="24"/>
  <c r="AC903" i="24"/>
  <c r="AC904" i="24"/>
  <c r="AC905" i="24"/>
  <c r="AC906" i="24"/>
  <c r="AC907" i="24"/>
  <c r="AC908" i="24"/>
  <c r="AC909" i="24"/>
  <c r="AC910" i="24"/>
  <c r="AC911" i="24"/>
  <c r="AC912" i="24"/>
  <c r="AC913" i="24"/>
  <c r="AC914" i="24"/>
  <c r="AC915" i="24"/>
  <c r="AC916" i="24"/>
  <c r="AC917" i="24"/>
  <c r="AC918" i="24"/>
  <c r="AC919" i="24"/>
  <c r="AC920" i="24"/>
  <c r="AC921" i="24"/>
  <c r="AC922" i="24"/>
  <c r="AC923" i="24"/>
  <c r="AC924" i="24"/>
  <c r="AC925" i="24"/>
  <c r="AC926" i="24"/>
  <c r="AC927" i="24"/>
  <c r="AC928" i="24"/>
  <c r="AC929" i="24"/>
  <c r="AC930" i="24"/>
  <c r="AC931" i="24"/>
  <c r="AC932" i="24"/>
  <c r="AC933" i="24"/>
  <c r="AC934" i="24"/>
  <c r="AC935" i="24"/>
  <c r="AC936" i="24"/>
  <c r="AC937" i="24"/>
  <c r="AC938" i="24"/>
  <c r="AC939" i="24"/>
  <c r="AC940" i="24"/>
  <c r="AC941" i="24"/>
  <c r="AC942" i="24"/>
  <c r="AC943" i="24"/>
  <c r="AC944" i="24"/>
  <c r="AC945" i="24"/>
  <c r="AC946" i="24"/>
  <c r="AC947" i="24"/>
  <c r="AC948" i="24"/>
  <c r="AC949" i="24"/>
  <c r="AC950" i="24"/>
  <c r="AC951" i="24"/>
  <c r="AC952" i="24"/>
  <c r="AC953" i="24"/>
  <c r="AC954" i="24"/>
  <c r="AC955" i="24"/>
  <c r="AC956" i="24"/>
  <c r="AC957" i="24"/>
  <c r="AC958" i="24"/>
  <c r="AC959" i="24"/>
  <c r="AC960" i="24"/>
  <c r="AC961" i="24"/>
  <c r="AC962" i="24"/>
  <c r="AC963" i="24"/>
  <c r="AC964" i="24"/>
  <c r="AC965" i="24"/>
  <c r="AC966" i="24"/>
  <c r="AC967" i="24"/>
  <c r="AC968" i="24"/>
  <c r="AC969" i="24"/>
  <c r="AC970" i="24"/>
  <c r="AC971" i="24"/>
  <c r="AC972" i="24"/>
  <c r="AC973" i="24"/>
  <c r="AC974" i="24"/>
  <c r="AC975" i="24"/>
  <c r="AC976" i="24"/>
  <c r="AC977" i="24"/>
  <c r="AC978" i="24"/>
  <c r="AC979" i="24"/>
  <c r="AC980" i="24"/>
  <c r="AC981" i="24"/>
  <c r="AC982" i="24"/>
  <c r="AC983" i="24"/>
  <c r="AC984" i="24"/>
  <c r="AC985" i="24"/>
  <c r="AC986" i="24"/>
  <c r="AC987" i="24"/>
  <c r="AC988" i="24"/>
  <c r="AC989" i="24"/>
  <c r="AC990" i="24"/>
  <c r="AC991" i="24"/>
  <c r="AC992" i="24"/>
  <c r="AC993" i="24"/>
  <c r="AC994" i="24"/>
  <c r="AC995" i="24"/>
  <c r="AC996" i="24"/>
  <c r="AC997" i="24"/>
  <c r="AC998" i="24"/>
  <c r="AC999" i="24"/>
  <c r="AC1000" i="24"/>
  <c r="AC1001" i="24"/>
  <c r="AC1002" i="24"/>
  <c r="AC1003" i="24"/>
  <c r="AC1004" i="24"/>
  <c r="AC1005" i="24"/>
  <c r="AC1006" i="24"/>
  <c r="AC1007" i="24"/>
  <c r="AC1008" i="24"/>
  <c r="AC1009" i="24"/>
  <c r="AC1010" i="24"/>
  <c r="AC1011" i="24"/>
  <c r="AC1012" i="24"/>
  <c r="AC1013" i="24"/>
  <c r="AC1014" i="24"/>
  <c r="AC1015" i="24"/>
  <c r="AC1016" i="24"/>
  <c r="AC1017" i="24"/>
  <c r="AC1018" i="24"/>
  <c r="AC1019" i="24"/>
  <c r="M6" i="24"/>
  <c r="M1019" i="24"/>
  <c r="M1018" i="24"/>
  <c r="M1017" i="24"/>
  <c r="M1016" i="24"/>
  <c r="M1015" i="24"/>
  <c r="M1014" i="24"/>
  <c r="M1013" i="24"/>
  <c r="M1012" i="24"/>
  <c r="M1011" i="24"/>
  <c r="M1010" i="24"/>
  <c r="M1009" i="24"/>
  <c r="M1008" i="24"/>
  <c r="M1007" i="24"/>
  <c r="M1006" i="24"/>
  <c r="M1005" i="24"/>
  <c r="M1004" i="24"/>
  <c r="M1003" i="24"/>
  <c r="M1002" i="24"/>
  <c r="M1001" i="24"/>
  <c r="M1000" i="24"/>
  <c r="M999" i="24"/>
  <c r="M998" i="24"/>
  <c r="M997" i="24"/>
  <c r="M996" i="24"/>
  <c r="M995" i="24"/>
  <c r="M994" i="24"/>
  <c r="M993" i="24"/>
  <c r="M992" i="24"/>
  <c r="M991" i="24"/>
  <c r="M990" i="24"/>
  <c r="M989" i="24"/>
  <c r="M988" i="24"/>
  <c r="M987" i="24"/>
  <c r="M986" i="24"/>
  <c r="M985" i="24"/>
  <c r="M984" i="24"/>
  <c r="M983" i="24"/>
  <c r="M982" i="24"/>
  <c r="M981" i="24"/>
  <c r="M980" i="24"/>
  <c r="M979" i="24"/>
  <c r="M978" i="24"/>
  <c r="M977" i="24"/>
  <c r="M976" i="24"/>
  <c r="M975" i="24"/>
  <c r="M974" i="24"/>
  <c r="M973" i="24"/>
  <c r="M972" i="24"/>
  <c r="M971" i="24"/>
  <c r="M970" i="24"/>
  <c r="M969" i="24"/>
  <c r="M968" i="24"/>
  <c r="M967" i="24"/>
  <c r="M966" i="24"/>
  <c r="M965" i="24"/>
  <c r="M964" i="24"/>
  <c r="M963" i="24"/>
  <c r="M962" i="24"/>
  <c r="M961" i="24"/>
  <c r="M960" i="24"/>
  <c r="M959" i="24"/>
  <c r="M958" i="24"/>
  <c r="M957" i="24"/>
  <c r="M956" i="24"/>
  <c r="M955" i="24"/>
  <c r="M954" i="24"/>
  <c r="M953" i="24"/>
  <c r="M952" i="24"/>
  <c r="M951" i="24"/>
  <c r="M950" i="24"/>
  <c r="M949" i="24"/>
  <c r="M948" i="24"/>
  <c r="M947" i="24"/>
  <c r="M946" i="24"/>
  <c r="M945" i="24"/>
  <c r="M944" i="24"/>
  <c r="M943" i="24"/>
  <c r="M942" i="24"/>
  <c r="M941" i="24"/>
  <c r="M940" i="24"/>
  <c r="M939" i="24"/>
  <c r="M938" i="24"/>
  <c r="M937" i="24"/>
  <c r="M936" i="24"/>
  <c r="M935" i="24"/>
  <c r="M934" i="24"/>
  <c r="M933" i="24"/>
  <c r="M932" i="24"/>
  <c r="M931" i="24"/>
  <c r="M930" i="24"/>
  <c r="M929" i="24"/>
  <c r="M928" i="24"/>
  <c r="M927" i="24"/>
  <c r="M926" i="24"/>
  <c r="M925" i="24"/>
  <c r="M924" i="24"/>
  <c r="M923" i="24"/>
  <c r="M922" i="24"/>
  <c r="M921" i="24"/>
  <c r="M920" i="24"/>
  <c r="M919" i="24"/>
  <c r="M918" i="24"/>
  <c r="M917" i="24"/>
  <c r="M916" i="24"/>
  <c r="M915" i="24"/>
  <c r="M914" i="24"/>
  <c r="M913" i="24"/>
  <c r="M912" i="24"/>
  <c r="M911" i="24"/>
  <c r="M910" i="24"/>
  <c r="M909" i="24"/>
  <c r="M908" i="24"/>
  <c r="M907" i="24"/>
  <c r="M906" i="24"/>
  <c r="M905" i="24"/>
  <c r="M904" i="24"/>
  <c r="M903" i="24"/>
  <c r="M902" i="24"/>
  <c r="M901" i="24"/>
  <c r="M900" i="24"/>
  <c r="M899" i="24"/>
  <c r="M898" i="24"/>
  <c r="M897" i="24"/>
  <c r="M896" i="24"/>
  <c r="M895" i="24"/>
  <c r="M894" i="24"/>
  <c r="M893" i="24"/>
  <c r="M892" i="24"/>
  <c r="M891" i="24"/>
  <c r="M890" i="24"/>
  <c r="M889" i="24"/>
  <c r="M888" i="24"/>
  <c r="M887" i="24"/>
  <c r="M886" i="24"/>
  <c r="M885" i="24"/>
  <c r="M884" i="24"/>
  <c r="M883" i="24"/>
  <c r="M882" i="24"/>
  <c r="M881" i="24"/>
  <c r="M880" i="24"/>
  <c r="M879" i="24"/>
  <c r="M878" i="24"/>
  <c r="M877" i="24"/>
  <c r="M876" i="24"/>
  <c r="M875" i="24"/>
  <c r="M874" i="24"/>
  <c r="M873" i="24"/>
  <c r="M872" i="24"/>
  <c r="M871" i="24"/>
  <c r="M870" i="24"/>
  <c r="M869" i="24"/>
  <c r="M868" i="24"/>
  <c r="M867" i="24"/>
  <c r="M866" i="24"/>
  <c r="M865" i="24"/>
  <c r="M864" i="24"/>
  <c r="M863" i="24"/>
  <c r="M862" i="24"/>
  <c r="M861" i="24"/>
  <c r="M860" i="24"/>
  <c r="M859" i="24"/>
  <c r="M858" i="24"/>
  <c r="M857" i="24"/>
  <c r="M856" i="24"/>
  <c r="M855" i="24"/>
  <c r="M854" i="24"/>
  <c r="M853" i="24"/>
  <c r="M852" i="24"/>
  <c r="M851" i="24"/>
  <c r="M850" i="24"/>
  <c r="M849" i="24"/>
  <c r="M848" i="24"/>
  <c r="M847" i="24"/>
  <c r="M846" i="24"/>
  <c r="M845" i="24"/>
  <c r="M844" i="24"/>
  <c r="M843" i="24"/>
  <c r="M842" i="24"/>
  <c r="M841" i="24"/>
  <c r="M840" i="24"/>
  <c r="M839" i="24"/>
  <c r="M838" i="24"/>
  <c r="M837" i="24"/>
  <c r="M836" i="24"/>
  <c r="M835" i="24"/>
  <c r="M834" i="24"/>
  <c r="M833" i="24"/>
  <c r="M832" i="24"/>
  <c r="M831" i="24"/>
  <c r="M830" i="24"/>
  <c r="M829" i="24"/>
  <c r="M828" i="24"/>
  <c r="M827" i="24"/>
  <c r="M826" i="24"/>
  <c r="M825" i="24"/>
  <c r="M824" i="24"/>
  <c r="M823" i="24"/>
  <c r="M822" i="24"/>
  <c r="M821" i="24"/>
  <c r="M820" i="24"/>
  <c r="M819" i="24"/>
  <c r="M818" i="24"/>
  <c r="M817" i="24"/>
  <c r="M816" i="24"/>
  <c r="M815" i="24"/>
  <c r="M814" i="24"/>
  <c r="M813" i="24"/>
  <c r="M812" i="24"/>
  <c r="M811" i="24"/>
  <c r="M810" i="24"/>
  <c r="M809" i="24"/>
  <c r="M808" i="24"/>
  <c r="M807" i="24"/>
  <c r="M806" i="24"/>
  <c r="M805" i="24"/>
  <c r="M804" i="24"/>
  <c r="M803" i="24"/>
  <c r="M802" i="24"/>
  <c r="M801" i="24"/>
  <c r="M800" i="24"/>
  <c r="M799" i="24"/>
  <c r="M798" i="24"/>
  <c r="M797" i="24"/>
  <c r="M796" i="24"/>
  <c r="M795" i="24"/>
  <c r="M794" i="24"/>
  <c r="M793" i="24"/>
  <c r="M792" i="24"/>
  <c r="M791" i="24"/>
  <c r="M790" i="24"/>
  <c r="M789" i="24"/>
  <c r="M788" i="24"/>
  <c r="M787" i="24"/>
  <c r="M786" i="24"/>
  <c r="M785" i="24"/>
  <c r="M784" i="24"/>
  <c r="M783" i="24"/>
  <c r="M782" i="24"/>
  <c r="M781" i="24"/>
  <c r="M780" i="24"/>
  <c r="M779" i="24"/>
  <c r="M778" i="24"/>
  <c r="M777" i="24"/>
  <c r="M776" i="24"/>
  <c r="M775" i="24"/>
  <c r="M774" i="24"/>
  <c r="M773" i="24"/>
  <c r="M772" i="24"/>
  <c r="M771" i="24"/>
  <c r="M770" i="24"/>
  <c r="M769" i="24"/>
  <c r="M768" i="24"/>
  <c r="M767" i="24"/>
  <c r="M766" i="24"/>
  <c r="M765" i="24"/>
  <c r="M764" i="24"/>
  <c r="M763" i="24"/>
  <c r="M762" i="24"/>
  <c r="M761" i="24"/>
  <c r="M760" i="24"/>
  <c r="M759" i="24"/>
  <c r="M758" i="24"/>
  <c r="M757" i="24"/>
  <c r="M756" i="24"/>
  <c r="M755" i="24"/>
  <c r="M754" i="24"/>
  <c r="M753" i="24"/>
  <c r="M752" i="24"/>
  <c r="M751" i="24"/>
  <c r="M750" i="24"/>
  <c r="M749" i="24"/>
  <c r="M748" i="24"/>
  <c r="M747" i="24"/>
  <c r="M746" i="24"/>
  <c r="M745" i="24"/>
  <c r="M744" i="24"/>
  <c r="M743" i="24"/>
  <c r="M742" i="24"/>
  <c r="M741" i="24"/>
  <c r="M740" i="24"/>
  <c r="M739" i="24"/>
  <c r="M738" i="24"/>
  <c r="M737" i="24"/>
  <c r="M736" i="24"/>
  <c r="M735" i="24"/>
  <c r="M734" i="24"/>
  <c r="M733" i="24"/>
  <c r="M732" i="24"/>
  <c r="M731" i="24"/>
  <c r="M730" i="24"/>
  <c r="M729" i="24"/>
  <c r="M728" i="24"/>
  <c r="M727" i="24"/>
  <c r="M726" i="24"/>
  <c r="M725" i="24"/>
  <c r="M724" i="24"/>
  <c r="M723" i="24"/>
  <c r="M722" i="24"/>
  <c r="M721" i="24"/>
  <c r="M720" i="24"/>
  <c r="M719" i="24"/>
  <c r="M718" i="24"/>
  <c r="M717" i="24"/>
  <c r="M716" i="24"/>
  <c r="M715" i="24"/>
  <c r="M714" i="24"/>
  <c r="M713" i="24"/>
  <c r="M712" i="24"/>
  <c r="M711" i="24"/>
  <c r="M710" i="24"/>
  <c r="M709" i="24"/>
  <c r="M708" i="24"/>
  <c r="M707" i="24"/>
  <c r="M706" i="24"/>
  <c r="M705" i="24"/>
  <c r="M704" i="24"/>
  <c r="M703" i="24"/>
  <c r="M702" i="24"/>
  <c r="M701" i="24"/>
  <c r="M700" i="24"/>
  <c r="M699" i="24"/>
  <c r="M698" i="24"/>
  <c r="M697" i="24"/>
  <c r="M696" i="24"/>
  <c r="M695" i="24"/>
  <c r="M694" i="24"/>
  <c r="M693" i="24"/>
  <c r="M692" i="24"/>
  <c r="M691" i="24"/>
  <c r="M690" i="24"/>
  <c r="M689" i="24"/>
  <c r="M688" i="24"/>
  <c r="M687" i="24"/>
  <c r="M686" i="24"/>
  <c r="M685" i="24"/>
  <c r="M684" i="24"/>
  <c r="M683" i="24"/>
  <c r="M682" i="24"/>
  <c r="M681" i="24"/>
  <c r="M680" i="24"/>
  <c r="M679" i="24"/>
  <c r="M678" i="24"/>
  <c r="M677" i="24"/>
  <c r="M676" i="24"/>
  <c r="M675" i="24"/>
  <c r="M674" i="24"/>
  <c r="M673" i="24"/>
  <c r="M672" i="24"/>
  <c r="M671" i="24"/>
  <c r="M670" i="24"/>
  <c r="M669" i="24"/>
  <c r="M668" i="24"/>
  <c r="M667" i="24"/>
  <c r="M666" i="24"/>
  <c r="M665" i="24"/>
  <c r="M664" i="24"/>
  <c r="M663" i="24"/>
  <c r="M662" i="24"/>
  <c r="M661" i="24"/>
  <c r="M660" i="24"/>
  <c r="M659" i="24"/>
  <c r="M658" i="24"/>
  <c r="M657" i="24"/>
  <c r="M656" i="24"/>
  <c r="M655" i="24"/>
  <c r="M654" i="24"/>
  <c r="M653" i="24"/>
  <c r="M652" i="24"/>
  <c r="M651" i="24"/>
  <c r="M650" i="24"/>
  <c r="M649" i="24"/>
  <c r="M648" i="24"/>
  <c r="M647" i="24"/>
  <c r="M646" i="24"/>
  <c r="M645" i="24"/>
  <c r="M644" i="24"/>
  <c r="M643" i="24"/>
  <c r="M642" i="24"/>
  <c r="M641" i="24"/>
  <c r="M640" i="24"/>
  <c r="M639" i="24"/>
  <c r="M638" i="24"/>
  <c r="M637" i="24"/>
  <c r="M636" i="24"/>
  <c r="M635" i="24"/>
  <c r="M634" i="24"/>
  <c r="M633" i="24"/>
  <c r="M632" i="24"/>
  <c r="M631" i="24"/>
  <c r="M630" i="24"/>
  <c r="M629" i="24"/>
  <c r="M628" i="24"/>
  <c r="M627" i="24"/>
  <c r="M626" i="24"/>
  <c r="M625" i="24"/>
  <c r="M624" i="24"/>
  <c r="M623" i="24"/>
  <c r="M622" i="24"/>
  <c r="M621" i="24"/>
  <c r="M620" i="24"/>
  <c r="M619" i="24"/>
  <c r="M618" i="24"/>
  <c r="M617" i="24"/>
  <c r="M616" i="24"/>
  <c r="M615" i="24"/>
  <c r="M614" i="24"/>
  <c r="M613" i="24"/>
  <c r="M612" i="24"/>
  <c r="M611" i="24"/>
  <c r="M610" i="24"/>
  <c r="M609" i="24"/>
  <c r="M608" i="24"/>
  <c r="M607" i="24"/>
  <c r="M606" i="24"/>
  <c r="M605" i="24"/>
  <c r="M604" i="24"/>
  <c r="M603" i="24"/>
  <c r="M602" i="24"/>
  <c r="M601" i="24"/>
  <c r="M600" i="24"/>
  <c r="M599" i="24"/>
  <c r="M598" i="24"/>
  <c r="M597" i="24"/>
  <c r="M596" i="24"/>
  <c r="M595" i="24"/>
  <c r="M594" i="24"/>
  <c r="M593" i="24"/>
  <c r="M592" i="24"/>
  <c r="M591" i="24"/>
  <c r="M590" i="24"/>
  <c r="M589" i="24"/>
  <c r="M588" i="24"/>
  <c r="M587" i="24"/>
  <c r="M586" i="24"/>
  <c r="M585" i="24"/>
  <c r="M584" i="24"/>
  <c r="M583" i="24"/>
  <c r="M582" i="24"/>
  <c r="M581" i="24"/>
  <c r="M580" i="24"/>
  <c r="M579" i="24"/>
  <c r="M578" i="24"/>
  <c r="M577" i="24"/>
  <c r="M576" i="24"/>
  <c r="M575" i="24"/>
  <c r="M574" i="24"/>
  <c r="M573" i="24"/>
  <c r="M572" i="24"/>
  <c r="M571" i="24"/>
  <c r="M570" i="24"/>
  <c r="M569" i="24"/>
  <c r="M568" i="24"/>
  <c r="M567" i="24"/>
  <c r="M566" i="24"/>
  <c r="M565" i="24"/>
  <c r="M564" i="24"/>
  <c r="M563" i="24"/>
  <c r="M562" i="24"/>
  <c r="M561" i="24"/>
  <c r="M560" i="24"/>
  <c r="M559" i="24"/>
  <c r="M558" i="24"/>
  <c r="M557" i="24"/>
  <c r="M556" i="24"/>
  <c r="M555" i="24"/>
  <c r="M554" i="24"/>
  <c r="M553" i="24"/>
  <c r="M552" i="24"/>
  <c r="M551" i="24"/>
  <c r="M550" i="24"/>
  <c r="M549" i="24"/>
  <c r="M548" i="24"/>
  <c r="M547" i="24"/>
  <c r="M546" i="24"/>
  <c r="M545" i="24"/>
  <c r="M544" i="24"/>
  <c r="M543" i="24"/>
  <c r="M542" i="24"/>
  <c r="M541" i="24"/>
  <c r="M540" i="24"/>
  <c r="M539" i="24"/>
  <c r="M538" i="24"/>
  <c r="M537" i="24"/>
  <c r="M536" i="24"/>
  <c r="M535" i="24"/>
  <c r="M534" i="24"/>
  <c r="M533" i="24"/>
  <c r="M532" i="24"/>
  <c r="M531" i="24"/>
  <c r="M530" i="24"/>
  <c r="M529" i="24"/>
  <c r="M528" i="24"/>
  <c r="M527" i="24"/>
  <c r="M526" i="24"/>
  <c r="M525" i="24"/>
  <c r="M524" i="24"/>
  <c r="M523" i="24"/>
  <c r="M522" i="24"/>
  <c r="M521" i="24"/>
  <c r="M520" i="24"/>
  <c r="M519" i="24"/>
  <c r="M518" i="24"/>
  <c r="M517" i="24"/>
  <c r="M516" i="24"/>
  <c r="M515" i="24"/>
  <c r="M514" i="24"/>
  <c r="M513" i="24"/>
  <c r="M512" i="24"/>
  <c r="M511" i="24"/>
  <c r="M510" i="24"/>
  <c r="M509" i="24"/>
  <c r="M508" i="24"/>
  <c r="M507" i="24"/>
  <c r="M506" i="24"/>
  <c r="M505" i="24"/>
  <c r="M504" i="24"/>
  <c r="M503" i="24"/>
  <c r="M502" i="24"/>
  <c r="M501" i="24"/>
  <c r="M500" i="24"/>
  <c r="M499" i="24"/>
  <c r="M498" i="24"/>
  <c r="M497" i="24"/>
  <c r="M496" i="24"/>
  <c r="M495" i="24"/>
  <c r="M494" i="24"/>
  <c r="M493" i="24"/>
  <c r="M492" i="24"/>
  <c r="M491" i="24"/>
  <c r="M490" i="24"/>
  <c r="M489" i="24"/>
  <c r="M488" i="24"/>
  <c r="M487" i="24"/>
  <c r="M486" i="24"/>
  <c r="M485" i="24"/>
  <c r="M484" i="24"/>
  <c r="M483" i="24"/>
  <c r="M482" i="24"/>
  <c r="M481" i="24"/>
  <c r="M480" i="24"/>
  <c r="M479" i="24"/>
  <c r="M478" i="24"/>
  <c r="M477" i="24"/>
  <c r="M476" i="24"/>
  <c r="M475" i="24"/>
  <c r="M474" i="24"/>
  <c r="M473" i="24"/>
  <c r="M472" i="24"/>
  <c r="M471" i="24"/>
  <c r="M470" i="24"/>
  <c r="M469" i="24"/>
  <c r="M468" i="24"/>
  <c r="M467" i="24"/>
  <c r="M466" i="24"/>
  <c r="M465" i="24"/>
  <c r="M464" i="24"/>
  <c r="M463" i="24"/>
  <c r="M462" i="24"/>
  <c r="M461" i="24"/>
  <c r="M460" i="24"/>
  <c r="M459" i="24"/>
  <c r="M458" i="24"/>
  <c r="M457" i="24"/>
  <c r="M456" i="24"/>
  <c r="M455" i="24"/>
  <c r="M454" i="24"/>
  <c r="M453" i="24"/>
  <c r="M452" i="24"/>
  <c r="M451" i="24"/>
  <c r="M450" i="24"/>
  <c r="M449" i="24"/>
  <c r="M448" i="24"/>
  <c r="M447" i="24"/>
  <c r="M446" i="24"/>
  <c r="M445" i="24"/>
  <c r="M444" i="24"/>
  <c r="M443" i="24"/>
  <c r="M442" i="24"/>
  <c r="M441" i="24"/>
  <c r="M440" i="24"/>
  <c r="M439" i="24"/>
  <c r="M438" i="24"/>
  <c r="M437" i="24"/>
  <c r="M436" i="24"/>
  <c r="M435" i="24"/>
  <c r="M434" i="24"/>
  <c r="M433" i="24"/>
  <c r="M432" i="24"/>
  <c r="M431" i="24"/>
  <c r="M430" i="24"/>
  <c r="M429" i="24"/>
  <c r="M428" i="24"/>
  <c r="M427" i="24"/>
  <c r="M426" i="24"/>
  <c r="M425" i="24"/>
  <c r="M424" i="24"/>
  <c r="M423" i="24"/>
  <c r="M422" i="24"/>
  <c r="M421" i="24"/>
  <c r="M420" i="24"/>
  <c r="M419" i="24"/>
  <c r="M418" i="24"/>
  <c r="M417" i="24"/>
  <c r="M416" i="24"/>
  <c r="M415" i="24"/>
  <c r="M414" i="24"/>
  <c r="M413" i="24"/>
  <c r="M412" i="24"/>
  <c r="M411" i="24"/>
  <c r="M410" i="24"/>
  <c r="M409" i="24"/>
  <c r="M408" i="24"/>
  <c r="M407" i="24"/>
  <c r="M406" i="24"/>
  <c r="M405" i="24"/>
  <c r="M404" i="24"/>
  <c r="M403" i="24"/>
  <c r="M402" i="24"/>
  <c r="M401" i="24"/>
  <c r="M400" i="24"/>
  <c r="M399" i="24"/>
  <c r="M398" i="24"/>
  <c r="M397" i="24"/>
  <c r="M396" i="24"/>
  <c r="M395" i="24"/>
  <c r="M394" i="24"/>
  <c r="M393" i="24"/>
  <c r="M392" i="24"/>
  <c r="M391" i="24"/>
  <c r="M390" i="24"/>
  <c r="M389" i="24"/>
  <c r="M388" i="24"/>
  <c r="M387" i="24"/>
  <c r="M386" i="24"/>
  <c r="M385" i="24"/>
  <c r="M384" i="24"/>
  <c r="M383" i="24"/>
  <c r="M382" i="24"/>
  <c r="M381" i="24"/>
  <c r="M380" i="24"/>
  <c r="M379" i="24"/>
  <c r="M378" i="24"/>
  <c r="M377" i="24"/>
  <c r="M376" i="24"/>
  <c r="M375" i="24"/>
  <c r="M374" i="24"/>
  <c r="M373" i="24"/>
  <c r="M372" i="24"/>
  <c r="M371" i="24"/>
  <c r="M370" i="24"/>
  <c r="M369" i="24"/>
  <c r="M368" i="24"/>
  <c r="M367" i="24"/>
  <c r="M366" i="24"/>
  <c r="M365" i="24"/>
  <c r="M364" i="24"/>
  <c r="M363" i="24"/>
  <c r="M362" i="24"/>
  <c r="M361" i="24"/>
  <c r="M360" i="24"/>
  <c r="M359" i="24"/>
  <c r="M358" i="24"/>
  <c r="M357" i="24"/>
  <c r="M356" i="24"/>
  <c r="M355" i="24"/>
  <c r="M354" i="24"/>
  <c r="M353" i="24"/>
  <c r="M352" i="24"/>
  <c r="M351" i="24"/>
  <c r="M350" i="24"/>
  <c r="M349" i="24"/>
  <c r="M348" i="24"/>
  <c r="M347" i="24"/>
  <c r="M346" i="24"/>
  <c r="M345" i="24"/>
  <c r="M344" i="24"/>
  <c r="M343" i="24"/>
  <c r="M342" i="24"/>
  <c r="M341" i="24"/>
  <c r="M340" i="24"/>
  <c r="M339" i="24"/>
  <c r="M338" i="24"/>
  <c r="M337" i="24"/>
  <c r="M336" i="24"/>
  <c r="M335" i="24"/>
  <c r="M334" i="24"/>
  <c r="M333" i="24"/>
  <c r="M332" i="24"/>
  <c r="M331" i="24"/>
  <c r="M330" i="24"/>
  <c r="M329" i="24"/>
  <c r="M328" i="24"/>
  <c r="M327" i="24"/>
  <c r="M326" i="24"/>
  <c r="M325" i="24"/>
  <c r="M324" i="24"/>
  <c r="M323" i="24"/>
  <c r="M322" i="24"/>
  <c r="M321" i="24"/>
  <c r="M320" i="24"/>
  <c r="M319" i="24"/>
  <c r="M318" i="24"/>
  <c r="M317" i="24"/>
  <c r="M316" i="24"/>
  <c r="M315" i="24"/>
  <c r="M314" i="24"/>
  <c r="M313" i="24"/>
  <c r="M312" i="24"/>
  <c r="M311" i="24"/>
  <c r="M310" i="24"/>
  <c r="M309" i="24"/>
  <c r="M308" i="24"/>
  <c r="M307" i="24"/>
  <c r="M306" i="24"/>
  <c r="M305" i="24"/>
  <c r="M304" i="24"/>
  <c r="M303" i="24"/>
  <c r="M302" i="24"/>
  <c r="M301" i="24"/>
  <c r="M300" i="24"/>
  <c r="M299" i="24"/>
  <c r="M298" i="24"/>
  <c r="M297" i="24"/>
  <c r="M296" i="24"/>
  <c r="M295" i="24"/>
  <c r="M294" i="24"/>
  <c r="M293" i="24"/>
  <c r="M292" i="24"/>
  <c r="M291" i="24"/>
  <c r="M290" i="24"/>
  <c r="M289" i="24"/>
  <c r="M288" i="24"/>
  <c r="M287" i="24"/>
  <c r="M286" i="24"/>
  <c r="M285" i="24"/>
  <c r="M284" i="24"/>
  <c r="M283" i="24"/>
  <c r="M282" i="24"/>
  <c r="M281" i="24"/>
  <c r="M280" i="24"/>
  <c r="M279" i="24"/>
  <c r="M278" i="24"/>
  <c r="M277" i="24"/>
  <c r="M276" i="24"/>
  <c r="M275" i="24"/>
  <c r="M274" i="24"/>
  <c r="M273" i="24"/>
  <c r="M272" i="24"/>
  <c r="M271" i="24"/>
  <c r="M270" i="24"/>
  <c r="M269" i="24"/>
  <c r="M268" i="24"/>
  <c r="M267" i="24"/>
  <c r="M266" i="24"/>
  <c r="M265" i="24"/>
  <c r="M264" i="24"/>
  <c r="M263" i="24"/>
  <c r="M262" i="24"/>
  <c r="M261" i="24"/>
  <c r="M260" i="24"/>
  <c r="M259" i="24"/>
  <c r="M258" i="24"/>
  <c r="M257" i="24"/>
  <c r="M256" i="24"/>
  <c r="M255" i="24"/>
  <c r="M254" i="24"/>
  <c r="M253" i="24"/>
  <c r="M252" i="24"/>
  <c r="M251" i="24"/>
  <c r="M250" i="24"/>
  <c r="M249" i="24"/>
  <c r="M248" i="24"/>
  <c r="M247" i="24"/>
  <c r="M246" i="24"/>
  <c r="M245" i="24"/>
  <c r="M244" i="24"/>
  <c r="M243" i="24"/>
  <c r="M242" i="24"/>
  <c r="M241" i="24"/>
  <c r="M240" i="24"/>
  <c r="M239" i="24"/>
  <c r="M238" i="24"/>
  <c r="M237" i="24"/>
  <c r="M236" i="24"/>
  <c r="M235" i="24"/>
  <c r="M234" i="24"/>
  <c r="M233" i="24"/>
  <c r="M232" i="24"/>
  <c r="M231" i="24"/>
  <c r="M230" i="24"/>
  <c r="M229" i="24"/>
  <c r="M228" i="24"/>
  <c r="M227" i="24"/>
  <c r="M226" i="24"/>
  <c r="M225" i="24"/>
  <c r="M224" i="24"/>
  <c r="M223" i="24"/>
  <c r="M222" i="24"/>
  <c r="M221" i="24"/>
  <c r="M220" i="24"/>
  <c r="M219" i="24"/>
  <c r="M218" i="24"/>
  <c r="M217" i="24"/>
  <c r="M216" i="24"/>
  <c r="M215" i="24"/>
  <c r="M214" i="24"/>
  <c r="M213" i="24"/>
  <c r="M212" i="24"/>
  <c r="M211" i="24"/>
  <c r="M210" i="24"/>
  <c r="M209" i="24"/>
  <c r="M208" i="24"/>
  <c r="M207" i="24"/>
  <c r="M206" i="24"/>
  <c r="M205" i="24"/>
  <c r="M204" i="24"/>
  <c r="M203" i="24"/>
  <c r="M202" i="24"/>
  <c r="M201" i="24"/>
  <c r="M200" i="24"/>
  <c r="M199" i="24"/>
  <c r="M198" i="24"/>
  <c r="M197" i="24"/>
  <c r="M196" i="24"/>
  <c r="M195" i="24"/>
  <c r="M194" i="24"/>
  <c r="M193" i="24"/>
  <c r="M192" i="24"/>
  <c r="M191" i="24"/>
  <c r="M190" i="24"/>
  <c r="M189" i="24"/>
  <c r="M188" i="24"/>
  <c r="M187" i="24"/>
  <c r="M186" i="24"/>
  <c r="M185" i="24"/>
  <c r="M184" i="24"/>
  <c r="M183" i="24"/>
  <c r="M182" i="24"/>
  <c r="M181" i="24"/>
  <c r="M180" i="24"/>
  <c r="M179" i="24"/>
  <c r="M178" i="24"/>
  <c r="M177" i="24"/>
  <c r="M176" i="24"/>
  <c r="M175" i="24"/>
  <c r="M174" i="24"/>
  <c r="M173" i="24"/>
  <c r="M172" i="24"/>
  <c r="M171" i="24"/>
  <c r="M170" i="24"/>
  <c r="M169" i="24"/>
  <c r="M168" i="24"/>
  <c r="M167" i="24"/>
  <c r="M166" i="24"/>
  <c r="M165" i="24"/>
  <c r="M164" i="24"/>
  <c r="M163" i="24"/>
  <c r="M162" i="24"/>
  <c r="M161" i="24"/>
  <c r="M160" i="24"/>
  <c r="M159" i="24"/>
  <c r="M158" i="24"/>
  <c r="M157" i="24"/>
  <c r="M156" i="24"/>
  <c r="M155" i="24"/>
  <c r="M154" i="24"/>
  <c r="M153" i="24"/>
  <c r="M152" i="24"/>
  <c r="M151" i="24"/>
  <c r="M150" i="24"/>
  <c r="M149" i="24"/>
  <c r="M148" i="24"/>
  <c r="M147" i="24"/>
  <c r="M146" i="24"/>
  <c r="M145" i="24"/>
  <c r="M144" i="24"/>
  <c r="M143" i="24"/>
  <c r="M142" i="24"/>
  <c r="M141" i="24"/>
  <c r="M140" i="24"/>
  <c r="M139" i="24"/>
  <c r="M138" i="24"/>
  <c r="M137" i="24"/>
  <c r="M136" i="24"/>
  <c r="M135" i="24"/>
  <c r="M134" i="24"/>
  <c r="M133" i="24"/>
  <c r="M132" i="24"/>
  <c r="M131" i="24"/>
  <c r="M130" i="24"/>
  <c r="M129" i="24"/>
  <c r="M128" i="24"/>
  <c r="M127" i="24"/>
  <c r="M126" i="24"/>
  <c r="M125" i="24"/>
  <c r="M124" i="24"/>
  <c r="M123" i="24"/>
  <c r="M122" i="24"/>
  <c r="M121" i="24"/>
  <c r="M120" i="24"/>
  <c r="M119" i="24"/>
  <c r="M118" i="24"/>
  <c r="M117" i="24"/>
  <c r="M116" i="24"/>
  <c r="M115" i="24"/>
  <c r="M114" i="24"/>
  <c r="M113" i="24"/>
  <c r="M112" i="24"/>
  <c r="M111" i="24"/>
  <c r="M110" i="24"/>
  <c r="M109" i="24"/>
  <c r="M108" i="24"/>
  <c r="M107" i="24"/>
  <c r="M106" i="24"/>
  <c r="M105" i="24"/>
  <c r="M104" i="24"/>
  <c r="M103" i="24"/>
  <c r="M102" i="24"/>
  <c r="M101" i="24"/>
  <c r="M100" i="24"/>
  <c r="M99" i="24"/>
  <c r="M98" i="24"/>
  <c r="M97" i="24"/>
  <c r="M96" i="24"/>
  <c r="M95" i="24"/>
  <c r="M94" i="24"/>
  <c r="M93" i="24"/>
  <c r="M92" i="24"/>
  <c r="M91" i="24"/>
  <c r="M90" i="24"/>
  <c r="M89" i="24"/>
  <c r="M88" i="24"/>
  <c r="M87" i="24"/>
  <c r="M86" i="24"/>
  <c r="M85" i="24"/>
  <c r="M84" i="24"/>
  <c r="M83" i="24"/>
  <c r="M82" i="24"/>
  <c r="M81" i="24"/>
  <c r="M80" i="24"/>
  <c r="M79" i="24"/>
  <c r="M78" i="24"/>
  <c r="M77" i="24"/>
  <c r="M76" i="24"/>
  <c r="M75" i="24"/>
  <c r="M74" i="24"/>
  <c r="M73" i="24"/>
  <c r="M72" i="24"/>
  <c r="M71" i="24"/>
  <c r="M70" i="24"/>
  <c r="M69" i="24"/>
  <c r="M68" i="24"/>
  <c r="M67" i="24"/>
  <c r="M66" i="24"/>
  <c r="M65" i="24"/>
  <c r="M64" i="24"/>
  <c r="M63" i="24"/>
  <c r="M62" i="24"/>
  <c r="M61" i="24"/>
  <c r="M60" i="24"/>
  <c r="M59" i="24"/>
  <c r="M58" i="24"/>
  <c r="M57" i="24"/>
  <c r="M56" i="24"/>
  <c r="M55" i="24"/>
  <c r="M54" i="24"/>
  <c r="M53" i="24"/>
  <c r="M52" i="24"/>
  <c r="M51" i="24"/>
  <c r="M50" i="24"/>
  <c r="M49" i="24"/>
  <c r="M48" i="24"/>
  <c r="M47" i="24"/>
  <c r="M46" i="24"/>
  <c r="M45" i="24"/>
  <c r="M44" i="24"/>
  <c r="M43" i="24"/>
  <c r="M42" i="24"/>
  <c r="M41" i="24"/>
  <c r="M40" i="24"/>
  <c r="M39" i="24"/>
  <c r="M38" i="24"/>
  <c r="M37" i="24"/>
  <c r="M36" i="24"/>
  <c r="M35" i="24"/>
  <c r="M34" i="24"/>
  <c r="M33" i="24"/>
  <c r="M32" i="24"/>
  <c r="M31" i="24"/>
  <c r="M30" i="24"/>
  <c r="M29" i="24"/>
  <c r="M28" i="24"/>
  <c r="M27" i="24"/>
  <c r="M26" i="24"/>
  <c r="M25" i="24"/>
  <c r="M24" i="24"/>
  <c r="M23" i="24"/>
  <c r="M22" i="24"/>
  <c r="M21" i="24"/>
  <c r="M20" i="24"/>
  <c r="M19" i="24"/>
  <c r="M18" i="24"/>
  <c r="M17" i="24"/>
  <c r="M16" i="24"/>
  <c r="M15" i="24"/>
  <c r="M14" i="24"/>
  <c r="M13" i="24"/>
  <c r="M12" i="24"/>
  <c r="M11" i="24"/>
  <c r="M10" i="24"/>
  <c r="M9" i="24"/>
  <c r="M8" i="24"/>
  <c r="M7" i="24"/>
  <c r="M5" i="24"/>
  <c r="F1023" i="24"/>
  <c r="E1023" i="24"/>
  <c r="D1023" i="24"/>
  <c r="G1023" i="24" s="1"/>
  <c r="C1023" i="24"/>
  <c r="B1023" i="24"/>
  <c r="F1022" i="24"/>
  <c r="E1022" i="24"/>
  <c r="D1022" i="24"/>
  <c r="G1022" i="24" s="1"/>
  <c r="C1022" i="24"/>
  <c r="B1022" i="24"/>
  <c r="F1021" i="24"/>
  <c r="E1021" i="24"/>
  <c r="D1021" i="24"/>
  <c r="G1021" i="24" s="1"/>
  <c r="C1021" i="24"/>
  <c r="B1021" i="24"/>
  <c r="V1020" i="24"/>
  <c r="U1020" i="24"/>
  <c r="T1020" i="24"/>
  <c r="S1020" i="24"/>
  <c r="F1020" i="24"/>
  <c r="E1020" i="24"/>
  <c r="D1020" i="24"/>
  <c r="G1020" i="24" s="1"/>
  <c r="C1020" i="24"/>
  <c r="B1020" i="24"/>
  <c r="X1019" i="24"/>
  <c r="W1019" i="24"/>
  <c r="X1018" i="24"/>
  <c r="W1018" i="24"/>
  <c r="X1017" i="24"/>
  <c r="W1017" i="24"/>
  <c r="X1016" i="24"/>
  <c r="W1016" i="24"/>
  <c r="X1015" i="24"/>
  <c r="W1015" i="24"/>
  <c r="X1014" i="24"/>
  <c r="W1014" i="24"/>
  <c r="X1013" i="24"/>
  <c r="W1013" i="24"/>
  <c r="R1012" i="24"/>
  <c r="X1012" i="24" s="1"/>
  <c r="R1011" i="24"/>
  <c r="X1011" i="24" s="1"/>
  <c r="X1010" i="24"/>
  <c r="W1010" i="24"/>
  <c r="X1009" i="24"/>
  <c r="W1009" i="24"/>
  <c r="X1008" i="24"/>
  <c r="W1008" i="24"/>
  <c r="X1007" i="24"/>
  <c r="W1007" i="24"/>
  <c r="X1006" i="24"/>
  <c r="W1006" i="24"/>
  <c r="X1005" i="24"/>
  <c r="W1005" i="24"/>
  <c r="R1004" i="24"/>
  <c r="X1004" i="24" s="1"/>
  <c r="X1003" i="24"/>
  <c r="W1003" i="24"/>
  <c r="X1002" i="24"/>
  <c r="W1002" i="24"/>
  <c r="X1001" i="24"/>
  <c r="W1001" i="24"/>
  <c r="X1000" i="24"/>
  <c r="W1000" i="24"/>
  <c r="X999" i="24"/>
  <c r="W999" i="24"/>
  <c r="X998" i="24"/>
  <c r="W998" i="24"/>
  <c r="X997" i="24"/>
  <c r="W997" i="24"/>
  <c r="X996" i="24"/>
  <c r="W996" i="24"/>
  <c r="X995" i="24"/>
  <c r="W995" i="24"/>
  <c r="X994" i="24"/>
  <c r="W994" i="24"/>
  <c r="X993" i="24"/>
  <c r="W993" i="24"/>
  <c r="X992" i="24"/>
  <c r="W992" i="24"/>
  <c r="X991" i="24"/>
  <c r="W991" i="24"/>
  <c r="X990" i="24"/>
  <c r="W990" i="24"/>
  <c r="X989" i="24"/>
  <c r="W989" i="24"/>
  <c r="X988" i="24"/>
  <c r="W988" i="24"/>
  <c r="X987" i="24"/>
  <c r="W987" i="24"/>
  <c r="X986" i="24"/>
  <c r="W986" i="24"/>
  <c r="X985" i="24"/>
  <c r="W985" i="24"/>
  <c r="X984" i="24"/>
  <c r="W984" i="24"/>
  <c r="X983" i="24"/>
  <c r="W983" i="24"/>
  <c r="X982" i="24"/>
  <c r="W982" i="24"/>
  <c r="X981" i="24"/>
  <c r="W981" i="24"/>
  <c r="X980" i="24"/>
  <c r="W980" i="24"/>
  <c r="X979" i="24"/>
  <c r="W979" i="24"/>
  <c r="X978" i="24"/>
  <c r="W978" i="24"/>
  <c r="X977" i="24"/>
  <c r="W977" i="24"/>
  <c r="X976" i="24"/>
  <c r="W976" i="24"/>
  <c r="X975" i="24"/>
  <c r="W975" i="24"/>
  <c r="X974" i="24"/>
  <c r="W974" i="24"/>
  <c r="X973" i="24"/>
  <c r="W973" i="24"/>
  <c r="X972" i="24"/>
  <c r="W972" i="24"/>
  <c r="X971" i="24"/>
  <c r="W971" i="24"/>
  <c r="X970" i="24"/>
  <c r="W970" i="24"/>
  <c r="X969" i="24"/>
  <c r="W969" i="24"/>
  <c r="X968" i="24"/>
  <c r="W968" i="24"/>
  <c r="X967" i="24"/>
  <c r="W967" i="24"/>
  <c r="X966" i="24"/>
  <c r="W966" i="24"/>
  <c r="X965" i="24"/>
  <c r="W965" i="24"/>
  <c r="X964" i="24"/>
  <c r="W964" i="24"/>
  <c r="X963" i="24"/>
  <c r="W963" i="24"/>
  <c r="X962" i="24"/>
  <c r="W962" i="24"/>
  <c r="X961" i="24"/>
  <c r="W961" i="24"/>
  <c r="X960" i="24"/>
  <c r="W960" i="24"/>
  <c r="X959" i="24"/>
  <c r="W959" i="24"/>
  <c r="X958" i="24"/>
  <c r="W958" i="24"/>
  <c r="X957" i="24"/>
  <c r="W957" i="24"/>
  <c r="X956" i="24"/>
  <c r="W956" i="24"/>
  <c r="X955" i="24"/>
  <c r="W955" i="24"/>
  <c r="X954" i="24"/>
  <c r="W954" i="24"/>
  <c r="X953" i="24"/>
  <c r="W953" i="24"/>
  <c r="X952" i="24"/>
  <c r="W952" i="24"/>
  <c r="X951" i="24"/>
  <c r="W951" i="24"/>
  <c r="X950" i="24"/>
  <c r="W950" i="24"/>
  <c r="X949" i="24"/>
  <c r="W949" i="24"/>
  <c r="X948" i="24"/>
  <c r="W948" i="24"/>
  <c r="X947" i="24"/>
  <c r="W947" i="24"/>
  <c r="X946" i="24"/>
  <c r="W946" i="24"/>
  <c r="X945" i="24"/>
  <c r="W945" i="24"/>
  <c r="X944" i="24"/>
  <c r="W944" i="24"/>
  <c r="X943" i="24"/>
  <c r="W943" i="24"/>
  <c r="X942" i="24"/>
  <c r="W942" i="24"/>
  <c r="X941" i="24"/>
  <c r="W941" i="24"/>
  <c r="X940" i="24"/>
  <c r="W940" i="24"/>
  <c r="X939" i="24"/>
  <c r="W939" i="24"/>
  <c r="X938" i="24"/>
  <c r="W938" i="24"/>
  <c r="X937" i="24"/>
  <c r="W937" i="24"/>
  <c r="X936" i="24"/>
  <c r="W936" i="24"/>
  <c r="X935" i="24"/>
  <c r="W935" i="24"/>
  <c r="F935" i="24"/>
  <c r="E935" i="24"/>
  <c r="D935" i="24"/>
  <c r="G935" i="24" s="1"/>
  <c r="C935" i="24"/>
  <c r="B935" i="24"/>
  <c r="X934" i="24"/>
  <c r="W934" i="24"/>
  <c r="F934" i="24"/>
  <c r="E934" i="24"/>
  <c r="D934" i="24"/>
  <c r="G934" i="24" s="1"/>
  <c r="C934" i="24"/>
  <c r="B934" i="24"/>
  <c r="X933" i="24"/>
  <c r="W933" i="24"/>
  <c r="F933" i="24"/>
  <c r="E933" i="24"/>
  <c r="D933" i="24"/>
  <c r="G933" i="24" s="1"/>
  <c r="C933" i="24"/>
  <c r="B933" i="24"/>
  <c r="X932" i="24"/>
  <c r="W932" i="24"/>
  <c r="F932" i="24"/>
  <c r="E932" i="24"/>
  <c r="D932" i="24"/>
  <c r="G932" i="24" s="1"/>
  <c r="C932" i="24"/>
  <c r="B932" i="24"/>
  <c r="X931" i="24"/>
  <c r="W931" i="24"/>
  <c r="F931" i="24"/>
  <c r="E931" i="24"/>
  <c r="D931" i="24"/>
  <c r="G931" i="24" s="1"/>
  <c r="C931" i="24"/>
  <c r="B931" i="24"/>
  <c r="X930" i="24"/>
  <c r="W930" i="24"/>
  <c r="F930" i="24"/>
  <c r="E930" i="24"/>
  <c r="D930" i="24"/>
  <c r="G930" i="24" s="1"/>
  <c r="C930" i="24"/>
  <c r="B930" i="24"/>
  <c r="X929" i="24"/>
  <c r="W929" i="24"/>
  <c r="F929" i="24"/>
  <c r="E929" i="24"/>
  <c r="D929" i="24"/>
  <c r="G929" i="24" s="1"/>
  <c r="C929" i="24"/>
  <c r="B929" i="24"/>
  <c r="X928" i="24"/>
  <c r="W928" i="24"/>
  <c r="F928" i="24"/>
  <c r="E928" i="24"/>
  <c r="D928" i="24"/>
  <c r="G928" i="24" s="1"/>
  <c r="C928" i="24"/>
  <c r="B928" i="24"/>
  <c r="X927" i="24"/>
  <c r="W927" i="24"/>
  <c r="F927" i="24"/>
  <c r="E927" i="24"/>
  <c r="D927" i="24"/>
  <c r="G927" i="24" s="1"/>
  <c r="C927" i="24"/>
  <c r="B927" i="24"/>
  <c r="X926" i="24"/>
  <c r="W926" i="24"/>
  <c r="X925" i="24"/>
  <c r="W925" i="24"/>
  <c r="F925" i="24"/>
  <c r="E925" i="24"/>
  <c r="D925" i="24"/>
  <c r="G925" i="24" s="1"/>
  <c r="C925" i="24"/>
  <c r="B925" i="24"/>
  <c r="X924" i="24"/>
  <c r="W924" i="24"/>
  <c r="X923" i="24"/>
  <c r="W923" i="24"/>
  <c r="F923" i="24"/>
  <c r="E923" i="24"/>
  <c r="D923" i="24"/>
  <c r="G923" i="24" s="1"/>
  <c r="C923" i="24"/>
  <c r="B923" i="24"/>
  <c r="X922" i="24"/>
  <c r="W922" i="24"/>
  <c r="F922" i="24"/>
  <c r="E922" i="24"/>
  <c r="D922" i="24"/>
  <c r="G922" i="24" s="1"/>
  <c r="C922" i="24"/>
  <c r="B922" i="24"/>
  <c r="X921" i="24"/>
  <c r="W921" i="24"/>
  <c r="F921" i="24"/>
  <c r="E921" i="24"/>
  <c r="D921" i="24"/>
  <c r="G921" i="24" s="1"/>
  <c r="C921" i="24"/>
  <c r="B921" i="24"/>
  <c r="X920" i="24"/>
  <c r="W920" i="24"/>
  <c r="F920" i="24"/>
  <c r="E920" i="24"/>
  <c r="D920" i="24"/>
  <c r="G920" i="24" s="1"/>
  <c r="C920" i="24"/>
  <c r="B920" i="24"/>
  <c r="X919" i="24"/>
  <c r="W919" i="24"/>
  <c r="F919" i="24"/>
  <c r="E919" i="24"/>
  <c r="D919" i="24"/>
  <c r="G919" i="24" s="1"/>
  <c r="C919" i="24"/>
  <c r="B919" i="24"/>
  <c r="X918" i="24"/>
  <c r="W918" i="24"/>
  <c r="F918" i="24"/>
  <c r="E918" i="24"/>
  <c r="D918" i="24"/>
  <c r="G918" i="24" s="1"/>
  <c r="C918" i="24"/>
  <c r="B918" i="24"/>
  <c r="X917" i="24"/>
  <c r="W917" i="24"/>
  <c r="F917" i="24"/>
  <c r="E917" i="24"/>
  <c r="D917" i="24"/>
  <c r="G917" i="24" s="1"/>
  <c r="C917" i="24"/>
  <c r="B917" i="24"/>
  <c r="X916" i="24"/>
  <c r="W916" i="24"/>
  <c r="F916" i="24"/>
  <c r="E916" i="24"/>
  <c r="D916" i="24"/>
  <c r="G916" i="24" s="1"/>
  <c r="C916" i="24"/>
  <c r="B916" i="24"/>
  <c r="X915" i="24"/>
  <c r="W915" i="24"/>
  <c r="F915" i="24"/>
  <c r="E915" i="24"/>
  <c r="D915" i="24"/>
  <c r="G915" i="24" s="1"/>
  <c r="C915" i="24"/>
  <c r="B915" i="24"/>
  <c r="X914" i="24"/>
  <c r="W914" i="24"/>
  <c r="F914" i="24"/>
  <c r="E914" i="24"/>
  <c r="D914" i="24"/>
  <c r="G914" i="24" s="1"/>
  <c r="C914" i="24"/>
  <c r="B914" i="24"/>
  <c r="X913" i="24"/>
  <c r="W913" i="24"/>
  <c r="F913" i="24"/>
  <c r="E913" i="24"/>
  <c r="D913" i="24"/>
  <c r="G913" i="24" s="1"/>
  <c r="C913" i="24"/>
  <c r="B913" i="24"/>
  <c r="X912" i="24"/>
  <c r="W912" i="24"/>
  <c r="F912" i="24"/>
  <c r="E912" i="24"/>
  <c r="D912" i="24"/>
  <c r="G912" i="24" s="1"/>
  <c r="C912" i="24"/>
  <c r="B912" i="24"/>
  <c r="X911" i="24"/>
  <c r="W911" i="24"/>
  <c r="F911" i="24"/>
  <c r="E911" i="24"/>
  <c r="D911" i="24"/>
  <c r="G911" i="24" s="1"/>
  <c r="C911" i="24"/>
  <c r="B911" i="24"/>
  <c r="X910" i="24"/>
  <c r="W910" i="24"/>
  <c r="F910" i="24"/>
  <c r="E910" i="24"/>
  <c r="D910" i="24"/>
  <c r="G910" i="24" s="1"/>
  <c r="C910" i="24"/>
  <c r="B910" i="24"/>
  <c r="X909" i="24"/>
  <c r="W909" i="24"/>
  <c r="F909" i="24"/>
  <c r="E909" i="24"/>
  <c r="D909" i="24"/>
  <c r="G909" i="24" s="1"/>
  <c r="C909" i="24"/>
  <c r="B909" i="24"/>
  <c r="X908" i="24"/>
  <c r="W908" i="24"/>
  <c r="F908" i="24"/>
  <c r="E908" i="24"/>
  <c r="D908" i="24"/>
  <c r="G908" i="24" s="1"/>
  <c r="C908" i="24"/>
  <c r="B908" i="24"/>
  <c r="X907" i="24"/>
  <c r="W907" i="24"/>
  <c r="F907" i="24"/>
  <c r="E907" i="24"/>
  <c r="D907" i="24"/>
  <c r="G907" i="24" s="1"/>
  <c r="C907" i="24"/>
  <c r="B907" i="24"/>
  <c r="X906" i="24"/>
  <c r="W906" i="24"/>
  <c r="F906" i="24"/>
  <c r="E906" i="24"/>
  <c r="D906" i="24"/>
  <c r="G906" i="24" s="1"/>
  <c r="C906" i="24"/>
  <c r="B906" i="24"/>
  <c r="X905" i="24"/>
  <c r="W905" i="24"/>
  <c r="F905" i="24"/>
  <c r="E905" i="24"/>
  <c r="D905" i="24"/>
  <c r="G905" i="24" s="1"/>
  <c r="C905" i="24"/>
  <c r="B905" i="24"/>
  <c r="X904" i="24"/>
  <c r="W904" i="24"/>
  <c r="F904" i="24"/>
  <c r="E904" i="24"/>
  <c r="D904" i="24"/>
  <c r="G904" i="24" s="1"/>
  <c r="C904" i="24"/>
  <c r="B904" i="24"/>
  <c r="X903" i="24"/>
  <c r="W903" i="24"/>
  <c r="F903" i="24"/>
  <c r="E903" i="24"/>
  <c r="D903" i="24"/>
  <c r="G903" i="24" s="1"/>
  <c r="C903" i="24"/>
  <c r="B903" i="24"/>
  <c r="X902" i="24"/>
  <c r="W902" i="24"/>
  <c r="F902" i="24"/>
  <c r="E902" i="24"/>
  <c r="D902" i="24"/>
  <c r="G902" i="24" s="1"/>
  <c r="C902" i="24"/>
  <c r="B902" i="24"/>
  <c r="X901" i="24"/>
  <c r="W901" i="24"/>
  <c r="F901" i="24"/>
  <c r="E901" i="24"/>
  <c r="D901" i="24"/>
  <c r="G901" i="24" s="1"/>
  <c r="C901" i="24"/>
  <c r="B901" i="24"/>
  <c r="X900" i="24"/>
  <c r="W900" i="24"/>
  <c r="F900" i="24"/>
  <c r="E900" i="24"/>
  <c r="D900" i="24"/>
  <c r="G900" i="24" s="1"/>
  <c r="C900" i="24"/>
  <c r="B900" i="24"/>
  <c r="X899" i="24"/>
  <c r="W899" i="24"/>
  <c r="F899" i="24"/>
  <c r="E899" i="24"/>
  <c r="D899" i="24"/>
  <c r="G899" i="24" s="1"/>
  <c r="C899" i="24"/>
  <c r="B899" i="24"/>
  <c r="X898" i="24"/>
  <c r="W898" i="24"/>
  <c r="F898" i="24"/>
  <c r="E898" i="24"/>
  <c r="D898" i="24"/>
  <c r="G898" i="24" s="1"/>
  <c r="C898" i="24"/>
  <c r="B898" i="24"/>
  <c r="X897" i="24"/>
  <c r="W897" i="24"/>
  <c r="F897" i="24"/>
  <c r="E897" i="24"/>
  <c r="D897" i="24"/>
  <c r="G897" i="24" s="1"/>
  <c r="C897" i="24"/>
  <c r="B897" i="24"/>
  <c r="X896" i="24"/>
  <c r="W896" i="24"/>
  <c r="F896" i="24"/>
  <c r="E896" i="24"/>
  <c r="D896" i="24"/>
  <c r="G896" i="24" s="1"/>
  <c r="C896" i="24"/>
  <c r="B896" i="24"/>
  <c r="X895" i="24"/>
  <c r="W895" i="24"/>
  <c r="F895" i="24"/>
  <c r="E895" i="24"/>
  <c r="D895" i="24"/>
  <c r="G895" i="24" s="1"/>
  <c r="C895" i="24"/>
  <c r="B895" i="24"/>
  <c r="X894" i="24"/>
  <c r="W894" i="24"/>
  <c r="F894" i="24"/>
  <c r="E894" i="24"/>
  <c r="D894" i="24"/>
  <c r="G894" i="24" s="1"/>
  <c r="C894" i="24"/>
  <c r="B894" i="24"/>
  <c r="X893" i="24"/>
  <c r="W893" i="24"/>
  <c r="F893" i="24"/>
  <c r="E893" i="24"/>
  <c r="D893" i="24"/>
  <c r="G893" i="24" s="1"/>
  <c r="C893" i="24"/>
  <c r="B893" i="24"/>
  <c r="X892" i="24"/>
  <c r="W892" i="24"/>
  <c r="F892" i="24"/>
  <c r="E892" i="24"/>
  <c r="D892" i="24"/>
  <c r="G892" i="24" s="1"/>
  <c r="C892" i="24"/>
  <c r="B892" i="24"/>
  <c r="X891" i="24"/>
  <c r="W891" i="24"/>
  <c r="F891" i="24"/>
  <c r="E891" i="24"/>
  <c r="D891" i="24"/>
  <c r="G891" i="24" s="1"/>
  <c r="C891" i="24"/>
  <c r="B891" i="24"/>
  <c r="X890" i="24"/>
  <c r="W890" i="24"/>
  <c r="F890" i="24"/>
  <c r="E890" i="24"/>
  <c r="D890" i="24"/>
  <c r="G890" i="24" s="1"/>
  <c r="C890" i="24"/>
  <c r="B890" i="24"/>
  <c r="X889" i="24"/>
  <c r="W889" i="24"/>
  <c r="F889" i="24"/>
  <c r="E889" i="24"/>
  <c r="D889" i="24"/>
  <c r="G889" i="24" s="1"/>
  <c r="C889" i="24"/>
  <c r="B889" i="24"/>
  <c r="X888" i="24"/>
  <c r="W888" i="24"/>
  <c r="F888" i="24"/>
  <c r="E888" i="24"/>
  <c r="D888" i="24"/>
  <c r="G888" i="24" s="1"/>
  <c r="C888" i="24"/>
  <c r="B888" i="24"/>
  <c r="X887" i="24"/>
  <c r="W887" i="24"/>
  <c r="F887" i="24"/>
  <c r="E887" i="24"/>
  <c r="D887" i="24"/>
  <c r="G887" i="24" s="1"/>
  <c r="C887" i="24"/>
  <c r="B887" i="24"/>
  <c r="X886" i="24"/>
  <c r="W886" i="24"/>
  <c r="F886" i="24"/>
  <c r="E886" i="24"/>
  <c r="D886" i="24"/>
  <c r="G886" i="24" s="1"/>
  <c r="C886" i="24"/>
  <c r="B886" i="24"/>
  <c r="X885" i="24"/>
  <c r="W885" i="24"/>
  <c r="F885" i="24"/>
  <c r="E885" i="24"/>
  <c r="D885" i="24"/>
  <c r="G885" i="24" s="1"/>
  <c r="C885" i="24"/>
  <c r="B885" i="24"/>
  <c r="X884" i="24"/>
  <c r="W884" i="24"/>
  <c r="F884" i="24"/>
  <c r="E884" i="24"/>
  <c r="D884" i="24"/>
  <c r="G884" i="24" s="1"/>
  <c r="C884" i="24"/>
  <c r="B884" i="24"/>
  <c r="X883" i="24"/>
  <c r="W883" i="24"/>
  <c r="F883" i="24"/>
  <c r="E883" i="24"/>
  <c r="D883" i="24"/>
  <c r="G883" i="24" s="1"/>
  <c r="C883" i="24"/>
  <c r="B883" i="24"/>
  <c r="X882" i="24"/>
  <c r="W882" i="24"/>
  <c r="F882" i="24"/>
  <c r="E882" i="24"/>
  <c r="D882" i="24"/>
  <c r="G882" i="24" s="1"/>
  <c r="C882" i="24"/>
  <c r="B882" i="24"/>
  <c r="X881" i="24"/>
  <c r="W881" i="24"/>
  <c r="X880" i="24"/>
  <c r="W880" i="24"/>
  <c r="F880" i="24"/>
  <c r="E880" i="24"/>
  <c r="D880" i="24"/>
  <c r="G880" i="24" s="1"/>
  <c r="C880" i="24"/>
  <c r="B880" i="24"/>
  <c r="X879" i="24"/>
  <c r="W879" i="24"/>
  <c r="F879" i="24"/>
  <c r="E879" i="24"/>
  <c r="D879" i="24"/>
  <c r="G879" i="24" s="1"/>
  <c r="C879" i="24"/>
  <c r="B879" i="24"/>
  <c r="X878" i="24"/>
  <c r="W878" i="24"/>
  <c r="F878" i="24"/>
  <c r="E878" i="24"/>
  <c r="D878" i="24"/>
  <c r="G878" i="24" s="1"/>
  <c r="C878" i="24"/>
  <c r="B878" i="24"/>
  <c r="X877" i="24"/>
  <c r="W877" i="24"/>
  <c r="F877" i="24"/>
  <c r="E877" i="24"/>
  <c r="D877" i="24"/>
  <c r="G877" i="24" s="1"/>
  <c r="C877" i="24"/>
  <c r="B877" i="24"/>
  <c r="X876" i="24"/>
  <c r="W876" i="24"/>
  <c r="X875" i="24"/>
  <c r="W875" i="24"/>
  <c r="F875" i="24"/>
  <c r="E875" i="24"/>
  <c r="D875" i="24"/>
  <c r="G875" i="24" s="1"/>
  <c r="C875" i="24"/>
  <c r="B875" i="24"/>
  <c r="X874" i="24"/>
  <c r="W874" i="24"/>
  <c r="F874" i="24"/>
  <c r="E874" i="24"/>
  <c r="D874" i="24"/>
  <c r="G874" i="24" s="1"/>
  <c r="C874" i="24"/>
  <c r="B874" i="24"/>
  <c r="X873" i="24"/>
  <c r="W873" i="24"/>
  <c r="F873" i="24"/>
  <c r="E873" i="24"/>
  <c r="D873" i="24"/>
  <c r="G873" i="24" s="1"/>
  <c r="C873" i="24"/>
  <c r="B873" i="24"/>
  <c r="X872" i="24"/>
  <c r="W872" i="24"/>
  <c r="F872" i="24"/>
  <c r="E872" i="24"/>
  <c r="D872" i="24"/>
  <c r="G872" i="24" s="1"/>
  <c r="C872" i="24"/>
  <c r="B872" i="24"/>
  <c r="X871" i="24"/>
  <c r="W871" i="24"/>
  <c r="F871" i="24"/>
  <c r="E871" i="24"/>
  <c r="D871" i="24"/>
  <c r="G871" i="24" s="1"/>
  <c r="C871" i="24"/>
  <c r="B871" i="24"/>
  <c r="X870" i="24"/>
  <c r="W870" i="24"/>
  <c r="F870" i="24"/>
  <c r="E870" i="24"/>
  <c r="D870" i="24"/>
  <c r="G870" i="24" s="1"/>
  <c r="C870" i="24"/>
  <c r="B870" i="24"/>
  <c r="X869" i="24"/>
  <c r="W869" i="24"/>
  <c r="F869" i="24"/>
  <c r="E869" i="24"/>
  <c r="D869" i="24"/>
  <c r="G869" i="24" s="1"/>
  <c r="C869" i="24"/>
  <c r="B869" i="24"/>
  <c r="X868" i="24"/>
  <c r="W868" i="24"/>
  <c r="F868" i="24"/>
  <c r="E868" i="24"/>
  <c r="D868" i="24"/>
  <c r="G868" i="24" s="1"/>
  <c r="C868" i="24"/>
  <c r="B868" i="24"/>
  <c r="X867" i="24"/>
  <c r="W867" i="24"/>
  <c r="F867" i="24"/>
  <c r="E867" i="24"/>
  <c r="D867" i="24"/>
  <c r="G867" i="24" s="1"/>
  <c r="C867" i="24"/>
  <c r="B867" i="24"/>
  <c r="X866" i="24"/>
  <c r="W866" i="24"/>
  <c r="X865" i="24"/>
  <c r="W865" i="24"/>
  <c r="F865" i="24"/>
  <c r="E865" i="24"/>
  <c r="D865" i="24"/>
  <c r="G865" i="24" s="1"/>
  <c r="C865" i="24"/>
  <c r="B865" i="24"/>
  <c r="X864" i="24"/>
  <c r="W864" i="24"/>
  <c r="F864" i="24"/>
  <c r="E864" i="24"/>
  <c r="D864" i="24"/>
  <c r="G864" i="24" s="1"/>
  <c r="C864" i="24"/>
  <c r="B864" i="24"/>
  <c r="X863" i="24"/>
  <c r="W863" i="24"/>
  <c r="F863" i="24"/>
  <c r="E863" i="24"/>
  <c r="D863" i="24"/>
  <c r="G863" i="24" s="1"/>
  <c r="C863" i="24"/>
  <c r="B863" i="24"/>
  <c r="X862" i="24"/>
  <c r="W862" i="24"/>
  <c r="F862" i="24"/>
  <c r="E862" i="24"/>
  <c r="D862" i="24"/>
  <c r="G862" i="24" s="1"/>
  <c r="C862" i="24"/>
  <c r="B862" i="24"/>
  <c r="X861" i="24"/>
  <c r="W861" i="24"/>
  <c r="F861" i="24"/>
  <c r="E861" i="24"/>
  <c r="D861" i="24"/>
  <c r="G861" i="24" s="1"/>
  <c r="C861" i="24"/>
  <c r="B861" i="24"/>
  <c r="X860" i="24"/>
  <c r="W860" i="24"/>
  <c r="F860" i="24"/>
  <c r="E860" i="24"/>
  <c r="D860" i="24"/>
  <c r="G860" i="24" s="1"/>
  <c r="C860" i="24"/>
  <c r="B860" i="24"/>
  <c r="X859" i="24"/>
  <c r="W859" i="24"/>
  <c r="F859" i="24"/>
  <c r="E859" i="24"/>
  <c r="D859" i="24"/>
  <c r="G859" i="24" s="1"/>
  <c r="C859" i="24"/>
  <c r="B859" i="24"/>
  <c r="X858" i="24"/>
  <c r="W858" i="24"/>
  <c r="F858" i="24"/>
  <c r="E858" i="24"/>
  <c r="D858" i="24"/>
  <c r="G858" i="24" s="1"/>
  <c r="C858" i="24"/>
  <c r="B858" i="24"/>
  <c r="X857" i="24"/>
  <c r="W857" i="24"/>
  <c r="F857" i="24"/>
  <c r="E857" i="24"/>
  <c r="D857" i="24"/>
  <c r="G857" i="24" s="1"/>
  <c r="C857" i="24"/>
  <c r="B857" i="24"/>
  <c r="X856" i="24"/>
  <c r="W856" i="24"/>
  <c r="F856" i="24"/>
  <c r="E856" i="24"/>
  <c r="D856" i="24"/>
  <c r="G856" i="24" s="1"/>
  <c r="C856" i="24"/>
  <c r="B856" i="24"/>
  <c r="X855" i="24"/>
  <c r="W855" i="24"/>
  <c r="F855" i="24"/>
  <c r="E855" i="24"/>
  <c r="D855" i="24"/>
  <c r="G855" i="24" s="1"/>
  <c r="C855" i="24"/>
  <c r="B855" i="24"/>
  <c r="X854" i="24"/>
  <c r="W854" i="24"/>
  <c r="F854" i="24"/>
  <c r="E854" i="24"/>
  <c r="D854" i="24"/>
  <c r="G854" i="24" s="1"/>
  <c r="C854" i="24"/>
  <c r="B854" i="24"/>
  <c r="X853" i="24"/>
  <c r="W853" i="24"/>
  <c r="F853" i="24"/>
  <c r="E853" i="24"/>
  <c r="D853" i="24"/>
  <c r="G853" i="24" s="1"/>
  <c r="C853" i="24"/>
  <c r="B853" i="24"/>
  <c r="X852" i="24"/>
  <c r="W852" i="24"/>
  <c r="F852" i="24"/>
  <c r="E852" i="24"/>
  <c r="D852" i="24"/>
  <c r="G852" i="24" s="1"/>
  <c r="C852" i="24"/>
  <c r="B852" i="24"/>
  <c r="X851" i="24"/>
  <c r="W851" i="24"/>
  <c r="F851" i="24"/>
  <c r="E851" i="24"/>
  <c r="D851" i="24"/>
  <c r="G851" i="24" s="1"/>
  <c r="C851" i="24"/>
  <c r="B851" i="24"/>
  <c r="X850" i="24"/>
  <c r="W850" i="24"/>
  <c r="F850" i="24"/>
  <c r="E850" i="24"/>
  <c r="D850" i="24"/>
  <c r="G850" i="24" s="1"/>
  <c r="C850" i="24"/>
  <c r="B850" i="24"/>
  <c r="X849" i="24"/>
  <c r="W849" i="24"/>
  <c r="F849" i="24"/>
  <c r="E849" i="24"/>
  <c r="D849" i="24"/>
  <c r="G849" i="24" s="1"/>
  <c r="C849" i="24"/>
  <c r="B849" i="24"/>
  <c r="X848" i="24"/>
  <c r="W848" i="24"/>
  <c r="F848" i="24"/>
  <c r="E848" i="24"/>
  <c r="D848" i="24"/>
  <c r="G848" i="24" s="1"/>
  <c r="C848" i="24"/>
  <c r="B848" i="24"/>
  <c r="X847" i="24"/>
  <c r="W847" i="24"/>
  <c r="F847" i="24"/>
  <c r="E847" i="24"/>
  <c r="D847" i="24"/>
  <c r="G847" i="24" s="1"/>
  <c r="C847" i="24"/>
  <c r="B847" i="24"/>
  <c r="X846" i="24"/>
  <c r="W846" i="24"/>
  <c r="F846" i="24"/>
  <c r="E846" i="24"/>
  <c r="D846" i="24"/>
  <c r="G846" i="24" s="1"/>
  <c r="C846" i="24"/>
  <c r="B846" i="24"/>
  <c r="X845" i="24"/>
  <c r="W845" i="24"/>
  <c r="F845" i="24"/>
  <c r="E845" i="24"/>
  <c r="D845" i="24"/>
  <c r="G845" i="24" s="1"/>
  <c r="C845" i="24"/>
  <c r="B845" i="24"/>
  <c r="X844" i="24"/>
  <c r="W844" i="24"/>
  <c r="F844" i="24"/>
  <c r="E844" i="24"/>
  <c r="D844" i="24"/>
  <c r="G844" i="24" s="1"/>
  <c r="C844" i="24"/>
  <c r="B844" i="24"/>
  <c r="X843" i="24"/>
  <c r="W843" i="24"/>
  <c r="F843" i="24"/>
  <c r="E843" i="24"/>
  <c r="D843" i="24"/>
  <c r="G843" i="24" s="1"/>
  <c r="C843" i="24"/>
  <c r="B843" i="24"/>
  <c r="X842" i="24"/>
  <c r="W842" i="24"/>
  <c r="X841" i="24"/>
  <c r="W841" i="24"/>
  <c r="F841" i="24"/>
  <c r="E841" i="24"/>
  <c r="D841" i="24"/>
  <c r="G841" i="24" s="1"/>
  <c r="C841" i="24"/>
  <c r="B841" i="24"/>
  <c r="X840" i="24"/>
  <c r="W840" i="24"/>
  <c r="X839" i="24"/>
  <c r="W839" i="24"/>
  <c r="F839" i="24"/>
  <c r="E839" i="24"/>
  <c r="D839" i="24"/>
  <c r="G839" i="24" s="1"/>
  <c r="C839" i="24"/>
  <c r="B839" i="24"/>
  <c r="X838" i="24"/>
  <c r="W838" i="24"/>
  <c r="F838" i="24"/>
  <c r="E838" i="24"/>
  <c r="D838" i="24"/>
  <c r="G838" i="24" s="1"/>
  <c r="C838" i="24"/>
  <c r="B838" i="24"/>
  <c r="X837" i="24"/>
  <c r="W837" i="24"/>
  <c r="F837" i="24"/>
  <c r="E837" i="24"/>
  <c r="D837" i="24"/>
  <c r="G837" i="24" s="1"/>
  <c r="C837" i="24"/>
  <c r="B837" i="24"/>
  <c r="X836" i="24"/>
  <c r="W836" i="24"/>
  <c r="F836" i="24"/>
  <c r="E836" i="24"/>
  <c r="D836" i="24"/>
  <c r="G836" i="24" s="1"/>
  <c r="C836" i="24"/>
  <c r="B836" i="24"/>
  <c r="X835" i="24"/>
  <c r="W835" i="24"/>
  <c r="F835" i="24"/>
  <c r="E835" i="24"/>
  <c r="D835" i="24"/>
  <c r="G835" i="24" s="1"/>
  <c r="C835" i="24"/>
  <c r="B835" i="24"/>
  <c r="X834" i="24"/>
  <c r="W834" i="24"/>
  <c r="F834" i="24"/>
  <c r="E834" i="24"/>
  <c r="D834" i="24"/>
  <c r="G834" i="24" s="1"/>
  <c r="C834" i="24"/>
  <c r="B834" i="24"/>
  <c r="X833" i="24"/>
  <c r="W833" i="24"/>
  <c r="F833" i="24"/>
  <c r="E833" i="24"/>
  <c r="D833" i="24"/>
  <c r="G833" i="24" s="1"/>
  <c r="C833" i="24"/>
  <c r="B833" i="24"/>
  <c r="X832" i="24"/>
  <c r="W832" i="24"/>
  <c r="F832" i="24"/>
  <c r="E832" i="24"/>
  <c r="D832" i="24"/>
  <c r="G832" i="24" s="1"/>
  <c r="C832" i="24"/>
  <c r="B832" i="24"/>
  <c r="X831" i="24"/>
  <c r="W831" i="24"/>
  <c r="F831" i="24"/>
  <c r="E831" i="24"/>
  <c r="D831" i="24"/>
  <c r="G831" i="24" s="1"/>
  <c r="C831" i="24"/>
  <c r="B831" i="24"/>
  <c r="X830" i="24"/>
  <c r="W830" i="24"/>
  <c r="F830" i="24"/>
  <c r="E830" i="24"/>
  <c r="D830" i="24"/>
  <c r="G830" i="24" s="1"/>
  <c r="C830" i="24"/>
  <c r="B830" i="24"/>
  <c r="X829" i="24"/>
  <c r="W829" i="24"/>
  <c r="F829" i="24"/>
  <c r="E829" i="24"/>
  <c r="D829" i="24"/>
  <c r="G829" i="24" s="1"/>
  <c r="C829" i="24"/>
  <c r="B829" i="24"/>
  <c r="X828" i="24"/>
  <c r="W828" i="24"/>
  <c r="F828" i="24"/>
  <c r="E828" i="24"/>
  <c r="D828" i="24"/>
  <c r="G828" i="24" s="1"/>
  <c r="C828" i="24"/>
  <c r="B828" i="24"/>
  <c r="X827" i="24"/>
  <c r="W827" i="24"/>
  <c r="F827" i="24"/>
  <c r="E827" i="24"/>
  <c r="D827" i="24"/>
  <c r="G827" i="24" s="1"/>
  <c r="C827" i="24"/>
  <c r="B827" i="24"/>
  <c r="X826" i="24"/>
  <c r="W826" i="24"/>
  <c r="F826" i="24"/>
  <c r="E826" i="24"/>
  <c r="D826" i="24"/>
  <c r="G826" i="24" s="1"/>
  <c r="C826" i="24"/>
  <c r="B826" i="24"/>
  <c r="X825" i="24"/>
  <c r="W825" i="24"/>
  <c r="X824" i="24"/>
  <c r="W824" i="24"/>
  <c r="F824" i="24"/>
  <c r="E824" i="24"/>
  <c r="D824" i="24"/>
  <c r="G824" i="24" s="1"/>
  <c r="C824" i="24"/>
  <c r="B824" i="24"/>
  <c r="X823" i="24"/>
  <c r="W823" i="24"/>
  <c r="F823" i="24"/>
  <c r="E823" i="24"/>
  <c r="D823" i="24"/>
  <c r="G823" i="24" s="1"/>
  <c r="C823" i="24"/>
  <c r="B823" i="24"/>
  <c r="X822" i="24"/>
  <c r="W822" i="24"/>
  <c r="F822" i="24"/>
  <c r="E822" i="24"/>
  <c r="D822" i="24"/>
  <c r="G822" i="24" s="1"/>
  <c r="C822" i="24"/>
  <c r="B822" i="24"/>
  <c r="X821" i="24"/>
  <c r="W821" i="24"/>
  <c r="F821" i="24"/>
  <c r="E821" i="24"/>
  <c r="D821" i="24"/>
  <c r="G821" i="24" s="1"/>
  <c r="C821" i="24"/>
  <c r="B821" i="24"/>
  <c r="X820" i="24"/>
  <c r="W820" i="24"/>
  <c r="F820" i="24"/>
  <c r="E820" i="24"/>
  <c r="D820" i="24"/>
  <c r="G820" i="24" s="1"/>
  <c r="C820" i="24"/>
  <c r="B820" i="24"/>
  <c r="X819" i="24"/>
  <c r="W819" i="24"/>
  <c r="F819" i="24"/>
  <c r="E819" i="24"/>
  <c r="D819" i="24"/>
  <c r="G819" i="24" s="1"/>
  <c r="C819" i="24"/>
  <c r="B819" i="24"/>
  <c r="X818" i="24"/>
  <c r="W818" i="24"/>
  <c r="F818" i="24"/>
  <c r="E818" i="24"/>
  <c r="D818" i="24"/>
  <c r="G818" i="24" s="1"/>
  <c r="C818" i="24"/>
  <c r="B818" i="24"/>
  <c r="X817" i="24"/>
  <c r="W817" i="24"/>
  <c r="F817" i="24"/>
  <c r="E817" i="24"/>
  <c r="D817" i="24"/>
  <c r="G817" i="24" s="1"/>
  <c r="C817" i="24"/>
  <c r="B817" i="24"/>
  <c r="X816" i="24"/>
  <c r="W816" i="24"/>
  <c r="F816" i="24"/>
  <c r="E816" i="24"/>
  <c r="D816" i="24"/>
  <c r="G816" i="24" s="1"/>
  <c r="C816" i="24"/>
  <c r="B816" i="24"/>
  <c r="X815" i="24"/>
  <c r="W815" i="24"/>
  <c r="F815" i="24"/>
  <c r="E815" i="24"/>
  <c r="D815" i="24"/>
  <c r="G815" i="24" s="1"/>
  <c r="C815" i="24"/>
  <c r="B815" i="24"/>
  <c r="X814" i="24"/>
  <c r="W814" i="24"/>
  <c r="F814" i="24"/>
  <c r="E814" i="24"/>
  <c r="D814" i="24"/>
  <c r="G814" i="24" s="1"/>
  <c r="C814" i="24"/>
  <c r="B814" i="24"/>
  <c r="X813" i="24"/>
  <c r="W813" i="24"/>
  <c r="F813" i="24"/>
  <c r="E813" i="24"/>
  <c r="D813" i="24"/>
  <c r="G813" i="24" s="1"/>
  <c r="C813" i="24"/>
  <c r="B813" i="24"/>
  <c r="X812" i="24"/>
  <c r="W812" i="24"/>
  <c r="F812" i="24"/>
  <c r="E812" i="24"/>
  <c r="D812" i="24"/>
  <c r="G812" i="24" s="1"/>
  <c r="C812" i="24"/>
  <c r="B812" i="24"/>
  <c r="X811" i="24"/>
  <c r="W811" i="24"/>
  <c r="F811" i="24"/>
  <c r="E811" i="24"/>
  <c r="D811" i="24"/>
  <c r="G811" i="24" s="1"/>
  <c r="C811" i="24"/>
  <c r="B811" i="24"/>
  <c r="X810" i="24"/>
  <c r="W810" i="24"/>
  <c r="F810" i="24"/>
  <c r="E810" i="24"/>
  <c r="D810" i="24"/>
  <c r="G810" i="24" s="1"/>
  <c r="C810" i="24"/>
  <c r="B810" i="24"/>
  <c r="X809" i="24"/>
  <c r="W809" i="24"/>
  <c r="F809" i="24"/>
  <c r="E809" i="24"/>
  <c r="D809" i="24"/>
  <c r="G809" i="24" s="1"/>
  <c r="C809" i="24"/>
  <c r="B809" i="24"/>
  <c r="X808" i="24"/>
  <c r="W808" i="24"/>
  <c r="F808" i="24"/>
  <c r="E808" i="24"/>
  <c r="D808" i="24"/>
  <c r="G808" i="24" s="1"/>
  <c r="C808" i="24"/>
  <c r="B808" i="24"/>
  <c r="X807" i="24"/>
  <c r="W807" i="24"/>
  <c r="F807" i="24"/>
  <c r="E807" i="24"/>
  <c r="D807" i="24"/>
  <c r="G807" i="24" s="1"/>
  <c r="C807" i="24"/>
  <c r="B807" i="24"/>
  <c r="X806" i="24"/>
  <c r="W806" i="24"/>
  <c r="F806" i="24"/>
  <c r="E806" i="24"/>
  <c r="D806" i="24"/>
  <c r="G806" i="24" s="1"/>
  <c r="C806" i="24"/>
  <c r="B806" i="24"/>
  <c r="X805" i="24"/>
  <c r="W805" i="24"/>
  <c r="F805" i="24"/>
  <c r="E805" i="24"/>
  <c r="D805" i="24"/>
  <c r="G805" i="24" s="1"/>
  <c r="C805" i="24"/>
  <c r="B805" i="24"/>
  <c r="X804" i="24"/>
  <c r="W804" i="24"/>
  <c r="F804" i="24"/>
  <c r="E804" i="24"/>
  <c r="D804" i="24"/>
  <c r="G804" i="24" s="1"/>
  <c r="C804" i="24"/>
  <c r="B804" i="24"/>
  <c r="X803" i="24"/>
  <c r="W803" i="24"/>
  <c r="X802" i="24"/>
  <c r="W802" i="24"/>
  <c r="F802" i="24"/>
  <c r="E802" i="24"/>
  <c r="D802" i="24"/>
  <c r="G802" i="24" s="1"/>
  <c r="C802" i="24"/>
  <c r="B802" i="24"/>
  <c r="X801" i="24"/>
  <c r="W801" i="24"/>
  <c r="F801" i="24"/>
  <c r="E801" i="24"/>
  <c r="D801" i="24"/>
  <c r="G801" i="24" s="1"/>
  <c r="C801" i="24"/>
  <c r="B801" i="24"/>
  <c r="X800" i="24"/>
  <c r="W800" i="24"/>
  <c r="F800" i="24"/>
  <c r="E800" i="24"/>
  <c r="D800" i="24"/>
  <c r="G800" i="24" s="1"/>
  <c r="C800" i="24"/>
  <c r="B800" i="24"/>
  <c r="X799" i="24"/>
  <c r="W799" i="24"/>
  <c r="F799" i="24"/>
  <c r="E799" i="24"/>
  <c r="D799" i="24"/>
  <c r="G799" i="24" s="1"/>
  <c r="C799" i="24"/>
  <c r="B799" i="24"/>
  <c r="X798" i="24"/>
  <c r="W798" i="24"/>
  <c r="F798" i="24"/>
  <c r="E798" i="24"/>
  <c r="D798" i="24"/>
  <c r="G798" i="24" s="1"/>
  <c r="C798" i="24"/>
  <c r="B798" i="24"/>
  <c r="X797" i="24"/>
  <c r="W797" i="24"/>
  <c r="F797" i="24"/>
  <c r="E797" i="24"/>
  <c r="D797" i="24"/>
  <c r="G797" i="24" s="1"/>
  <c r="C797" i="24"/>
  <c r="B797" i="24"/>
  <c r="X796" i="24"/>
  <c r="W796" i="24"/>
  <c r="F796" i="24"/>
  <c r="E796" i="24"/>
  <c r="D796" i="24"/>
  <c r="G796" i="24" s="1"/>
  <c r="C796" i="24"/>
  <c r="B796" i="24"/>
  <c r="X795" i="24"/>
  <c r="W795" i="24"/>
  <c r="F795" i="24"/>
  <c r="E795" i="24"/>
  <c r="D795" i="24"/>
  <c r="G795" i="24" s="1"/>
  <c r="C795" i="24"/>
  <c r="B795" i="24"/>
  <c r="X794" i="24"/>
  <c r="W794" i="24"/>
  <c r="F794" i="24"/>
  <c r="E794" i="24"/>
  <c r="D794" i="24"/>
  <c r="G794" i="24" s="1"/>
  <c r="C794" i="24"/>
  <c r="B794" i="24"/>
  <c r="X793" i="24"/>
  <c r="W793" i="24"/>
  <c r="F793" i="24"/>
  <c r="E793" i="24"/>
  <c r="D793" i="24"/>
  <c r="G793" i="24" s="1"/>
  <c r="C793" i="24"/>
  <c r="B793" i="24"/>
  <c r="X792" i="24"/>
  <c r="W792" i="24"/>
  <c r="F792" i="24"/>
  <c r="E792" i="24"/>
  <c r="D792" i="24"/>
  <c r="G792" i="24" s="1"/>
  <c r="C792" i="24"/>
  <c r="B792" i="24"/>
  <c r="X791" i="24"/>
  <c r="W791" i="24"/>
  <c r="F791" i="24"/>
  <c r="E791" i="24"/>
  <c r="D791" i="24"/>
  <c r="G791" i="24" s="1"/>
  <c r="C791" i="24"/>
  <c r="B791" i="24"/>
  <c r="X790" i="24"/>
  <c r="W790" i="24"/>
  <c r="X789" i="24"/>
  <c r="W789" i="24"/>
  <c r="X788" i="24"/>
  <c r="W788" i="24"/>
  <c r="X787" i="24"/>
  <c r="W787" i="24"/>
  <c r="F787" i="24"/>
  <c r="E787" i="24"/>
  <c r="D787" i="24"/>
  <c r="G787" i="24" s="1"/>
  <c r="C787" i="24"/>
  <c r="B787" i="24"/>
  <c r="X786" i="24"/>
  <c r="W786" i="24"/>
  <c r="F786" i="24"/>
  <c r="E786" i="24"/>
  <c r="D786" i="24"/>
  <c r="G786" i="24" s="1"/>
  <c r="C786" i="24"/>
  <c r="B786" i="24"/>
  <c r="X785" i="24"/>
  <c r="W785" i="24"/>
  <c r="F785" i="24"/>
  <c r="E785" i="24"/>
  <c r="D785" i="24"/>
  <c r="G785" i="24" s="1"/>
  <c r="C785" i="24"/>
  <c r="B785" i="24"/>
  <c r="X784" i="24"/>
  <c r="W784" i="24"/>
  <c r="X783" i="24"/>
  <c r="W783" i="24"/>
  <c r="F783" i="24"/>
  <c r="E783" i="24"/>
  <c r="D783" i="24"/>
  <c r="G783" i="24" s="1"/>
  <c r="C783" i="24"/>
  <c r="B783" i="24"/>
  <c r="X782" i="24"/>
  <c r="W782" i="24"/>
  <c r="F782" i="24"/>
  <c r="E782" i="24"/>
  <c r="D782" i="24"/>
  <c r="G782" i="24" s="1"/>
  <c r="C782" i="24"/>
  <c r="B782" i="24"/>
  <c r="X781" i="24"/>
  <c r="W781" i="24"/>
  <c r="F781" i="24"/>
  <c r="E781" i="24"/>
  <c r="D781" i="24"/>
  <c r="G781" i="24" s="1"/>
  <c r="C781" i="24"/>
  <c r="B781" i="24"/>
  <c r="X780" i="24"/>
  <c r="W780" i="24"/>
  <c r="F780" i="24"/>
  <c r="E780" i="24"/>
  <c r="D780" i="24"/>
  <c r="G780" i="24" s="1"/>
  <c r="C780" i="24"/>
  <c r="B780" i="24"/>
  <c r="X779" i="24"/>
  <c r="W779" i="24"/>
  <c r="F779" i="24"/>
  <c r="E779" i="24"/>
  <c r="D779" i="24"/>
  <c r="G779" i="24" s="1"/>
  <c r="C779" i="24"/>
  <c r="B779" i="24"/>
  <c r="X778" i="24"/>
  <c r="W778" i="24"/>
  <c r="F778" i="24"/>
  <c r="E778" i="24"/>
  <c r="D778" i="24"/>
  <c r="G778" i="24" s="1"/>
  <c r="C778" i="24"/>
  <c r="B778" i="24"/>
  <c r="X777" i="24"/>
  <c r="W777" i="24"/>
  <c r="F777" i="24"/>
  <c r="E777" i="24"/>
  <c r="D777" i="24"/>
  <c r="G777" i="24" s="1"/>
  <c r="C777" i="24"/>
  <c r="B777" i="24"/>
  <c r="X776" i="24"/>
  <c r="W776" i="24"/>
  <c r="F776" i="24"/>
  <c r="E776" i="24"/>
  <c r="D776" i="24"/>
  <c r="G776" i="24" s="1"/>
  <c r="C776" i="24"/>
  <c r="B776" i="24"/>
  <c r="X775" i="24"/>
  <c r="W775" i="24"/>
  <c r="F775" i="24"/>
  <c r="E775" i="24"/>
  <c r="D775" i="24"/>
  <c r="G775" i="24" s="1"/>
  <c r="C775" i="24"/>
  <c r="B775" i="24"/>
  <c r="X774" i="24"/>
  <c r="W774" i="24"/>
  <c r="F774" i="24"/>
  <c r="E774" i="24"/>
  <c r="D774" i="24"/>
  <c r="G774" i="24" s="1"/>
  <c r="C774" i="24"/>
  <c r="B774" i="24"/>
  <c r="X773" i="24"/>
  <c r="W773" i="24"/>
  <c r="F773" i="24"/>
  <c r="E773" i="24"/>
  <c r="D773" i="24"/>
  <c r="G773" i="24" s="1"/>
  <c r="C773" i="24"/>
  <c r="B773" i="24"/>
  <c r="X772" i="24"/>
  <c r="W772" i="24"/>
  <c r="F772" i="24"/>
  <c r="E772" i="24"/>
  <c r="D772" i="24"/>
  <c r="G772" i="24" s="1"/>
  <c r="C772" i="24"/>
  <c r="B772" i="24"/>
  <c r="X771" i="24"/>
  <c r="W771" i="24"/>
  <c r="F771" i="24"/>
  <c r="E771" i="24"/>
  <c r="D771" i="24"/>
  <c r="G771" i="24" s="1"/>
  <c r="C771" i="24"/>
  <c r="B771" i="24"/>
  <c r="X770" i="24"/>
  <c r="W770" i="24"/>
  <c r="F770" i="24"/>
  <c r="E770" i="24"/>
  <c r="D770" i="24"/>
  <c r="G770" i="24" s="1"/>
  <c r="C770" i="24"/>
  <c r="B770" i="24"/>
  <c r="X769" i="24"/>
  <c r="W769" i="24"/>
  <c r="F769" i="24"/>
  <c r="E769" i="24"/>
  <c r="D769" i="24"/>
  <c r="G769" i="24" s="1"/>
  <c r="C769" i="24"/>
  <c r="B769" i="24"/>
  <c r="X768" i="24"/>
  <c r="W768" i="24"/>
  <c r="F768" i="24"/>
  <c r="E768" i="24"/>
  <c r="D768" i="24"/>
  <c r="G768" i="24" s="1"/>
  <c r="C768" i="24"/>
  <c r="B768" i="24"/>
  <c r="X767" i="24"/>
  <c r="W767" i="24"/>
  <c r="F767" i="24"/>
  <c r="E767" i="24"/>
  <c r="D767" i="24"/>
  <c r="G767" i="24" s="1"/>
  <c r="C767" i="24"/>
  <c r="B767" i="24"/>
  <c r="X766" i="24"/>
  <c r="W766" i="24"/>
  <c r="F766" i="24"/>
  <c r="E766" i="24"/>
  <c r="D766" i="24"/>
  <c r="G766" i="24" s="1"/>
  <c r="C766" i="24"/>
  <c r="B766" i="24"/>
  <c r="X765" i="24"/>
  <c r="W765" i="24"/>
  <c r="F765" i="24"/>
  <c r="E765" i="24"/>
  <c r="D765" i="24"/>
  <c r="G765" i="24" s="1"/>
  <c r="C765" i="24"/>
  <c r="B765" i="24"/>
  <c r="X764" i="24"/>
  <c r="W764" i="24"/>
  <c r="F764" i="24"/>
  <c r="E764" i="24"/>
  <c r="D764" i="24"/>
  <c r="G764" i="24" s="1"/>
  <c r="C764" i="24"/>
  <c r="B764" i="24"/>
  <c r="X763" i="24"/>
  <c r="W763" i="24"/>
  <c r="F763" i="24"/>
  <c r="E763" i="24"/>
  <c r="D763" i="24"/>
  <c r="G763" i="24" s="1"/>
  <c r="C763" i="24"/>
  <c r="B763" i="24"/>
  <c r="X762" i="24"/>
  <c r="W762" i="24"/>
  <c r="F762" i="24"/>
  <c r="E762" i="24"/>
  <c r="D762" i="24"/>
  <c r="G762" i="24" s="1"/>
  <c r="C762" i="24"/>
  <c r="B762" i="24"/>
  <c r="X761" i="24"/>
  <c r="W761" i="24"/>
  <c r="F761" i="24"/>
  <c r="E761" i="24"/>
  <c r="D761" i="24"/>
  <c r="G761" i="24" s="1"/>
  <c r="C761" i="24"/>
  <c r="B761" i="24"/>
  <c r="X760" i="24"/>
  <c r="W760" i="24"/>
  <c r="F760" i="24"/>
  <c r="E760" i="24"/>
  <c r="D760" i="24"/>
  <c r="G760" i="24" s="1"/>
  <c r="C760" i="24"/>
  <c r="B760" i="24"/>
  <c r="X759" i="24"/>
  <c r="W759" i="24"/>
  <c r="F759" i="24"/>
  <c r="E759" i="24"/>
  <c r="D759" i="24"/>
  <c r="G759" i="24" s="1"/>
  <c r="C759" i="24"/>
  <c r="B759" i="24"/>
  <c r="X758" i="24"/>
  <c r="W758" i="24"/>
  <c r="F758" i="24"/>
  <c r="E758" i="24"/>
  <c r="D758" i="24"/>
  <c r="G758" i="24" s="1"/>
  <c r="C758" i="24"/>
  <c r="B758" i="24"/>
  <c r="X757" i="24"/>
  <c r="W757" i="24"/>
  <c r="F757" i="24"/>
  <c r="E757" i="24"/>
  <c r="D757" i="24"/>
  <c r="G757" i="24" s="1"/>
  <c r="C757" i="24"/>
  <c r="B757" i="24"/>
  <c r="X756" i="24"/>
  <c r="W756" i="24"/>
  <c r="F756" i="24"/>
  <c r="E756" i="24"/>
  <c r="D756" i="24"/>
  <c r="G756" i="24" s="1"/>
  <c r="C756" i="24"/>
  <c r="B756" i="24"/>
  <c r="X755" i="24"/>
  <c r="W755" i="24"/>
  <c r="F755" i="24"/>
  <c r="E755" i="24"/>
  <c r="D755" i="24"/>
  <c r="G755" i="24" s="1"/>
  <c r="C755" i="24"/>
  <c r="B755" i="24"/>
  <c r="X754" i="24"/>
  <c r="W754" i="24"/>
  <c r="F754" i="24"/>
  <c r="E754" i="24"/>
  <c r="D754" i="24"/>
  <c r="G754" i="24" s="1"/>
  <c r="C754" i="24"/>
  <c r="B754" i="24"/>
  <c r="X753" i="24"/>
  <c r="W753" i="24"/>
  <c r="F753" i="24"/>
  <c r="E753" i="24"/>
  <c r="D753" i="24"/>
  <c r="G753" i="24" s="1"/>
  <c r="C753" i="24"/>
  <c r="B753" i="24"/>
  <c r="X752" i="24"/>
  <c r="W752" i="24"/>
  <c r="F752" i="24"/>
  <c r="E752" i="24"/>
  <c r="D752" i="24"/>
  <c r="G752" i="24" s="1"/>
  <c r="C752" i="24"/>
  <c r="B752" i="24"/>
  <c r="X751" i="24"/>
  <c r="W751" i="24"/>
  <c r="F751" i="24"/>
  <c r="E751" i="24"/>
  <c r="D751" i="24"/>
  <c r="G751" i="24" s="1"/>
  <c r="C751" i="24"/>
  <c r="B751" i="24"/>
  <c r="X750" i="24"/>
  <c r="W750" i="24"/>
  <c r="F750" i="24"/>
  <c r="E750" i="24"/>
  <c r="D750" i="24"/>
  <c r="G750" i="24" s="1"/>
  <c r="C750" i="24"/>
  <c r="B750" i="24"/>
  <c r="X749" i="24"/>
  <c r="W749" i="24"/>
  <c r="F749" i="24"/>
  <c r="E749" i="24"/>
  <c r="D749" i="24"/>
  <c r="G749" i="24" s="1"/>
  <c r="C749" i="24"/>
  <c r="B749" i="24"/>
  <c r="X748" i="24"/>
  <c r="W748" i="24"/>
  <c r="F748" i="24"/>
  <c r="E748" i="24"/>
  <c r="D748" i="24"/>
  <c r="G748" i="24" s="1"/>
  <c r="C748" i="24"/>
  <c r="B748" i="24"/>
  <c r="X747" i="24"/>
  <c r="W747" i="24"/>
  <c r="F747" i="24"/>
  <c r="E747" i="24"/>
  <c r="D747" i="24"/>
  <c r="G747" i="24" s="1"/>
  <c r="C747" i="24"/>
  <c r="B747" i="24"/>
  <c r="X746" i="24"/>
  <c r="W746" i="24"/>
  <c r="F746" i="24"/>
  <c r="E746" i="24"/>
  <c r="D746" i="24"/>
  <c r="G746" i="24" s="1"/>
  <c r="C746" i="24"/>
  <c r="B746" i="24"/>
  <c r="X745" i="24"/>
  <c r="W745" i="24"/>
  <c r="F745" i="24"/>
  <c r="E745" i="24"/>
  <c r="D745" i="24"/>
  <c r="G745" i="24" s="1"/>
  <c r="C745" i="24"/>
  <c r="B745" i="24"/>
  <c r="X744" i="24"/>
  <c r="W744" i="24"/>
  <c r="F744" i="24"/>
  <c r="E744" i="24"/>
  <c r="D744" i="24"/>
  <c r="G744" i="24" s="1"/>
  <c r="C744" i="24"/>
  <c r="B744" i="24"/>
  <c r="X743" i="24"/>
  <c r="W743" i="24"/>
  <c r="F743" i="24"/>
  <c r="E743" i="24"/>
  <c r="D743" i="24"/>
  <c r="G743" i="24" s="1"/>
  <c r="C743" i="24"/>
  <c r="B743" i="24"/>
  <c r="X742" i="24"/>
  <c r="W742" i="24"/>
  <c r="F742" i="24"/>
  <c r="E742" i="24"/>
  <c r="D742" i="24"/>
  <c r="G742" i="24" s="1"/>
  <c r="C742" i="24"/>
  <c r="B742" i="24"/>
  <c r="X741" i="24"/>
  <c r="W741" i="24"/>
  <c r="F741" i="24"/>
  <c r="E741" i="24"/>
  <c r="D741" i="24"/>
  <c r="G741" i="24" s="1"/>
  <c r="C741" i="24"/>
  <c r="B741" i="24"/>
  <c r="X740" i="24"/>
  <c r="W740" i="24"/>
  <c r="F740" i="24"/>
  <c r="E740" i="24"/>
  <c r="D740" i="24"/>
  <c r="G740" i="24" s="1"/>
  <c r="C740" i="24"/>
  <c r="B740" i="24"/>
  <c r="X739" i="24"/>
  <c r="W739" i="24"/>
  <c r="F739" i="24"/>
  <c r="E739" i="24"/>
  <c r="D739" i="24"/>
  <c r="G739" i="24" s="1"/>
  <c r="C739" i="24"/>
  <c r="B739" i="24"/>
  <c r="X738" i="24"/>
  <c r="W738" i="24"/>
  <c r="F738" i="24"/>
  <c r="E738" i="24"/>
  <c r="D738" i="24"/>
  <c r="G738" i="24" s="1"/>
  <c r="C738" i="24"/>
  <c r="B738" i="24"/>
  <c r="X737" i="24"/>
  <c r="W737" i="24"/>
  <c r="F737" i="24"/>
  <c r="E737" i="24"/>
  <c r="D737" i="24"/>
  <c r="G737" i="24" s="1"/>
  <c r="C737" i="24"/>
  <c r="B737" i="24"/>
  <c r="X736" i="24"/>
  <c r="W736" i="24"/>
  <c r="F736" i="24"/>
  <c r="E736" i="24"/>
  <c r="D736" i="24"/>
  <c r="G736" i="24" s="1"/>
  <c r="C736" i="24"/>
  <c r="B736" i="24"/>
  <c r="X735" i="24"/>
  <c r="W735" i="24"/>
  <c r="F735" i="24"/>
  <c r="E735" i="24"/>
  <c r="D735" i="24"/>
  <c r="G735" i="24" s="1"/>
  <c r="C735" i="24"/>
  <c r="B735" i="24"/>
  <c r="X734" i="24"/>
  <c r="W734" i="24"/>
  <c r="F734" i="24"/>
  <c r="E734" i="24"/>
  <c r="D734" i="24"/>
  <c r="G734" i="24" s="1"/>
  <c r="C734" i="24"/>
  <c r="B734" i="24"/>
  <c r="X733" i="24"/>
  <c r="W733" i="24"/>
  <c r="F733" i="24"/>
  <c r="E733" i="24"/>
  <c r="D733" i="24"/>
  <c r="G733" i="24" s="1"/>
  <c r="C733" i="24"/>
  <c r="B733" i="24"/>
  <c r="X732" i="24"/>
  <c r="W732" i="24"/>
  <c r="F732" i="24"/>
  <c r="E732" i="24"/>
  <c r="D732" i="24"/>
  <c r="G732" i="24" s="1"/>
  <c r="C732" i="24"/>
  <c r="B732" i="24"/>
  <c r="X731" i="24"/>
  <c r="W731" i="24"/>
  <c r="F731" i="24"/>
  <c r="E731" i="24"/>
  <c r="D731" i="24"/>
  <c r="G731" i="24" s="1"/>
  <c r="C731" i="24"/>
  <c r="B731" i="24"/>
  <c r="X730" i="24"/>
  <c r="W730" i="24"/>
  <c r="F730" i="24"/>
  <c r="E730" i="24"/>
  <c r="D730" i="24"/>
  <c r="G730" i="24" s="1"/>
  <c r="C730" i="24"/>
  <c r="B730" i="24"/>
  <c r="X729" i="24"/>
  <c r="W729" i="24"/>
  <c r="F729" i="24"/>
  <c r="E729" i="24"/>
  <c r="D729" i="24"/>
  <c r="G729" i="24" s="1"/>
  <c r="C729" i="24"/>
  <c r="B729" i="24"/>
  <c r="X728" i="24"/>
  <c r="W728" i="24"/>
  <c r="F728" i="24"/>
  <c r="E728" i="24"/>
  <c r="D728" i="24"/>
  <c r="G728" i="24" s="1"/>
  <c r="C728" i="24"/>
  <c r="B728" i="24"/>
  <c r="X727" i="24"/>
  <c r="W727" i="24"/>
  <c r="F727" i="24"/>
  <c r="E727" i="24"/>
  <c r="D727" i="24"/>
  <c r="G727" i="24" s="1"/>
  <c r="C727" i="24"/>
  <c r="B727" i="24"/>
  <c r="X726" i="24"/>
  <c r="W726" i="24"/>
  <c r="F726" i="24"/>
  <c r="E726" i="24"/>
  <c r="D726" i="24"/>
  <c r="G726" i="24" s="1"/>
  <c r="C726" i="24"/>
  <c r="B726" i="24"/>
  <c r="X725" i="24"/>
  <c r="W725" i="24"/>
  <c r="F725" i="24"/>
  <c r="E725" i="24"/>
  <c r="D725" i="24"/>
  <c r="G725" i="24" s="1"/>
  <c r="C725" i="24"/>
  <c r="B725" i="24"/>
  <c r="X724" i="24"/>
  <c r="W724" i="24"/>
  <c r="F724" i="24"/>
  <c r="E724" i="24"/>
  <c r="D724" i="24"/>
  <c r="G724" i="24" s="1"/>
  <c r="C724" i="24"/>
  <c r="B724" i="24"/>
  <c r="X723" i="24"/>
  <c r="W723" i="24"/>
  <c r="F723" i="24"/>
  <c r="E723" i="24"/>
  <c r="D723" i="24"/>
  <c r="G723" i="24" s="1"/>
  <c r="C723" i="24"/>
  <c r="B723" i="24"/>
  <c r="X722" i="24"/>
  <c r="W722" i="24"/>
  <c r="F722" i="24"/>
  <c r="E722" i="24"/>
  <c r="D722" i="24"/>
  <c r="G722" i="24" s="1"/>
  <c r="C722" i="24"/>
  <c r="B722" i="24"/>
  <c r="X721" i="24"/>
  <c r="W721" i="24"/>
  <c r="F721" i="24"/>
  <c r="E721" i="24"/>
  <c r="D721" i="24"/>
  <c r="G721" i="24" s="1"/>
  <c r="C721" i="24"/>
  <c r="B721" i="24"/>
  <c r="X720" i="24"/>
  <c r="W720" i="24"/>
  <c r="F720" i="24"/>
  <c r="E720" i="24"/>
  <c r="D720" i="24"/>
  <c r="G720" i="24" s="1"/>
  <c r="C720" i="24"/>
  <c r="B720" i="24"/>
  <c r="X719" i="24"/>
  <c r="W719" i="24"/>
  <c r="F719" i="24"/>
  <c r="E719" i="24"/>
  <c r="D719" i="24"/>
  <c r="G719" i="24" s="1"/>
  <c r="C719" i="24"/>
  <c r="B719" i="24"/>
  <c r="X718" i="24"/>
  <c r="W718" i="24"/>
  <c r="F718" i="24"/>
  <c r="E718" i="24"/>
  <c r="D718" i="24"/>
  <c r="G718" i="24" s="1"/>
  <c r="C718" i="24"/>
  <c r="B718" i="24"/>
  <c r="X717" i="24"/>
  <c r="W717" i="24"/>
  <c r="F717" i="24"/>
  <c r="E717" i="24"/>
  <c r="D717" i="24"/>
  <c r="G717" i="24" s="1"/>
  <c r="C717" i="24"/>
  <c r="B717" i="24"/>
  <c r="X716" i="24"/>
  <c r="W716" i="24"/>
  <c r="F716" i="24"/>
  <c r="E716" i="24"/>
  <c r="D716" i="24"/>
  <c r="G716" i="24" s="1"/>
  <c r="C716" i="24"/>
  <c r="B716" i="24"/>
  <c r="X715" i="24"/>
  <c r="W715" i="24"/>
  <c r="F715" i="24"/>
  <c r="E715" i="24"/>
  <c r="D715" i="24"/>
  <c r="G715" i="24" s="1"/>
  <c r="C715" i="24"/>
  <c r="B715" i="24"/>
  <c r="X714" i="24"/>
  <c r="W714" i="24"/>
  <c r="F714" i="24"/>
  <c r="E714" i="24"/>
  <c r="D714" i="24"/>
  <c r="G714" i="24" s="1"/>
  <c r="C714" i="24"/>
  <c r="B714" i="24"/>
  <c r="X713" i="24"/>
  <c r="W713" i="24"/>
  <c r="F713" i="24"/>
  <c r="E713" i="24"/>
  <c r="D713" i="24"/>
  <c r="G713" i="24" s="1"/>
  <c r="C713" i="24"/>
  <c r="B713" i="24"/>
  <c r="X712" i="24"/>
  <c r="W712" i="24"/>
  <c r="F712" i="24"/>
  <c r="E712" i="24"/>
  <c r="D712" i="24"/>
  <c r="G712" i="24" s="1"/>
  <c r="C712" i="24"/>
  <c r="B712" i="24"/>
  <c r="X711" i="24"/>
  <c r="W711" i="24"/>
  <c r="F711" i="24"/>
  <c r="E711" i="24"/>
  <c r="D711" i="24"/>
  <c r="G711" i="24" s="1"/>
  <c r="C711" i="24"/>
  <c r="B711" i="24"/>
  <c r="X710" i="24"/>
  <c r="W710" i="24"/>
  <c r="F710" i="24"/>
  <c r="E710" i="24"/>
  <c r="D710" i="24"/>
  <c r="G710" i="24" s="1"/>
  <c r="C710" i="24"/>
  <c r="B710" i="24"/>
  <c r="X709" i="24"/>
  <c r="W709" i="24"/>
  <c r="X708" i="24"/>
  <c r="W708" i="24"/>
  <c r="X707" i="24"/>
  <c r="W707" i="24"/>
  <c r="X706" i="24"/>
  <c r="W706" i="24"/>
  <c r="X705" i="24"/>
  <c r="W705" i="24"/>
  <c r="X704" i="24"/>
  <c r="W704" i="24"/>
  <c r="X703" i="24"/>
  <c r="W703" i="24"/>
  <c r="X702" i="24"/>
  <c r="W702" i="24"/>
  <c r="X701" i="24"/>
  <c r="W701" i="24"/>
  <c r="F701" i="24"/>
  <c r="E701" i="24"/>
  <c r="D701" i="24"/>
  <c r="G701" i="24" s="1"/>
  <c r="C701" i="24"/>
  <c r="B701" i="24"/>
  <c r="X700" i="24"/>
  <c r="W700" i="24"/>
  <c r="F700" i="24"/>
  <c r="E700" i="24"/>
  <c r="D700" i="24"/>
  <c r="G700" i="24" s="1"/>
  <c r="C700" i="24"/>
  <c r="B700" i="24"/>
  <c r="X699" i="24"/>
  <c r="W699" i="24"/>
  <c r="F699" i="24"/>
  <c r="E699" i="24"/>
  <c r="D699" i="24"/>
  <c r="G699" i="24" s="1"/>
  <c r="C699" i="24"/>
  <c r="B699" i="24"/>
  <c r="X698" i="24"/>
  <c r="W698" i="24"/>
  <c r="F698" i="24"/>
  <c r="E698" i="24"/>
  <c r="D698" i="24"/>
  <c r="G698" i="24" s="1"/>
  <c r="C698" i="24"/>
  <c r="B698" i="24"/>
  <c r="X697" i="24"/>
  <c r="W697" i="24"/>
  <c r="F697" i="24"/>
  <c r="E697" i="24"/>
  <c r="D697" i="24"/>
  <c r="G697" i="24" s="1"/>
  <c r="C697" i="24"/>
  <c r="B697" i="24"/>
  <c r="X696" i="24"/>
  <c r="W696" i="24"/>
  <c r="F696" i="24"/>
  <c r="E696" i="24"/>
  <c r="D696" i="24"/>
  <c r="G696" i="24" s="1"/>
  <c r="C696" i="24"/>
  <c r="B696" i="24"/>
  <c r="X695" i="24"/>
  <c r="W695" i="24"/>
  <c r="F695" i="24"/>
  <c r="E695" i="24"/>
  <c r="D695" i="24"/>
  <c r="G695" i="24" s="1"/>
  <c r="C695" i="24"/>
  <c r="B695" i="24"/>
  <c r="X694" i="24"/>
  <c r="W694" i="24"/>
  <c r="F694" i="24"/>
  <c r="E694" i="24"/>
  <c r="D694" i="24"/>
  <c r="G694" i="24" s="1"/>
  <c r="C694" i="24"/>
  <c r="B694" i="24"/>
  <c r="X693" i="24"/>
  <c r="W693" i="24"/>
  <c r="F693" i="24"/>
  <c r="E693" i="24"/>
  <c r="D693" i="24"/>
  <c r="G693" i="24" s="1"/>
  <c r="C693" i="24"/>
  <c r="B693" i="24"/>
  <c r="X692" i="24"/>
  <c r="W692" i="24"/>
  <c r="F692" i="24"/>
  <c r="E692" i="24"/>
  <c r="D692" i="24"/>
  <c r="G692" i="24" s="1"/>
  <c r="C692" i="24"/>
  <c r="B692" i="24"/>
  <c r="X691" i="24"/>
  <c r="W691" i="24"/>
  <c r="F691" i="24"/>
  <c r="E691" i="24"/>
  <c r="D691" i="24"/>
  <c r="G691" i="24" s="1"/>
  <c r="C691" i="24"/>
  <c r="B691" i="24"/>
  <c r="X690" i="24"/>
  <c r="W690" i="24"/>
  <c r="F690" i="24"/>
  <c r="E690" i="24"/>
  <c r="D690" i="24"/>
  <c r="G690" i="24" s="1"/>
  <c r="C690" i="24"/>
  <c r="B690" i="24"/>
  <c r="X689" i="24"/>
  <c r="W689" i="24"/>
  <c r="F689" i="24"/>
  <c r="E689" i="24"/>
  <c r="D689" i="24"/>
  <c r="G689" i="24" s="1"/>
  <c r="C689" i="24"/>
  <c r="B689" i="24"/>
  <c r="X688" i="24"/>
  <c r="W688" i="24"/>
  <c r="F688" i="24"/>
  <c r="E688" i="24"/>
  <c r="D688" i="24"/>
  <c r="G688" i="24" s="1"/>
  <c r="C688" i="24"/>
  <c r="B688" i="24"/>
  <c r="X687" i="24"/>
  <c r="W687" i="24"/>
  <c r="F687" i="24"/>
  <c r="E687" i="24"/>
  <c r="D687" i="24"/>
  <c r="G687" i="24" s="1"/>
  <c r="C687" i="24"/>
  <c r="B687" i="24"/>
  <c r="X686" i="24"/>
  <c r="W686" i="24"/>
  <c r="F686" i="24"/>
  <c r="E686" i="24"/>
  <c r="D686" i="24"/>
  <c r="G686" i="24" s="1"/>
  <c r="C686" i="24"/>
  <c r="B686" i="24"/>
  <c r="X685" i="24"/>
  <c r="W685" i="24"/>
  <c r="F685" i="24"/>
  <c r="E685" i="24"/>
  <c r="D685" i="24"/>
  <c r="G685" i="24" s="1"/>
  <c r="C685" i="24"/>
  <c r="B685" i="24"/>
  <c r="X684" i="24"/>
  <c r="W684" i="24"/>
  <c r="F684" i="24"/>
  <c r="E684" i="24"/>
  <c r="D684" i="24"/>
  <c r="G684" i="24" s="1"/>
  <c r="C684" i="24"/>
  <c r="B684" i="24"/>
  <c r="X683" i="24"/>
  <c r="W683" i="24"/>
  <c r="F683" i="24"/>
  <c r="E683" i="24"/>
  <c r="D683" i="24"/>
  <c r="G683" i="24" s="1"/>
  <c r="C683" i="24"/>
  <c r="B683" i="24"/>
  <c r="X682" i="24"/>
  <c r="W682" i="24"/>
  <c r="F682" i="24"/>
  <c r="E682" i="24"/>
  <c r="D682" i="24"/>
  <c r="G682" i="24" s="1"/>
  <c r="C682" i="24"/>
  <c r="B682" i="24"/>
  <c r="X681" i="24"/>
  <c r="W681" i="24"/>
  <c r="F681" i="24"/>
  <c r="E681" i="24"/>
  <c r="D681" i="24"/>
  <c r="G681" i="24" s="1"/>
  <c r="C681" i="24"/>
  <c r="B681" i="24"/>
  <c r="X680" i="24"/>
  <c r="W680" i="24"/>
  <c r="F680" i="24"/>
  <c r="E680" i="24"/>
  <c r="D680" i="24"/>
  <c r="G680" i="24" s="1"/>
  <c r="C680" i="24"/>
  <c r="B680" i="24"/>
  <c r="X679" i="24"/>
  <c r="W679" i="24"/>
  <c r="F679" i="24"/>
  <c r="E679" i="24"/>
  <c r="D679" i="24"/>
  <c r="G679" i="24" s="1"/>
  <c r="C679" i="24"/>
  <c r="B679" i="24"/>
  <c r="X678" i="24"/>
  <c r="W678" i="24"/>
  <c r="F678" i="24"/>
  <c r="E678" i="24"/>
  <c r="D678" i="24"/>
  <c r="G678" i="24" s="1"/>
  <c r="C678" i="24"/>
  <c r="B678" i="24"/>
  <c r="X677" i="24"/>
  <c r="W677" i="24"/>
  <c r="F677" i="24"/>
  <c r="E677" i="24"/>
  <c r="D677" i="24"/>
  <c r="G677" i="24" s="1"/>
  <c r="C677" i="24"/>
  <c r="B677" i="24"/>
  <c r="X676" i="24"/>
  <c r="W676" i="24"/>
  <c r="F676" i="24"/>
  <c r="E676" i="24"/>
  <c r="D676" i="24"/>
  <c r="G676" i="24" s="1"/>
  <c r="C676" i="24"/>
  <c r="B676" i="24"/>
  <c r="X675" i="24"/>
  <c r="W675" i="24"/>
  <c r="F675" i="24"/>
  <c r="E675" i="24"/>
  <c r="D675" i="24"/>
  <c r="G675" i="24" s="1"/>
  <c r="C675" i="24"/>
  <c r="B675" i="24"/>
  <c r="X674" i="24"/>
  <c r="W674" i="24"/>
  <c r="F674" i="24"/>
  <c r="E674" i="24"/>
  <c r="D674" i="24"/>
  <c r="G674" i="24" s="1"/>
  <c r="C674" i="24"/>
  <c r="B674" i="24"/>
  <c r="X673" i="24"/>
  <c r="W673" i="24"/>
  <c r="F673" i="24"/>
  <c r="E673" i="24"/>
  <c r="D673" i="24"/>
  <c r="G673" i="24" s="1"/>
  <c r="C673" i="24"/>
  <c r="B673" i="24"/>
  <c r="X672" i="24"/>
  <c r="W672" i="24"/>
  <c r="F672" i="24"/>
  <c r="E672" i="24"/>
  <c r="D672" i="24"/>
  <c r="G672" i="24" s="1"/>
  <c r="C672" i="24"/>
  <c r="B672" i="24"/>
  <c r="X671" i="24"/>
  <c r="W671" i="24"/>
  <c r="X670" i="24"/>
  <c r="W670" i="24"/>
  <c r="F670" i="24"/>
  <c r="E670" i="24"/>
  <c r="D670" i="24"/>
  <c r="G670" i="24" s="1"/>
  <c r="C670" i="24"/>
  <c r="B670" i="24"/>
  <c r="X669" i="24"/>
  <c r="W669" i="24"/>
  <c r="F669" i="24"/>
  <c r="E669" i="24"/>
  <c r="D669" i="24"/>
  <c r="G669" i="24" s="1"/>
  <c r="C669" i="24"/>
  <c r="B669" i="24"/>
  <c r="X668" i="24"/>
  <c r="W668" i="24"/>
  <c r="F668" i="24"/>
  <c r="E668" i="24"/>
  <c r="D668" i="24"/>
  <c r="G668" i="24" s="1"/>
  <c r="C668" i="24"/>
  <c r="B668" i="24"/>
  <c r="X667" i="24"/>
  <c r="W667" i="24"/>
  <c r="F667" i="24"/>
  <c r="E667" i="24"/>
  <c r="D667" i="24"/>
  <c r="G667" i="24" s="1"/>
  <c r="C667" i="24"/>
  <c r="B667" i="24"/>
  <c r="X666" i="24"/>
  <c r="W666" i="24"/>
  <c r="F666" i="24"/>
  <c r="E666" i="24"/>
  <c r="D666" i="24"/>
  <c r="G666" i="24" s="1"/>
  <c r="C666" i="24"/>
  <c r="B666" i="24"/>
  <c r="X665" i="24"/>
  <c r="W665" i="24"/>
  <c r="F665" i="24"/>
  <c r="E665" i="24"/>
  <c r="D665" i="24"/>
  <c r="G665" i="24" s="1"/>
  <c r="C665" i="24"/>
  <c r="B665" i="24"/>
  <c r="X664" i="24"/>
  <c r="W664" i="24"/>
  <c r="F664" i="24"/>
  <c r="E664" i="24"/>
  <c r="D664" i="24"/>
  <c r="G664" i="24" s="1"/>
  <c r="C664" i="24"/>
  <c r="B664" i="24"/>
  <c r="X663" i="24"/>
  <c r="W663" i="24"/>
  <c r="F663" i="24"/>
  <c r="E663" i="24"/>
  <c r="D663" i="24"/>
  <c r="G663" i="24" s="1"/>
  <c r="C663" i="24"/>
  <c r="B663" i="24"/>
  <c r="X662" i="24"/>
  <c r="W662" i="24"/>
  <c r="F662" i="24"/>
  <c r="E662" i="24"/>
  <c r="D662" i="24"/>
  <c r="G662" i="24" s="1"/>
  <c r="C662" i="24"/>
  <c r="B662" i="24"/>
  <c r="X661" i="24"/>
  <c r="W661" i="24"/>
  <c r="F661" i="24"/>
  <c r="E661" i="24"/>
  <c r="D661" i="24"/>
  <c r="G661" i="24" s="1"/>
  <c r="C661" i="24"/>
  <c r="B661" i="24"/>
  <c r="X660" i="24"/>
  <c r="W660" i="24"/>
  <c r="F660" i="24"/>
  <c r="E660" i="24"/>
  <c r="D660" i="24"/>
  <c r="G660" i="24" s="1"/>
  <c r="C660" i="24"/>
  <c r="B660" i="24"/>
  <c r="X659" i="24"/>
  <c r="W659" i="24"/>
  <c r="F659" i="24"/>
  <c r="E659" i="24"/>
  <c r="D659" i="24"/>
  <c r="G659" i="24" s="1"/>
  <c r="C659" i="24"/>
  <c r="B659" i="24"/>
  <c r="X658" i="24"/>
  <c r="W658" i="24"/>
  <c r="F658" i="24"/>
  <c r="E658" i="24"/>
  <c r="D658" i="24"/>
  <c r="G658" i="24" s="1"/>
  <c r="C658" i="24"/>
  <c r="B658" i="24"/>
  <c r="X657" i="24"/>
  <c r="W657" i="24"/>
  <c r="F657" i="24"/>
  <c r="E657" i="24"/>
  <c r="D657" i="24"/>
  <c r="G657" i="24" s="1"/>
  <c r="C657" i="24"/>
  <c r="B657" i="24"/>
  <c r="X656" i="24"/>
  <c r="W656" i="24"/>
  <c r="F656" i="24"/>
  <c r="E656" i="24"/>
  <c r="D656" i="24"/>
  <c r="G656" i="24" s="1"/>
  <c r="C656" i="24"/>
  <c r="B656" i="24"/>
  <c r="X655" i="24"/>
  <c r="W655" i="24"/>
  <c r="F655" i="24"/>
  <c r="E655" i="24"/>
  <c r="D655" i="24"/>
  <c r="G655" i="24" s="1"/>
  <c r="C655" i="24"/>
  <c r="B655" i="24"/>
  <c r="X654" i="24"/>
  <c r="W654" i="24"/>
  <c r="F654" i="24"/>
  <c r="E654" i="24"/>
  <c r="D654" i="24"/>
  <c r="G654" i="24" s="1"/>
  <c r="C654" i="24"/>
  <c r="B654" i="24"/>
  <c r="X653" i="24"/>
  <c r="W653" i="24"/>
  <c r="F653" i="24"/>
  <c r="E653" i="24"/>
  <c r="D653" i="24"/>
  <c r="G653" i="24" s="1"/>
  <c r="C653" i="24"/>
  <c r="B653" i="24"/>
  <c r="X652" i="24"/>
  <c r="W652" i="24"/>
  <c r="F652" i="24"/>
  <c r="E652" i="24"/>
  <c r="D652" i="24"/>
  <c r="G652" i="24" s="1"/>
  <c r="C652" i="24"/>
  <c r="B652" i="24"/>
  <c r="X651" i="24"/>
  <c r="W651" i="24"/>
  <c r="F651" i="24"/>
  <c r="E651" i="24"/>
  <c r="D651" i="24"/>
  <c r="G651" i="24" s="1"/>
  <c r="C651" i="24"/>
  <c r="B651" i="24"/>
  <c r="X650" i="24"/>
  <c r="W650" i="24"/>
  <c r="F650" i="24"/>
  <c r="E650" i="24"/>
  <c r="D650" i="24"/>
  <c r="G650" i="24" s="1"/>
  <c r="C650" i="24"/>
  <c r="B650" i="24"/>
  <c r="X649" i="24"/>
  <c r="W649" i="24"/>
  <c r="F649" i="24"/>
  <c r="E649" i="24"/>
  <c r="D649" i="24"/>
  <c r="G649" i="24" s="1"/>
  <c r="C649" i="24"/>
  <c r="B649" i="24"/>
  <c r="X648" i="24"/>
  <c r="W648" i="24"/>
  <c r="F648" i="24"/>
  <c r="E648" i="24"/>
  <c r="D648" i="24"/>
  <c r="G648" i="24" s="1"/>
  <c r="C648" i="24"/>
  <c r="B648" i="24"/>
  <c r="X647" i="24"/>
  <c r="W647" i="24"/>
  <c r="F647" i="24"/>
  <c r="E647" i="24"/>
  <c r="D647" i="24"/>
  <c r="G647" i="24" s="1"/>
  <c r="C647" i="24"/>
  <c r="B647" i="24"/>
  <c r="X646" i="24"/>
  <c r="W646" i="24"/>
  <c r="F646" i="24"/>
  <c r="E646" i="24"/>
  <c r="D646" i="24"/>
  <c r="G646" i="24" s="1"/>
  <c r="C646" i="24"/>
  <c r="B646" i="24"/>
  <c r="X645" i="24"/>
  <c r="W645" i="24"/>
  <c r="F645" i="24"/>
  <c r="E645" i="24"/>
  <c r="D645" i="24"/>
  <c r="G645" i="24" s="1"/>
  <c r="C645" i="24"/>
  <c r="B645" i="24"/>
  <c r="X644" i="24"/>
  <c r="W644" i="24"/>
  <c r="F644" i="24"/>
  <c r="E644" i="24"/>
  <c r="D644" i="24"/>
  <c r="G644" i="24" s="1"/>
  <c r="C644" i="24"/>
  <c r="B644" i="24"/>
  <c r="X643" i="24"/>
  <c r="W643" i="24"/>
  <c r="F643" i="24"/>
  <c r="E643" i="24"/>
  <c r="D643" i="24"/>
  <c r="G643" i="24" s="1"/>
  <c r="C643" i="24"/>
  <c r="B643" i="24"/>
  <c r="X642" i="24"/>
  <c r="W642" i="24"/>
  <c r="F642" i="24"/>
  <c r="E642" i="24"/>
  <c r="D642" i="24"/>
  <c r="G642" i="24" s="1"/>
  <c r="C642" i="24"/>
  <c r="B642" i="24"/>
  <c r="X641" i="24"/>
  <c r="W641" i="24"/>
  <c r="F641" i="24"/>
  <c r="E641" i="24"/>
  <c r="D641" i="24"/>
  <c r="G641" i="24" s="1"/>
  <c r="C641" i="24"/>
  <c r="B641" i="24"/>
  <c r="X640" i="24"/>
  <c r="W640" i="24"/>
  <c r="F640" i="24"/>
  <c r="E640" i="24"/>
  <c r="D640" i="24"/>
  <c r="G640" i="24" s="1"/>
  <c r="C640" i="24"/>
  <c r="B640" i="24"/>
  <c r="X639" i="24"/>
  <c r="W639" i="24"/>
  <c r="F639" i="24"/>
  <c r="E639" i="24"/>
  <c r="D639" i="24"/>
  <c r="G639" i="24" s="1"/>
  <c r="C639" i="24"/>
  <c r="B639" i="24"/>
  <c r="X638" i="24"/>
  <c r="W638" i="24"/>
  <c r="F638" i="24"/>
  <c r="E638" i="24"/>
  <c r="D638" i="24"/>
  <c r="G638" i="24" s="1"/>
  <c r="C638" i="24"/>
  <c r="B638" i="24"/>
  <c r="X637" i="24"/>
  <c r="W637" i="24"/>
  <c r="F637" i="24"/>
  <c r="E637" i="24"/>
  <c r="D637" i="24"/>
  <c r="G637" i="24" s="1"/>
  <c r="C637" i="24"/>
  <c r="B637" i="24"/>
  <c r="X636" i="24"/>
  <c r="W636" i="24"/>
  <c r="F636" i="24"/>
  <c r="E636" i="24"/>
  <c r="D636" i="24"/>
  <c r="G636" i="24" s="1"/>
  <c r="C636" i="24"/>
  <c r="B636" i="24"/>
  <c r="X635" i="24"/>
  <c r="W635" i="24"/>
  <c r="F635" i="24"/>
  <c r="E635" i="24"/>
  <c r="D635" i="24"/>
  <c r="G635" i="24" s="1"/>
  <c r="C635" i="24"/>
  <c r="B635" i="24"/>
  <c r="X634" i="24"/>
  <c r="W634" i="24"/>
  <c r="F634" i="24"/>
  <c r="E634" i="24"/>
  <c r="D634" i="24"/>
  <c r="G634" i="24" s="1"/>
  <c r="C634" i="24"/>
  <c r="B634" i="24"/>
  <c r="X633" i="24"/>
  <c r="W633" i="24"/>
  <c r="F633" i="24"/>
  <c r="E633" i="24"/>
  <c r="D633" i="24"/>
  <c r="G633" i="24" s="1"/>
  <c r="C633" i="24"/>
  <c r="B633" i="24"/>
  <c r="X632" i="24"/>
  <c r="W632" i="24"/>
  <c r="F632" i="24"/>
  <c r="E632" i="24"/>
  <c r="D632" i="24"/>
  <c r="G632" i="24" s="1"/>
  <c r="C632" i="24"/>
  <c r="B632" i="24"/>
  <c r="X631" i="24"/>
  <c r="W631" i="24"/>
  <c r="F631" i="24"/>
  <c r="E631" i="24"/>
  <c r="D631" i="24"/>
  <c r="G631" i="24" s="1"/>
  <c r="C631" i="24"/>
  <c r="B631" i="24"/>
  <c r="X630" i="24"/>
  <c r="W630" i="24"/>
  <c r="F630" i="24"/>
  <c r="E630" i="24"/>
  <c r="D630" i="24"/>
  <c r="G630" i="24" s="1"/>
  <c r="C630" i="24"/>
  <c r="B630" i="24"/>
  <c r="X629" i="24"/>
  <c r="W629" i="24"/>
  <c r="F629" i="24"/>
  <c r="E629" i="24"/>
  <c r="D629" i="24"/>
  <c r="G629" i="24" s="1"/>
  <c r="C629" i="24"/>
  <c r="B629" i="24"/>
  <c r="X628" i="24"/>
  <c r="W628" i="24"/>
  <c r="F628" i="24"/>
  <c r="E628" i="24"/>
  <c r="D628" i="24"/>
  <c r="G628" i="24" s="1"/>
  <c r="C628" i="24"/>
  <c r="B628" i="24"/>
  <c r="X627" i="24"/>
  <c r="W627" i="24"/>
  <c r="F627" i="24"/>
  <c r="E627" i="24"/>
  <c r="D627" i="24"/>
  <c r="G627" i="24" s="1"/>
  <c r="C627" i="24"/>
  <c r="B627" i="24"/>
  <c r="X626" i="24"/>
  <c r="W626" i="24"/>
  <c r="F626" i="24"/>
  <c r="E626" i="24"/>
  <c r="D626" i="24"/>
  <c r="G626" i="24" s="1"/>
  <c r="C626" i="24"/>
  <c r="B626" i="24"/>
  <c r="X625" i="24"/>
  <c r="W625" i="24"/>
  <c r="F625" i="24"/>
  <c r="E625" i="24"/>
  <c r="D625" i="24"/>
  <c r="G625" i="24" s="1"/>
  <c r="C625" i="24"/>
  <c r="B625" i="24"/>
  <c r="X624" i="24"/>
  <c r="W624" i="24"/>
  <c r="F624" i="24"/>
  <c r="E624" i="24"/>
  <c r="D624" i="24"/>
  <c r="G624" i="24" s="1"/>
  <c r="C624" i="24"/>
  <c r="B624" i="24"/>
  <c r="X623" i="24"/>
  <c r="W623" i="24"/>
  <c r="F623" i="24"/>
  <c r="E623" i="24"/>
  <c r="D623" i="24"/>
  <c r="G623" i="24" s="1"/>
  <c r="C623" i="24"/>
  <c r="B623" i="24"/>
  <c r="X622" i="24"/>
  <c r="W622" i="24"/>
  <c r="F622" i="24"/>
  <c r="E622" i="24"/>
  <c r="D622" i="24"/>
  <c r="G622" i="24" s="1"/>
  <c r="C622" i="24"/>
  <c r="B622" i="24"/>
  <c r="X621" i="24"/>
  <c r="W621" i="24"/>
  <c r="F621" i="24"/>
  <c r="E621" i="24"/>
  <c r="D621" i="24"/>
  <c r="G621" i="24" s="1"/>
  <c r="C621" i="24"/>
  <c r="B621" i="24"/>
  <c r="X620" i="24"/>
  <c r="W620" i="24"/>
  <c r="F620" i="24"/>
  <c r="E620" i="24"/>
  <c r="D620" i="24"/>
  <c r="G620" i="24" s="1"/>
  <c r="C620" i="24"/>
  <c r="B620" i="24"/>
  <c r="X619" i="24"/>
  <c r="W619" i="24"/>
  <c r="F619" i="24"/>
  <c r="E619" i="24"/>
  <c r="D619" i="24"/>
  <c r="G619" i="24" s="1"/>
  <c r="C619" i="24"/>
  <c r="B619" i="24"/>
  <c r="X618" i="24"/>
  <c r="W618" i="24"/>
  <c r="F618" i="24"/>
  <c r="E618" i="24"/>
  <c r="D618" i="24"/>
  <c r="G618" i="24" s="1"/>
  <c r="C618" i="24"/>
  <c r="B618" i="24"/>
  <c r="X617" i="24"/>
  <c r="W617" i="24"/>
  <c r="F617" i="24"/>
  <c r="E617" i="24"/>
  <c r="D617" i="24"/>
  <c r="G617" i="24" s="1"/>
  <c r="C617" i="24"/>
  <c r="B617" i="24"/>
  <c r="X616" i="24"/>
  <c r="W616" i="24"/>
  <c r="F616" i="24"/>
  <c r="E616" i="24"/>
  <c r="D616" i="24"/>
  <c r="G616" i="24" s="1"/>
  <c r="C616" i="24"/>
  <c r="B616" i="24"/>
  <c r="X615" i="24"/>
  <c r="W615" i="24"/>
  <c r="F615" i="24"/>
  <c r="E615" i="24"/>
  <c r="D615" i="24"/>
  <c r="G615" i="24" s="1"/>
  <c r="C615" i="24"/>
  <c r="B615" i="24"/>
  <c r="X614" i="24"/>
  <c r="W614" i="24"/>
  <c r="F614" i="24"/>
  <c r="E614" i="24"/>
  <c r="D614" i="24"/>
  <c r="G614" i="24" s="1"/>
  <c r="C614" i="24"/>
  <c r="B614" i="24"/>
  <c r="X613" i="24"/>
  <c r="W613" i="24"/>
  <c r="F613" i="24"/>
  <c r="E613" i="24"/>
  <c r="D613" i="24"/>
  <c r="G613" i="24" s="1"/>
  <c r="C613" i="24"/>
  <c r="B613" i="24"/>
  <c r="X612" i="24"/>
  <c r="W612" i="24"/>
  <c r="F612" i="24"/>
  <c r="E612" i="24"/>
  <c r="D612" i="24"/>
  <c r="G612" i="24" s="1"/>
  <c r="C612" i="24"/>
  <c r="B612" i="24"/>
  <c r="X611" i="24"/>
  <c r="W611" i="24"/>
  <c r="F611" i="24"/>
  <c r="E611" i="24"/>
  <c r="D611" i="24"/>
  <c r="G611" i="24" s="1"/>
  <c r="C611" i="24"/>
  <c r="B611" i="24"/>
  <c r="X610" i="24"/>
  <c r="W610" i="24"/>
  <c r="F610" i="24"/>
  <c r="E610" i="24"/>
  <c r="D610" i="24"/>
  <c r="G610" i="24" s="1"/>
  <c r="C610" i="24"/>
  <c r="B610" i="24"/>
  <c r="X609" i="24"/>
  <c r="W609" i="24"/>
  <c r="F609" i="24"/>
  <c r="E609" i="24"/>
  <c r="D609" i="24"/>
  <c r="G609" i="24" s="1"/>
  <c r="C609" i="24"/>
  <c r="B609" i="24"/>
  <c r="X608" i="24"/>
  <c r="W608" i="24"/>
  <c r="F608" i="24"/>
  <c r="E608" i="24"/>
  <c r="D608" i="24"/>
  <c r="G608" i="24" s="1"/>
  <c r="C608" i="24"/>
  <c r="B608" i="24"/>
  <c r="X607" i="24"/>
  <c r="W607" i="24"/>
  <c r="F607" i="24"/>
  <c r="E607" i="24"/>
  <c r="D607" i="24"/>
  <c r="G607" i="24" s="1"/>
  <c r="C607" i="24"/>
  <c r="B607" i="24"/>
  <c r="X606" i="24"/>
  <c r="W606" i="24"/>
  <c r="F606" i="24"/>
  <c r="E606" i="24"/>
  <c r="D606" i="24"/>
  <c r="G606" i="24" s="1"/>
  <c r="C606" i="24"/>
  <c r="B606" i="24"/>
  <c r="X605" i="24"/>
  <c r="W605" i="24"/>
  <c r="F605" i="24"/>
  <c r="E605" i="24"/>
  <c r="D605" i="24"/>
  <c r="G605" i="24" s="1"/>
  <c r="C605" i="24"/>
  <c r="B605" i="24"/>
  <c r="X604" i="24"/>
  <c r="W604" i="24"/>
  <c r="F604" i="24"/>
  <c r="E604" i="24"/>
  <c r="D604" i="24"/>
  <c r="G604" i="24" s="1"/>
  <c r="C604" i="24"/>
  <c r="B604" i="24"/>
  <c r="X603" i="24"/>
  <c r="W603" i="24"/>
  <c r="F603" i="24"/>
  <c r="E603" i="24"/>
  <c r="D603" i="24"/>
  <c r="G603" i="24" s="1"/>
  <c r="C603" i="24"/>
  <c r="B603" i="24"/>
  <c r="X602" i="24"/>
  <c r="W602" i="24"/>
  <c r="F602" i="24"/>
  <c r="E602" i="24"/>
  <c r="D602" i="24"/>
  <c r="G602" i="24" s="1"/>
  <c r="C602" i="24"/>
  <c r="B602" i="24"/>
  <c r="X601" i="24"/>
  <c r="W601" i="24"/>
  <c r="F601" i="24"/>
  <c r="E601" i="24"/>
  <c r="D601" i="24"/>
  <c r="G601" i="24" s="1"/>
  <c r="C601" i="24"/>
  <c r="B601" i="24"/>
  <c r="X600" i="24"/>
  <c r="W600" i="24"/>
  <c r="F600" i="24"/>
  <c r="E600" i="24"/>
  <c r="D600" i="24"/>
  <c r="G600" i="24" s="1"/>
  <c r="C600" i="24"/>
  <c r="B600" i="24"/>
  <c r="X599" i="24"/>
  <c r="W599" i="24"/>
  <c r="F599" i="24"/>
  <c r="E599" i="24"/>
  <c r="D599" i="24"/>
  <c r="G599" i="24" s="1"/>
  <c r="C599" i="24"/>
  <c r="B599" i="24"/>
  <c r="X598" i="24"/>
  <c r="W598" i="24"/>
  <c r="F598" i="24"/>
  <c r="E598" i="24"/>
  <c r="D598" i="24"/>
  <c r="G598" i="24" s="1"/>
  <c r="C598" i="24"/>
  <c r="B598" i="24"/>
  <c r="X597" i="24"/>
  <c r="W597" i="24"/>
  <c r="F597" i="24"/>
  <c r="E597" i="24"/>
  <c r="D597" i="24"/>
  <c r="G597" i="24" s="1"/>
  <c r="C597" i="24"/>
  <c r="B597" i="24"/>
  <c r="X596" i="24"/>
  <c r="W596" i="24"/>
  <c r="F596" i="24"/>
  <c r="E596" i="24"/>
  <c r="D596" i="24"/>
  <c r="G596" i="24" s="1"/>
  <c r="C596" i="24"/>
  <c r="B596" i="24"/>
  <c r="X595" i="24"/>
  <c r="W595" i="24"/>
  <c r="F595" i="24"/>
  <c r="E595" i="24"/>
  <c r="D595" i="24"/>
  <c r="G595" i="24" s="1"/>
  <c r="C595" i="24"/>
  <c r="B595" i="24"/>
  <c r="X594" i="24"/>
  <c r="W594" i="24"/>
  <c r="F594" i="24"/>
  <c r="E594" i="24"/>
  <c r="D594" i="24"/>
  <c r="G594" i="24" s="1"/>
  <c r="C594" i="24"/>
  <c r="B594" i="24"/>
  <c r="X593" i="24"/>
  <c r="W593" i="24"/>
  <c r="F593" i="24"/>
  <c r="E593" i="24"/>
  <c r="D593" i="24"/>
  <c r="G593" i="24" s="1"/>
  <c r="C593" i="24"/>
  <c r="B593" i="24"/>
  <c r="X592" i="24"/>
  <c r="W592" i="24"/>
  <c r="F592" i="24"/>
  <c r="E592" i="24"/>
  <c r="D592" i="24"/>
  <c r="G592" i="24" s="1"/>
  <c r="C592" i="24"/>
  <c r="B592" i="24"/>
  <c r="X591" i="24"/>
  <c r="W591" i="24"/>
  <c r="F591" i="24"/>
  <c r="E591" i="24"/>
  <c r="D591" i="24"/>
  <c r="G591" i="24" s="1"/>
  <c r="C591" i="24"/>
  <c r="B591" i="24"/>
  <c r="X590" i="24"/>
  <c r="W590" i="24"/>
  <c r="F590" i="24"/>
  <c r="E590" i="24"/>
  <c r="D590" i="24"/>
  <c r="G590" i="24" s="1"/>
  <c r="C590" i="24"/>
  <c r="B590" i="24"/>
  <c r="X589" i="24"/>
  <c r="W589" i="24"/>
  <c r="F589" i="24"/>
  <c r="E589" i="24"/>
  <c r="D589" i="24"/>
  <c r="G589" i="24" s="1"/>
  <c r="C589" i="24"/>
  <c r="B589" i="24"/>
  <c r="X588" i="24"/>
  <c r="W588" i="24"/>
  <c r="F588" i="24"/>
  <c r="E588" i="24"/>
  <c r="D588" i="24"/>
  <c r="G588" i="24" s="1"/>
  <c r="C588" i="24"/>
  <c r="B588" i="24"/>
  <c r="X587" i="24"/>
  <c r="W587" i="24"/>
  <c r="F587" i="24"/>
  <c r="E587" i="24"/>
  <c r="D587" i="24"/>
  <c r="G587" i="24" s="1"/>
  <c r="C587" i="24"/>
  <c r="B587" i="24"/>
  <c r="X586" i="24"/>
  <c r="W586" i="24"/>
  <c r="X585" i="24"/>
  <c r="W585" i="24"/>
  <c r="X584" i="24"/>
  <c r="W584" i="24"/>
  <c r="F584" i="24"/>
  <c r="E584" i="24"/>
  <c r="D584" i="24"/>
  <c r="G584" i="24" s="1"/>
  <c r="C584" i="24"/>
  <c r="B584" i="24"/>
  <c r="X583" i="24"/>
  <c r="W583" i="24"/>
  <c r="F583" i="24"/>
  <c r="E583" i="24"/>
  <c r="D583" i="24"/>
  <c r="G583" i="24" s="1"/>
  <c r="C583" i="24"/>
  <c r="B583" i="24"/>
  <c r="X582" i="24"/>
  <c r="W582" i="24"/>
  <c r="F582" i="24"/>
  <c r="E582" i="24"/>
  <c r="D582" i="24"/>
  <c r="G582" i="24" s="1"/>
  <c r="C582" i="24"/>
  <c r="B582" i="24"/>
  <c r="X581" i="24"/>
  <c r="W581" i="24"/>
  <c r="F581" i="24"/>
  <c r="E581" i="24"/>
  <c r="D581" i="24"/>
  <c r="G581" i="24" s="1"/>
  <c r="C581" i="24"/>
  <c r="B581" i="24"/>
  <c r="X580" i="24"/>
  <c r="W580" i="24"/>
  <c r="F580" i="24"/>
  <c r="E580" i="24"/>
  <c r="D580" i="24"/>
  <c r="G580" i="24" s="1"/>
  <c r="C580" i="24"/>
  <c r="B580" i="24"/>
  <c r="X579" i="24"/>
  <c r="W579" i="24"/>
  <c r="F579" i="24"/>
  <c r="E579" i="24"/>
  <c r="D579" i="24"/>
  <c r="G579" i="24" s="1"/>
  <c r="C579" i="24"/>
  <c r="B579" i="24"/>
  <c r="X578" i="24"/>
  <c r="W578" i="24"/>
  <c r="F578" i="24"/>
  <c r="E578" i="24"/>
  <c r="D578" i="24"/>
  <c r="G578" i="24" s="1"/>
  <c r="C578" i="24"/>
  <c r="B578" i="24"/>
  <c r="X577" i="24"/>
  <c r="W577" i="24"/>
  <c r="F577" i="24"/>
  <c r="E577" i="24"/>
  <c r="D577" i="24"/>
  <c r="G577" i="24" s="1"/>
  <c r="C577" i="24"/>
  <c r="B577" i="24"/>
  <c r="X576" i="24"/>
  <c r="W576" i="24"/>
  <c r="F576" i="24"/>
  <c r="E576" i="24"/>
  <c r="D576" i="24"/>
  <c r="G576" i="24" s="1"/>
  <c r="C576" i="24"/>
  <c r="B576" i="24"/>
  <c r="X575" i="24"/>
  <c r="W575" i="24"/>
  <c r="F575" i="24"/>
  <c r="E575" i="24"/>
  <c r="D575" i="24"/>
  <c r="G575" i="24" s="1"/>
  <c r="C575" i="24"/>
  <c r="B575" i="24"/>
  <c r="X574" i="24"/>
  <c r="W574" i="24"/>
  <c r="F574" i="24"/>
  <c r="E574" i="24"/>
  <c r="D574" i="24"/>
  <c r="G574" i="24" s="1"/>
  <c r="C574" i="24"/>
  <c r="B574" i="24"/>
  <c r="X573" i="24"/>
  <c r="W573" i="24"/>
  <c r="F573" i="24"/>
  <c r="E573" i="24"/>
  <c r="D573" i="24"/>
  <c r="G573" i="24" s="1"/>
  <c r="C573" i="24"/>
  <c r="B573" i="24"/>
  <c r="X572" i="24"/>
  <c r="W572" i="24"/>
  <c r="F572" i="24"/>
  <c r="E572" i="24"/>
  <c r="D572" i="24"/>
  <c r="G572" i="24" s="1"/>
  <c r="C572" i="24"/>
  <c r="B572" i="24"/>
  <c r="X571" i="24"/>
  <c r="W571" i="24"/>
  <c r="F571" i="24"/>
  <c r="E571" i="24"/>
  <c r="D571" i="24"/>
  <c r="G571" i="24" s="1"/>
  <c r="C571" i="24"/>
  <c r="B571" i="24"/>
  <c r="X570" i="24"/>
  <c r="W570" i="24"/>
  <c r="F570" i="24"/>
  <c r="E570" i="24"/>
  <c r="D570" i="24"/>
  <c r="G570" i="24" s="1"/>
  <c r="C570" i="24"/>
  <c r="B570" i="24"/>
  <c r="X569" i="24"/>
  <c r="W569" i="24"/>
  <c r="F569" i="24"/>
  <c r="E569" i="24"/>
  <c r="D569" i="24"/>
  <c r="G569" i="24" s="1"/>
  <c r="C569" i="24"/>
  <c r="B569" i="24"/>
  <c r="X568" i="24"/>
  <c r="W568" i="24"/>
  <c r="F568" i="24"/>
  <c r="E568" i="24"/>
  <c r="D568" i="24"/>
  <c r="G568" i="24" s="1"/>
  <c r="C568" i="24"/>
  <c r="B568" i="24"/>
  <c r="X567" i="24"/>
  <c r="W567" i="24"/>
  <c r="F567" i="24"/>
  <c r="E567" i="24"/>
  <c r="D567" i="24"/>
  <c r="G567" i="24" s="1"/>
  <c r="C567" i="24"/>
  <c r="B567" i="24"/>
  <c r="X566" i="24"/>
  <c r="W566" i="24"/>
  <c r="F566" i="24"/>
  <c r="E566" i="24"/>
  <c r="D566" i="24"/>
  <c r="G566" i="24" s="1"/>
  <c r="C566" i="24"/>
  <c r="B566" i="24"/>
  <c r="X565" i="24"/>
  <c r="W565" i="24"/>
  <c r="F565" i="24"/>
  <c r="E565" i="24"/>
  <c r="D565" i="24"/>
  <c r="G565" i="24" s="1"/>
  <c r="C565" i="24"/>
  <c r="B565" i="24"/>
  <c r="X564" i="24"/>
  <c r="W564" i="24"/>
  <c r="F564" i="24"/>
  <c r="E564" i="24"/>
  <c r="D564" i="24"/>
  <c r="G564" i="24" s="1"/>
  <c r="C564" i="24"/>
  <c r="B564" i="24"/>
  <c r="X563" i="24"/>
  <c r="W563" i="24"/>
  <c r="F563" i="24"/>
  <c r="E563" i="24"/>
  <c r="D563" i="24"/>
  <c r="G563" i="24" s="1"/>
  <c r="C563" i="24"/>
  <c r="B563" i="24"/>
  <c r="X562" i="24"/>
  <c r="W562" i="24"/>
  <c r="F562" i="24"/>
  <c r="E562" i="24"/>
  <c r="D562" i="24"/>
  <c r="G562" i="24" s="1"/>
  <c r="C562" i="24"/>
  <c r="B562" i="24"/>
  <c r="X561" i="24"/>
  <c r="W561" i="24"/>
  <c r="F561" i="24"/>
  <c r="E561" i="24"/>
  <c r="D561" i="24"/>
  <c r="G561" i="24" s="1"/>
  <c r="C561" i="24"/>
  <c r="B561" i="24"/>
  <c r="X560" i="24"/>
  <c r="W560" i="24"/>
  <c r="F560" i="24"/>
  <c r="E560" i="24"/>
  <c r="D560" i="24"/>
  <c r="G560" i="24" s="1"/>
  <c r="C560" i="24"/>
  <c r="B560" i="24"/>
  <c r="X559" i="24"/>
  <c r="W559" i="24"/>
  <c r="F559" i="24"/>
  <c r="E559" i="24"/>
  <c r="D559" i="24"/>
  <c r="G559" i="24" s="1"/>
  <c r="C559" i="24"/>
  <c r="B559" i="24"/>
  <c r="X558" i="24"/>
  <c r="W558" i="24"/>
  <c r="F558" i="24"/>
  <c r="E558" i="24"/>
  <c r="D558" i="24"/>
  <c r="G558" i="24" s="1"/>
  <c r="C558" i="24"/>
  <c r="B558" i="24"/>
  <c r="X557" i="24"/>
  <c r="W557" i="24"/>
  <c r="F557" i="24"/>
  <c r="E557" i="24"/>
  <c r="D557" i="24"/>
  <c r="G557" i="24" s="1"/>
  <c r="C557" i="24"/>
  <c r="B557" i="24"/>
  <c r="X556" i="24"/>
  <c r="W556" i="24"/>
  <c r="F556" i="24"/>
  <c r="E556" i="24"/>
  <c r="D556" i="24"/>
  <c r="G556" i="24" s="1"/>
  <c r="C556" i="24"/>
  <c r="B556" i="24"/>
  <c r="X555" i="24"/>
  <c r="W555" i="24"/>
  <c r="F555" i="24"/>
  <c r="E555" i="24"/>
  <c r="D555" i="24"/>
  <c r="G555" i="24" s="1"/>
  <c r="C555" i="24"/>
  <c r="B555" i="24"/>
  <c r="X554" i="24"/>
  <c r="W554" i="24"/>
  <c r="F554" i="24"/>
  <c r="E554" i="24"/>
  <c r="D554" i="24"/>
  <c r="G554" i="24" s="1"/>
  <c r="C554" i="24"/>
  <c r="B554" i="24"/>
  <c r="X553" i="24"/>
  <c r="W553" i="24"/>
  <c r="F553" i="24"/>
  <c r="E553" i="24"/>
  <c r="D553" i="24"/>
  <c r="G553" i="24" s="1"/>
  <c r="C553" i="24"/>
  <c r="B553" i="24"/>
  <c r="X552" i="24"/>
  <c r="W552" i="24"/>
  <c r="F552" i="24"/>
  <c r="E552" i="24"/>
  <c r="D552" i="24"/>
  <c r="G552" i="24" s="1"/>
  <c r="C552" i="24"/>
  <c r="B552" i="24"/>
  <c r="X551" i="24"/>
  <c r="W551" i="24"/>
  <c r="F551" i="24"/>
  <c r="E551" i="24"/>
  <c r="D551" i="24"/>
  <c r="G551" i="24" s="1"/>
  <c r="C551" i="24"/>
  <c r="B551" i="24"/>
  <c r="X550" i="24"/>
  <c r="W550" i="24"/>
  <c r="X549" i="24"/>
  <c r="W549" i="24"/>
  <c r="X548" i="24"/>
  <c r="W548" i="24"/>
  <c r="X547" i="24"/>
  <c r="W547" i="24"/>
  <c r="F547" i="24"/>
  <c r="E547" i="24"/>
  <c r="D547" i="24"/>
  <c r="G547" i="24" s="1"/>
  <c r="C547" i="24"/>
  <c r="B547" i="24"/>
  <c r="X546" i="24"/>
  <c r="W546" i="24"/>
  <c r="F546" i="24"/>
  <c r="E546" i="24"/>
  <c r="D546" i="24"/>
  <c r="G546" i="24" s="1"/>
  <c r="C546" i="24"/>
  <c r="B546" i="24"/>
  <c r="X545" i="24"/>
  <c r="W545" i="24"/>
  <c r="F545" i="24"/>
  <c r="E545" i="24"/>
  <c r="D545" i="24"/>
  <c r="G545" i="24" s="1"/>
  <c r="C545" i="24"/>
  <c r="B545" i="24"/>
  <c r="X544" i="24"/>
  <c r="W544" i="24"/>
  <c r="F544" i="24"/>
  <c r="E544" i="24"/>
  <c r="D544" i="24"/>
  <c r="G544" i="24" s="1"/>
  <c r="C544" i="24"/>
  <c r="B544" i="24"/>
  <c r="X543" i="24"/>
  <c r="W543" i="24"/>
  <c r="F543" i="24"/>
  <c r="E543" i="24"/>
  <c r="D543" i="24"/>
  <c r="G543" i="24" s="1"/>
  <c r="C543" i="24"/>
  <c r="B543" i="24"/>
  <c r="X542" i="24"/>
  <c r="W542" i="24"/>
  <c r="F542" i="24"/>
  <c r="E542" i="24"/>
  <c r="D542" i="24"/>
  <c r="G542" i="24" s="1"/>
  <c r="C542" i="24"/>
  <c r="B542" i="24"/>
  <c r="X541" i="24"/>
  <c r="W541" i="24"/>
  <c r="F541" i="24"/>
  <c r="E541" i="24"/>
  <c r="D541" i="24"/>
  <c r="G541" i="24" s="1"/>
  <c r="C541" i="24"/>
  <c r="B541" i="24"/>
  <c r="X540" i="24"/>
  <c r="W540" i="24"/>
  <c r="F540" i="24"/>
  <c r="E540" i="24"/>
  <c r="D540" i="24"/>
  <c r="G540" i="24" s="1"/>
  <c r="C540" i="24"/>
  <c r="B540" i="24"/>
  <c r="X539" i="24"/>
  <c r="W539" i="24"/>
  <c r="F539" i="24"/>
  <c r="E539" i="24"/>
  <c r="D539" i="24"/>
  <c r="G539" i="24" s="1"/>
  <c r="C539" i="24"/>
  <c r="B539" i="24"/>
  <c r="X538" i="24"/>
  <c r="W538" i="24"/>
  <c r="F538" i="24"/>
  <c r="E538" i="24"/>
  <c r="D538" i="24"/>
  <c r="G538" i="24" s="1"/>
  <c r="C538" i="24"/>
  <c r="B538" i="24"/>
  <c r="X537" i="24"/>
  <c r="W537" i="24"/>
  <c r="F537" i="24"/>
  <c r="E537" i="24"/>
  <c r="D537" i="24"/>
  <c r="G537" i="24" s="1"/>
  <c r="C537" i="24"/>
  <c r="B537" i="24"/>
  <c r="X536" i="24"/>
  <c r="W536" i="24"/>
  <c r="F536" i="24"/>
  <c r="E536" i="24"/>
  <c r="D536" i="24"/>
  <c r="G536" i="24" s="1"/>
  <c r="C536" i="24"/>
  <c r="B536" i="24"/>
  <c r="X535" i="24"/>
  <c r="W535" i="24"/>
  <c r="F535" i="24"/>
  <c r="E535" i="24"/>
  <c r="D535" i="24"/>
  <c r="G535" i="24" s="1"/>
  <c r="C535" i="24"/>
  <c r="B535" i="24"/>
  <c r="X534" i="24"/>
  <c r="W534" i="24"/>
  <c r="F534" i="24"/>
  <c r="E534" i="24"/>
  <c r="D534" i="24"/>
  <c r="G534" i="24" s="1"/>
  <c r="C534" i="24"/>
  <c r="B534" i="24"/>
  <c r="X533" i="24"/>
  <c r="W533" i="24"/>
  <c r="F533" i="24"/>
  <c r="E533" i="24"/>
  <c r="D533" i="24"/>
  <c r="G533" i="24" s="1"/>
  <c r="C533" i="24"/>
  <c r="B533" i="24"/>
  <c r="X532" i="24"/>
  <c r="W532" i="24"/>
  <c r="F532" i="24"/>
  <c r="E532" i="24"/>
  <c r="D532" i="24"/>
  <c r="G532" i="24" s="1"/>
  <c r="C532" i="24"/>
  <c r="B532" i="24"/>
  <c r="X531" i="24"/>
  <c r="W531" i="24"/>
  <c r="F531" i="24"/>
  <c r="E531" i="24"/>
  <c r="D531" i="24"/>
  <c r="G531" i="24" s="1"/>
  <c r="C531" i="24"/>
  <c r="B531" i="24"/>
  <c r="X530" i="24"/>
  <c r="W530" i="24"/>
  <c r="F530" i="24"/>
  <c r="E530" i="24"/>
  <c r="D530" i="24"/>
  <c r="G530" i="24" s="1"/>
  <c r="C530" i="24"/>
  <c r="B530" i="24"/>
  <c r="X529" i="24"/>
  <c r="W529" i="24"/>
  <c r="F529" i="24"/>
  <c r="E529" i="24"/>
  <c r="D529" i="24"/>
  <c r="G529" i="24" s="1"/>
  <c r="C529" i="24"/>
  <c r="B529" i="24"/>
  <c r="X528" i="24"/>
  <c r="W528" i="24"/>
  <c r="F528" i="24"/>
  <c r="E528" i="24"/>
  <c r="D528" i="24"/>
  <c r="G528" i="24" s="1"/>
  <c r="C528" i="24"/>
  <c r="B528" i="24"/>
  <c r="X527" i="24"/>
  <c r="W527" i="24"/>
  <c r="F527" i="24"/>
  <c r="E527" i="24"/>
  <c r="D527" i="24"/>
  <c r="G527" i="24" s="1"/>
  <c r="C527" i="24"/>
  <c r="B527" i="24"/>
  <c r="X526" i="24"/>
  <c r="W526" i="24"/>
  <c r="F526" i="24"/>
  <c r="E526" i="24"/>
  <c r="D526" i="24"/>
  <c r="G526" i="24" s="1"/>
  <c r="C526" i="24"/>
  <c r="B526" i="24"/>
  <c r="X525" i="24"/>
  <c r="W525" i="24"/>
  <c r="F525" i="24"/>
  <c r="E525" i="24"/>
  <c r="D525" i="24"/>
  <c r="G525" i="24" s="1"/>
  <c r="C525" i="24"/>
  <c r="B525" i="24"/>
  <c r="X524" i="24"/>
  <c r="W524" i="24"/>
  <c r="F524" i="24"/>
  <c r="E524" i="24"/>
  <c r="D524" i="24"/>
  <c r="G524" i="24" s="1"/>
  <c r="C524" i="24"/>
  <c r="B524" i="24"/>
  <c r="X523" i="24"/>
  <c r="W523" i="24"/>
  <c r="F523" i="24"/>
  <c r="E523" i="24"/>
  <c r="D523" i="24"/>
  <c r="G523" i="24" s="1"/>
  <c r="C523" i="24"/>
  <c r="B523" i="24"/>
  <c r="X522" i="24"/>
  <c r="W522" i="24"/>
  <c r="F522" i="24"/>
  <c r="E522" i="24"/>
  <c r="D522" i="24"/>
  <c r="G522" i="24" s="1"/>
  <c r="C522" i="24"/>
  <c r="B522" i="24"/>
  <c r="X521" i="24"/>
  <c r="W521" i="24"/>
  <c r="F521" i="24"/>
  <c r="E521" i="24"/>
  <c r="D521" i="24"/>
  <c r="G521" i="24" s="1"/>
  <c r="C521" i="24"/>
  <c r="B521" i="24"/>
  <c r="X520" i="24"/>
  <c r="W520" i="24"/>
  <c r="F520" i="24"/>
  <c r="E520" i="24"/>
  <c r="D520" i="24"/>
  <c r="G520" i="24" s="1"/>
  <c r="C520" i="24"/>
  <c r="B520" i="24"/>
  <c r="X519" i="24"/>
  <c r="W519" i="24"/>
  <c r="F519" i="24"/>
  <c r="E519" i="24"/>
  <c r="D519" i="24"/>
  <c r="G519" i="24" s="1"/>
  <c r="C519" i="24"/>
  <c r="B519" i="24"/>
  <c r="X518" i="24"/>
  <c r="W518" i="24"/>
  <c r="F518" i="24"/>
  <c r="E518" i="24"/>
  <c r="D518" i="24"/>
  <c r="G518" i="24" s="1"/>
  <c r="C518" i="24"/>
  <c r="B518" i="24"/>
  <c r="X517" i="24"/>
  <c r="W517" i="24"/>
  <c r="F517" i="24"/>
  <c r="E517" i="24"/>
  <c r="D517" i="24"/>
  <c r="G517" i="24" s="1"/>
  <c r="C517" i="24"/>
  <c r="B517" i="24"/>
  <c r="X516" i="24"/>
  <c r="W516" i="24"/>
  <c r="F516" i="24"/>
  <c r="E516" i="24"/>
  <c r="D516" i="24"/>
  <c r="G516" i="24" s="1"/>
  <c r="C516" i="24"/>
  <c r="B516" i="24"/>
  <c r="X515" i="24"/>
  <c r="W515" i="24"/>
  <c r="F515" i="24"/>
  <c r="E515" i="24"/>
  <c r="D515" i="24"/>
  <c r="G515" i="24" s="1"/>
  <c r="C515" i="24"/>
  <c r="B515" i="24"/>
  <c r="X514" i="24"/>
  <c r="W514" i="24"/>
  <c r="F514" i="24"/>
  <c r="E514" i="24"/>
  <c r="D514" i="24"/>
  <c r="G514" i="24" s="1"/>
  <c r="C514" i="24"/>
  <c r="B514" i="24"/>
  <c r="X513" i="24"/>
  <c r="W513" i="24"/>
  <c r="F513" i="24"/>
  <c r="E513" i="24"/>
  <c r="D513" i="24"/>
  <c r="G513" i="24" s="1"/>
  <c r="C513" i="24"/>
  <c r="B513" i="24"/>
  <c r="X512" i="24"/>
  <c r="W512" i="24"/>
  <c r="F512" i="24"/>
  <c r="E512" i="24"/>
  <c r="D512" i="24"/>
  <c r="G512" i="24" s="1"/>
  <c r="C512" i="24"/>
  <c r="B512" i="24"/>
  <c r="X511" i="24"/>
  <c r="W511" i="24"/>
  <c r="F511" i="24"/>
  <c r="E511" i="24"/>
  <c r="D511" i="24"/>
  <c r="G511" i="24" s="1"/>
  <c r="C511" i="24"/>
  <c r="B511" i="24"/>
  <c r="X510" i="24"/>
  <c r="W510" i="24"/>
  <c r="F510" i="24"/>
  <c r="E510" i="24"/>
  <c r="D510" i="24"/>
  <c r="G510" i="24" s="1"/>
  <c r="C510" i="24"/>
  <c r="B510" i="24"/>
  <c r="X509" i="24"/>
  <c r="W509" i="24"/>
  <c r="F509" i="24"/>
  <c r="E509" i="24"/>
  <c r="D509" i="24"/>
  <c r="G509" i="24" s="1"/>
  <c r="C509" i="24"/>
  <c r="B509" i="24"/>
  <c r="X508" i="24"/>
  <c r="W508" i="24"/>
  <c r="F508" i="24"/>
  <c r="E508" i="24"/>
  <c r="D508" i="24"/>
  <c r="G508" i="24" s="1"/>
  <c r="C508" i="24"/>
  <c r="B508" i="24"/>
  <c r="X507" i="24"/>
  <c r="W507" i="24"/>
  <c r="X506" i="24"/>
  <c r="W506" i="24"/>
  <c r="X505" i="24"/>
  <c r="W505" i="24"/>
  <c r="F505" i="24"/>
  <c r="E505" i="24"/>
  <c r="D505" i="24"/>
  <c r="G505" i="24" s="1"/>
  <c r="C505" i="24"/>
  <c r="B505" i="24"/>
  <c r="X504" i="24"/>
  <c r="W504" i="24"/>
  <c r="F504" i="24"/>
  <c r="E504" i="24"/>
  <c r="D504" i="24"/>
  <c r="G504" i="24" s="1"/>
  <c r="C504" i="24"/>
  <c r="B504" i="24"/>
  <c r="X503" i="24"/>
  <c r="W503" i="24"/>
  <c r="F503" i="24"/>
  <c r="E503" i="24"/>
  <c r="D503" i="24"/>
  <c r="G503" i="24" s="1"/>
  <c r="C503" i="24"/>
  <c r="B503" i="24"/>
  <c r="X502" i="24"/>
  <c r="W502" i="24"/>
  <c r="X501" i="24"/>
  <c r="W501" i="24"/>
  <c r="F501" i="24"/>
  <c r="E501" i="24"/>
  <c r="D501" i="24"/>
  <c r="G501" i="24" s="1"/>
  <c r="C501" i="24"/>
  <c r="B501" i="24"/>
  <c r="X500" i="24"/>
  <c r="W500" i="24"/>
  <c r="F500" i="24"/>
  <c r="E500" i="24"/>
  <c r="D500" i="24"/>
  <c r="G500" i="24" s="1"/>
  <c r="C500" i="24"/>
  <c r="B500" i="24"/>
  <c r="X499" i="24"/>
  <c r="W499" i="24"/>
  <c r="F499" i="24"/>
  <c r="E499" i="24"/>
  <c r="D499" i="24"/>
  <c r="G499" i="24" s="1"/>
  <c r="C499" i="24"/>
  <c r="B499" i="24"/>
  <c r="X498" i="24"/>
  <c r="W498" i="24"/>
  <c r="F498" i="24"/>
  <c r="E498" i="24"/>
  <c r="D498" i="24"/>
  <c r="G498" i="24" s="1"/>
  <c r="C498" i="24"/>
  <c r="B498" i="24"/>
  <c r="X497" i="24"/>
  <c r="W497" i="24"/>
  <c r="X496" i="24"/>
  <c r="W496" i="24"/>
  <c r="F496" i="24"/>
  <c r="E496" i="24"/>
  <c r="D496" i="24"/>
  <c r="G496" i="24" s="1"/>
  <c r="C496" i="24"/>
  <c r="B496" i="24"/>
  <c r="X495" i="24"/>
  <c r="W495" i="24"/>
  <c r="F495" i="24"/>
  <c r="E495" i="24"/>
  <c r="D495" i="24"/>
  <c r="G495" i="24" s="1"/>
  <c r="C495" i="24"/>
  <c r="B495" i="24"/>
  <c r="X494" i="24"/>
  <c r="W494" i="24"/>
  <c r="F494" i="24"/>
  <c r="E494" i="24"/>
  <c r="D494" i="24"/>
  <c r="G494" i="24" s="1"/>
  <c r="C494" i="24"/>
  <c r="B494" i="24"/>
  <c r="X493" i="24"/>
  <c r="W493" i="24"/>
  <c r="F493" i="24"/>
  <c r="E493" i="24"/>
  <c r="D493" i="24"/>
  <c r="G493" i="24" s="1"/>
  <c r="C493" i="24"/>
  <c r="B493" i="24"/>
  <c r="X492" i="24"/>
  <c r="W492" i="24"/>
  <c r="F492" i="24"/>
  <c r="E492" i="24"/>
  <c r="D492" i="24"/>
  <c r="G492" i="24" s="1"/>
  <c r="C492" i="24"/>
  <c r="B492" i="24"/>
  <c r="X491" i="24"/>
  <c r="W491" i="24"/>
  <c r="F491" i="24"/>
  <c r="E491" i="24"/>
  <c r="D491" i="24"/>
  <c r="G491" i="24" s="1"/>
  <c r="C491" i="24"/>
  <c r="B491" i="24"/>
  <c r="X490" i="24"/>
  <c r="W490" i="24"/>
  <c r="F490" i="24"/>
  <c r="E490" i="24"/>
  <c r="D490" i="24"/>
  <c r="G490" i="24" s="1"/>
  <c r="C490" i="24"/>
  <c r="B490" i="24"/>
  <c r="X489" i="24"/>
  <c r="W489" i="24"/>
  <c r="F489" i="24"/>
  <c r="E489" i="24"/>
  <c r="D489" i="24"/>
  <c r="G489" i="24" s="1"/>
  <c r="C489" i="24"/>
  <c r="B489" i="24"/>
  <c r="X488" i="24"/>
  <c r="W488" i="24"/>
  <c r="F488" i="24"/>
  <c r="E488" i="24"/>
  <c r="D488" i="24"/>
  <c r="G488" i="24" s="1"/>
  <c r="C488" i="24"/>
  <c r="B488" i="24"/>
  <c r="X487" i="24"/>
  <c r="W487" i="24"/>
  <c r="F487" i="24"/>
  <c r="E487" i="24"/>
  <c r="D487" i="24"/>
  <c r="G487" i="24" s="1"/>
  <c r="C487" i="24"/>
  <c r="B487" i="24"/>
  <c r="X486" i="24"/>
  <c r="W486" i="24"/>
  <c r="F486" i="24"/>
  <c r="E486" i="24"/>
  <c r="D486" i="24"/>
  <c r="G486" i="24" s="1"/>
  <c r="C486" i="24"/>
  <c r="B486" i="24"/>
  <c r="X485" i="24"/>
  <c r="W485" i="24"/>
  <c r="F485" i="24"/>
  <c r="E485" i="24"/>
  <c r="D485" i="24"/>
  <c r="G485" i="24" s="1"/>
  <c r="C485" i="24"/>
  <c r="B485" i="24"/>
  <c r="X484" i="24"/>
  <c r="W484" i="24"/>
  <c r="F484" i="24"/>
  <c r="E484" i="24"/>
  <c r="D484" i="24"/>
  <c r="G484" i="24" s="1"/>
  <c r="C484" i="24"/>
  <c r="B484" i="24"/>
  <c r="X483" i="24"/>
  <c r="W483" i="24"/>
  <c r="F483" i="24"/>
  <c r="E483" i="24"/>
  <c r="D483" i="24"/>
  <c r="G483" i="24" s="1"/>
  <c r="C483" i="24"/>
  <c r="B483" i="24"/>
  <c r="X482" i="24"/>
  <c r="W482" i="24"/>
  <c r="F482" i="24"/>
  <c r="E482" i="24"/>
  <c r="D482" i="24"/>
  <c r="G482" i="24" s="1"/>
  <c r="C482" i="24"/>
  <c r="B482" i="24"/>
  <c r="X481" i="24"/>
  <c r="W481" i="24"/>
  <c r="F481" i="24"/>
  <c r="E481" i="24"/>
  <c r="D481" i="24"/>
  <c r="G481" i="24" s="1"/>
  <c r="C481" i="24"/>
  <c r="B481" i="24"/>
  <c r="X480" i="24"/>
  <c r="W480" i="24"/>
  <c r="F480" i="24"/>
  <c r="E480" i="24"/>
  <c r="D480" i="24"/>
  <c r="G480" i="24" s="1"/>
  <c r="C480" i="24"/>
  <c r="B480" i="24"/>
  <c r="X479" i="24"/>
  <c r="W479" i="24"/>
  <c r="F479" i="24"/>
  <c r="E479" i="24"/>
  <c r="D479" i="24"/>
  <c r="G479" i="24" s="1"/>
  <c r="C479" i="24"/>
  <c r="B479" i="24"/>
  <c r="X478" i="24"/>
  <c r="W478" i="24"/>
  <c r="F478" i="24"/>
  <c r="E478" i="24"/>
  <c r="D478" i="24"/>
  <c r="G478" i="24" s="1"/>
  <c r="C478" i="24"/>
  <c r="B478" i="24"/>
  <c r="X477" i="24"/>
  <c r="W477" i="24"/>
  <c r="F477" i="24"/>
  <c r="E477" i="24"/>
  <c r="D477" i="24"/>
  <c r="G477" i="24" s="1"/>
  <c r="C477" i="24"/>
  <c r="B477" i="24"/>
  <c r="X476" i="24"/>
  <c r="W476" i="24"/>
  <c r="F476" i="24"/>
  <c r="E476" i="24"/>
  <c r="D476" i="24"/>
  <c r="G476" i="24" s="1"/>
  <c r="C476" i="24"/>
  <c r="B476" i="24"/>
  <c r="X475" i="24"/>
  <c r="W475" i="24"/>
  <c r="F475" i="24"/>
  <c r="E475" i="24"/>
  <c r="D475" i="24"/>
  <c r="G475" i="24" s="1"/>
  <c r="C475" i="24"/>
  <c r="B475" i="24"/>
  <c r="X474" i="24"/>
  <c r="W474" i="24"/>
  <c r="F474" i="24"/>
  <c r="E474" i="24"/>
  <c r="D474" i="24"/>
  <c r="G474" i="24" s="1"/>
  <c r="C474" i="24"/>
  <c r="B474" i="24"/>
  <c r="X473" i="24"/>
  <c r="W473" i="24"/>
  <c r="F473" i="24"/>
  <c r="E473" i="24"/>
  <c r="D473" i="24"/>
  <c r="G473" i="24" s="1"/>
  <c r="C473" i="24"/>
  <c r="B473" i="24"/>
  <c r="X472" i="24"/>
  <c r="W472" i="24"/>
  <c r="F472" i="24"/>
  <c r="E472" i="24"/>
  <c r="D472" i="24"/>
  <c r="G472" i="24" s="1"/>
  <c r="C472" i="24"/>
  <c r="B472" i="24"/>
  <c r="X471" i="24"/>
  <c r="W471" i="24"/>
  <c r="F471" i="24"/>
  <c r="E471" i="24"/>
  <c r="D471" i="24"/>
  <c r="G471" i="24" s="1"/>
  <c r="C471" i="24"/>
  <c r="B471" i="24"/>
  <c r="X470" i="24"/>
  <c r="W470" i="24"/>
  <c r="F470" i="24"/>
  <c r="E470" i="24"/>
  <c r="D470" i="24"/>
  <c r="G470" i="24" s="1"/>
  <c r="C470" i="24"/>
  <c r="B470" i="24"/>
  <c r="X469" i="24"/>
  <c r="W469" i="24"/>
  <c r="F469" i="24"/>
  <c r="E469" i="24"/>
  <c r="D469" i="24"/>
  <c r="G469" i="24" s="1"/>
  <c r="C469" i="24"/>
  <c r="B469" i="24"/>
  <c r="X468" i="24"/>
  <c r="W468" i="24"/>
  <c r="F468" i="24"/>
  <c r="E468" i="24"/>
  <c r="D468" i="24"/>
  <c r="G468" i="24" s="1"/>
  <c r="C468" i="24"/>
  <c r="B468" i="24"/>
  <c r="X467" i="24"/>
  <c r="W467" i="24"/>
  <c r="F467" i="24"/>
  <c r="E467" i="24"/>
  <c r="D467" i="24"/>
  <c r="G467" i="24" s="1"/>
  <c r="C467" i="24"/>
  <c r="B467" i="24"/>
  <c r="X466" i="24"/>
  <c r="W466" i="24"/>
  <c r="F466" i="24"/>
  <c r="E466" i="24"/>
  <c r="D466" i="24"/>
  <c r="G466" i="24" s="1"/>
  <c r="C466" i="24"/>
  <c r="B466" i="24"/>
  <c r="X465" i="24"/>
  <c r="W465" i="24"/>
  <c r="F465" i="24"/>
  <c r="E465" i="24"/>
  <c r="D465" i="24"/>
  <c r="G465" i="24" s="1"/>
  <c r="C465" i="24"/>
  <c r="B465" i="24"/>
  <c r="X464" i="24"/>
  <c r="W464" i="24"/>
  <c r="F464" i="24"/>
  <c r="E464" i="24"/>
  <c r="D464" i="24"/>
  <c r="G464" i="24" s="1"/>
  <c r="C464" i="24"/>
  <c r="B464" i="24"/>
  <c r="X463" i="24"/>
  <c r="W463" i="24"/>
  <c r="F463" i="24"/>
  <c r="E463" i="24"/>
  <c r="D463" i="24"/>
  <c r="G463" i="24" s="1"/>
  <c r="C463" i="24"/>
  <c r="B463" i="24"/>
  <c r="X462" i="24"/>
  <c r="W462" i="24"/>
  <c r="F462" i="24"/>
  <c r="E462" i="24"/>
  <c r="D462" i="24"/>
  <c r="G462" i="24" s="1"/>
  <c r="C462" i="24"/>
  <c r="B462" i="24"/>
  <c r="X461" i="24"/>
  <c r="W461" i="24"/>
  <c r="F461" i="24"/>
  <c r="E461" i="24"/>
  <c r="D461" i="24"/>
  <c r="G461" i="24" s="1"/>
  <c r="C461" i="24"/>
  <c r="B461" i="24"/>
  <c r="X460" i="24"/>
  <c r="W460" i="24"/>
  <c r="F460" i="24"/>
  <c r="E460" i="24"/>
  <c r="D460" i="24"/>
  <c r="G460" i="24" s="1"/>
  <c r="C460" i="24"/>
  <c r="B460" i="24"/>
  <c r="X459" i="24"/>
  <c r="W459" i="24"/>
  <c r="F459" i="24"/>
  <c r="E459" i="24"/>
  <c r="D459" i="24"/>
  <c r="G459" i="24" s="1"/>
  <c r="C459" i="24"/>
  <c r="B459" i="24"/>
  <c r="X458" i="24"/>
  <c r="W458" i="24"/>
  <c r="F458" i="24"/>
  <c r="E458" i="24"/>
  <c r="D458" i="24"/>
  <c r="G458" i="24" s="1"/>
  <c r="C458" i="24"/>
  <c r="B458" i="24"/>
  <c r="X457" i="24"/>
  <c r="W457" i="24"/>
  <c r="F457" i="24"/>
  <c r="E457" i="24"/>
  <c r="D457" i="24"/>
  <c r="G457" i="24" s="1"/>
  <c r="C457" i="24"/>
  <c r="B457" i="24"/>
  <c r="X456" i="24"/>
  <c r="W456" i="24"/>
  <c r="F456" i="24"/>
  <c r="E456" i="24"/>
  <c r="D456" i="24"/>
  <c r="G456" i="24" s="1"/>
  <c r="C456" i="24"/>
  <c r="B456" i="24"/>
  <c r="X455" i="24"/>
  <c r="W455" i="24"/>
  <c r="F455" i="24"/>
  <c r="E455" i="24"/>
  <c r="D455" i="24"/>
  <c r="G455" i="24" s="1"/>
  <c r="C455" i="24"/>
  <c r="B455" i="24"/>
  <c r="X454" i="24"/>
  <c r="W454" i="24"/>
  <c r="F454" i="24"/>
  <c r="E454" i="24"/>
  <c r="D454" i="24"/>
  <c r="G454" i="24" s="1"/>
  <c r="C454" i="24"/>
  <c r="B454" i="24"/>
  <c r="X453" i="24"/>
  <c r="W453" i="24"/>
  <c r="F453" i="24"/>
  <c r="E453" i="24"/>
  <c r="D453" i="24"/>
  <c r="G453" i="24" s="1"/>
  <c r="C453" i="24"/>
  <c r="B453" i="24"/>
  <c r="X452" i="24"/>
  <c r="W452" i="24"/>
  <c r="F452" i="24"/>
  <c r="E452" i="24"/>
  <c r="D452" i="24"/>
  <c r="G452" i="24" s="1"/>
  <c r="C452" i="24"/>
  <c r="B452" i="24"/>
  <c r="X451" i="24"/>
  <c r="W451" i="24"/>
  <c r="F451" i="24"/>
  <c r="E451" i="24"/>
  <c r="D451" i="24"/>
  <c r="G451" i="24" s="1"/>
  <c r="C451" i="24"/>
  <c r="B451" i="24"/>
  <c r="X450" i="24"/>
  <c r="W450" i="24"/>
  <c r="F450" i="24"/>
  <c r="E450" i="24"/>
  <c r="D450" i="24"/>
  <c r="G450" i="24" s="1"/>
  <c r="C450" i="24"/>
  <c r="B450" i="24"/>
  <c r="X449" i="24"/>
  <c r="W449" i="24"/>
  <c r="F449" i="24"/>
  <c r="E449" i="24"/>
  <c r="D449" i="24"/>
  <c r="G449" i="24" s="1"/>
  <c r="C449" i="24"/>
  <c r="B449" i="24"/>
  <c r="X448" i="24"/>
  <c r="W448" i="24"/>
  <c r="F448" i="24"/>
  <c r="E448" i="24"/>
  <c r="D448" i="24"/>
  <c r="G448" i="24" s="1"/>
  <c r="C448" i="24"/>
  <c r="B448" i="24"/>
  <c r="X447" i="24"/>
  <c r="W447" i="24"/>
  <c r="F447" i="24"/>
  <c r="E447" i="24"/>
  <c r="D447" i="24"/>
  <c r="G447" i="24" s="1"/>
  <c r="C447" i="24"/>
  <c r="B447" i="24"/>
  <c r="X446" i="24"/>
  <c r="W446" i="24"/>
  <c r="F446" i="24"/>
  <c r="E446" i="24"/>
  <c r="D446" i="24"/>
  <c r="G446" i="24" s="1"/>
  <c r="C446" i="24"/>
  <c r="B446" i="24"/>
  <c r="X445" i="24"/>
  <c r="W445" i="24"/>
  <c r="F445" i="24"/>
  <c r="E445" i="24"/>
  <c r="D445" i="24"/>
  <c r="G445" i="24" s="1"/>
  <c r="C445" i="24"/>
  <c r="B445" i="24"/>
  <c r="X444" i="24"/>
  <c r="W444" i="24"/>
  <c r="F444" i="24"/>
  <c r="E444" i="24"/>
  <c r="D444" i="24"/>
  <c r="G444" i="24" s="1"/>
  <c r="C444" i="24"/>
  <c r="B444" i="24"/>
  <c r="X443" i="24"/>
  <c r="W443" i="24"/>
  <c r="F443" i="24"/>
  <c r="E443" i="24"/>
  <c r="D443" i="24"/>
  <c r="G443" i="24" s="1"/>
  <c r="C443" i="24"/>
  <c r="B443" i="24"/>
  <c r="X442" i="24"/>
  <c r="W442" i="24"/>
  <c r="F442" i="24"/>
  <c r="E442" i="24"/>
  <c r="D442" i="24"/>
  <c r="G442" i="24" s="1"/>
  <c r="C442" i="24"/>
  <c r="B442" i="24"/>
  <c r="X441" i="24"/>
  <c r="W441" i="24"/>
  <c r="F441" i="24"/>
  <c r="E441" i="24"/>
  <c r="D441" i="24"/>
  <c r="G441" i="24" s="1"/>
  <c r="C441" i="24"/>
  <c r="B441" i="24"/>
  <c r="X440" i="24"/>
  <c r="W440" i="24"/>
  <c r="F440" i="24"/>
  <c r="E440" i="24"/>
  <c r="D440" i="24"/>
  <c r="G440" i="24" s="1"/>
  <c r="C440" i="24"/>
  <c r="B440" i="24"/>
  <c r="X439" i="24"/>
  <c r="W439" i="24"/>
  <c r="F439" i="24"/>
  <c r="E439" i="24"/>
  <c r="D439" i="24"/>
  <c r="G439" i="24" s="1"/>
  <c r="C439" i="24"/>
  <c r="B439" i="24"/>
  <c r="X438" i="24"/>
  <c r="W438" i="24"/>
  <c r="F438" i="24"/>
  <c r="E438" i="24"/>
  <c r="D438" i="24"/>
  <c r="G438" i="24" s="1"/>
  <c r="C438" i="24"/>
  <c r="B438" i="24"/>
  <c r="X437" i="24"/>
  <c r="W437" i="24"/>
  <c r="F437" i="24"/>
  <c r="E437" i="24"/>
  <c r="D437" i="24"/>
  <c r="G437" i="24" s="1"/>
  <c r="C437" i="24"/>
  <c r="B437" i="24"/>
  <c r="X436" i="24"/>
  <c r="W436" i="24"/>
  <c r="F436" i="24"/>
  <c r="E436" i="24"/>
  <c r="D436" i="24"/>
  <c r="G436" i="24" s="1"/>
  <c r="C436" i="24"/>
  <c r="B436" i="24"/>
  <c r="X435" i="24"/>
  <c r="W435" i="24"/>
  <c r="F435" i="24"/>
  <c r="E435" i="24"/>
  <c r="D435" i="24"/>
  <c r="G435" i="24" s="1"/>
  <c r="C435" i="24"/>
  <c r="B435" i="24"/>
  <c r="X434" i="24"/>
  <c r="W434" i="24"/>
  <c r="F434" i="24"/>
  <c r="E434" i="24"/>
  <c r="D434" i="24"/>
  <c r="G434" i="24" s="1"/>
  <c r="C434" i="24"/>
  <c r="B434" i="24"/>
  <c r="X433" i="24"/>
  <c r="W433" i="24"/>
  <c r="F433" i="24"/>
  <c r="E433" i="24"/>
  <c r="D433" i="24"/>
  <c r="G433" i="24" s="1"/>
  <c r="C433" i="24"/>
  <c r="B433" i="24"/>
  <c r="X432" i="24"/>
  <c r="W432" i="24"/>
  <c r="F432" i="24"/>
  <c r="E432" i="24"/>
  <c r="D432" i="24"/>
  <c r="G432" i="24" s="1"/>
  <c r="C432" i="24"/>
  <c r="B432" i="24"/>
  <c r="X431" i="24"/>
  <c r="W431" i="24"/>
  <c r="F431" i="24"/>
  <c r="E431" i="24"/>
  <c r="D431" i="24"/>
  <c r="G431" i="24" s="1"/>
  <c r="C431" i="24"/>
  <c r="B431" i="24"/>
  <c r="X430" i="24"/>
  <c r="W430" i="24"/>
  <c r="F430" i="24"/>
  <c r="E430" i="24"/>
  <c r="D430" i="24"/>
  <c r="G430" i="24" s="1"/>
  <c r="C430" i="24"/>
  <c r="B430" i="24"/>
  <c r="X429" i="24"/>
  <c r="W429" i="24"/>
  <c r="F429" i="24"/>
  <c r="E429" i="24"/>
  <c r="D429" i="24"/>
  <c r="G429" i="24" s="1"/>
  <c r="C429" i="24"/>
  <c r="B429" i="24"/>
  <c r="X428" i="24"/>
  <c r="W428" i="24"/>
  <c r="F428" i="24"/>
  <c r="E428" i="24"/>
  <c r="D428" i="24"/>
  <c r="G428" i="24" s="1"/>
  <c r="C428" i="24"/>
  <c r="B428" i="24"/>
  <c r="X427" i="24"/>
  <c r="W427" i="24"/>
  <c r="F427" i="24"/>
  <c r="E427" i="24"/>
  <c r="D427" i="24"/>
  <c r="G427" i="24" s="1"/>
  <c r="C427" i="24"/>
  <c r="B427" i="24"/>
  <c r="X426" i="24"/>
  <c r="W426" i="24"/>
  <c r="F426" i="24"/>
  <c r="E426" i="24"/>
  <c r="D426" i="24"/>
  <c r="G426" i="24" s="1"/>
  <c r="C426" i="24"/>
  <c r="B426" i="24"/>
  <c r="X425" i="24"/>
  <c r="W425" i="24"/>
  <c r="F425" i="24"/>
  <c r="E425" i="24"/>
  <c r="D425" i="24"/>
  <c r="G425" i="24" s="1"/>
  <c r="C425" i="24"/>
  <c r="B425" i="24"/>
  <c r="X424" i="24"/>
  <c r="W424" i="24"/>
  <c r="F424" i="24"/>
  <c r="E424" i="24"/>
  <c r="D424" i="24"/>
  <c r="G424" i="24" s="1"/>
  <c r="C424" i="24"/>
  <c r="B424" i="24"/>
  <c r="X423" i="24"/>
  <c r="W423" i="24"/>
  <c r="X422" i="24"/>
  <c r="W422" i="24"/>
  <c r="X421" i="24"/>
  <c r="W421" i="24"/>
  <c r="F421" i="24"/>
  <c r="E421" i="24"/>
  <c r="D421" i="24"/>
  <c r="G421" i="24" s="1"/>
  <c r="C421" i="24"/>
  <c r="B421" i="24"/>
  <c r="X420" i="24"/>
  <c r="W420" i="24"/>
  <c r="F420" i="24"/>
  <c r="E420" i="24"/>
  <c r="D420" i="24"/>
  <c r="G420" i="24" s="1"/>
  <c r="C420" i="24"/>
  <c r="B420" i="24"/>
  <c r="X419" i="24"/>
  <c r="W419" i="24"/>
  <c r="F419" i="24"/>
  <c r="E419" i="24"/>
  <c r="D419" i="24"/>
  <c r="G419" i="24" s="1"/>
  <c r="C419" i="24"/>
  <c r="B419" i="24"/>
  <c r="X418" i="24"/>
  <c r="W418" i="24"/>
  <c r="F418" i="24"/>
  <c r="E418" i="24"/>
  <c r="D418" i="24"/>
  <c r="G418" i="24" s="1"/>
  <c r="C418" i="24"/>
  <c r="B418" i="24"/>
  <c r="X417" i="24"/>
  <c r="W417" i="24"/>
  <c r="F417" i="24"/>
  <c r="E417" i="24"/>
  <c r="D417" i="24"/>
  <c r="G417" i="24" s="1"/>
  <c r="C417" i="24"/>
  <c r="B417" i="24"/>
  <c r="X416" i="24"/>
  <c r="W416" i="24"/>
  <c r="F416" i="24"/>
  <c r="E416" i="24"/>
  <c r="D416" i="24"/>
  <c r="G416" i="24" s="1"/>
  <c r="C416" i="24"/>
  <c r="B416" i="24"/>
  <c r="X415" i="24"/>
  <c r="W415" i="24"/>
  <c r="F415" i="24"/>
  <c r="E415" i="24"/>
  <c r="D415" i="24"/>
  <c r="G415" i="24" s="1"/>
  <c r="C415" i="24"/>
  <c r="B415" i="24"/>
  <c r="X414" i="24"/>
  <c r="W414" i="24"/>
  <c r="F414" i="24"/>
  <c r="E414" i="24"/>
  <c r="D414" i="24"/>
  <c r="G414" i="24" s="1"/>
  <c r="C414" i="24"/>
  <c r="B414" i="24"/>
  <c r="X413" i="24"/>
  <c r="W413" i="24"/>
  <c r="F413" i="24"/>
  <c r="E413" i="24"/>
  <c r="D413" i="24"/>
  <c r="G413" i="24" s="1"/>
  <c r="C413" i="24"/>
  <c r="B413" i="24"/>
  <c r="X412" i="24"/>
  <c r="W412" i="24"/>
  <c r="F412" i="24"/>
  <c r="E412" i="24"/>
  <c r="D412" i="24"/>
  <c r="G412" i="24" s="1"/>
  <c r="C412" i="24"/>
  <c r="B412" i="24"/>
  <c r="X411" i="24"/>
  <c r="W411" i="24"/>
  <c r="F411" i="24"/>
  <c r="E411" i="24"/>
  <c r="D411" i="24"/>
  <c r="G411" i="24" s="1"/>
  <c r="C411" i="24"/>
  <c r="B411" i="24"/>
  <c r="X410" i="24"/>
  <c r="W410" i="24"/>
  <c r="F410" i="24"/>
  <c r="E410" i="24"/>
  <c r="D410" i="24"/>
  <c r="G410" i="24" s="1"/>
  <c r="C410" i="24"/>
  <c r="B410" i="24"/>
  <c r="X409" i="24"/>
  <c r="W409" i="24"/>
  <c r="F409" i="24"/>
  <c r="E409" i="24"/>
  <c r="D409" i="24"/>
  <c r="G409" i="24" s="1"/>
  <c r="C409" i="24"/>
  <c r="B409" i="24"/>
  <c r="X408" i="24"/>
  <c r="W408" i="24"/>
  <c r="F408" i="24"/>
  <c r="E408" i="24"/>
  <c r="D408" i="24"/>
  <c r="G408" i="24" s="1"/>
  <c r="C408" i="24"/>
  <c r="B408" i="24"/>
  <c r="X407" i="24"/>
  <c r="W407" i="24"/>
  <c r="F407" i="24"/>
  <c r="E407" i="24"/>
  <c r="D407" i="24"/>
  <c r="G407" i="24" s="1"/>
  <c r="C407" i="24"/>
  <c r="B407" i="24"/>
  <c r="X406" i="24"/>
  <c r="W406" i="24"/>
  <c r="F406" i="24"/>
  <c r="E406" i="24"/>
  <c r="D406" i="24"/>
  <c r="G406" i="24" s="1"/>
  <c r="C406" i="24"/>
  <c r="B406" i="24"/>
  <c r="X405" i="24"/>
  <c r="W405" i="24"/>
  <c r="F405" i="24"/>
  <c r="E405" i="24"/>
  <c r="D405" i="24"/>
  <c r="G405" i="24" s="1"/>
  <c r="C405" i="24"/>
  <c r="B405" i="24"/>
  <c r="X404" i="24"/>
  <c r="W404" i="24"/>
  <c r="F404" i="24"/>
  <c r="E404" i="24"/>
  <c r="D404" i="24"/>
  <c r="G404" i="24" s="1"/>
  <c r="C404" i="24"/>
  <c r="B404" i="24"/>
  <c r="X403" i="24"/>
  <c r="W403" i="24"/>
  <c r="F403" i="24"/>
  <c r="E403" i="24"/>
  <c r="D403" i="24"/>
  <c r="G403" i="24" s="1"/>
  <c r="C403" i="24"/>
  <c r="B403" i="24"/>
  <c r="X402" i="24"/>
  <c r="W402" i="24"/>
  <c r="F402" i="24"/>
  <c r="E402" i="24"/>
  <c r="D402" i="24"/>
  <c r="G402" i="24" s="1"/>
  <c r="C402" i="24"/>
  <c r="B402" i="24"/>
  <c r="X401" i="24"/>
  <c r="W401" i="24"/>
  <c r="F401" i="24"/>
  <c r="E401" i="24"/>
  <c r="D401" i="24"/>
  <c r="G401" i="24" s="1"/>
  <c r="C401" i="24"/>
  <c r="B401" i="24"/>
  <c r="X400" i="24"/>
  <c r="W400" i="24"/>
  <c r="F400" i="24"/>
  <c r="E400" i="24"/>
  <c r="D400" i="24"/>
  <c r="G400" i="24" s="1"/>
  <c r="C400" i="24"/>
  <c r="B400" i="24"/>
  <c r="X399" i="24"/>
  <c r="W399" i="24"/>
  <c r="F399" i="24"/>
  <c r="E399" i="24"/>
  <c r="D399" i="24"/>
  <c r="G399" i="24" s="1"/>
  <c r="C399" i="24"/>
  <c r="B399" i="24"/>
  <c r="X398" i="24"/>
  <c r="W398" i="24"/>
  <c r="F398" i="24"/>
  <c r="E398" i="24"/>
  <c r="D398" i="24"/>
  <c r="G398" i="24" s="1"/>
  <c r="C398" i="24"/>
  <c r="B398" i="24"/>
  <c r="X397" i="24"/>
  <c r="W397" i="24"/>
  <c r="F397" i="24"/>
  <c r="E397" i="24"/>
  <c r="D397" i="24"/>
  <c r="G397" i="24" s="1"/>
  <c r="C397" i="24"/>
  <c r="B397" i="24"/>
  <c r="X396" i="24"/>
  <c r="W396" i="24"/>
  <c r="F396" i="24"/>
  <c r="E396" i="24"/>
  <c r="D396" i="24"/>
  <c r="G396" i="24" s="1"/>
  <c r="C396" i="24"/>
  <c r="B396" i="24"/>
  <c r="X395" i="24"/>
  <c r="W395" i="24"/>
  <c r="F395" i="24"/>
  <c r="E395" i="24"/>
  <c r="D395" i="24"/>
  <c r="G395" i="24" s="1"/>
  <c r="C395" i="24"/>
  <c r="B395" i="24"/>
  <c r="X394" i="24"/>
  <c r="W394" i="24"/>
  <c r="F394" i="24"/>
  <c r="E394" i="24"/>
  <c r="D394" i="24"/>
  <c r="G394" i="24" s="1"/>
  <c r="C394" i="24"/>
  <c r="B394" i="24"/>
  <c r="X393" i="24"/>
  <c r="W393" i="24"/>
  <c r="F393" i="24"/>
  <c r="E393" i="24"/>
  <c r="D393" i="24"/>
  <c r="G393" i="24" s="1"/>
  <c r="C393" i="24"/>
  <c r="B393" i="24"/>
  <c r="X392" i="24"/>
  <c r="W392" i="24"/>
  <c r="F392" i="24"/>
  <c r="E392" i="24"/>
  <c r="D392" i="24"/>
  <c r="G392" i="24" s="1"/>
  <c r="C392" i="24"/>
  <c r="B392" i="24"/>
  <c r="X391" i="24"/>
  <c r="W391" i="24"/>
  <c r="F391" i="24"/>
  <c r="E391" i="24"/>
  <c r="D391" i="24"/>
  <c r="G391" i="24" s="1"/>
  <c r="C391" i="24"/>
  <c r="B391" i="24"/>
  <c r="X390" i="24"/>
  <c r="W390" i="24"/>
  <c r="F390" i="24"/>
  <c r="E390" i="24"/>
  <c r="D390" i="24"/>
  <c r="G390" i="24" s="1"/>
  <c r="C390" i="24"/>
  <c r="B390" i="24"/>
  <c r="X389" i="24"/>
  <c r="W389" i="24"/>
  <c r="F389" i="24"/>
  <c r="E389" i="24"/>
  <c r="D389" i="24"/>
  <c r="G389" i="24" s="1"/>
  <c r="C389" i="24"/>
  <c r="B389" i="24"/>
  <c r="X388" i="24"/>
  <c r="W388" i="24"/>
  <c r="F388" i="24"/>
  <c r="E388" i="24"/>
  <c r="D388" i="24"/>
  <c r="G388" i="24" s="1"/>
  <c r="C388" i="24"/>
  <c r="B388" i="24"/>
  <c r="X387" i="24"/>
  <c r="W387" i="24"/>
  <c r="F387" i="24"/>
  <c r="E387" i="24"/>
  <c r="D387" i="24"/>
  <c r="G387" i="24" s="1"/>
  <c r="C387" i="24"/>
  <c r="B387" i="24"/>
  <c r="X386" i="24"/>
  <c r="W386" i="24"/>
  <c r="F386" i="24"/>
  <c r="E386" i="24"/>
  <c r="D386" i="24"/>
  <c r="G386" i="24" s="1"/>
  <c r="C386" i="24"/>
  <c r="B386" i="24"/>
  <c r="X385" i="24"/>
  <c r="W385" i="24"/>
  <c r="F385" i="24"/>
  <c r="E385" i="24"/>
  <c r="D385" i="24"/>
  <c r="G385" i="24" s="1"/>
  <c r="C385" i="24"/>
  <c r="B385" i="24"/>
  <c r="X384" i="24"/>
  <c r="W384" i="24"/>
  <c r="F384" i="24"/>
  <c r="E384" i="24"/>
  <c r="D384" i="24"/>
  <c r="G384" i="24" s="1"/>
  <c r="C384" i="24"/>
  <c r="B384" i="24"/>
  <c r="X383" i="24"/>
  <c r="W383" i="24"/>
  <c r="F383" i="24"/>
  <c r="E383" i="24"/>
  <c r="D383" i="24"/>
  <c r="G383" i="24" s="1"/>
  <c r="C383" i="24"/>
  <c r="B383" i="24"/>
  <c r="X382" i="24"/>
  <c r="W382" i="24"/>
  <c r="F382" i="24"/>
  <c r="E382" i="24"/>
  <c r="D382" i="24"/>
  <c r="G382" i="24" s="1"/>
  <c r="C382" i="24"/>
  <c r="B382" i="24"/>
  <c r="X381" i="24"/>
  <c r="W381" i="24"/>
  <c r="F381" i="24"/>
  <c r="E381" i="24"/>
  <c r="D381" i="24"/>
  <c r="G381" i="24" s="1"/>
  <c r="C381" i="24"/>
  <c r="B381" i="24"/>
  <c r="X380" i="24"/>
  <c r="W380" i="24"/>
  <c r="F380" i="24"/>
  <c r="E380" i="24"/>
  <c r="D380" i="24"/>
  <c r="G380" i="24" s="1"/>
  <c r="C380" i="24"/>
  <c r="B380" i="24"/>
  <c r="X379" i="24"/>
  <c r="W379" i="24"/>
  <c r="F379" i="24"/>
  <c r="E379" i="24"/>
  <c r="D379" i="24"/>
  <c r="G379" i="24" s="1"/>
  <c r="C379" i="24"/>
  <c r="B379" i="24"/>
  <c r="X378" i="24"/>
  <c r="W378" i="24"/>
  <c r="F378" i="24"/>
  <c r="E378" i="24"/>
  <c r="D378" i="24"/>
  <c r="G378" i="24" s="1"/>
  <c r="C378" i="24"/>
  <c r="B378" i="24"/>
  <c r="X377" i="24"/>
  <c r="W377" i="24"/>
  <c r="F377" i="24"/>
  <c r="E377" i="24"/>
  <c r="D377" i="24"/>
  <c r="G377" i="24" s="1"/>
  <c r="C377" i="24"/>
  <c r="B377" i="24"/>
  <c r="X376" i="24"/>
  <c r="W376" i="24"/>
  <c r="F376" i="24"/>
  <c r="E376" i="24"/>
  <c r="D376" i="24"/>
  <c r="G376" i="24" s="1"/>
  <c r="C376" i="24"/>
  <c r="B376" i="24"/>
  <c r="X375" i="24"/>
  <c r="W375" i="24"/>
  <c r="F375" i="24"/>
  <c r="E375" i="24"/>
  <c r="D375" i="24"/>
  <c r="G375" i="24" s="1"/>
  <c r="C375" i="24"/>
  <c r="B375" i="24"/>
  <c r="X374" i="24"/>
  <c r="W374" i="24"/>
  <c r="F374" i="24"/>
  <c r="E374" i="24"/>
  <c r="D374" i="24"/>
  <c r="G374" i="24" s="1"/>
  <c r="C374" i="24"/>
  <c r="B374" i="24"/>
  <c r="X373" i="24"/>
  <c r="W373" i="24"/>
  <c r="F373" i="24"/>
  <c r="E373" i="24"/>
  <c r="D373" i="24"/>
  <c r="G373" i="24" s="1"/>
  <c r="C373" i="24"/>
  <c r="B373" i="24"/>
  <c r="X372" i="24"/>
  <c r="W372" i="24"/>
  <c r="F372" i="24"/>
  <c r="E372" i="24"/>
  <c r="D372" i="24"/>
  <c r="G372" i="24" s="1"/>
  <c r="C372" i="24"/>
  <c r="B372" i="24"/>
  <c r="X371" i="24"/>
  <c r="W371" i="24"/>
  <c r="F371" i="24"/>
  <c r="E371" i="24"/>
  <c r="D371" i="24"/>
  <c r="G371" i="24" s="1"/>
  <c r="C371" i="24"/>
  <c r="B371" i="24"/>
  <c r="X370" i="24"/>
  <c r="W370" i="24"/>
  <c r="F370" i="24"/>
  <c r="E370" i="24"/>
  <c r="D370" i="24"/>
  <c r="G370" i="24" s="1"/>
  <c r="C370" i="24"/>
  <c r="B370" i="24"/>
  <c r="X369" i="24"/>
  <c r="W369" i="24"/>
  <c r="F369" i="24"/>
  <c r="E369" i="24"/>
  <c r="D369" i="24"/>
  <c r="G369" i="24" s="1"/>
  <c r="C369" i="24"/>
  <c r="B369" i="24"/>
  <c r="X368" i="24"/>
  <c r="W368" i="24"/>
  <c r="F368" i="24"/>
  <c r="E368" i="24"/>
  <c r="D368" i="24"/>
  <c r="G368" i="24" s="1"/>
  <c r="C368" i="24"/>
  <c r="B368" i="24"/>
  <c r="X367" i="24"/>
  <c r="W367" i="24"/>
  <c r="F367" i="24"/>
  <c r="E367" i="24"/>
  <c r="D367" i="24"/>
  <c r="G367" i="24" s="1"/>
  <c r="C367" i="24"/>
  <c r="B367" i="24"/>
  <c r="X366" i="24"/>
  <c r="W366" i="24"/>
  <c r="F366" i="24"/>
  <c r="E366" i="24"/>
  <c r="D366" i="24"/>
  <c r="G366" i="24" s="1"/>
  <c r="C366" i="24"/>
  <c r="B366" i="24"/>
  <c r="X365" i="24"/>
  <c r="W365" i="24"/>
  <c r="F365" i="24"/>
  <c r="E365" i="24"/>
  <c r="D365" i="24"/>
  <c r="G365" i="24" s="1"/>
  <c r="C365" i="24"/>
  <c r="B365" i="24"/>
  <c r="X364" i="24"/>
  <c r="W364" i="24"/>
  <c r="F364" i="24"/>
  <c r="E364" i="24"/>
  <c r="D364" i="24"/>
  <c r="G364" i="24" s="1"/>
  <c r="C364" i="24"/>
  <c r="B364" i="24"/>
  <c r="X363" i="24"/>
  <c r="W363" i="24"/>
  <c r="F363" i="24"/>
  <c r="E363" i="24"/>
  <c r="D363" i="24"/>
  <c r="G363" i="24" s="1"/>
  <c r="C363" i="24"/>
  <c r="B363" i="24"/>
  <c r="X362" i="24"/>
  <c r="W362" i="24"/>
  <c r="F362" i="24"/>
  <c r="E362" i="24"/>
  <c r="D362" i="24"/>
  <c r="G362" i="24" s="1"/>
  <c r="C362" i="24"/>
  <c r="B362" i="24"/>
  <c r="X361" i="24"/>
  <c r="W361" i="24"/>
  <c r="F361" i="24"/>
  <c r="E361" i="24"/>
  <c r="D361" i="24"/>
  <c r="G361" i="24" s="1"/>
  <c r="C361" i="24"/>
  <c r="B361" i="24"/>
  <c r="X360" i="24"/>
  <c r="W360" i="24"/>
  <c r="F360" i="24"/>
  <c r="E360" i="24"/>
  <c r="D360" i="24"/>
  <c r="G360" i="24" s="1"/>
  <c r="C360" i="24"/>
  <c r="B360" i="24"/>
  <c r="X359" i="24"/>
  <c r="W359" i="24"/>
  <c r="F359" i="24"/>
  <c r="E359" i="24"/>
  <c r="D359" i="24"/>
  <c r="G359" i="24" s="1"/>
  <c r="C359" i="24"/>
  <c r="B359" i="24"/>
  <c r="X358" i="24"/>
  <c r="W358" i="24"/>
  <c r="F358" i="24"/>
  <c r="E358" i="24"/>
  <c r="D358" i="24"/>
  <c r="G358" i="24" s="1"/>
  <c r="C358" i="24"/>
  <c r="B358" i="24"/>
  <c r="X357" i="24"/>
  <c r="W357" i="24"/>
  <c r="F357" i="24"/>
  <c r="E357" i="24"/>
  <c r="D357" i="24"/>
  <c r="G357" i="24" s="1"/>
  <c r="C357" i="24"/>
  <c r="B357" i="24"/>
  <c r="X356" i="24"/>
  <c r="W356" i="24"/>
  <c r="F356" i="24"/>
  <c r="E356" i="24"/>
  <c r="D356" i="24"/>
  <c r="G356" i="24" s="1"/>
  <c r="C356" i="24"/>
  <c r="B356" i="24"/>
  <c r="X355" i="24"/>
  <c r="W355" i="24"/>
  <c r="F355" i="24"/>
  <c r="E355" i="24"/>
  <c r="D355" i="24"/>
  <c r="G355" i="24" s="1"/>
  <c r="C355" i="24"/>
  <c r="B355" i="24"/>
  <c r="X354" i="24"/>
  <c r="W354" i="24"/>
  <c r="F354" i="24"/>
  <c r="E354" i="24"/>
  <c r="D354" i="24"/>
  <c r="G354" i="24" s="1"/>
  <c r="C354" i="24"/>
  <c r="B354" i="24"/>
  <c r="X353" i="24"/>
  <c r="W353" i="24"/>
  <c r="F353" i="24"/>
  <c r="E353" i="24"/>
  <c r="D353" i="24"/>
  <c r="G353" i="24" s="1"/>
  <c r="C353" i="24"/>
  <c r="B353" i="24"/>
  <c r="X352" i="24"/>
  <c r="W352" i="24"/>
  <c r="F352" i="24"/>
  <c r="E352" i="24"/>
  <c r="D352" i="24"/>
  <c r="G352" i="24" s="1"/>
  <c r="C352" i="24"/>
  <c r="B352" i="24"/>
  <c r="X351" i="24"/>
  <c r="W351" i="24"/>
  <c r="F351" i="24"/>
  <c r="E351" i="24"/>
  <c r="D351" i="24"/>
  <c r="G351" i="24" s="1"/>
  <c r="C351" i="24"/>
  <c r="B351" i="24"/>
  <c r="X350" i="24"/>
  <c r="W350" i="24"/>
  <c r="F350" i="24"/>
  <c r="E350" i="24"/>
  <c r="D350" i="24"/>
  <c r="G350" i="24" s="1"/>
  <c r="C350" i="24"/>
  <c r="B350" i="24"/>
  <c r="X349" i="24"/>
  <c r="W349" i="24"/>
  <c r="F349" i="24"/>
  <c r="E349" i="24"/>
  <c r="D349" i="24"/>
  <c r="G349" i="24" s="1"/>
  <c r="C349" i="24"/>
  <c r="B349" i="24"/>
  <c r="X348" i="24"/>
  <c r="W348" i="24"/>
  <c r="F348" i="24"/>
  <c r="E348" i="24"/>
  <c r="D348" i="24"/>
  <c r="G348" i="24" s="1"/>
  <c r="C348" i="24"/>
  <c r="B348" i="24"/>
  <c r="X347" i="24"/>
  <c r="W347" i="24"/>
  <c r="F347" i="24"/>
  <c r="E347" i="24"/>
  <c r="D347" i="24"/>
  <c r="G347" i="24" s="1"/>
  <c r="C347" i="24"/>
  <c r="B347" i="24"/>
  <c r="X346" i="24"/>
  <c r="W346" i="24"/>
  <c r="F346" i="24"/>
  <c r="E346" i="24"/>
  <c r="D346" i="24"/>
  <c r="G346" i="24" s="1"/>
  <c r="C346" i="24"/>
  <c r="B346" i="24"/>
  <c r="X345" i="24"/>
  <c r="W345" i="24"/>
  <c r="F345" i="24"/>
  <c r="E345" i="24"/>
  <c r="D345" i="24"/>
  <c r="G345" i="24" s="1"/>
  <c r="C345" i="24"/>
  <c r="B345" i="24"/>
  <c r="X344" i="24"/>
  <c r="W344" i="24"/>
  <c r="F344" i="24"/>
  <c r="E344" i="24"/>
  <c r="D344" i="24"/>
  <c r="G344" i="24" s="1"/>
  <c r="C344" i="24"/>
  <c r="B344" i="24"/>
  <c r="X343" i="24"/>
  <c r="W343" i="24"/>
  <c r="F343" i="24"/>
  <c r="E343" i="24"/>
  <c r="D343" i="24"/>
  <c r="G343" i="24" s="1"/>
  <c r="C343" i="24"/>
  <c r="B343" i="24"/>
  <c r="X342" i="24"/>
  <c r="W342" i="24"/>
  <c r="F342" i="24"/>
  <c r="E342" i="24"/>
  <c r="D342" i="24"/>
  <c r="G342" i="24" s="1"/>
  <c r="C342" i="24"/>
  <c r="B342" i="24"/>
  <c r="X341" i="24"/>
  <c r="W341" i="24"/>
  <c r="F341" i="24"/>
  <c r="E341" i="24"/>
  <c r="D341" i="24"/>
  <c r="G341" i="24" s="1"/>
  <c r="C341" i="24"/>
  <c r="B341" i="24"/>
  <c r="X340" i="24"/>
  <c r="W340" i="24"/>
  <c r="F340" i="24"/>
  <c r="E340" i="24"/>
  <c r="D340" i="24"/>
  <c r="G340" i="24" s="1"/>
  <c r="C340" i="24"/>
  <c r="B340" i="24"/>
  <c r="X339" i="24"/>
  <c r="W339" i="24"/>
  <c r="F339" i="24"/>
  <c r="E339" i="24"/>
  <c r="D339" i="24"/>
  <c r="G339" i="24" s="1"/>
  <c r="C339" i="24"/>
  <c r="B339" i="24"/>
  <c r="X338" i="24"/>
  <c r="W338" i="24"/>
  <c r="F338" i="24"/>
  <c r="E338" i="24"/>
  <c r="D338" i="24"/>
  <c r="G338" i="24" s="1"/>
  <c r="C338" i="24"/>
  <c r="B338" i="24"/>
  <c r="X337" i="24"/>
  <c r="W337" i="24"/>
  <c r="F337" i="24"/>
  <c r="E337" i="24"/>
  <c r="D337" i="24"/>
  <c r="G337" i="24" s="1"/>
  <c r="C337" i="24"/>
  <c r="B337" i="24"/>
  <c r="X336" i="24"/>
  <c r="W336" i="24"/>
  <c r="F336" i="24"/>
  <c r="E336" i="24"/>
  <c r="D336" i="24"/>
  <c r="G336" i="24" s="1"/>
  <c r="C336" i="24"/>
  <c r="B336" i="24"/>
  <c r="X335" i="24"/>
  <c r="W335" i="24"/>
  <c r="F335" i="24"/>
  <c r="E335" i="24"/>
  <c r="D335" i="24"/>
  <c r="G335" i="24" s="1"/>
  <c r="C335" i="24"/>
  <c r="B335" i="24"/>
  <c r="X334" i="24"/>
  <c r="W334" i="24"/>
  <c r="F334" i="24"/>
  <c r="E334" i="24"/>
  <c r="D334" i="24"/>
  <c r="G334" i="24" s="1"/>
  <c r="C334" i="24"/>
  <c r="B334" i="24"/>
  <c r="X333" i="24"/>
  <c r="W333" i="24"/>
  <c r="F333" i="24"/>
  <c r="E333" i="24"/>
  <c r="D333" i="24"/>
  <c r="G333" i="24" s="1"/>
  <c r="C333" i="24"/>
  <c r="B333" i="24"/>
  <c r="X332" i="24"/>
  <c r="W332" i="24"/>
  <c r="F332" i="24"/>
  <c r="E332" i="24"/>
  <c r="D332" i="24"/>
  <c r="G332" i="24" s="1"/>
  <c r="C332" i="24"/>
  <c r="B332" i="24"/>
  <c r="X331" i="24"/>
  <c r="W331" i="24"/>
  <c r="F331" i="24"/>
  <c r="E331" i="24"/>
  <c r="D331" i="24"/>
  <c r="G331" i="24" s="1"/>
  <c r="C331" i="24"/>
  <c r="B331" i="24"/>
  <c r="X330" i="24"/>
  <c r="W330" i="24"/>
  <c r="F330" i="24"/>
  <c r="E330" i="24"/>
  <c r="D330" i="24"/>
  <c r="G330" i="24" s="1"/>
  <c r="C330" i="24"/>
  <c r="B330" i="24"/>
  <c r="X329" i="24"/>
  <c r="W329" i="24"/>
  <c r="F329" i="24"/>
  <c r="E329" i="24"/>
  <c r="D329" i="24"/>
  <c r="G329" i="24" s="1"/>
  <c r="C329" i="24"/>
  <c r="B329" i="24"/>
  <c r="X328" i="24"/>
  <c r="W328" i="24"/>
  <c r="F328" i="24"/>
  <c r="E328" i="24"/>
  <c r="D328" i="24"/>
  <c r="G328" i="24" s="1"/>
  <c r="C328" i="24"/>
  <c r="B328" i="24"/>
  <c r="X327" i="24"/>
  <c r="W327" i="24"/>
  <c r="F327" i="24"/>
  <c r="E327" i="24"/>
  <c r="D327" i="24"/>
  <c r="G327" i="24" s="1"/>
  <c r="C327" i="24"/>
  <c r="B327" i="24"/>
  <c r="X326" i="24"/>
  <c r="W326" i="24"/>
  <c r="F326" i="24"/>
  <c r="E326" i="24"/>
  <c r="D326" i="24"/>
  <c r="G326" i="24" s="1"/>
  <c r="C326" i="24"/>
  <c r="B326" i="24"/>
  <c r="X325" i="24"/>
  <c r="W325" i="24"/>
  <c r="F325" i="24"/>
  <c r="E325" i="24"/>
  <c r="D325" i="24"/>
  <c r="G325" i="24" s="1"/>
  <c r="C325" i="24"/>
  <c r="B325" i="24"/>
  <c r="X324" i="24"/>
  <c r="W324" i="24"/>
  <c r="F324" i="24"/>
  <c r="E324" i="24"/>
  <c r="D324" i="24"/>
  <c r="G324" i="24" s="1"/>
  <c r="C324" i="24"/>
  <c r="B324" i="24"/>
  <c r="X323" i="24"/>
  <c r="W323" i="24"/>
  <c r="F323" i="24"/>
  <c r="E323" i="24"/>
  <c r="D323" i="24"/>
  <c r="G323" i="24" s="1"/>
  <c r="C323" i="24"/>
  <c r="B323" i="24"/>
  <c r="X322" i="24"/>
  <c r="W322" i="24"/>
  <c r="F322" i="24"/>
  <c r="E322" i="24"/>
  <c r="D322" i="24"/>
  <c r="G322" i="24" s="1"/>
  <c r="C322" i="24"/>
  <c r="B322" i="24"/>
  <c r="X321" i="24"/>
  <c r="W321" i="24"/>
  <c r="F321" i="24"/>
  <c r="E321" i="24"/>
  <c r="D321" i="24"/>
  <c r="G321" i="24" s="1"/>
  <c r="C321" i="24"/>
  <c r="B321" i="24"/>
  <c r="X320" i="24"/>
  <c r="W320" i="24"/>
  <c r="F320" i="24"/>
  <c r="E320" i="24"/>
  <c r="D320" i="24"/>
  <c r="G320" i="24" s="1"/>
  <c r="C320" i="24"/>
  <c r="B320" i="24"/>
  <c r="X319" i="24"/>
  <c r="W319" i="24"/>
  <c r="F319" i="24"/>
  <c r="E319" i="24"/>
  <c r="D319" i="24"/>
  <c r="G319" i="24" s="1"/>
  <c r="C319" i="24"/>
  <c r="B319" i="24"/>
  <c r="X318" i="24"/>
  <c r="W318" i="24"/>
  <c r="F318" i="24"/>
  <c r="E318" i="24"/>
  <c r="D318" i="24"/>
  <c r="G318" i="24" s="1"/>
  <c r="C318" i="24"/>
  <c r="B318" i="24"/>
  <c r="X317" i="24"/>
  <c r="W317" i="24"/>
  <c r="F317" i="24"/>
  <c r="E317" i="24"/>
  <c r="D317" i="24"/>
  <c r="G317" i="24" s="1"/>
  <c r="C317" i="24"/>
  <c r="B317" i="24"/>
  <c r="X316" i="24"/>
  <c r="W316" i="24"/>
  <c r="F316" i="24"/>
  <c r="E316" i="24"/>
  <c r="D316" i="24"/>
  <c r="G316" i="24" s="1"/>
  <c r="C316" i="24"/>
  <c r="B316" i="24"/>
  <c r="X315" i="24"/>
  <c r="W315" i="24"/>
  <c r="F315" i="24"/>
  <c r="E315" i="24"/>
  <c r="D315" i="24"/>
  <c r="G315" i="24" s="1"/>
  <c r="C315" i="24"/>
  <c r="B315" i="24"/>
  <c r="X314" i="24"/>
  <c r="W314" i="24"/>
  <c r="F314" i="24"/>
  <c r="E314" i="24"/>
  <c r="D314" i="24"/>
  <c r="G314" i="24" s="1"/>
  <c r="C314" i="24"/>
  <c r="B314" i="24"/>
  <c r="X313" i="24"/>
  <c r="W313" i="24"/>
  <c r="F313" i="24"/>
  <c r="E313" i="24"/>
  <c r="D313" i="24"/>
  <c r="G313" i="24" s="1"/>
  <c r="C313" i="24"/>
  <c r="B313" i="24"/>
  <c r="X312" i="24"/>
  <c r="W312" i="24"/>
  <c r="F312" i="24"/>
  <c r="E312" i="24"/>
  <c r="D312" i="24"/>
  <c r="G312" i="24" s="1"/>
  <c r="C312" i="24"/>
  <c r="B312" i="24"/>
  <c r="X311" i="24"/>
  <c r="W311" i="24"/>
  <c r="X310" i="24"/>
  <c r="W310" i="24"/>
  <c r="F310" i="24"/>
  <c r="E310" i="24"/>
  <c r="D310" i="24"/>
  <c r="G310" i="24" s="1"/>
  <c r="C310" i="24"/>
  <c r="B310" i="24"/>
  <c r="X309" i="24"/>
  <c r="W309" i="24"/>
  <c r="F309" i="24"/>
  <c r="E309" i="24"/>
  <c r="D309" i="24"/>
  <c r="G309" i="24" s="1"/>
  <c r="C309" i="24"/>
  <c r="B309" i="24"/>
  <c r="X308" i="24"/>
  <c r="W308" i="24"/>
  <c r="F308" i="24"/>
  <c r="E308" i="24"/>
  <c r="D308" i="24"/>
  <c r="G308" i="24" s="1"/>
  <c r="C308" i="24"/>
  <c r="B308" i="24"/>
  <c r="X307" i="24"/>
  <c r="W307" i="24"/>
  <c r="F307" i="24"/>
  <c r="E307" i="24"/>
  <c r="D307" i="24"/>
  <c r="G307" i="24" s="1"/>
  <c r="C307" i="24"/>
  <c r="B307" i="24"/>
  <c r="X306" i="24"/>
  <c r="W306" i="24"/>
  <c r="F306" i="24"/>
  <c r="E306" i="24"/>
  <c r="D306" i="24"/>
  <c r="G306" i="24" s="1"/>
  <c r="C306" i="24"/>
  <c r="B306" i="24"/>
  <c r="X305" i="24"/>
  <c r="W305" i="24"/>
  <c r="F305" i="24"/>
  <c r="E305" i="24"/>
  <c r="D305" i="24"/>
  <c r="G305" i="24" s="1"/>
  <c r="C305" i="24"/>
  <c r="B305" i="24"/>
  <c r="X304" i="24"/>
  <c r="W304" i="24"/>
  <c r="X303" i="24"/>
  <c r="W303" i="24"/>
  <c r="F303" i="24"/>
  <c r="E303" i="24"/>
  <c r="D303" i="24"/>
  <c r="G303" i="24" s="1"/>
  <c r="C303" i="24"/>
  <c r="B303" i="24"/>
  <c r="X302" i="24"/>
  <c r="W302" i="24"/>
  <c r="F302" i="24"/>
  <c r="E302" i="24"/>
  <c r="D302" i="24"/>
  <c r="G302" i="24" s="1"/>
  <c r="C302" i="24"/>
  <c r="B302" i="24"/>
  <c r="X301" i="24"/>
  <c r="W301" i="24"/>
  <c r="F301" i="24"/>
  <c r="E301" i="24"/>
  <c r="D301" i="24"/>
  <c r="G301" i="24" s="1"/>
  <c r="C301" i="24"/>
  <c r="B301" i="24"/>
  <c r="X300" i="24"/>
  <c r="W300" i="24"/>
  <c r="F300" i="24"/>
  <c r="E300" i="24"/>
  <c r="D300" i="24"/>
  <c r="G300" i="24" s="1"/>
  <c r="C300" i="24"/>
  <c r="B300" i="24"/>
  <c r="X299" i="24"/>
  <c r="W299" i="24"/>
  <c r="F299" i="24"/>
  <c r="E299" i="24"/>
  <c r="D299" i="24"/>
  <c r="G299" i="24" s="1"/>
  <c r="C299" i="24"/>
  <c r="B299" i="24"/>
  <c r="X298" i="24"/>
  <c r="W298" i="24"/>
  <c r="F298" i="24"/>
  <c r="E298" i="24"/>
  <c r="D298" i="24"/>
  <c r="G298" i="24" s="1"/>
  <c r="C298" i="24"/>
  <c r="B298" i="24"/>
  <c r="X297" i="24"/>
  <c r="W297" i="24"/>
  <c r="F297" i="24"/>
  <c r="E297" i="24"/>
  <c r="D297" i="24"/>
  <c r="G297" i="24" s="1"/>
  <c r="C297" i="24"/>
  <c r="B297" i="24"/>
  <c r="X296" i="24"/>
  <c r="W296" i="24"/>
  <c r="F296" i="24"/>
  <c r="E296" i="24"/>
  <c r="D296" i="24"/>
  <c r="G296" i="24" s="1"/>
  <c r="C296" i="24"/>
  <c r="B296" i="24"/>
  <c r="X295" i="24"/>
  <c r="W295" i="24"/>
  <c r="F295" i="24"/>
  <c r="E295" i="24"/>
  <c r="D295" i="24"/>
  <c r="G295" i="24" s="1"/>
  <c r="C295" i="24"/>
  <c r="B295" i="24"/>
  <c r="X294" i="24"/>
  <c r="W294" i="24"/>
  <c r="F294" i="24"/>
  <c r="E294" i="24"/>
  <c r="D294" i="24"/>
  <c r="G294" i="24" s="1"/>
  <c r="C294" i="24"/>
  <c r="B294" i="24"/>
  <c r="X293" i="24"/>
  <c r="W293" i="24"/>
  <c r="F293" i="24"/>
  <c r="E293" i="24"/>
  <c r="D293" i="24"/>
  <c r="G293" i="24" s="1"/>
  <c r="C293" i="24"/>
  <c r="B293" i="24"/>
  <c r="X292" i="24"/>
  <c r="W292" i="24"/>
  <c r="F292" i="24"/>
  <c r="E292" i="24"/>
  <c r="D292" i="24"/>
  <c r="G292" i="24" s="1"/>
  <c r="C292" i="24"/>
  <c r="B292" i="24"/>
  <c r="X291" i="24"/>
  <c r="W291" i="24"/>
  <c r="F291" i="24"/>
  <c r="E291" i="24"/>
  <c r="D291" i="24"/>
  <c r="G291" i="24" s="1"/>
  <c r="C291" i="24"/>
  <c r="B291" i="24"/>
  <c r="X290" i="24"/>
  <c r="W290" i="24"/>
  <c r="F290" i="24"/>
  <c r="E290" i="24"/>
  <c r="D290" i="24"/>
  <c r="G290" i="24" s="1"/>
  <c r="C290" i="24"/>
  <c r="B290" i="24"/>
  <c r="X289" i="24"/>
  <c r="W289" i="24"/>
  <c r="F289" i="24"/>
  <c r="E289" i="24"/>
  <c r="D289" i="24"/>
  <c r="G289" i="24" s="1"/>
  <c r="C289" i="24"/>
  <c r="B289" i="24"/>
  <c r="X288" i="24"/>
  <c r="W288" i="24"/>
  <c r="F288" i="24"/>
  <c r="E288" i="24"/>
  <c r="D288" i="24"/>
  <c r="G288" i="24" s="1"/>
  <c r="C288" i="24"/>
  <c r="B288" i="24"/>
  <c r="X287" i="24"/>
  <c r="W287" i="24"/>
  <c r="X286" i="24"/>
  <c r="W286" i="24"/>
  <c r="F286" i="24"/>
  <c r="E286" i="24"/>
  <c r="D286" i="24"/>
  <c r="G286" i="24" s="1"/>
  <c r="C286" i="24"/>
  <c r="B286" i="24"/>
  <c r="X285" i="24"/>
  <c r="W285" i="24"/>
  <c r="F285" i="24"/>
  <c r="E285" i="24"/>
  <c r="D285" i="24"/>
  <c r="G285" i="24" s="1"/>
  <c r="C285" i="24"/>
  <c r="B285" i="24"/>
  <c r="X284" i="24"/>
  <c r="W284" i="24"/>
  <c r="F284" i="24"/>
  <c r="E284" i="24"/>
  <c r="D284" i="24"/>
  <c r="G284" i="24" s="1"/>
  <c r="C284" i="24"/>
  <c r="B284" i="24"/>
  <c r="X283" i="24"/>
  <c r="W283" i="24"/>
  <c r="F283" i="24"/>
  <c r="E283" i="24"/>
  <c r="D283" i="24"/>
  <c r="G283" i="24" s="1"/>
  <c r="C283" i="24"/>
  <c r="B283" i="24"/>
  <c r="X282" i="24"/>
  <c r="W282" i="24"/>
  <c r="F282" i="24"/>
  <c r="E282" i="24"/>
  <c r="D282" i="24"/>
  <c r="G282" i="24" s="1"/>
  <c r="C282" i="24"/>
  <c r="B282" i="24"/>
  <c r="X281" i="24"/>
  <c r="W281" i="24"/>
  <c r="F281" i="24"/>
  <c r="E281" i="24"/>
  <c r="D281" i="24"/>
  <c r="G281" i="24" s="1"/>
  <c r="C281" i="24"/>
  <c r="B281" i="24"/>
  <c r="X280" i="24"/>
  <c r="W280" i="24"/>
  <c r="F280" i="24"/>
  <c r="E280" i="24"/>
  <c r="D280" i="24"/>
  <c r="G280" i="24" s="1"/>
  <c r="C280" i="24"/>
  <c r="B280" i="24"/>
  <c r="X279" i="24"/>
  <c r="W279" i="24"/>
  <c r="F279" i="24"/>
  <c r="E279" i="24"/>
  <c r="D279" i="24"/>
  <c r="G279" i="24" s="1"/>
  <c r="C279" i="24"/>
  <c r="B279" i="24"/>
  <c r="X278" i="24"/>
  <c r="W278" i="24"/>
  <c r="F278" i="24"/>
  <c r="E278" i="24"/>
  <c r="D278" i="24"/>
  <c r="G278" i="24" s="1"/>
  <c r="C278" i="24"/>
  <c r="B278" i="24"/>
  <c r="X277" i="24"/>
  <c r="W277" i="24"/>
  <c r="F277" i="24"/>
  <c r="E277" i="24"/>
  <c r="D277" i="24"/>
  <c r="G277" i="24" s="1"/>
  <c r="C277" i="24"/>
  <c r="B277" i="24"/>
  <c r="X276" i="24"/>
  <c r="W276" i="24"/>
  <c r="F276" i="24"/>
  <c r="E276" i="24"/>
  <c r="D276" i="24"/>
  <c r="G276" i="24" s="1"/>
  <c r="C276" i="24"/>
  <c r="B276" i="24"/>
  <c r="X275" i="24"/>
  <c r="W275" i="24"/>
  <c r="F275" i="24"/>
  <c r="E275" i="24"/>
  <c r="D275" i="24"/>
  <c r="G275" i="24" s="1"/>
  <c r="C275" i="24"/>
  <c r="B275" i="24"/>
  <c r="X274" i="24"/>
  <c r="W274" i="24"/>
  <c r="F274" i="24"/>
  <c r="E274" i="24"/>
  <c r="D274" i="24"/>
  <c r="G274" i="24" s="1"/>
  <c r="C274" i="24"/>
  <c r="B274" i="24"/>
  <c r="X273" i="24"/>
  <c r="W273" i="24"/>
  <c r="F273" i="24"/>
  <c r="E273" i="24"/>
  <c r="D273" i="24"/>
  <c r="G273" i="24" s="1"/>
  <c r="C273" i="24"/>
  <c r="B273" i="24"/>
  <c r="X272" i="24"/>
  <c r="W272" i="24"/>
  <c r="F272" i="24"/>
  <c r="E272" i="24"/>
  <c r="D272" i="24"/>
  <c r="G272" i="24" s="1"/>
  <c r="C272" i="24"/>
  <c r="B272" i="24"/>
  <c r="X271" i="24"/>
  <c r="W271" i="24"/>
  <c r="F271" i="24"/>
  <c r="E271" i="24"/>
  <c r="D271" i="24"/>
  <c r="G271" i="24" s="1"/>
  <c r="C271" i="24"/>
  <c r="B271" i="24"/>
  <c r="X270" i="24"/>
  <c r="W270" i="24"/>
  <c r="F270" i="24"/>
  <c r="E270" i="24"/>
  <c r="D270" i="24"/>
  <c r="G270" i="24" s="1"/>
  <c r="C270" i="24"/>
  <c r="B270" i="24"/>
  <c r="X269" i="24"/>
  <c r="W269" i="24"/>
  <c r="F269" i="24"/>
  <c r="E269" i="24"/>
  <c r="D269" i="24"/>
  <c r="G269" i="24" s="1"/>
  <c r="C269" i="24"/>
  <c r="B269" i="24"/>
  <c r="X268" i="24"/>
  <c r="W268" i="24"/>
  <c r="X267" i="24"/>
  <c r="W267" i="24"/>
  <c r="F267" i="24"/>
  <c r="E267" i="24"/>
  <c r="D267" i="24"/>
  <c r="G267" i="24" s="1"/>
  <c r="C267" i="24"/>
  <c r="B267" i="24"/>
  <c r="X266" i="24"/>
  <c r="W266" i="24"/>
  <c r="F266" i="24"/>
  <c r="E266" i="24"/>
  <c r="D266" i="24"/>
  <c r="G266" i="24" s="1"/>
  <c r="C266" i="24"/>
  <c r="B266" i="24"/>
  <c r="X265" i="24"/>
  <c r="W265" i="24"/>
  <c r="F265" i="24"/>
  <c r="E265" i="24"/>
  <c r="D265" i="24"/>
  <c r="G265" i="24" s="1"/>
  <c r="C265" i="24"/>
  <c r="B265" i="24"/>
  <c r="X264" i="24"/>
  <c r="W264" i="24"/>
  <c r="F264" i="24"/>
  <c r="E264" i="24"/>
  <c r="D264" i="24"/>
  <c r="G264" i="24" s="1"/>
  <c r="C264" i="24"/>
  <c r="B264" i="24"/>
  <c r="X263" i="24"/>
  <c r="W263" i="24"/>
  <c r="F263" i="24"/>
  <c r="E263" i="24"/>
  <c r="D263" i="24"/>
  <c r="G263" i="24" s="1"/>
  <c r="C263" i="24"/>
  <c r="B263" i="24"/>
  <c r="X262" i="24"/>
  <c r="W262" i="24"/>
  <c r="F262" i="24"/>
  <c r="E262" i="24"/>
  <c r="D262" i="24"/>
  <c r="G262" i="24" s="1"/>
  <c r="C262" i="24"/>
  <c r="B262" i="24"/>
  <c r="X261" i="24"/>
  <c r="W261" i="24"/>
  <c r="F261" i="24"/>
  <c r="E261" i="24"/>
  <c r="D261" i="24"/>
  <c r="G261" i="24" s="1"/>
  <c r="C261" i="24"/>
  <c r="B261" i="24"/>
  <c r="X260" i="24"/>
  <c r="W260" i="24"/>
  <c r="F260" i="24"/>
  <c r="E260" i="24"/>
  <c r="D260" i="24"/>
  <c r="G260" i="24" s="1"/>
  <c r="C260" i="24"/>
  <c r="B260" i="24"/>
  <c r="X259" i="24"/>
  <c r="W259" i="24"/>
  <c r="F259" i="24"/>
  <c r="E259" i="24"/>
  <c r="D259" i="24"/>
  <c r="G259" i="24" s="1"/>
  <c r="C259" i="24"/>
  <c r="B259" i="24"/>
  <c r="X258" i="24"/>
  <c r="W258" i="24"/>
  <c r="F258" i="24"/>
  <c r="E258" i="24"/>
  <c r="D258" i="24"/>
  <c r="G258" i="24" s="1"/>
  <c r="C258" i="24"/>
  <c r="B258" i="24"/>
  <c r="X257" i="24"/>
  <c r="W257" i="24"/>
  <c r="F257" i="24"/>
  <c r="E257" i="24"/>
  <c r="D257" i="24"/>
  <c r="G257" i="24" s="1"/>
  <c r="C257" i="24"/>
  <c r="B257" i="24"/>
  <c r="X256" i="24"/>
  <c r="W256" i="24"/>
  <c r="F256" i="24"/>
  <c r="E256" i="24"/>
  <c r="D256" i="24"/>
  <c r="G256" i="24" s="1"/>
  <c r="C256" i="24"/>
  <c r="B256" i="24"/>
  <c r="X255" i="24"/>
  <c r="W255" i="24"/>
  <c r="F255" i="24"/>
  <c r="E255" i="24"/>
  <c r="D255" i="24"/>
  <c r="G255" i="24" s="1"/>
  <c r="C255" i="24"/>
  <c r="B255" i="24"/>
  <c r="X254" i="24"/>
  <c r="W254" i="24"/>
  <c r="F254" i="24"/>
  <c r="E254" i="24"/>
  <c r="D254" i="24"/>
  <c r="G254" i="24" s="1"/>
  <c r="C254" i="24"/>
  <c r="B254" i="24"/>
  <c r="X253" i="24"/>
  <c r="W253" i="24"/>
  <c r="F253" i="24"/>
  <c r="E253" i="24"/>
  <c r="D253" i="24"/>
  <c r="G253" i="24" s="1"/>
  <c r="C253" i="24"/>
  <c r="B253" i="24"/>
  <c r="X252" i="24"/>
  <c r="W252" i="24"/>
  <c r="F252" i="24"/>
  <c r="E252" i="24"/>
  <c r="D252" i="24"/>
  <c r="G252" i="24" s="1"/>
  <c r="C252" i="24"/>
  <c r="B252" i="24"/>
  <c r="X251" i="24"/>
  <c r="W251" i="24"/>
  <c r="F251" i="24"/>
  <c r="E251" i="24"/>
  <c r="D251" i="24"/>
  <c r="G251" i="24" s="1"/>
  <c r="C251" i="24"/>
  <c r="B251" i="24"/>
  <c r="X250" i="24"/>
  <c r="W250" i="24"/>
  <c r="F250" i="24"/>
  <c r="E250" i="24"/>
  <c r="D250" i="24"/>
  <c r="G250" i="24" s="1"/>
  <c r="C250" i="24"/>
  <c r="B250" i="24"/>
  <c r="X249" i="24"/>
  <c r="W249" i="24"/>
  <c r="F249" i="24"/>
  <c r="E249" i="24"/>
  <c r="D249" i="24"/>
  <c r="G249" i="24" s="1"/>
  <c r="C249" i="24"/>
  <c r="B249" i="24"/>
  <c r="X248" i="24"/>
  <c r="W248" i="24"/>
  <c r="F248" i="24"/>
  <c r="E248" i="24"/>
  <c r="D248" i="24"/>
  <c r="G248" i="24" s="1"/>
  <c r="C248" i="24"/>
  <c r="B248" i="24"/>
  <c r="X247" i="24"/>
  <c r="W247" i="24"/>
  <c r="F247" i="24"/>
  <c r="E247" i="24"/>
  <c r="D247" i="24"/>
  <c r="G247" i="24" s="1"/>
  <c r="C247" i="24"/>
  <c r="B247" i="24"/>
  <c r="X246" i="24"/>
  <c r="W246" i="24"/>
  <c r="F246" i="24"/>
  <c r="E246" i="24"/>
  <c r="D246" i="24"/>
  <c r="G246" i="24" s="1"/>
  <c r="C246" i="24"/>
  <c r="B246" i="24"/>
  <c r="X245" i="24"/>
  <c r="W245" i="24"/>
  <c r="F245" i="24"/>
  <c r="E245" i="24"/>
  <c r="D245" i="24"/>
  <c r="G245" i="24" s="1"/>
  <c r="C245" i="24"/>
  <c r="B245" i="24"/>
  <c r="X244" i="24"/>
  <c r="W244" i="24"/>
  <c r="F244" i="24"/>
  <c r="E244" i="24"/>
  <c r="D244" i="24"/>
  <c r="G244" i="24" s="1"/>
  <c r="C244" i="24"/>
  <c r="B244" i="24"/>
  <c r="X243" i="24"/>
  <c r="W243" i="24"/>
  <c r="F243" i="24"/>
  <c r="E243" i="24"/>
  <c r="D243" i="24"/>
  <c r="G243" i="24" s="1"/>
  <c r="C243" i="24"/>
  <c r="B243" i="24"/>
  <c r="X242" i="24"/>
  <c r="W242" i="24"/>
  <c r="F242" i="24"/>
  <c r="E242" i="24"/>
  <c r="D242" i="24"/>
  <c r="G242" i="24" s="1"/>
  <c r="C242" i="24"/>
  <c r="B242" i="24"/>
  <c r="X241" i="24"/>
  <c r="W241" i="24"/>
  <c r="F241" i="24"/>
  <c r="E241" i="24"/>
  <c r="D241" i="24"/>
  <c r="G241" i="24" s="1"/>
  <c r="C241" i="24"/>
  <c r="B241" i="24"/>
  <c r="X240" i="24"/>
  <c r="W240" i="24"/>
  <c r="F240" i="24"/>
  <c r="E240" i="24"/>
  <c r="D240" i="24"/>
  <c r="G240" i="24" s="1"/>
  <c r="C240" i="24"/>
  <c r="B240" i="24"/>
  <c r="X239" i="24"/>
  <c r="W239" i="24"/>
  <c r="F239" i="24"/>
  <c r="E239" i="24"/>
  <c r="D239" i="24"/>
  <c r="G239" i="24" s="1"/>
  <c r="C239" i="24"/>
  <c r="B239" i="24"/>
  <c r="X238" i="24"/>
  <c r="W238" i="24"/>
  <c r="F238" i="24"/>
  <c r="E238" i="24"/>
  <c r="D238" i="24"/>
  <c r="G238" i="24" s="1"/>
  <c r="C238" i="24"/>
  <c r="B238" i="24"/>
  <c r="X237" i="24"/>
  <c r="W237" i="24"/>
  <c r="F237" i="24"/>
  <c r="E237" i="24"/>
  <c r="D237" i="24"/>
  <c r="G237" i="24" s="1"/>
  <c r="C237" i="24"/>
  <c r="B237" i="24"/>
  <c r="X236" i="24"/>
  <c r="W236" i="24"/>
  <c r="F236" i="24"/>
  <c r="E236" i="24"/>
  <c r="D236" i="24"/>
  <c r="G236" i="24" s="1"/>
  <c r="C236" i="24"/>
  <c r="B236" i="24"/>
  <c r="X235" i="24"/>
  <c r="W235" i="24"/>
  <c r="F235" i="24"/>
  <c r="E235" i="24"/>
  <c r="D235" i="24"/>
  <c r="G235" i="24" s="1"/>
  <c r="C235" i="24"/>
  <c r="B235" i="24"/>
  <c r="X234" i="24"/>
  <c r="W234" i="24"/>
  <c r="F234" i="24"/>
  <c r="E234" i="24"/>
  <c r="D234" i="24"/>
  <c r="G234" i="24" s="1"/>
  <c r="C234" i="24"/>
  <c r="B234" i="24"/>
  <c r="X233" i="24"/>
  <c r="W233" i="24"/>
  <c r="F233" i="24"/>
  <c r="E233" i="24"/>
  <c r="D233" i="24"/>
  <c r="G233" i="24" s="1"/>
  <c r="C233" i="24"/>
  <c r="B233" i="24"/>
  <c r="X232" i="24"/>
  <c r="W232" i="24"/>
  <c r="F232" i="24"/>
  <c r="E232" i="24"/>
  <c r="D232" i="24"/>
  <c r="G232" i="24" s="1"/>
  <c r="C232" i="24"/>
  <c r="B232" i="24"/>
  <c r="X231" i="24"/>
  <c r="W231" i="24"/>
  <c r="F231" i="24"/>
  <c r="E231" i="24"/>
  <c r="D231" i="24"/>
  <c r="G231" i="24" s="1"/>
  <c r="C231" i="24"/>
  <c r="B231" i="24"/>
  <c r="X230" i="24"/>
  <c r="W230" i="24"/>
  <c r="F230" i="24"/>
  <c r="E230" i="24"/>
  <c r="D230" i="24"/>
  <c r="G230" i="24" s="1"/>
  <c r="C230" i="24"/>
  <c r="B230" i="24"/>
  <c r="X229" i="24"/>
  <c r="W229" i="24"/>
  <c r="F229" i="24"/>
  <c r="E229" i="24"/>
  <c r="D229" i="24"/>
  <c r="G229" i="24" s="1"/>
  <c r="C229" i="24"/>
  <c r="B229" i="24"/>
  <c r="X228" i="24"/>
  <c r="W228" i="24"/>
  <c r="F228" i="24"/>
  <c r="E228" i="24"/>
  <c r="D228" i="24"/>
  <c r="G228" i="24" s="1"/>
  <c r="C228" i="24"/>
  <c r="B228" i="24"/>
  <c r="X227" i="24"/>
  <c r="W227" i="24"/>
  <c r="F227" i="24"/>
  <c r="E227" i="24"/>
  <c r="D227" i="24"/>
  <c r="G227" i="24" s="1"/>
  <c r="C227" i="24"/>
  <c r="B227" i="24"/>
  <c r="X226" i="24"/>
  <c r="W226" i="24"/>
  <c r="F226" i="24"/>
  <c r="E226" i="24"/>
  <c r="D226" i="24"/>
  <c r="G226" i="24" s="1"/>
  <c r="C226" i="24"/>
  <c r="B226" i="24"/>
  <c r="X225" i="24"/>
  <c r="W225" i="24"/>
  <c r="F225" i="24"/>
  <c r="E225" i="24"/>
  <c r="D225" i="24"/>
  <c r="G225" i="24" s="1"/>
  <c r="C225" i="24"/>
  <c r="B225" i="24"/>
  <c r="X224" i="24"/>
  <c r="W224" i="24"/>
  <c r="F224" i="24"/>
  <c r="E224" i="24"/>
  <c r="D224" i="24"/>
  <c r="G224" i="24" s="1"/>
  <c r="C224" i="24"/>
  <c r="B224" i="24"/>
  <c r="X223" i="24"/>
  <c r="W223" i="24"/>
  <c r="F223" i="24"/>
  <c r="E223" i="24"/>
  <c r="D223" i="24"/>
  <c r="G223" i="24" s="1"/>
  <c r="C223" i="24"/>
  <c r="B223" i="24"/>
  <c r="X222" i="24"/>
  <c r="W222" i="24"/>
  <c r="F222" i="24"/>
  <c r="E222" i="24"/>
  <c r="D222" i="24"/>
  <c r="G222" i="24" s="1"/>
  <c r="C222" i="24"/>
  <c r="B222" i="24"/>
  <c r="X221" i="24"/>
  <c r="W221" i="24"/>
  <c r="F221" i="24"/>
  <c r="E221" i="24"/>
  <c r="D221" i="24"/>
  <c r="G221" i="24" s="1"/>
  <c r="C221" i="24"/>
  <c r="B221" i="24"/>
  <c r="X220" i="24"/>
  <c r="W220" i="24"/>
  <c r="F220" i="24"/>
  <c r="E220" i="24"/>
  <c r="D220" i="24"/>
  <c r="G220" i="24" s="1"/>
  <c r="C220" i="24"/>
  <c r="B220" i="24"/>
  <c r="X219" i="24"/>
  <c r="W219" i="24"/>
  <c r="F219" i="24"/>
  <c r="E219" i="24"/>
  <c r="D219" i="24"/>
  <c r="G219" i="24" s="1"/>
  <c r="C219" i="24"/>
  <c r="B219" i="24"/>
  <c r="X218" i="24"/>
  <c r="W218" i="24"/>
  <c r="F218" i="24"/>
  <c r="E218" i="24"/>
  <c r="D218" i="24"/>
  <c r="G218" i="24" s="1"/>
  <c r="C218" i="24"/>
  <c r="B218" i="24"/>
  <c r="X217" i="24"/>
  <c r="W217" i="24"/>
  <c r="F217" i="24"/>
  <c r="E217" i="24"/>
  <c r="D217" i="24"/>
  <c r="G217" i="24" s="1"/>
  <c r="C217" i="24"/>
  <c r="B217" i="24"/>
  <c r="X216" i="24"/>
  <c r="W216" i="24"/>
  <c r="F216" i="24"/>
  <c r="E216" i="24"/>
  <c r="D216" i="24"/>
  <c r="G216" i="24" s="1"/>
  <c r="C216" i="24"/>
  <c r="B216" i="24"/>
  <c r="X215" i="24"/>
  <c r="W215" i="24"/>
  <c r="F215" i="24"/>
  <c r="E215" i="24"/>
  <c r="D215" i="24"/>
  <c r="G215" i="24" s="1"/>
  <c r="C215" i="24"/>
  <c r="B215" i="24"/>
  <c r="X214" i="24"/>
  <c r="W214" i="24"/>
  <c r="F214" i="24"/>
  <c r="E214" i="24"/>
  <c r="D214" i="24"/>
  <c r="G214" i="24" s="1"/>
  <c r="C214" i="24"/>
  <c r="B214" i="24"/>
  <c r="X213" i="24"/>
  <c r="W213" i="24"/>
  <c r="F213" i="24"/>
  <c r="E213" i="24"/>
  <c r="D213" i="24"/>
  <c r="G213" i="24" s="1"/>
  <c r="C213" i="24"/>
  <c r="B213" i="24"/>
  <c r="X212" i="24"/>
  <c r="W212" i="24"/>
  <c r="F212" i="24"/>
  <c r="E212" i="24"/>
  <c r="D212" i="24"/>
  <c r="G212" i="24" s="1"/>
  <c r="C212" i="24"/>
  <c r="B212" i="24"/>
  <c r="X211" i="24"/>
  <c r="W211" i="24"/>
  <c r="F211" i="24"/>
  <c r="E211" i="24"/>
  <c r="D211" i="24"/>
  <c r="G211" i="24" s="1"/>
  <c r="C211" i="24"/>
  <c r="B211" i="24"/>
  <c r="X210" i="24"/>
  <c r="W210" i="24"/>
  <c r="F210" i="24"/>
  <c r="E210" i="24"/>
  <c r="D210" i="24"/>
  <c r="G210" i="24" s="1"/>
  <c r="C210" i="24"/>
  <c r="B210" i="24"/>
  <c r="X209" i="24"/>
  <c r="W209" i="24"/>
  <c r="F209" i="24"/>
  <c r="E209" i="24"/>
  <c r="D209" i="24"/>
  <c r="G209" i="24" s="1"/>
  <c r="C209" i="24"/>
  <c r="B209" i="24"/>
  <c r="X208" i="24"/>
  <c r="W208" i="24"/>
  <c r="F208" i="24"/>
  <c r="E208" i="24"/>
  <c r="D208" i="24"/>
  <c r="G208" i="24" s="1"/>
  <c r="C208" i="24"/>
  <c r="B208" i="24"/>
  <c r="X207" i="24"/>
  <c r="W207" i="24"/>
  <c r="F207" i="24"/>
  <c r="E207" i="24"/>
  <c r="D207" i="24"/>
  <c r="G207" i="24" s="1"/>
  <c r="C207" i="24"/>
  <c r="B207" i="24"/>
  <c r="X206" i="24"/>
  <c r="W206" i="24"/>
  <c r="F206" i="24"/>
  <c r="E206" i="24"/>
  <c r="D206" i="24"/>
  <c r="G206" i="24" s="1"/>
  <c r="C206" i="24"/>
  <c r="B206" i="24"/>
  <c r="X205" i="24"/>
  <c r="W205" i="24"/>
  <c r="F205" i="24"/>
  <c r="E205" i="24"/>
  <c r="D205" i="24"/>
  <c r="G205" i="24" s="1"/>
  <c r="C205" i="24"/>
  <c r="B205" i="24"/>
  <c r="X204" i="24"/>
  <c r="W204" i="24"/>
  <c r="F204" i="24"/>
  <c r="E204" i="24"/>
  <c r="D204" i="24"/>
  <c r="G204" i="24" s="1"/>
  <c r="C204" i="24"/>
  <c r="B204" i="24"/>
  <c r="X203" i="24"/>
  <c r="W203" i="24"/>
  <c r="F203" i="24"/>
  <c r="E203" i="24"/>
  <c r="D203" i="24"/>
  <c r="G203" i="24" s="1"/>
  <c r="C203" i="24"/>
  <c r="B203" i="24"/>
  <c r="X202" i="24"/>
  <c r="W202" i="24"/>
  <c r="F202" i="24"/>
  <c r="E202" i="24"/>
  <c r="D202" i="24"/>
  <c r="G202" i="24" s="1"/>
  <c r="C202" i="24"/>
  <c r="B202" i="24"/>
  <c r="X201" i="24"/>
  <c r="W201" i="24"/>
  <c r="F201" i="24"/>
  <c r="E201" i="24"/>
  <c r="D201" i="24"/>
  <c r="G201" i="24" s="1"/>
  <c r="C201" i="24"/>
  <c r="B201" i="24"/>
  <c r="X200" i="24"/>
  <c r="W200" i="24"/>
  <c r="F200" i="24"/>
  <c r="E200" i="24"/>
  <c r="D200" i="24"/>
  <c r="G200" i="24" s="1"/>
  <c r="C200" i="24"/>
  <c r="B200" i="24"/>
  <c r="X199" i="24"/>
  <c r="W199" i="24"/>
  <c r="F199" i="24"/>
  <c r="E199" i="24"/>
  <c r="D199" i="24"/>
  <c r="G199" i="24" s="1"/>
  <c r="C199" i="24"/>
  <c r="B199" i="24"/>
  <c r="X198" i="24"/>
  <c r="W198" i="24"/>
  <c r="F198" i="24"/>
  <c r="E198" i="24"/>
  <c r="D198" i="24"/>
  <c r="G198" i="24" s="1"/>
  <c r="C198" i="24"/>
  <c r="B198" i="24"/>
  <c r="X197" i="24"/>
  <c r="W197" i="24"/>
  <c r="F197" i="24"/>
  <c r="E197" i="24"/>
  <c r="D197" i="24"/>
  <c r="G197" i="24" s="1"/>
  <c r="C197" i="24"/>
  <c r="B197" i="24"/>
  <c r="X196" i="24"/>
  <c r="W196" i="24"/>
  <c r="F196" i="24"/>
  <c r="E196" i="24"/>
  <c r="D196" i="24"/>
  <c r="G196" i="24" s="1"/>
  <c r="C196" i="24"/>
  <c r="B196" i="24"/>
  <c r="X195" i="24"/>
  <c r="W195" i="24"/>
  <c r="F195" i="24"/>
  <c r="E195" i="24"/>
  <c r="D195" i="24"/>
  <c r="G195" i="24" s="1"/>
  <c r="C195" i="24"/>
  <c r="B195" i="24"/>
  <c r="X194" i="24"/>
  <c r="W194" i="24"/>
  <c r="X193" i="24"/>
  <c r="W193" i="24"/>
  <c r="F193" i="24"/>
  <c r="E193" i="24"/>
  <c r="D193" i="24"/>
  <c r="G193" i="24" s="1"/>
  <c r="C193" i="24"/>
  <c r="B193" i="24"/>
  <c r="X192" i="24"/>
  <c r="W192" i="24"/>
  <c r="X191" i="24"/>
  <c r="W191" i="24"/>
  <c r="F191" i="24"/>
  <c r="E191" i="24"/>
  <c r="D191" i="24"/>
  <c r="G191" i="24" s="1"/>
  <c r="C191" i="24"/>
  <c r="B191" i="24"/>
  <c r="X190" i="24"/>
  <c r="W190" i="24"/>
  <c r="X189" i="24"/>
  <c r="W189" i="24"/>
  <c r="F189" i="24"/>
  <c r="E189" i="24"/>
  <c r="D189" i="24"/>
  <c r="G189" i="24" s="1"/>
  <c r="C189" i="24"/>
  <c r="B189" i="24"/>
  <c r="X188" i="24"/>
  <c r="W188" i="24"/>
  <c r="F188" i="24"/>
  <c r="E188" i="24"/>
  <c r="D188" i="24"/>
  <c r="G188" i="24" s="1"/>
  <c r="C188" i="24"/>
  <c r="B188" i="24"/>
  <c r="X187" i="24"/>
  <c r="W187" i="24"/>
  <c r="F187" i="24"/>
  <c r="E187" i="24"/>
  <c r="D187" i="24"/>
  <c r="G187" i="24" s="1"/>
  <c r="C187" i="24"/>
  <c r="B187" i="24"/>
  <c r="X186" i="24"/>
  <c r="W186" i="24"/>
  <c r="F186" i="24"/>
  <c r="E186" i="24"/>
  <c r="D186" i="24"/>
  <c r="G186" i="24" s="1"/>
  <c r="C186" i="24"/>
  <c r="B186" i="24"/>
  <c r="X185" i="24"/>
  <c r="W185" i="24"/>
  <c r="F185" i="24"/>
  <c r="E185" i="24"/>
  <c r="D185" i="24"/>
  <c r="G185" i="24" s="1"/>
  <c r="C185" i="24"/>
  <c r="B185" i="24"/>
  <c r="X184" i="24"/>
  <c r="W184" i="24"/>
  <c r="F184" i="24"/>
  <c r="E184" i="24"/>
  <c r="D184" i="24"/>
  <c r="G184" i="24" s="1"/>
  <c r="C184" i="24"/>
  <c r="B184" i="24"/>
  <c r="X183" i="24"/>
  <c r="W183" i="24"/>
  <c r="F183" i="24"/>
  <c r="E183" i="24"/>
  <c r="D183" i="24"/>
  <c r="G183" i="24" s="1"/>
  <c r="C183" i="24"/>
  <c r="B183" i="24"/>
  <c r="X182" i="24"/>
  <c r="W182" i="24"/>
  <c r="F182" i="24"/>
  <c r="E182" i="24"/>
  <c r="D182" i="24"/>
  <c r="G182" i="24" s="1"/>
  <c r="C182" i="24"/>
  <c r="B182" i="24"/>
  <c r="X181" i="24"/>
  <c r="W181" i="24"/>
  <c r="X180" i="24"/>
  <c r="W180" i="24"/>
  <c r="F180" i="24"/>
  <c r="E180" i="24"/>
  <c r="D180" i="24"/>
  <c r="G180" i="24" s="1"/>
  <c r="C180" i="24"/>
  <c r="B180" i="24"/>
  <c r="X179" i="24"/>
  <c r="W179" i="24"/>
  <c r="F179" i="24"/>
  <c r="E179" i="24"/>
  <c r="D179" i="24"/>
  <c r="G179" i="24" s="1"/>
  <c r="C179" i="24"/>
  <c r="B179" i="24"/>
  <c r="X178" i="24"/>
  <c r="W178" i="24"/>
  <c r="F178" i="24"/>
  <c r="E178" i="24"/>
  <c r="D178" i="24"/>
  <c r="G178" i="24" s="1"/>
  <c r="C178" i="24"/>
  <c r="B178" i="24"/>
  <c r="X177" i="24"/>
  <c r="W177" i="24"/>
  <c r="F177" i="24"/>
  <c r="E177" i="24"/>
  <c r="D177" i="24"/>
  <c r="G177" i="24" s="1"/>
  <c r="C177" i="24"/>
  <c r="B177" i="24"/>
  <c r="X176" i="24"/>
  <c r="W176" i="24"/>
  <c r="F176" i="24"/>
  <c r="E176" i="24"/>
  <c r="D176" i="24"/>
  <c r="G176" i="24" s="1"/>
  <c r="C176" i="24"/>
  <c r="B176" i="24"/>
  <c r="X175" i="24"/>
  <c r="W175" i="24"/>
  <c r="F175" i="24"/>
  <c r="E175" i="24"/>
  <c r="D175" i="24"/>
  <c r="G175" i="24" s="1"/>
  <c r="C175" i="24"/>
  <c r="B175" i="24"/>
  <c r="X174" i="24"/>
  <c r="W174" i="24"/>
  <c r="F174" i="24"/>
  <c r="E174" i="24"/>
  <c r="D174" i="24"/>
  <c r="G174" i="24" s="1"/>
  <c r="C174" i="24"/>
  <c r="B174" i="24"/>
  <c r="X173" i="24"/>
  <c r="W173" i="24"/>
  <c r="F173" i="24"/>
  <c r="E173" i="24"/>
  <c r="D173" i="24"/>
  <c r="G173" i="24" s="1"/>
  <c r="C173" i="24"/>
  <c r="B173" i="24"/>
  <c r="X172" i="24"/>
  <c r="W172" i="24"/>
  <c r="F172" i="24"/>
  <c r="E172" i="24"/>
  <c r="D172" i="24"/>
  <c r="G172" i="24" s="1"/>
  <c r="C172" i="24"/>
  <c r="B172" i="24"/>
  <c r="X171" i="24"/>
  <c r="W171" i="24"/>
  <c r="F171" i="24"/>
  <c r="E171" i="24"/>
  <c r="D171" i="24"/>
  <c r="G171" i="24" s="1"/>
  <c r="C171" i="24"/>
  <c r="B171" i="24"/>
  <c r="X170" i="24"/>
  <c r="W170" i="24"/>
  <c r="F170" i="24"/>
  <c r="E170" i="24"/>
  <c r="D170" i="24"/>
  <c r="G170" i="24" s="1"/>
  <c r="C170" i="24"/>
  <c r="B170" i="24"/>
  <c r="X169" i="24"/>
  <c r="W169" i="24"/>
  <c r="F169" i="24"/>
  <c r="E169" i="24"/>
  <c r="D169" i="24"/>
  <c r="G169" i="24" s="1"/>
  <c r="C169" i="24"/>
  <c r="B169" i="24"/>
  <c r="X168" i="24"/>
  <c r="W168" i="24"/>
  <c r="F168" i="24"/>
  <c r="E168" i="24"/>
  <c r="D168" i="24"/>
  <c r="G168" i="24" s="1"/>
  <c r="C168" i="24"/>
  <c r="B168" i="24"/>
  <c r="X167" i="24"/>
  <c r="W167" i="24"/>
  <c r="F167" i="24"/>
  <c r="E167" i="24"/>
  <c r="D167" i="24"/>
  <c r="G167" i="24" s="1"/>
  <c r="C167" i="24"/>
  <c r="B167" i="24"/>
  <c r="X166" i="24"/>
  <c r="W166" i="24"/>
  <c r="F166" i="24"/>
  <c r="E166" i="24"/>
  <c r="D166" i="24"/>
  <c r="G166" i="24" s="1"/>
  <c r="C166" i="24"/>
  <c r="B166" i="24"/>
  <c r="X165" i="24"/>
  <c r="W165" i="24"/>
  <c r="F165" i="24"/>
  <c r="E165" i="24"/>
  <c r="D165" i="24"/>
  <c r="G165" i="24" s="1"/>
  <c r="C165" i="24"/>
  <c r="B165" i="24"/>
  <c r="X164" i="24"/>
  <c r="W164" i="24"/>
  <c r="F164" i="24"/>
  <c r="E164" i="24"/>
  <c r="D164" i="24"/>
  <c r="G164" i="24" s="1"/>
  <c r="C164" i="24"/>
  <c r="B164" i="24"/>
  <c r="X163" i="24"/>
  <c r="W163" i="24"/>
  <c r="F163" i="24"/>
  <c r="E163" i="24"/>
  <c r="D163" i="24"/>
  <c r="G163" i="24" s="1"/>
  <c r="C163" i="24"/>
  <c r="B163" i="24"/>
  <c r="X162" i="24"/>
  <c r="W162" i="24"/>
  <c r="F162" i="24"/>
  <c r="E162" i="24"/>
  <c r="D162" i="24"/>
  <c r="G162" i="24" s="1"/>
  <c r="C162" i="24"/>
  <c r="B162" i="24"/>
  <c r="X161" i="24"/>
  <c r="W161" i="24"/>
  <c r="F161" i="24"/>
  <c r="E161" i="24"/>
  <c r="D161" i="24"/>
  <c r="G161" i="24" s="1"/>
  <c r="C161" i="24"/>
  <c r="B161" i="24"/>
  <c r="X160" i="24"/>
  <c r="W160" i="24"/>
  <c r="F160" i="24"/>
  <c r="E160" i="24"/>
  <c r="D160" i="24"/>
  <c r="G160" i="24" s="1"/>
  <c r="C160" i="24"/>
  <c r="B160" i="24"/>
  <c r="X159" i="24"/>
  <c r="W159" i="24"/>
  <c r="F159" i="24"/>
  <c r="E159" i="24"/>
  <c r="D159" i="24"/>
  <c r="G159" i="24" s="1"/>
  <c r="C159" i="24"/>
  <c r="B159" i="24"/>
  <c r="X158" i="24"/>
  <c r="W158" i="24"/>
  <c r="F158" i="24"/>
  <c r="E158" i="24"/>
  <c r="D158" i="24"/>
  <c r="G158" i="24" s="1"/>
  <c r="C158" i="24"/>
  <c r="B158" i="24"/>
  <c r="X157" i="24"/>
  <c r="W157" i="24"/>
  <c r="F157" i="24"/>
  <c r="E157" i="24"/>
  <c r="D157" i="24"/>
  <c r="G157" i="24" s="1"/>
  <c r="C157" i="24"/>
  <c r="B157" i="24"/>
  <c r="X156" i="24"/>
  <c r="W156" i="24"/>
  <c r="F156" i="24"/>
  <c r="E156" i="24"/>
  <c r="D156" i="24"/>
  <c r="G156" i="24" s="1"/>
  <c r="C156" i="24"/>
  <c r="B156" i="24"/>
  <c r="X155" i="24"/>
  <c r="W155" i="24"/>
  <c r="F155" i="24"/>
  <c r="E155" i="24"/>
  <c r="D155" i="24"/>
  <c r="G155" i="24" s="1"/>
  <c r="C155" i="24"/>
  <c r="B155" i="24"/>
  <c r="X154" i="24"/>
  <c r="W154" i="24"/>
  <c r="F154" i="24"/>
  <c r="E154" i="24"/>
  <c r="D154" i="24"/>
  <c r="G154" i="24" s="1"/>
  <c r="C154" i="24"/>
  <c r="B154" i="24"/>
  <c r="X153" i="24"/>
  <c r="W153" i="24"/>
  <c r="F153" i="24"/>
  <c r="E153" i="24"/>
  <c r="D153" i="24"/>
  <c r="G153" i="24" s="1"/>
  <c r="C153" i="24"/>
  <c r="B153" i="24"/>
  <c r="X152" i="24"/>
  <c r="W152" i="24"/>
  <c r="F152" i="24"/>
  <c r="E152" i="24"/>
  <c r="D152" i="24"/>
  <c r="G152" i="24" s="1"/>
  <c r="C152" i="24"/>
  <c r="B152" i="24"/>
  <c r="X151" i="24"/>
  <c r="W151" i="24"/>
  <c r="F151" i="24"/>
  <c r="E151" i="24"/>
  <c r="D151" i="24"/>
  <c r="G151" i="24" s="1"/>
  <c r="C151" i="24"/>
  <c r="B151" i="24"/>
  <c r="X150" i="24"/>
  <c r="W150" i="24"/>
  <c r="F150" i="24"/>
  <c r="E150" i="24"/>
  <c r="D150" i="24"/>
  <c r="G150" i="24" s="1"/>
  <c r="C150" i="24"/>
  <c r="B150" i="24"/>
  <c r="X149" i="24"/>
  <c r="W149" i="24"/>
  <c r="F149" i="24"/>
  <c r="E149" i="24"/>
  <c r="D149" i="24"/>
  <c r="G149" i="24" s="1"/>
  <c r="C149" i="24"/>
  <c r="B149" i="24"/>
  <c r="X148" i="24"/>
  <c r="W148" i="24"/>
  <c r="F148" i="24"/>
  <c r="E148" i="24"/>
  <c r="D148" i="24"/>
  <c r="G148" i="24" s="1"/>
  <c r="C148" i="24"/>
  <c r="B148" i="24"/>
  <c r="X147" i="24"/>
  <c r="W147" i="24"/>
  <c r="F147" i="24"/>
  <c r="E147" i="24"/>
  <c r="D147" i="24"/>
  <c r="G147" i="24" s="1"/>
  <c r="C147" i="24"/>
  <c r="B147" i="24"/>
  <c r="X146" i="24"/>
  <c r="W146" i="24"/>
  <c r="F146" i="24"/>
  <c r="E146" i="24"/>
  <c r="D146" i="24"/>
  <c r="G146" i="24" s="1"/>
  <c r="C146" i="24"/>
  <c r="B146" i="24"/>
  <c r="X145" i="24"/>
  <c r="W145" i="24"/>
  <c r="F145" i="24"/>
  <c r="E145" i="24"/>
  <c r="D145" i="24"/>
  <c r="G145" i="24" s="1"/>
  <c r="C145" i="24"/>
  <c r="B145" i="24"/>
  <c r="X144" i="24"/>
  <c r="W144" i="24"/>
  <c r="F144" i="24"/>
  <c r="E144" i="24"/>
  <c r="D144" i="24"/>
  <c r="G144" i="24" s="1"/>
  <c r="C144" i="24"/>
  <c r="B144" i="24"/>
  <c r="X143" i="24"/>
  <c r="W143" i="24"/>
  <c r="F143" i="24"/>
  <c r="E143" i="24"/>
  <c r="D143" i="24"/>
  <c r="G143" i="24" s="1"/>
  <c r="C143" i="24"/>
  <c r="B143" i="24"/>
  <c r="X142" i="24"/>
  <c r="W142" i="24"/>
  <c r="F142" i="24"/>
  <c r="E142" i="24"/>
  <c r="D142" i="24"/>
  <c r="G142" i="24" s="1"/>
  <c r="C142" i="24"/>
  <c r="B142" i="24"/>
  <c r="X141" i="24"/>
  <c r="W141" i="24"/>
  <c r="F141" i="24"/>
  <c r="E141" i="24"/>
  <c r="D141" i="24"/>
  <c r="G141" i="24" s="1"/>
  <c r="C141" i="24"/>
  <c r="B141" i="24"/>
  <c r="X140" i="24"/>
  <c r="W140" i="24"/>
  <c r="F140" i="24"/>
  <c r="E140" i="24"/>
  <c r="D140" i="24"/>
  <c r="G140" i="24" s="1"/>
  <c r="C140" i="24"/>
  <c r="B140" i="24"/>
  <c r="X139" i="24"/>
  <c r="W139" i="24"/>
  <c r="F139" i="24"/>
  <c r="E139" i="24"/>
  <c r="D139" i="24"/>
  <c r="G139" i="24" s="1"/>
  <c r="C139" i="24"/>
  <c r="B139" i="24"/>
  <c r="X138" i="24"/>
  <c r="W138" i="24"/>
  <c r="F138" i="24"/>
  <c r="E138" i="24"/>
  <c r="D138" i="24"/>
  <c r="G138" i="24" s="1"/>
  <c r="C138" i="24"/>
  <c r="B138" i="24"/>
  <c r="X137" i="24"/>
  <c r="W137" i="24"/>
  <c r="F137" i="24"/>
  <c r="E137" i="24"/>
  <c r="D137" i="24"/>
  <c r="G137" i="24" s="1"/>
  <c r="C137" i="24"/>
  <c r="B137" i="24"/>
  <c r="X136" i="24"/>
  <c r="W136" i="24"/>
  <c r="F136" i="24"/>
  <c r="E136" i="24"/>
  <c r="D136" i="24"/>
  <c r="G136" i="24" s="1"/>
  <c r="C136" i="24"/>
  <c r="B136" i="24"/>
  <c r="X135" i="24"/>
  <c r="W135" i="24"/>
  <c r="F135" i="24"/>
  <c r="E135" i="24"/>
  <c r="D135" i="24"/>
  <c r="G135" i="24" s="1"/>
  <c r="C135" i="24"/>
  <c r="B135" i="24"/>
  <c r="X134" i="24"/>
  <c r="W134" i="24"/>
  <c r="F134" i="24"/>
  <c r="E134" i="24"/>
  <c r="D134" i="24"/>
  <c r="G134" i="24" s="1"/>
  <c r="C134" i="24"/>
  <c r="B134" i="24"/>
  <c r="X133" i="24"/>
  <c r="W133" i="24"/>
  <c r="F133" i="24"/>
  <c r="E133" i="24"/>
  <c r="D133" i="24"/>
  <c r="G133" i="24" s="1"/>
  <c r="C133" i="24"/>
  <c r="B133" i="24"/>
  <c r="X132" i="24"/>
  <c r="W132" i="24"/>
  <c r="F132" i="24"/>
  <c r="E132" i="24"/>
  <c r="D132" i="24"/>
  <c r="G132" i="24" s="1"/>
  <c r="C132" i="24"/>
  <c r="B132" i="24"/>
  <c r="X131" i="24"/>
  <c r="W131" i="24"/>
  <c r="F131" i="24"/>
  <c r="E131" i="24"/>
  <c r="D131" i="24"/>
  <c r="G131" i="24" s="1"/>
  <c r="C131" i="24"/>
  <c r="B131" i="24"/>
  <c r="X130" i="24"/>
  <c r="W130" i="24"/>
  <c r="F130" i="24"/>
  <c r="E130" i="24"/>
  <c r="D130" i="24"/>
  <c r="G130" i="24" s="1"/>
  <c r="C130" i="24"/>
  <c r="B130" i="24"/>
  <c r="X129" i="24"/>
  <c r="W129" i="24"/>
  <c r="F129" i="24"/>
  <c r="E129" i="24"/>
  <c r="D129" i="24"/>
  <c r="G129" i="24" s="1"/>
  <c r="C129" i="24"/>
  <c r="B129" i="24"/>
  <c r="X128" i="24"/>
  <c r="W128" i="24"/>
  <c r="F128" i="24"/>
  <c r="E128" i="24"/>
  <c r="D128" i="24"/>
  <c r="G128" i="24" s="1"/>
  <c r="C128" i="24"/>
  <c r="B128" i="24"/>
  <c r="X127" i="24"/>
  <c r="W127" i="24"/>
  <c r="X126" i="24"/>
  <c r="W126" i="24"/>
  <c r="F126" i="24"/>
  <c r="E126" i="24"/>
  <c r="D126" i="24"/>
  <c r="G126" i="24" s="1"/>
  <c r="C126" i="24"/>
  <c r="B126" i="24"/>
  <c r="X125" i="24"/>
  <c r="W125" i="24"/>
  <c r="F125" i="24"/>
  <c r="E125" i="24"/>
  <c r="D125" i="24"/>
  <c r="G125" i="24" s="1"/>
  <c r="C125" i="24"/>
  <c r="B125" i="24"/>
  <c r="X124" i="24"/>
  <c r="W124" i="24"/>
  <c r="F124" i="24"/>
  <c r="E124" i="24"/>
  <c r="D124" i="24"/>
  <c r="G124" i="24" s="1"/>
  <c r="C124" i="24"/>
  <c r="B124" i="24"/>
  <c r="X123" i="24"/>
  <c r="W123" i="24"/>
  <c r="F123" i="24"/>
  <c r="E123" i="24"/>
  <c r="D123" i="24"/>
  <c r="G123" i="24" s="1"/>
  <c r="C123" i="24"/>
  <c r="B123" i="24"/>
  <c r="X122" i="24"/>
  <c r="W122" i="24"/>
  <c r="F122" i="24"/>
  <c r="E122" i="24"/>
  <c r="D122" i="24"/>
  <c r="G122" i="24" s="1"/>
  <c r="C122" i="24"/>
  <c r="B122" i="24"/>
  <c r="X121" i="24"/>
  <c r="W121" i="24"/>
  <c r="X120" i="24"/>
  <c r="W120" i="24"/>
  <c r="X119" i="24"/>
  <c r="W119" i="24"/>
  <c r="F119" i="24"/>
  <c r="E119" i="24"/>
  <c r="D119" i="24"/>
  <c r="G119" i="24" s="1"/>
  <c r="C119" i="24"/>
  <c r="B119" i="24"/>
  <c r="X118" i="24"/>
  <c r="W118" i="24"/>
  <c r="F118" i="24"/>
  <c r="E118" i="24"/>
  <c r="D118" i="24"/>
  <c r="G118" i="24" s="1"/>
  <c r="C118" i="24"/>
  <c r="B118" i="24"/>
  <c r="X117" i="24"/>
  <c r="W117" i="24"/>
  <c r="F117" i="24"/>
  <c r="E117" i="24"/>
  <c r="D117" i="24"/>
  <c r="G117" i="24" s="1"/>
  <c r="C117" i="24"/>
  <c r="B117" i="24"/>
  <c r="X116" i="24"/>
  <c r="W116" i="24"/>
  <c r="F116" i="24"/>
  <c r="E116" i="24"/>
  <c r="D116" i="24"/>
  <c r="G116" i="24" s="1"/>
  <c r="C116" i="24"/>
  <c r="B116" i="24"/>
  <c r="X115" i="24"/>
  <c r="W115" i="24"/>
  <c r="F115" i="24"/>
  <c r="E115" i="24"/>
  <c r="D115" i="24"/>
  <c r="G115" i="24" s="1"/>
  <c r="C115" i="24"/>
  <c r="B115" i="24"/>
  <c r="X114" i="24"/>
  <c r="W114" i="24"/>
  <c r="F114" i="24"/>
  <c r="E114" i="24"/>
  <c r="D114" i="24"/>
  <c r="G114" i="24" s="1"/>
  <c r="C114" i="24"/>
  <c r="B114" i="24"/>
  <c r="X113" i="24"/>
  <c r="W113" i="24"/>
  <c r="F113" i="24"/>
  <c r="E113" i="24"/>
  <c r="D113" i="24"/>
  <c r="G113" i="24" s="1"/>
  <c r="C113" i="24"/>
  <c r="B113" i="24"/>
  <c r="X112" i="24"/>
  <c r="W112" i="24"/>
  <c r="F112" i="24"/>
  <c r="E112" i="24"/>
  <c r="D112" i="24"/>
  <c r="G112" i="24" s="1"/>
  <c r="C112" i="24"/>
  <c r="B112" i="24"/>
  <c r="X111" i="24"/>
  <c r="W111" i="24"/>
  <c r="F111" i="24"/>
  <c r="E111" i="24"/>
  <c r="D111" i="24"/>
  <c r="G111" i="24" s="1"/>
  <c r="C111" i="24"/>
  <c r="B111" i="24"/>
  <c r="X110" i="24"/>
  <c r="W110" i="24"/>
  <c r="F110" i="24"/>
  <c r="E110" i="24"/>
  <c r="D110" i="24"/>
  <c r="G110" i="24" s="1"/>
  <c r="C110" i="24"/>
  <c r="B110" i="24"/>
  <c r="X109" i="24"/>
  <c r="W109" i="24"/>
  <c r="F109" i="24"/>
  <c r="E109" i="24"/>
  <c r="D109" i="24"/>
  <c r="G109" i="24" s="1"/>
  <c r="C109" i="24"/>
  <c r="B109" i="24"/>
  <c r="X108" i="24"/>
  <c r="W108" i="24"/>
  <c r="F108" i="24"/>
  <c r="E108" i="24"/>
  <c r="D108" i="24"/>
  <c r="G108" i="24" s="1"/>
  <c r="C108" i="24"/>
  <c r="B108" i="24"/>
  <c r="X107" i="24"/>
  <c r="W107" i="24"/>
  <c r="F107" i="24"/>
  <c r="E107" i="24"/>
  <c r="D107" i="24"/>
  <c r="G107" i="24" s="1"/>
  <c r="C107" i="24"/>
  <c r="B107" i="24"/>
  <c r="X106" i="24"/>
  <c r="W106" i="24"/>
  <c r="F106" i="24"/>
  <c r="E106" i="24"/>
  <c r="D106" i="24"/>
  <c r="G106" i="24" s="1"/>
  <c r="C106" i="24"/>
  <c r="B106" i="24"/>
  <c r="X105" i="24"/>
  <c r="W105" i="24"/>
  <c r="F105" i="24"/>
  <c r="E105" i="24"/>
  <c r="D105" i="24"/>
  <c r="G105" i="24" s="1"/>
  <c r="C105" i="24"/>
  <c r="B105" i="24"/>
  <c r="X104" i="24"/>
  <c r="W104" i="24"/>
  <c r="F104" i="24"/>
  <c r="E104" i="24"/>
  <c r="D104" i="24"/>
  <c r="G104" i="24" s="1"/>
  <c r="C104" i="24"/>
  <c r="B104" i="24"/>
  <c r="X103" i="24"/>
  <c r="W103" i="24"/>
  <c r="F103" i="24"/>
  <c r="E103" i="24"/>
  <c r="D103" i="24"/>
  <c r="G103" i="24" s="1"/>
  <c r="C103" i="24"/>
  <c r="B103" i="24"/>
  <c r="X102" i="24"/>
  <c r="W102" i="24"/>
  <c r="F102" i="24"/>
  <c r="E102" i="24"/>
  <c r="D102" i="24"/>
  <c r="G102" i="24" s="1"/>
  <c r="C102" i="24"/>
  <c r="B102" i="24"/>
  <c r="X101" i="24"/>
  <c r="W101" i="24"/>
  <c r="F101" i="24"/>
  <c r="E101" i="24"/>
  <c r="D101" i="24"/>
  <c r="G101" i="24" s="1"/>
  <c r="C101" i="24"/>
  <c r="B101" i="24"/>
  <c r="X100" i="24"/>
  <c r="W100" i="24"/>
  <c r="F100" i="24"/>
  <c r="E100" i="24"/>
  <c r="D100" i="24"/>
  <c r="G100" i="24" s="1"/>
  <c r="C100" i="24"/>
  <c r="B100" i="24"/>
  <c r="X99" i="24"/>
  <c r="W99" i="24"/>
  <c r="F99" i="24"/>
  <c r="E99" i="24"/>
  <c r="D99" i="24"/>
  <c r="G99" i="24" s="1"/>
  <c r="C99" i="24"/>
  <c r="B99" i="24"/>
  <c r="X98" i="24"/>
  <c r="W98" i="24"/>
  <c r="F98" i="24"/>
  <c r="E98" i="24"/>
  <c r="D98" i="24"/>
  <c r="G98" i="24" s="1"/>
  <c r="C98" i="24"/>
  <c r="B98" i="24"/>
  <c r="X97" i="24"/>
  <c r="W97" i="24"/>
  <c r="F97" i="24"/>
  <c r="E97" i="24"/>
  <c r="D97" i="24"/>
  <c r="G97" i="24" s="1"/>
  <c r="C97" i="24"/>
  <c r="B97" i="24"/>
  <c r="X96" i="24"/>
  <c r="W96" i="24"/>
  <c r="F96" i="24"/>
  <c r="E96" i="24"/>
  <c r="D96" i="24"/>
  <c r="G96" i="24" s="1"/>
  <c r="C96" i="24"/>
  <c r="B96" i="24"/>
  <c r="X95" i="24"/>
  <c r="W95" i="24"/>
  <c r="F95" i="24"/>
  <c r="E95" i="24"/>
  <c r="D95" i="24"/>
  <c r="G95" i="24" s="1"/>
  <c r="C95" i="24"/>
  <c r="B95" i="24"/>
  <c r="X94" i="24"/>
  <c r="W94" i="24"/>
  <c r="F94" i="24"/>
  <c r="E94" i="24"/>
  <c r="D94" i="24"/>
  <c r="G94" i="24" s="1"/>
  <c r="C94" i="24"/>
  <c r="B94" i="24"/>
  <c r="X93" i="24"/>
  <c r="W93" i="24"/>
  <c r="F93" i="24"/>
  <c r="E93" i="24"/>
  <c r="D93" i="24"/>
  <c r="G93" i="24" s="1"/>
  <c r="C93" i="24"/>
  <c r="B93" i="24"/>
  <c r="X92" i="24"/>
  <c r="W92" i="24"/>
  <c r="F92" i="24"/>
  <c r="E92" i="24"/>
  <c r="D92" i="24"/>
  <c r="G92" i="24" s="1"/>
  <c r="C92" i="24"/>
  <c r="B92" i="24"/>
  <c r="X91" i="24"/>
  <c r="W91" i="24"/>
  <c r="F91" i="24"/>
  <c r="E91" i="24"/>
  <c r="D91" i="24"/>
  <c r="G91" i="24" s="1"/>
  <c r="C91" i="24"/>
  <c r="B91" i="24"/>
  <c r="X90" i="24"/>
  <c r="W90" i="24"/>
  <c r="F90" i="24"/>
  <c r="E90" i="24"/>
  <c r="D90" i="24"/>
  <c r="G90" i="24" s="1"/>
  <c r="C90" i="24"/>
  <c r="B90" i="24"/>
  <c r="X89" i="24"/>
  <c r="W89" i="24"/>
  <c r="F89" i="24"/>
  <c r="E89" i="24"/>
  <c r="D89" i="24"/>
  <c r="G89" i="24" s="1"/>
  <c r="C89" i="24"/>
  <c r="B89" i="24"/>
  <c r="X88" i="24"/>
  <c r="W88" i="24"/>
  <c r="F88" i="24"/>
  <c r="E88" i="24"/>
  <c r="D88" i="24"/>
  <c r="G88" i="24" s="1"/>
  <c r="C88" i="24"/>
  <c r="B88" i="24"/>
  <c r="X87" i="24"/>
  <c r="W87" i="24"/>
  <c r="F87" i="24"/>
  <c r="E87" i="24"/>
  <c r="D87" i="24"/>
  <c r="G87" i="24" s="1"/>
  <c r="C87" i="24"/>
  <c r="B87" i="24"/>
  <c r="X86" i="24"/>
  <c r="W86" i="24"/>
  <c r="F86" i="24"/>
  <c r="E86" i="24"/>
  <c r="D86" i="24"/>
  <c r="G86" i="24" s="1"/>
  <c r="C86" i="24"/>
  <c r="B86" i="24"/>
  <c r="X85" i="24"/>
  <c r="W85" i="24"/>
  <c r="F85" i="24"/>
  <c r="E85" i="24"/>
  <c r="D85" i="24"/>
  <c r="G85" i="24" s="1"/>
  <c r="C85" i="24"/>
  <c r="B85" i="24"/>
  <c r="X84" i="24"/>
  <c r="W84" i="24"/>
  <c r="F84" i="24"/>
  <c r="E84" i="24"/>
  <c r="D84" i="24"/>
  <c r="G84" i="24" s="1"/>
  <c r="C84" i="24"/>
  <c r="B84" i="24"/>
  <c r="X83" i="24"/>
  <c r="W83" i="24"/>
  <c r="F83" i="24"/>
  <c r="E83" i="24"/>
  <c r="D83" i="24"/>
  <c r="G83" i="24" s="1"/>
  <c r="C83" i="24"/>
  <c r="B83" i="24"/>
  <c r="X82" i="24"/>
  <c r="W82" i="24"/>
  <c r="F82" i="24"/>
  <c r="E82" i="24"/>
  <c r="D82" i="24"/>
  <c r="G82" i="24" s="1"/>
  <c r="C82" i="24"/>
  <c r="B82" i="24"/>
  <c r="X81" i="24"/>
  <c r="W81" i="24"/>
  <c r="F81" i="24"/>
  <c r="E81" i="24"/>
  <c r="D81" i="24"/>
  <c r="G81" i="24" s="1"/>
  <c r="C81" i="24"/>
  <c r="B81" i="24"/>
  <c r="X80" i="24"/>
  <c r="W80" i="24"/>
  <c r="F80" i="24"/>
  <c r="E80" i="24"/>
  <c r="D80" i="24"/>
  <c r="G80" i="24" s="1"/>
  <c r="C80" i="24"/>
  <c r="B80" i="24"/>
  <c r="X79" i="24"/>
  <c r="W79" i="24"/>
  <c r="F79" i="24"/>
  <c r="E79" i="24"/>
  <c r="D79" i="24"/>
  <c r="G79" i="24" s="1"/>
  <c r="C79" i="24"/>
  <c r="B79" i="24"/>
  <c r="X78" i="24"/>
  <c r="W78" i="24"/>
  <c r="F78" i="24"/>
  <c r="E78" i="24"/>
  <c r="D78" i="24"/>
  <c r="G78" i="24" s="1"/>
  <c r="C78" i="24"/>
  <c r="B78" i="24"/>
  <c r="X77" i="24"/>
  <c r="W77" i="24"/>
  <c r="F77" i="24"/>
  <c r="E77" i="24"/>
  <c r="D77" i="24"/>
  <c r="G77" i="24" s="1"/>
  <c r="C77" i="24"/>
  <c r="B77" i="24"/>
  <c r="X76" i="24"/>
  <c r="W76" i="24"/>
  <c r="F76" i="24"/>
  <c r="E76" i="24"/>
  <c r="D76" i="24"/>
  <c r="G76" i="24" s="1"/>
  <c r="C76" i="24"/>
  <c r="B76" i="24"/>
  <c r="X75" i="24"/>
  <c r="W75" i="24"/>
  <c r="F75" i="24"/>
  <c r="E75" i="24"/>
  <c r="D75" i="24"/>
  <c r="G75" i="24" s="1"/>
  <c r="C75" i="24"/>
  <c r="B75" i="24"/>
  <c r="X74" i="24"/>
  <c r="W74" i="24"/>
  <c r="F74" i="24"/>
  <c r="E74" i="24"/>
  <c r="D74" i="24"/>
  <c r="G74" i="24" s="1"/>
  <c r="C74" i="24"/>
  <c r="B74" i="24"/>
  <c r="X73" i="24"/>
  <c r="W73" i="24"/>
  <c r="F73" i="24"/>
  <c r="E73" i="24"/>
  <c r="D73" i="24"/>
  <c r="G73" i="24" s="1"/>
  <c r="C73" i="24"/>
  <c r="B73" i="24"/>
  <c r="X72" i="24"/>
  <c r="W72" i="24"/>
  <c r="F72" i="24"/>
  <c r="E72" i="24"/>
  <c r="D72" i="24"/>
  <c r="G72" i="24" s="1"/>
  <c r="C72" i="24"/>
  <c r="B72" i="24"/>
  <c r="X71" i="24"/>
  <c r="W71" i="24"/>
  <c r="F71" i="24"/>
  <c r="E71" i="24"/>
  <c r="D71" i="24"/>
  <c r="G71" i="24" s="1"/>
  <c r="C71" i="24"/>
  <c r="B71" i="24"/>
  <c r="X70" i="24"/>
  <c r="W70" i="24"/>
  <c r="F70" i="24"/>
  <c r="E70" i="24"/>
  <c r="D70" i="24"/>
  <c r="G70" i="24" s="1"/>
  <c r="C70" i="24"/>
  <c r="B70" i="24"/>
  <c r="X69" i="24"/>
  <c r="W69" i="24"/>
  <c r="F69" i="24"/>
  <c r="E69" i="24"/>
  <c r="D69" i="24"/>
  <c r="G69" i="24" s="1"/>
  <c r="C69" i="24"/>
  <c r="B69" i="24"/>
  <c r="X68" i="24"/>
  <c r="W68" i="24"/>
  <c r="F68" i="24"/>
  <c r="E68" i="24"/>
  <c r="D68" i="24"/>
  <c r="G68" i="24" s="1"/>
  <c r="C68" i="24"/>
  <c r="B68" i="24"/>
  <c r="X67" i="24"/>
  <c r="W67" i="24"/>
  <c r="F67" i="24"/>
  <c r="E67" i="24"/>
  <c r="D67" i="24"/>
  <c r="G67" i="24" s="1"/>
  <c r="C67" i="24"/>
  <c r="B67" i="24"/>
  <c r="X66" i="24"/>
  <c r="W66" i="24"/>
  <c r="F66" i="24"/>
  <c r="E66" i="24"/>
  <c r="D66" i="24"/>
  <c r="G66" i="24" s="1"/>
  <c r="C66" i="24"/>
  <c r="B66" i="24"/>
  <c r="X65" i="24"/>
  <c r="W65" i="24"/>
  <c r="F65" i="24"/>
  <c r="E65" i="24"/>
  <c r="D65" i="24"/>
  <c r="G65" i="24" s="1"/>
  <c r="C65" i="24"/>
  <c r="B65" i="24"/>
  <c r="X64" i="24"/>
  <c r="W64" i="24"/>
  <c r="F64" i="24"/>
  <c r="E64" i="24"/>
  <c r="D64" i="24"/>
  <c r="G64" i="24" s="1"/>
  <c r="C64" i="24"/>
  <c r="B64" i="24"/>
  <c r="X63" i="24"/>
  <c r="W63" i="24"/>
  <c r="X62" i="24"/>
  <c r="W62" i="24"/>
  <c r="X61" i="24"/>
  <c r="W61" i="24"/>
  <c r="X60" i="24"/>
  <c r="W60" i="24"/>
  <c r="X59" i="24"/>
  <c r="W59" i="24"/>
  <c r="X58" i="24"/>
  <c r="W58" i="24"/>
  <c r="X57" i="24"/>
  <c r="W57" i="24"/>
  <c r="X56" i="24"/>
  <c r="W56" i="24"/>
  <c r="F56" i="24"/>
  <c r="E56" i="24"/>
  <c r="D56" i="24"/>
  <c r="G56" i="24" s="1"/>
  <c r="C56" i="24"/>
  <c r="B56" i="24"/>
  <c r="X55" i="24"/>
  <c r="W55" i="24"/>
  <c r="F55" i="24"/>
  <c r="E55" i="24"/>
  <c r="D55" i="24"/>
  <c r="G55" i="24" s="1"/>
  <c r="C55" i="24"/>
  <c r="B55" i="24"/>
  <c r="X54" i="24"/>
  <c r="W54" i="24"/>
  <c r="F54" i="24"/>
  <c r="E54" i="24"/>
  <c r="D54" i="24"/>
  <c r="G54" i="24" s="1"/>
  <c r="C54" i="24"/>
  <c r="B54" i="24"/>
  <c r="X53" i="24"/>
  <c r="W53" i="24"/>
  <c r="F53" i="24"/>
  <c r="E53" i="24"/>
  <c r="D53" i="24"/>
  <c r="G53" i="24" s="1"/>
  <c r="C53" i="24"/>
  <c r="B53" i="24"/>
  <c r="X52" i="24"/>
  <c r="W52" i="24"/>
  <c r="F52" i="24"/>
  <c r="E52" i="24"/>
  <c r="D52" i="24"/>
  <c r="G52" i="24" s="1"/>
  <c r="C52" i="24"/>
  <c r="B52" i="24"/>
  <c r="X51" i="24"/>
  <c r="W51" i="24"/>
  <c r="F51" i="24"/>
  <c r="E51" i="24"/>
  <c r="D51" i="24"/>
  <c r="G51" i="24" s="1"/>
  <c r="C51" i="24"/>
  <c r="B51" i="24"/>
  <c r="X50" i="24"/>
  <c r="W50" i="24"/>
  <c r="F50" i="24"/>
  <c r="E50" i="24"/>
  <c r="D50" i="24"/>
  <c r="G50" i="24" s="1"/>
  <c r="C50" i="24"/>
  <c r="B50" i="24"/>
  <c r="X49" i="24"/>
  <c r="W49" i="24"/>
  <c r="F49" i="24"/>
  <c r="E49" i="24"/>
  <c r="D49" i="24"/>
  <c r="G49" i="24" s="1"/>
  <c r="C49" i="24"/>
  <c r="B49" i="24"/>
  <c r="X48" i="24"/>
  <c r="W48" i="24"/>
  <c r="X47" i="24"/>
  <c r="W47" i="24"/>
  <c r="F47" i="24"/>
  <c r="E47" i="24"/>
  <c r="D47" i="24"/>
  <c r="G47" i="24" s="1"/>
  <c r="C47" i="24"/>
  <c r="B47" i="24"/>
  <c r="X46" i="24"/>
  <c r="W46" i="24"/>
  <c r="F46" i="24"/>
  <c r="E46" i="24"/>
  <c r="D46" i="24"/>
  <c r="G46" i="24" s="1"/>
  <c r="C46" i="24"/>
  <c r="B46" i="24"/>
  <c r="X45" i="24"/>
  <c r="W45" i="24"/>
  <c r="X44" i="24"/>
  <c r="W44" i="24"/>
  <c r="F44" i="24"/>
  <c r="E44" i="24"/>
  <c r="D44" i="24"/>
  <c r="G44" i="24" s="1"/>
  <c r="C44" i="24"/>
  <c r="B44" i="24"/>
  <c r="X43" i="24"/>
  <c r="W43" i="24"/>
  <c r="F43" i="24"/>
  <c r="E43" i="24"/>
  <c r="D43" i="24"/>
  <c r="G43" i="24" s="1"/>
  <c r="C43" i="24"/>
  <c r="B43" i="24"/>
  <c r="X42" i="24"/>
  <c r="W42" i="24"/>
  <c r="F42" i="24"/>
  <c r="E42" i="24"/>
  <c r="D42" i="24"/>
  <c r="G42" i="24" s="1"/>
  <c r="C42" i="24"/>
  <c r="B42" i="24"/>
  <c r="X41" i="24"/>
  <c r="W41" i="24"/>
  <c r="F41" i="24"/>
  <c r="E41" i="24"/>
  <c r="D41" i="24"/>
  <c r="G41" i="24" s="1"/>
  <c r="C41" i="24"/>
  <c r="B41" i="24"/>
  <c r="X40" i="24"/>
  <c r="W40" i="24"/>
  <c r="F40" i="24"/>
  <c r="E40" i="24"/>
  <c r="D40" i="24"/>
  <c r="G40" i="24" s="1"/>
  <c r="C40" i="24"/>
  <c r="B40" i="24"/>
  <c r="X39" i="24"/>
  <c r="W39" i="24"/>
  <c r="F39" i="24"/>
  <c r="E39" i="24"/>
  <c r="D39" i="24"/>
  <c r="G39" i="24" s="1"/>
  <c r="C39" i="24"/>
  <c r="B39" i="24"/>
  <c r="X38" i="24"/>
  <c r="W38" i="24"/>
  <c r="F38" i="24"/>
  <c r="E38" i="24"/>
  <c r="D38" i="24"/>
  <c r="G38" i="24" s="1"/>
  <c r="C38" i="24"/>
  <c r="B38" i="24"/>
  <c r="X37" i="24"/>
  <c r="W37" i="24"/>
  <c r="F37" i="24"/>
  <c r="E37" i="24"/>
  <c r="D37" i="24"/>
  <c r="G37" i="24" s="1"/>
  <c r="C37" i="24"/>
  <c r="B37" i="24"/>
  <c r="X36" i="24"/>
  <c r="W36" i="24"/>
  <c r="F36" i="24"/>
  <c r="E36" i="24"/>
  <c r="D36" i="24"/>
  <c r="G36" i="24" s="1"/>
  <c r="C36" i="24"/>
  <c r="B36" i="24"/>
  <c r="X35" i="24"/>
  <c r="W35" i="24"/>
  <c r="F35" i="24"/>
  <c r="E35" i="24"/>
  <c r="D35" i="24"/>
  <c r="G35" i="24" s="1"/>
  <c r="C35" i="24"/>
  <c r="B35" i="24"/>
  <c r="X34" i="24"/>
  <c r="W34" i="24"/>
  <c r="F34" i="24"/>
  <c r="E34" i="24"/>
  <c r="D34" i="24"/>
  <c r="G34" i="24" s="1"/>
  <c r="C34" i="24"/>
  <c r="B34" i="24"/>
  <c r="X33" i="24"/>
  <c r="W33" i="24"/>
  <c r="F33" i="24"/>
  <c r="E33" i="24"/>
  <c r="D33" i="24"/>
  <c r="G33" i="24" s="1"/>
  <c r="C33" i="24"/>
  <c r="B33" i="24"/>
  <c r="X32" i="24"/>
  <c r="W32" i="24"/>
  <c r="X31" i="24"/>
  <c r="W31" i="24"/>
  <c r="F31" i="24"/>
  <c r="E31" i="24"/>
  <c r="D31" i="24"/>
  <c r="G31" i="24" s="1"/>
  <c r="C31" i="24"/>
  <c r="B31" i="24"/>
  <c r="X30" i="24"/>
  <c r="W30" i="24"/>
  <c r="F30" i="24"/>
  <c r="E30" i="24"/>
  <c r="D30" i="24"/>
  <c r="G30" i="24" s="1"/>
  <c r="C30" i="24"/>
  <c r="B30" i="24"/>
  <c r="X29" i="24"/>
  <c r="W29" i="24"/>
  <c r="X28" i="24"/>
  <c r="W28" i="24"/>
  <c r="F28" i="24"/>
  <c r="E28" i="24"/>
  <c r="D28" i="24"/>
  <c r="G28" i="24" s="1"/>
  <c r="C28" i="24"/>
  <c r="B28" i="24"/>
  <c r="X27" i="24"/>
  <c r="W27" i="24"/>
  <c r="F27" i="24"/>
  <c r="E27" i="24"/>
  <c r="D27" i="24"/>
  <c r="G27" i="24" s="1"/>
  <c r="C27" i="24"/>
  <c r="B27" i="24"/>
  <c r="X26" i="24"/>
  <c r="W26" i="24"/>
  <c r="F26" i="24"/>
  <c r="E26" i="24"/>
  <c r="D26" i="24"/>
  <c r="G26" i="24" s="1"/>
  <c r="C26" i="24"/>
  <c r="B26" i="24"/>
  <c r="X25" i="24"/>
  <c r="W25" i="24"/>
  <c r="F25" i="24"/>
  <c r="E25" i="24"/>
  <c r="D25" i="24"/>
  <c r="G25" i="24" s="1"/>
  <c r="C25" i="24"/>
  <c r="B25" i="24"/>
  <c r="X24" i="24"/>
  <c r="W24" i="24"/>
  <c r="F24" i="24"/>
  <c r="E24" i="24"/>
  <c r="D24" i="24"/>
  <c r="G24" i="24" s="1"/>
  <c r="C24" i="24"/>
  <c r="B24" i="24"/>
  <c r="X23" i="24"/>
  <c r="W23" i="24"/>
  <c r="X22" i="24"/>
  <c r="W22" i="24"/>
  <c r="F22" i="24"/>
  <c r="E22" i="24"/>
  <c r="D22" i="24"/>
  <c r="G22" i="24" s="1"/>
  <c r="C22" i="24"/>
  <c r="B22" i="24"/>
  <c r="X21" i="24"/>
  <c r="W21" i="24"/>
  <c r="F21" i="24"/>
  <c r="E21" i="24"/>
  <c r="D21" i="24"/>
  <c r="G21" i="24" s="1"/>
  <c r="C21" i="24"/>
  <c r="B21" i="24"/>
  <c r="X20" i="24"/>
  <c r="W20" i="24"/>
  <c r="F20" i="24"/>
  <c r="E20" i="24"/>
  <c r="D20" i="24"/>
  <c r="G20" i="24" s="1"/>
  <c r="C20" i="24"/>
  <c r="B20" i="24"/>
  <c r="X19" i="24"/>
  <c r="W19" i="24"/>
  <c r="F19" i="24"/>
  <c r="E19" i="24"/>
  <c r="D19" i="24"/>
  <c r="G19" i="24" s="1"/>
  <c r="C19" i="24"/>
  <c r="B19" i="24"/>
  <c r="X18" i="24"/>
  <c r="W18" i="24"/>
  <c r="F18" i="24"/>
  <c r="E18" i="24"/>
  <c r="D18" i="24"/>
  <c r="G18" i="24" s="1"/>
  <c r="C18" i="24"/>
  <c r="B18" i="24"/>
  <c r="X17" i="24"/>
  <c r="W17" i="24"/>
  <c r="F17" i="24"/>
  <c r="E17" i="24"/>
  <c r="D17" i="24"/>
  <c r="G17" i="24" s="1"/>
  <c r="C17" i="24"/>
  <c r="B17" i="24"/>
  <c r="X16" i="24"/>
  <c r="W16" i="24"/>
  <c r="F16" i="24"/>
  <c r="E16" i="24"/>
  <c r="D16" i="24"/>
  <c r="G16" i="24" s="1"/>
  <c r="C16" i="24"/>
  <c r="B16" i="24"/>
  <c r="X15" i="24"/>
  <c r="W15" i="24"/>
  <c r="F15" i="24"/>
  <c r="E15" i="24"/>
  <c r="D15" i="24"/>
  <c r="G15" i="24" s="1"/>
  <c r="C15" i="24"/>
  <c r="B15" i="24"/>
  <c r="X14" i="24"/>
  <c r="W14" i="24"/>
  <c r="F14" i="24"/>
  <c r="E14" i="24"/>
  <c r="D14" i="24"/>
  <c r="G14" i="24" s="1"/>
  <c r="C14" i="24"/>
  <c r="B14" i="24"/>
  <c r="X13" i="24"/>
  <c r="W13" i="24"/>
  <c r="F13" i="24"/>
  <c r="E13" i="24"/>
  <c r="D13" i="24"/>
  <c r="G13" i="24" s="1"/>
  <c r="C13" i="24"/>
  <c r="B13" i="24"/>
  <c r="X12" i="24"/>
  <c r="W12" i="24"/>
  <c r="F12" i="24"/>
  <c r="E12" i="24"/>
  <c r="D12" i="24"/>
  <c r="G12" i="24" s="1"/>
  <c r="C12" i="24"/>
  <c r="B12" i="24"/>
  <c r="X11" i="24"/>
  <c r="W11" i="24"/>
  <c r="F11" i="24"/>
  <c r="E11" i="24"/>
  <c r="D11" i="24"/>
  <c r="G11" i="24" s="1"/>
  <c r="C11" i="24"/>
  <c r="B11" i="24"/>
  <c r="X10" i="24"/>
  <c r="W10" i="24"/>
  <c r="F10" i="24"/>
  <c r="E10" i="24"/>
  <c r="D10" i="24"/>
  <c r="G10" i="24" s="1"/>
  <c r="C10" i="24"/>
  <c r="B10" i="24"/>
  <c r="X9" i="24"/>
  <c r="W9" i="24"/>
  <c r="F9" i="24"/>
  <c r="E9" i="24"/>
  <c r="D9" i="24"/>
  <c r="G9" i="24" s="1"/>
  <c r="C9" i="24"/>
  <c r="B9" i="24"/>
  <c r="X8" i="24"/>
  <c r="W8" i="24"/>
  <c r="F8" i="24"/>
  <c r="E8" i="24"/>
  <c r="D8" i="24"/>
  <c r="G8" i="24" s="1"/>
  <c r="C8" i="24"/>
  <c r="B8" i="24"/>
  <c r="X7" i="24"/>
  <c r="W7" i="24"/>
  <c r="F7" i="24"/>
  <c r="E7" i="24"/>
  <c r="D7" i="24"/>
  <c r="G7" i="24" s="1"/>
  <c r="C7" i="24"/>
  <c r="B7" i="24"/>
  <c r="AC6" i="24"/>
  <c r="X6" i="24"/>
  <c r="W6" i="24"/>
  <c r="F6" i="24"/>
  <c r="E6" i="24"/>
  <c r="D6" i="24"/>
  <c r="G6" i="24" s="1"/>
  <c r="C6" i="24"/>
  <c r="B6" i="24"/>
  <c r="V351" i="4"/>
  <c r="W351" i="4"/>
  <c r="V352" i="4"/>
  <c r="W352" i="4"/>
  <c r="V353" i="4"/>
  <c r="W353" i="4"/>
  <c r="V354" i="4"/>
  <c r="W354" i="4"/>
  <c r="V355" i="4"/>
  <c r="W355" i="4"/>
  <c r="V356" i="4"/>
  <c r="W356" i="4"/>
  <c r="V357" i="4"/>
  <c r="W357" i="4"/>
  <c r="V358" i="4"/>
  <c r="W358" i="4"/>
  <c r="V359" i="4"/>
  <c r="W359" i="4"/>
  <c r="V360" i="4"/>
  <c r="W360" i="4"/>
  <c r="V361" i="4"/>
  <c r="W361" i="4"/>
  <c r="V362" i="4"/>
  <c r="W362" i="4"/>
  <c r="V363" i="4"/>
  <c r="W363" i="4"/>
  <c r="V364" i="4"/>
  <c r="W364" i="4"/>
  <c r="V365" i="4"/>
  <c r="W365" i="4"/>
  <c r="V366" i="4"/>
  <c r="W366" i="4"/>
  <c r="V367" i="4"/>
  <c r="W367" i="4"/>
  <c r="V368" i="4"/>
  <c r="W368" i="4"/>
  <c r="V369" i="4"/>
  <c r="W369" i="4"/>
  <c r="V370" i="4"/>
  <c r="W370" i="4"/>
  <c r="V371" i="4"/>
  <c r="W371" i="4"/>
  <c r="V372" i="4"/>
  <c r="W372" i="4"/>
  <c r="V373" i="4"/>
  <c r="W373" i="4"/>
  <c r="V374" i="4"/>
  <c r="W374" i="4"/>
  <c r="V375" i="4"/>
  <c r="W375" i="4"/>
  <c r="V376" i="4"/>
  <c r="W376" i="4"/>
  <c r="V377" i="4"/>
  <c r="W377" i="4"/>
  <c r="V378" i="4"/>
  <c r="W378" i="4"/>
  <c r="V379" i="4"/>
  <c r="W379" i="4"/>
  <c r="V380" i="4"/>
  <c r="W380" i="4"/>
  <c r="V381" i="4"/>
  <c r="W381" i="4"/>
  <c r="V382" i="4"/>
  <c r="W382" i="4"/>
  <c r="V383" i="4"/>
  <c r="W383" i="4"/>
  <c r="V384" i="4"/>
  <c r="W384" i="4"/>
  <c r="V385" i="4"/>
  <c r="W385" i="4"/>
  <c r="V386" i="4"/>
  <c r="W386" i="4"/>
  <c r="V387" i="4"/>
  <c r="W387" i="4"/>
  <c r="V388" i="4"/>
  <c r="W388" i="4"/>
  <c r="V389" i="4"/>
  <c r="W389" i="4"/>
  <c r="V390" i="4"/>
  <c r="W390" i="4"/>
  <c r="V391" i="4"/>
  <c r="W391" i="4"/>
  <c r="V392" i="4"/>
  <c r="W392" i="4"/>
  <c r="V393" i="4"/>
  <c r="W393" i="4"/>
  <c r="V394" i="4"/>
  <c r="W394" i="4"/>
  <c r="V395" i="4"/>
  <c r="W395" i="4"/>
  <c r="V396" i="4"/>
  <c r="W396" i="4"/>
  <c r="V397" i="4"/>
  <c r="W397" i="4"/>
  <c r="V398" i="4"/>
  <c r="W398" i="4"/>
  <c r="V399" i="4"/>
  <c r="W399" i="4"/>
  <c r="V400" i="4"/>
  <c r="W400" i="4"/>
  <c r="V401" i="4"/>
  <c r="W401" i="4"/>
  <c r="V402" i="4"/>
  <c r="W402" i="4"/>
  <c r="V403" i="4"/>
  <c r="W403" i="4"/>
  <c r="V404" i="4"/>
  <c r="W404" i="4"/>
  <c r="V407" i="4"/>
  <c r="W407" i="4"/>
  <c r="V408" i="4"/>
  <c r="W408" i="4"/>
  <c r="V409" i="4"/>
  <c r="W409" i="4"/>
  <c r="V410" i="4"/>
  <c r="W410" i="4"/>
  <c r="V411" i="4"/>
  <c r="W411" i="4"/>
  <c r="V412" i="4"/>
  <c r="W412" i="4"/>
  <c r="V413" i="4"/>
  <c r="W413" i="4"/>
  <c r="V414" i="4"/>
  <c r="W414" i="4"/>
  <c r="V415" i="4"/>
  <c r="W415" i="4"/>
  <c r="V416" i="4"/>
  <c r="W416" i="4"/>
  <c r="V417" i="4"/>
  <c r="W417" i="4"/>
  <c r="V418" i="4"/>
  <c r="W418" i="4"/>
  <c r="V419" i="4"/>
  <c r="W419" i="4"/>
  <c r="V420" i="4"/>
  <c r="W420" i="4"/>
  <c r="V421" i="4"/>
  <c r="W421" i="4"/>
  <c r="V422" i="4"/>
  <c r="W422" i="4"/>
  <c r="V423" i="4"/>
  <c r="W423" i="4"/>
  <c r="V424" i="4"/>
  <c r="W424" i="4"/>
  <c r="V425" i="4"/>
  <c r="W425" i="4"/>
  <c r="V426" i="4"/>
  <c r="W426" i="4"/>
  <c r="V427" i="4"/>
  <c r="W427" i="4"/>
  <c r="V428" i="4"/>
  <c r="W428" i="4"/>
  <c r="V429" i="4"/>
  <c r="W429" i="4"/>
  <c r="V430" i="4"/>
  <c r="W430" i="4"/>
  <c r="V431" i="4"/>
  <c r="W431" i="4"/>
  <c r="V432" i="4"/>
  <c r="W432" i="4"/>
  <c r="V433" i="4"/>
  <c r="W433" i="4"/>
  <c r="V434" i="4"/>
  <c r="W434" i="4"/>
  <c r="V435" i="4"/>
  <c r="W435" i="4"/>
  <c r="V436" i="4"/>
  <c r="W436" i="4"/>
  <c r="V437" i="4"/>
  <c r="W437" i="4"/>
  <c r="V438" i="4"/>
  <c r="W438" i="4"/>
  <c r="V439" i="4"/>
  <c r="W439" i="4"/>
  <c r="V440" i="4"/>
  <c r="W440" i="4"/>
  <c r="V441" i="4"/>
  <c r="W441" i="4"/>
  <c r="V442" i="4"/>
  <c r="W442" i="4"/>
  <c r="V443" i="4"/>
  <c r="W443" i="4"/>
  <c r="V444" i="4"/>
  <c r="W444" i="4"/>
  <c r="V445" i="4"/>
  <c r="W445" i="4"/>
  <c r="V446" i="4"/>
  <c r="W446" i="4"/>
  <c r="V447" i="4"/>
  <c r="W447" i="4"/>
  <c r="V448" i="4"/>
  <c r="W448" i="4"/>
  <c r="V449" i="4"/>
  <c r="W449" i="4"/>
  <c r="V450" i="4"/>
  <c r="W450" i="4"/>
  <c r="V451" i="4"/>
  <c r="W451" i="4"/>
  <c r="V452" i="4"/>
  <c r="W452" i="4"/>
  <c r="V453" i="4"/>
  <c r="W453" i="4"/>
  <c r="V454" i="4"/>
  <c r="W454" i="4"/>
  <c r="V455" i="4"/>
  <c r="W455" i="4"/>
  <c r="V456" i="4"/>
  <c r="W456" i="4"/>
  <c r="V457" i="4"/>
  <c r="W457" i="4"/>
  <c r="V458" i="4"/>
  <c r="W458" i="4"/>
  <c r="V459" i="4"/>
  <c r="W459" i="4"/>
  <c r="V460" i="4"/>
  <c r="W460" i="4"/>
  <c r="V461" i="4"/>
  <c r="W461" i="4"/>
  <c r="V462" i="4"/>
  <c r="W462" i="4"/>
  <c r="V463" i="4"/>
  <c r="W463" i="4"/>
  <c r="V464" i="4"/>
  <c r="W464" i="4"/>
  <c r="V465" i="4"/>
  <c r="W465" i="4"/>
  <c r="V466" i="4"/>
  <c r="W466" i="4"/>
  <c r="V467" i="4"/>
  <c r="W467" i="4"/>
  <c r="V468" i="4"/>
  <c r="W468" i="4"/>
  <c r="V469" i="4"/>
  <c r="W469" i="4"/>
  <c r="V470" i="4"/>
  <c r="W470" i="4"/>
  <c r="V471" i="4"/>
  <c r="W471" i="4"/>
  <c r="V472" i="4"/>
  <c r="W472" i="4"/>
  <c r="V473" i="4"/>
  <c r="W473" i="4"/>
  <c r="V474" i="4"/>
  <c r="W474" i="4"/>
  <c r="V475" i="4"/>
  <c r="W475" i="4"/>
  <c r="V476" i="4"/>
  <c r="W476" i="4"/>
  <c r="V477" i="4"/>
  <c r="W477" i="4"/>
  <c r="V478" i="4"/>
  <c r="W478" i="4"/>
  <c r="V479" i="4"/>
  <c r="W479" i="4"/>
  <c r="V480" i="4"/>
  <c r="W480" i="4"/>
  <c r="V481" i="4"/>
  <c r="W481" i="4"/>
  <c r="V482" i="4"/>
  <c r="W482" i="4"/>
  <c r="V483" i="4"/>
  <c r="W483" i="4"/>
  <c r="V484" i="4"/>
  <c r="W484" i="4"/>
  <c r="V485" i="4"/>
  <c r="W485" i="4"/>
  <c r="V486" i="4"/>
  <c r="W486" i="4"/>
  <c r="V487" i="4"/>
  <c r="W487" i="4"/>
  <c r="V488" i="4"/>
  <c r="W488" i="4"/>
  <c r="V489" i="4"/>
  <c r="W489" i="4"/>
  <c r="V490" i="4"/>
  <c r="W490" i="4"/>
  <c r="V491" i="4"/>
  <c r="W491" i="4"/>
  <c r="V492" i="4"/>
  <c r="W492" i="4"/>
  <c r="V493" i="4"/>
  <c r="W493" i="4"/>
  <c r="V494" i="4"/>
  <c r="W494" i="4"/>
  <c r="V495" i="4"/>
  <c r="W495" i="4"/>
  <c r="V496" i="4"/>
  <c r="W496" i="4"/>
  <c r="V497" i="4"/>
  <c r="W497" i="4"/>
  <c r="V498" i="4"/>
  <c r="W498" i="4"/>
  <c r="V499" i="4"/>
  <c r="W499" i="4"/>
  <c r="V500" i="4"/>
  <c r="W500" i="4"/>
  <c r="V501" i="4"/>
  <c r="W501" i="4"/>
  <c r="V502" i="4"/>
  <c r="W502" i="4"/>
  <c r="V503" i="4"/>
  <c r="W503" i="4"/>
  <c r="V504" i="4"/>
  <c r="W504" i="4"/>
  <c r="V505" i="4"/>
  <c r="W505" i="4"/>
  <c r="V506" i="4"/>
  <c r="W506" i="4"/>
  <c r="V507" i="4"/>
  <c r="W507" i="4"/>
  <c r="V508" i="4"/>
  <c r="W508" i="4"/>
  <c r="V509" i="4"/>
  <c r="W509" i="4"/>
  <c r="V510" i="4"/>
  <c r="W510" i="4"/>
  <c r="V511" i="4"/>
  <c r="W511" i="4"/>
  <c r="V512" i="4"/>
  <c r="W512" i="4"/>
  <c r="V513" i="4"/>
  <c r="W513" i="4"/>
  <c r="V514" i="4"/>
  <c r="W514" i="4"/>
  <c r="V515" i="4"/>
  <c r="W515" i="4"/>
  <c r="V516" i="4"/>
  <c r="W516" i="4"/>
  <c r="V517" i="4"/>
  <c r="W517" i="4"/>
  <c r="V518" i="4"/>
  <c r="W518" i="4"/>
  <c r="V519" i="4"/>
  <c r="W519" i="4"/>
  <c r="V520" i="4"/>
  <c r="W520" i="4"/>
  <c r="V521" i="4"/>
  <c r="W521" i="4"/>
  <c r="V522" i="4"/>
  <c r="W522" i="4"/>
  <c r="V523" i="4"/>
  <c r="W523" i="4"/>
  <c r="V524" i="4"/>
  <c r="W524" i="4"/>
  <c r="V525" i="4"/>
  <c r="W525" i="4"/>
  <c r="V526" i="4"/>
  <c r="W526" i="4"/>
  <c r="V527" i="4"/>
  <c r="W527" i="4"/>
  <c r="V528" i="4"/>
  <c r="W528" i="4"/>
  <c r="V529" i="4"/>
  <c r="W529" i="4"/>
  <c r="V530" i="4"/>
  <c r="W530" i="4"/>
  <c r="V531" i="4"/>
  <c r="W531" i="4"/>
  <c r="V532" i="4"/>
  <c r="W532" i="4"/>
  <c r="V533" i="4"/>
  <c r="W533" i="4"/>
  <c r="V534" i="4"/>
  <c r="W534" i="4"/>
  <c r="V535" i="4"/>
  <c r="W535" i="4"/>
  <c r="V536" i="4"/>
  <c r="W536" i="4"/>
  <c r="V537" i="4"/>
  <c r="W537" i="4"/>
  <c r="V538" i="4"/>
  <c r="W538" i="4"/>
  <c r="V539" i="4"/>
  <c r="W539" i="4"/>
  <c r="V540" i="4"/>
  <c r="W540" i="4"/>
  <c r="V541" i="4"/>
  <c r="W541" i="4"/>
  <c r="V542" i="4"/>
  <c r="W542" i="4"/>
  <c r="V543" i="4"/>
  <c r="W543" i="4"/>
  <c r="V544" i="4"/>
  <c r="W544" i="4"/>
  <c r="V545" i="4"/>
  <c r="W545" i="4"/>
  <c r="V546" i="4"/>
  <c r="W546" i="4"/>
  <c r="V547" i="4"/>
  <c r="W547" i="4"/>
  <c r="V548" i="4"/>
  <c r="W548" i="4"/>
  <c r="V549" i="4"/>
  <c r="W549" i="4"/>
  <c r="V550" i="4"/>
  <c r="W550" i="4"/>
  <c r="V551" i="4"/>
  <c r="W551" i="4"/>
  <c r="V552" i="4"/>
  <c r="W552" i="4"/>
  <c r="V553" i="4"/>
  <c r="W553" i="4"/>
  <c r="V554" i="4"/>
  <c r="W554" i="4"/>
  <c r="V555" i="4"/>
  <c r="W555" i="4"/>
  <c r="V556" i="4"/>
  <c r="W556" i="4"/>
  <c r="V557" i="4"/>
  <c r="W557" i="4"/>
  <c r="V558" i="4"/>
  <c r="W558" i="4"/>
  <c r="V559" i="4"/>
  <c r="W559" i="4"/>
  <c r="V405" i="4" l="1"/>
  <c r="V406" i="4"/>
  <c r="W405" i="4"/>
  <c r="W406" i="4"/>
  <c r="W1011" i="24"/>
  <c r="W1012" i="24"/>
  <c r="R1020" i="24"/>
  <c r="X1020" i="24"/>
  <c r="W1020" i="24"/>
  <c r="W1004" i="24"/>
  <c r="AB792" i="4" l="1"/>
  <c r="AB793" i="4"/>
  <c r="AB794" i="4"/>
  <c r="AB795" i="4"/>
  <c r="AB796" i="4"/>
  <c r="AB797" i="4"/>
  <c r="AB798" i="4"/>
  <c r="AB799" i="4"/>
  <c r="AB800" i="4"/>
  <c r="AB801" i="4"/>
  <c r="AB802" i="4"/>
  <c r="AB803" i="4"/>
  <c r="AB804" i="4"/>
  <c r="AB805" i="4"/>
  <c r="AB806" i="4"/>
  <c r="AB807" i="4"/>
  <c r="AB808" i="4"/>
  <c r="AB809" i="4"/>
  <c r="AB810" i="4"/>
  <c r="AB811" i="4"/>
  <c r="AB812" i="4"/>
  <c r="AB813" i="4"/>
  <c r="AB814" i="4"/>
  <c r="AB815" i="4"/>
  <c r="AB816" i="4"/>
  <c r="AB817" i="4"/>
  <c r="AB818" i="4"/>
  <c r="AB819" i="4"/>
  <c r="AB820" i="4"/>
  <c r="AB821" i="4"/>
  <c r="AB822" i="4"/>
  <c r="AB823" i="4"/>
  <c r="AB824" i="4"/>
  <c r="AB825" i="4"/>
  <c r="AB826" i="4"/>
  <c r="AB827" i="4"/>
  <c r="AB828" i="4"/>
  <c r="AB829" i="4"/>
  <c r="AB830" i="4"/>
  <c r="AB831" i="4"/>
  <c r="AB832" i="4"/>
  <c r="AB833" i="4"/>
  <c r="AB834" i="4"/>
  <c r="AB835" i="4"/>
  <c r="AB836" i="4"/>
  <c r="AB837" i="4"/>
  <c r="AB838" i="4"/>
  <c r="AB839" i="4"/>
  <c r="AB840" i="4"/>
  <c r="AB841" i="4"/>
  <c r="AB842" i="4"/>
  <c r="AB843" i="4"/>
  <c r="AB844" i="4"/>
  <c r="AB845" i="4"/>
  <c r="AB846" i="4"/>
  <c r="AB847" i="4"/>
  <c r="AB848" i="4"/>
  <c r="AB849" i="4"/>
  <c r="AB850" i="4"/>
  <c r="AB851" i="4"/>
  <c r="AB852" i="4"/>
  <c r="AB853" i="4"/>
  <c r="AB854" i="4"/>
  <c r="AB855" i="4"/>
  <c r="AB856" i="4"/>
  <c r="AB857" i="4"/>
  <c r="AB858" i="4"/>
  <c r="AB859" i="4"/>
  <c r="AB860" i="4"/>
  <c r="AB861" i="4"/>
  <c r="AB862" i="4"/>
  <c r="AB863" i="4"/>
  <c r="AB864" i="4"/>
  <c r="AB865" i="4"/>
  <c r="AB866" i="4"/>
  <c r="AB867" i="4"/>
  <c r="AB868" i="4"/>
  <c r="AB869" i="4"/>
  <c r="AB870" i="4"/>
  <c r="AB871" i="4"/>
  <c r="AB872" i="4"/>
  <c r="AB873" i="4"/>
  <c r="AB874" i="4"/>
  <c r="AB875" i="4"/>
  <c r="AB876" i="4"/>
  <c r="AB877" i="4"/>
  <c r="AB878" i="4"/>
  <c r="AB879" i="4"/>
  <c r="AB880" i="4"/>
  <c r="AB881" i="4"/>
  <c r="AB882" i="4"/>
  <c r="AB883" i="4"/>
  <c r="AB884" i="4"/>
  <c r="AB885" i="4"/>
  <c r="AB886" i="4"/>
  <c r="AB887" i="4"/>
  <c r="AB888" i="4"/>
  <c r="AB889" i="4"/>
  <c r="AB890" i="4"/>
  <c r="AB891" i="4"/>
  <c r="AB892" i="4"/>
  <c r="AB893" i="4"/>
  <c r="AB894" i="4"/>
  <c r="AB895" i="4"/>
  <c r="AB896" i="4"/>
  <c r="AB897" i="4"/>
  <c r="AB898" i="4"/>
  <c r="AB899" i="4"/>
  <c r="AB900" i="4"/>
  <c r="AB901" i="4"/>
  <c r="AB902" i="4"/>
  <c r="AB903" i="4"/>
  <c r="AB904" i="4"/>
  <c r="AB905" i="4"/>
  <c r="AB906" i="4"/>
  <c r="AB907" i="4"/>
  <c r="AB908" i="4"/>
  <c r="AB909" i="4"/>
  <c r="AB910" i="4"/>
  <c r="AB911" i="4"/>
  <c r="AB912" i="4"/>
  <c r="AB913" i="4"/>
  <c r="AB914" i="4"/>
  <c r="AB915" i="4"/>
  <c r="AB916" i="4"/>
  <c r="AB917" i="4"/>
  <c r="AB918" i="4"/>
  <c r="AB919" i="4"/>
  <c r="AB920" i="4"/>
  <c r="AB921" i="4"/>
  <c r="AB922" i="4"/>
  <c r="AB923" i="4"/>
  <c r="AB924" i="4"/>
  <c r="AB925" i="4"/>
  <c r="AB926" i="4"/>
  <c r="AB927" i="4"/>
  <c r="AB928" i="4"/>
  <c r="AB929" i="4"/>
  <c r="AB930" i="4"/>
  <c r="AB931" i="4"/>
  <c r="AB932" i="4"/>
  <c r="AB933" i="4"/>
  <c r="AB934" i="4"/>
  <c r="AB935" i="4"/>
  <c r="AB936" i="4"/>
  <c r="AB937" i="4"/>
  <c r="AB938" i="4"/>
  <c r="AB939" i="4"/>
  <c r="AB940" i="4"/>
  <c r="AB941" i="4"/>
  <c r="AB942" i="4"/>
  <c r="AB943" i="4"/>
  <c r="AB944" i="4"/>
  <c r="AB945" i="4"/>
  <c r="AB946" i="4"/>
  <c r="AB947" i="4"/>
  <c r="AB948" i="4"/>
  <c r="AB949" i="4"/>
  <c r="AB950" i="4"/>
  <c r="AB951" i="4"/>
  <c r="AB952" i="4"/>
  <c r="AB953" i="4"/>
  <c r="AB954" i="4"/>
  <c r="AB955" i="4"/>
  <c r="AB956" i="4"/>
  <c r="AB957" i="4"/>
  <c r="AB958" i="4"/>
  <c r="AB959" i="4"/>
  <c r="AB960" i="4"/>
  <c r="AB961" i="4"/>
  <c r="AB962" i="4"/>
  <c r="AB963" i="4"/>
  <c r="AB964" i="4"/>
  <c r="AB965" i="4"/>
  <c r="AB966" i="4"/>
  <c r="AB967" i="4"/>
  <c r="AB968" i="4"/>
  <c r="AB969" i="4"/>
  <c r="AB970" i="4"/>
  <c r="AB971" i="4"/>
  <c r="AB972" i="4"/>
  <c r="AB973" i="4"/>
  <c r="AB974" i="4"/>
  <c r="AB975" i="4"/>
  <c r="AB976" i="4"/>
  <c r="AB977" i="4"/>
  <c r="AB978" i="4"/>
  <c r="AB979" i="4"/>
  <c r="AB980" i="4"/>
  <c r="AB981" i="4"/>
  <c r="AB982" i="4"/>
  <c r="AB983" i="4"/>
  <c r="AB984" i="4"/>
  <c r="AB985" i="4"/>
  <c r="AB986" i="4"/>
  <c r="AB987" i="4"/>
  <c r="AB988" i="4"/>
  <c r="AB989" i="4"/>
  <c r="AB990" i="4"/>
  <c r="AB991" i="4"/>
  <c r="V787" i="4" l="1"/>
  <c r="W787" i="4"/>
  <c r="AB787" i="4"/>
  <c r="AB510" i="4" l="1"/>
  <c r="AB511" i="4"/>
  <c r="AB512" i="4"/>
  <c r="AB513" i="4"/>
  <c r="AB514" i="4"/>
  <c r="AB515" i="4"/>
  <c r="AB516" i="4"/>
  <c r="AB517" i="4"/>
  <c r="AB518" i="4"/>
  <c r="AB519" i="4"/>
  <c r="AB520" i="4"/>
  <c r="AB521" i="4"/>
  <c r="AB522" i="4"/>
  <c r="AB523" i="4"/>
  <c r="AB524" i="4"/>
  <c r="AB525" i="4"/>
  <c r="AB526" i="4"/>
  <c r="AB527" i="4"/>
  <c r="AB528" i="4"/>
  <c r="AB529" i="4"/>
  <c r="AB530" i="4"/>
  <c r="AB531" i="4"/>
  <c r="AB532" i="4"/>
  <c r="AB533" i="4"/>
  <c r="AB534" i="4"/>
  <c r="AB535" i="4"/>
  <c r="AB536" i="4"/>
  <c r="AB537" i="4"/>
  <c r="AB538" i="4"/>
  <c r="AB539" i="4"/>
  <c r="AB540" i="4"/>
  <c r="AB541" i="4"/>
  <c r="AB542" i="4"/>
  <c r="AB543" i="4"/>
  <c r="AB544" i="4"/>
  <c r="AB545" i="4"/>
  <c r="AB546" i="4"/>
  <c r="AB547" i="4"/>
  <c r="AB548" i="4"/>
  <c r="AB549" i="4"/>
  <c r="AB550" i="4"/>
  <c r="AB551" i="4"/>
  <c r="AB552" i="4"/>
  <c r="AB553" i="4"/>
  <c r="AB554" i="4"/>
  <c r="AB555" i="4"/>
  <c r="AB556" i="4"/>
  <c r="AB557" i="4"/>
  <c r="AB558" i="4"/>
  <c r="AB559" i="4"/>
  <c r="AB560" i="4"/>
  <c r="AB561" i="4"/>
  <c r="AB562" i="4"/>
  <c r="AB563" i="4"/>
  <c r="AB564" i="4"/>
  <c r="AB565" i="4"/>
  <c r="AB566" i="4"/>
  <c r="AB567" i="4"/>
  <c r="AB568" i="4"/>
  <c r="AB569" i="4"/>
  <c r="AB570" i="4"/>
  <c r="AB571" i="4"/>
  <c r="AB572" i="4"/>
  <c r="AB573" i="4"/>
  <c r="AB574" i="4"/>
  <c r="AB575" i="4"/>
  <c r="AB576" i="4"/>
  <c r="AB577" i="4"/>
  <c r="AB578" i="4"/>
  <c r="AB579" i="4"/>
  <c r="AB580" i="4"/>
  <c r="AB581" i="4"/>
  <c r="AB582" i="4"/>
  <c r="AB583" i="4"/>
  <c r="AB584" i="4"/>
  <c r="AB585" i="4"/>
  <c r="AB586" i="4"/>
  <c r="AB587" i="4"/>
  <c r="AB588" i="4"/>
  <c r="AB589" i="4"/>
  <c r="AB590" i="4"/>
  <c r="AB591" i="4"/>
  <c r="AB592" i="4"/>
  <c r="AB593" i="4"/>
  <c r="AB594" i="4"/>
  <c r="AB595" i="4"/>
  <c r="AB596" i="4"/>
  <c r="AB597" i="4"/>
  <c r="AB598" i="4"/>
  <c r="AB599" i="4"/>
  <c r="AB600" i="4"/>
  <c r="AB601" i="4"/>
  <c r="AB602" i="4"/>
  <c r="AB603" i="4"/>
  <c r="AB604" i="4"/>
  <c r="AB605" i="4"/>
  <c r="AB606" i="4"/>
  <c r="AB607" i="4"/>
  <c r="AB608" i="4"/>
  <c r="AB609" i="4"/>
  <c r="AB610" i="4"/>
  <c r="AB611" i="4"/>
  <c r="AB612" i="4"/>
  <c r="AB613" i="4"/>
  <c r="AB614" i="4"/>
  <c r="AB615" i="4"/>
  <c r="AB616" i="4"/>
  <c r="AB617" i="4"/>
  <c r="AB618" i="4"/>
  <c r="AB619" i="4"/>
  <c r="AB620" i="4"/>
  <c r="AB621" i="4"/>
  <c r="AB622" i="4"/>
  <c r="AB623" i="4"/>
  <c r="AB624" i="4"/>
  <c r="AB625" i="4"/>
  <c r="AB626" i="4"/>
  <c r="AB627" i="4"/>
  <c r="AB628" i="4"/>
  <c r="AB629" i="4"/>
  <c r="AB630" i="4"/>
  <c r="AB631" i="4"/>
  <c r="AB632" i="4"/>
  <c r="AB633" i="4"/>
  <c r="AB634" i="4"/>
  <c r="AB635" i="4"/>
  <c r="AB636" i="4"/>
  <c r="AB637" i="4"/>
  <c r="AB638" i="4"/>
  <c r="AB639" i="4"/>
  <c r="AB640" i="4"/>
  <c r="AB641" i="4"/>
  <c r="AB642" i="4"/>
  <c r="AB643" i="4"/>
  <c r="AB644" i="4"/>
  <c r="AB645" i="4"/>
  <c r="AB646" i="4"/>
  <c r="AB647" i="4"/>
  <c r="AB648" i="4"/>
  <c r="AB649" i="4"/>
  <c r="AB650" i="4"/>
  <c r="AB651" i="4"/>
  <c r="AB652" i="4"/>
  <c r="AB653" i="4"/>
  <c r="AB654" i="4"/>
  <c r="AB655" i="4"/>
  <c r="AB656" i="4"/>
  <c r="AB657" i="4"/>
  <c r="AB658" i="4"/>
  <c r="AB659" i="4"/>
  <c r="AB660" i="4"/>
  <c r="AB661" i="4"/>
  <c r="AB662" i="4"/>
  <c r="AB663" i="4"/>
  <c r="AB664" i="4"/>
  <c r="AB665" i="4"/>
  <c r="AB666" i="4"/>
  <c r="AB667" i="4"/>
  <c r="AB668" i="4"/>
  <c r="AB669" i="4"/>
  <c r="AB670" i="4"/>
  <c r="AB671" i="4"/>
  <c r="AB672" i="4"/>
  <c r="AB673" i="4"/>
  <c r="AB674" i="4"/>
  <c r="AB675" i="4"/>
  <c r="AB676" i="4"/>
  <c r="AB677" i="4"/>
  <c r="AB678" i="4"/>
  <c r="AB679" i="4"/>
  <c r="AB680" i="4"/>
  <c r="AB681" i="4"/>
  <c r="AB682" i="4"/>
  <c r="AB683" i="4"/>
  <c r="AB684" i="4"/>
  <c r="AB685" i="4"/>
  <c r="AB686" i="4"/>
  <c r="AB687" i="4"/>
  <c r="AB688" i="4"/>
  <c r="AB689" i="4"/>
  <c r="AB690" i="4"/>
  <c r="AB691" i="4"/>
  <c r="AB692" i="4"/>
  <c r="AB693" i="4"/>
  <c r="AB694" i="4"/>
  <c r="AB695" i="4"/>
  <c r="AB696" i="4"/>
  <c r="AB697" i="4"/>
  <c r="AB698" i="4"/>
  <c r="AB699" i="4"/>
  <c r="AB700" i="4"/>
  <c r="AB701" i="4"/>
  <c r="AB702" i="4"/>
  <c r="AB703" i="4"/>
  <c r="AB704" i="4"/>
  <c r="U19" i="5" s="1"/>
  <c r="AB705" i="4"/>
  <c r="AB706" i="4"/>
  <c r="AB707" i="4"/>
  <c r="AB708" i="4"/>
  <c r="U20" i="5" s="1"/>
  <c r="AB709" i="4"/>
  <c r="AB710" i="4"/>
  <c r="AB711" i="4"/>
  <c r="AB712" i="4"/>
  <c r="AB713" i="4"/>
  <c r="AB714" i="4"/>
  <c r="AB715" i="4"/>
  <c r="AB716" i="4"/>
  <c r="AB717" i="4"/>
  <c r="AB718" i="4"/>
  <c r="AB719" i="4"/>
  <c r="AB720" i="4"/>
  <c r="AB721" i="4"/>
  <c r="AB722" i="4"/>
  <c r="AB723" i="4"/>
  <c r="AB724" i="4"/>
  <c r="AB725" i="4"/>
  <c r="AB726" i="4"/>
  <c r="AB727" i="4"/>
  <c r="AB728" i="4"/>
  <c r="AB729" i="4"/>
  <c r="AB730" i="4"/>
  <c r="AB731" i="4"/>
  <c r="AB732" i="4"/>
  <c r="AB733" i="4"/>
  <c r="AB734" i="4"/>
  <c r="AB735" i="4"/>
  <c r="AB736" i="4"/>
  <c r="AB737" i="4"/>
  <c r="AB738" i="4"/>
  <c r="AB739" i="4"/>
  <c r="AB740" i="4"/>
  <c r="AB741" i="4"/>
  <c r="AB742" i="4"/>
  <c r="AB743" i="4"/>
  <c r="AB744" i="4"/>
  <c r="AB745" i="4"/>
  <c r="AB746" i="4"/>
  <c r="AB747" i="4"/>
  <c r="AB748" i="4"/>
  <c r="AB749" i="4"/>
  <c r="AB750" i="4"/>
  <c r="AB751" i="4"/>
  <c r="AB752" i="4"/>
  <c r="AB753" i="4"/>
  <c r="AB754" i="4"/>
  <c r="AB755" i="4"/>
  <c r="AB756" i="4"/>
  <c r="AB757" i="4"/>
  <c r="AB758" i="4"/>
  <c r="AB759" i="4"/>
  <c r="AB760" i="4"/>
  <c r="AB761" i="4"/>
  <c r="AB762" i="4"/>
  <c r="AB763" i="4"/>
  <c r="AB764" i="4"/>
  <c r="AB765" i="4"/>
  <c r="AB766" i="4"/>
  <c r="AB767" i="4"/>
  <c r="AB768" i="4"/>
  <c r="AB769" i="4"/>
  <c r="AB770" i="4"/>
  <c r="AB771" i="4"/>
  <c r="AB772" i="4"/>
  <c r="AB773" i="4"/>
  <c r="AB774" i="4"/>
  <c r="AB775" i="4"/>
  <c r="AB776" i="4"/>
  <c r="AB777" i="4"/>
  <c r="AB778" i="4"/>
  <c r="AB779" i="4"/>
  <c r="AB780" i="4"/>
  <c r="AB781" i="4"/>
  <c r="AB782" i="4"/>
  <c r="AB783" i="4"/>
  <c r="AB784" i="4"/>
  <c r="AB785" i="4"/>
  <c r="AB786" i="4"/>
  <c r="AB788" i="4"/>
  <c r="AB789" i="4"/>
  <c r="AB790" i="4"/>
  <c r="AB791" i="4"/>
  <c r="AB992" i="4"/>
  <c r="AB993" i="4"/>
  <c r="AB994" i="4"/>
  <c r="AB995" i="4"/>
  <c r="AB996" i="4"/>
  <c r="AB997" i="4"/>
  <c r="AB998" i="4"/>
  <c r="AB999" i="4"/>
  <c r="AB1000" i="4"/>
  <c r="AB1001" i="4"/>
  <c r="AB1003" i="4"/>
  <c r="AB1004" i="4"/>
  <c r="AB1005" i="4"/>
  <c r="AB1006" i="4"/>
  <c r="AB1007" i="4"/>
  <c r="AB1008" i="4"/>
  <c r="AB1009" i="4"/>
  <c r="AB1010" i="4"/>
  <c r="AB1011" i="4"/>
  <c r="AB1012" i="4"/>
  <c r="AB1013" i="4"/>
  <c r="AB1014" i="4"/>
  <c r="AB6" i="4"/>
  <c r="Q1011" i="4"/>
  <c r="Q1010" i="4"/>
  <c r="G103" i="13"/>
  <c r="V1018" i="4" l="1"/>
  <c r="V1017" i="4"/>
  <c r="W1017" i="4"/>
  <c r="W1018" i="4"/>
  <c r="Q1003" i="4" l="1"/>
  <c r="W1003" i="4" l="1"/>
  <c r="V1003" i="4"/>
  <c r="V35" i="4"/>
  <c r="W35" i="4"/>
  <c r="V36" i="4"/>
  <c r="W36" i="4"/>
  <c r="V37" i="4"/>
  <c r="W37" i="4"/>
  <c r="V38" i="4"/>
  <c r="W38" i="4"/>
  <c r="V39" i="4"/>
  <c r="W39" i="4"/>
  <c r="V40" i="4"/>
  <c r="W40" i="4"/>
  <c r="V41" i="4"/>
  <c r="W41" i="4"/>
  <c r="V42" i="4"/>
  <c r="W42" i="4"/>
  <c r="V43" i="4"/>
  <c r="W43" i="4"/>
  <c r="V44" i="4"/>
  <c r="W44" i="4"/>
  <c r="V45" i="4"/>
  <c r="W45" i="4"/>
  <c r="V46" i="4"/>
  <c r="W46" i="4"/>
  <c r="V47" i="4"/>
  <c r="W47" i="4"/>
  <c r="V48" i="4"/>
  <c r="W48" i="4"/>
  <c r="V49" i="4"/>
  <c r="W49" i="4"/>
  <c r="V50" i="4"/>
  <c r="W50" i="4"/>
  <c r="V51" i="4"/>
  <c r="W51" i="4"/>
  <c r="V52" i="4"/>
  <c r="W52" i="4"/>
  <c r="V53" i="4"/>
  <c r="W53" i="4"/>
  <c r="V54" i="4"/>
  <c r="W54" i="4"/>
  <c r="V55" i="4"/>
  <c r="W55" i="4"/>
  <c r="V56" i="4"/>
  <c r="W56" i="4"/>
  <c r="V57" i="4"/>
  <c r="W57" i="4"/>
  <c r="V58" i="4"/>
  <c r="W58" i="4"/>
  <c r="V59" i="4"/>
  <c r="W59" i="4"/>
  <c r="V60" i="4"/>
  <c r="W60" i="4"/>
  <c r="V61" i="4"/>
  <c r="W61" i="4"/>
  <c r="V62" i="4"/>
  <c r="W62" i="4"/>
  <c r="V63" i="4"/>
  <c r="W63" i="4"/>
  <c r="V64" i="4"/>
  <c r="W64" i="4"/>
  <c r="V65" i="4"/>
  <c r="W65" i="4"/>
  <c r="V66" i="4"/>
  <c r="W66" i="4"/>
  <c r="V67" i="4"/>
  <c r="W67" i="4"/>
  <c r="V68" i="4"/>
  <c r="W68" i="4"/>
  <c r="V69" i="4"/>
  <c r="W69" i="4"/>
  <c r="V70" i="4"/>
  <c r="W70" i="4"/>
  <c r="V71" i="4"/>
  <c r="W71" i="4"/>
  <c r="V72" i="4"/>
  <c r="W72" i="4"/>
  <c r="V73" i="4"/>
  <c r="W73" i="4"/>
  <c r="V74" i="4"/>
  <c r="W74" i="4"/>
  <c r="V75" i="4"/>
  <c r="W75" i="4"/>
  <c r="V76" i="4"/>
  <c r="W76" i="4"/>
  <c r="V77" i="4"/>
  <c r="W77" i="4"/>
  <c r="V78" i="4"/>
  <c r="W78" i="4"/>
  <c r="V79" i="4"/>
  <c r="W79" i="4"/>
  <c r="V80" i="4"/>
  <c r="W80" i="4"/>
  <c r="V81" i="4"/>
  <c r="W81" i="4"/>
  <c r="V82" i="4"/>
  <c r="W82" i="4"/>
  <c r="V83" i="4"/>
  <c r="W83" i="4"/>
  <c r="V84" i="4"/>
  <c r="W84" i="4"/>
  <c r="V85" i="4"/>
  <c r="W85" i="4"/>
  <c r="V86" i="4"/>
  <c r="W86" i="4"/>
  <c r="V87" i="4"/>
  <c r="W87" i="4"/>
  <c r="V88" i="4"/>
  <c r="W88" i="4"/>
  <c r="V89" i="4"/>
  <c r="W89" i="4"/>
  <c r="V90" i="4"/>
  <c r="W90" i="4"/>
  <c r="V91" i="4"/>
  <c r="W91" i="4"/>
  <c r="V92" i="4"/>
  <c r="W92" i="4"/>
  <c r="V93" i="4"/>
  <c r="W93" i="4"/>
  <c r="V94" i="4"/>
  <c r="W94" i="4"/>
  <c r="V95" i="4"/>
  <c r="W95" i="4"/>
  <c r="V96" i="4"/>
  <c r="W96" i="4"/>
  <c r="V97" i="4"/>
  <c r="W97" i="4"/>
  <c r="V98" i="4"/>
  <c r="W98" i="4"/>
  <c r="V99" i="4"/>
  <c r="W99" i="4"/>
  <c r="V100" i="4"/>
  <c r="W100" i="4"/>
  <c r="V101" i="4"/>
  <c r="W101" i="4"/>
  <c r="V102" i="4"/>
  <c r="W102" i="4"/>
  <c r="V103" i="4"/>
  <c r="W103" i="4"/>
  <c r="V104" i="4"/>
  <c r="W104" i="4"/>
  <c r="V105" i="4"/>
  <c r="W105" i="4"/>
  <c r="V106" i="4"/>
  <c r="W106" i="4"/>
  <c r="V107" i="4"/>
  <c r="W107" i="4"/>
  <c r="V108" i="4"/>
  <c r="W108" i="4"/>
  <c r="V109" i="4"/>
  <c r="W109" i="4"/>
  <c r="V110" i="4"/>
  <c r="W110" i="4"/>
  <c r="V111" i="4"/>
  <c r="W111" i="4"/>
  <c r="V112" i="4"/>
  <c r="W112" i="4"/>
  <c r="V113" i="4"/>
  <c r="W113" i="4"/>
  <c r="V114" i="4"/>
  <c r="W114" i="4"/>
  <c r="V115" i="4"/>
  <c r="W115" i="4"/>
  <c r="V116" i="4"/>
  <c r="W116" i="4"/>
  <c r="V117" i="4"/>
  <c r="W117" i="4"/>
  <c r="V118" i="4"/>
  <c r="W118" i="4"/>
  <c r="V119" i="4"/>
  <c r="W119" i="4"/>
  <c r="V120" i="4"/>
  <c r="W120" i="4"/>
  <c r="V121" i="4"/>
  <c r="W121" i="4"/>
  <c r="V122" i="4"/>
  <c r="W122" i="4"/>
  <c r="V123" i="4"/>
  <c r="W123" i="4"/>
  <c r="V124" i="4"/>
  <c r="W124" i="4"/>
  <c r="V125" i="4"/>
  <c r="W125" i="4"/>
  <c r="V126" i="4"/>
  <c r="W126" i="4"/>
  <c r="V127" i="4"/>
  <c r="W127" i="4"/>
  <c r="V128" i="4"/>
  <c r="W128" i="4"/>
  <c r="V129" i="4"/>
  <c r="W129" i="4"/>
  <c r="V130" i="4"/>
  <c r="W130" i="4"/>
  <c r="V131" i="4"/>
  <c r="W131" i="4"/>
  <c r="V132" i="4"/>
  <c r="W132" i="4"/>
  <c r="V133" i="4"/>
  <c r="W133" i="4"/>
  <c r="V134" i="4"/>
  <c r="W134" i="4"/>
  <c r="V135" i="4"/>
  <c r="W135" i="4"/>
  <c r="V136" i="4"/>
  <c r="W136" i="4"/>
  <c r="V137" i="4"/>
  <c r="W137" i="4"/>
  <c r="V138" i="4"/>
  <c r="W138" i="4"/>
  <c r="V139" i="4"/>
  <c r="W139" i="4"/>
  <c r="V140" i="4"/>
  <c r="W140" i="4"/>
  <c r="V141" i="4"/>
  <c r="W141" i="4"/>
  <c r="V142" i="4"/>
  <c r="W142" i="4"/>
  <c r="V143" i="4"/>
  <c r="W143" i="4"/>
  <c r="V144" i="4"/>
  <c r="W144" i="4"/>
  <c r="V145" i="4"/>
  <c r="W145" i="4"/>
  <c r="V146" i="4"/>
  <c r="W146" i="4"/>
  <c r="V147" i="4"/>
  <c r="W147" i="4"/>
  <c r="V148" i="4"/>
  <c r="W148" i="4"/>
  <c r="V149" i="4"/>
  <c r="W149" i="4"/>
  <c r="V150" i="4"/>
  <c r="W150" i="4"/>
  <c r="V151" i="4"/>
  <c r="W151" i="4"/>
  <c r="V152" i="4"/>
  <c r="W152" i="4"/>
  <c r="V153" i="4"/>
  <c r="W153" i="4"/>
  <c r="V154" i="4"/>
  <c r="W154" i="4"/>
  <c r="V155" i="4"/>
  <c r="W155" i="4"/>
  <c r="V156" i="4"/>
  <c r="W156" i="4"/>
  <c r="V157" i="4"/>
  <c r="W157" i="4"/>
  <c r="V158" i="4"/>
  <c r="W158" i="4"/>
  <c r="V159" i="4"/>
  <c r="W159" i="4"/>
  <c r="V160" i="4"/>
  <c r="W160" i="4"/>
  <c r="V161" i="4"/>
  <c r="W161" i="4"/>
  <c r="V162" i="4"/>
  <c r="W162" i="4"/>
  <c r="V163" i="4"/>
  <c r="W163" i="4"/>
  <c r="V21" i="4"/>
  <c r="W21" i="4"/>
  <c r="V22" i="4"/>
  <c r="W22" i="4"/>
  <c r="V23" i="4"/>
  <c r="W23" i="4"/>
  <c r="V24" i="4"/>
  <c r="W24" i="4"/>
  <c r="V25" i="4"/>
  <c r="W25" i="4"/>
  <c r="V26" i="4"/>
  <c r="W26" i="4"/>
  <c r="V27" i="4"/>
  <c r="W27" i="4"/>
  <c r="V28" i="4"/>
  <c r="W28" i="4"/>
  <c r="V29" i="4"/>
  <c r="W29" i="4"/>
  <c r="V30" i="4"/>
  <c r="W30" i="4"/>
  <c r="V31" i="4"/>
  <c r="W31" i="4"/>
  <c r="V32" i="4"/>
  <c r="W32" i="4"/>
  <c r="V33" i="4"/>
  <c r="W33" i="4"/>
  <c r="V34" i="4"/>
  <c r="W34" i="4"/>
  <c r="V11" i="4" l="1"/>
  <c r="W11" i="4"/>
  <c r="V12" i="4"/>
  <c r="W12" i="4"/>
  <c r="V13" i="4"/>
  <c r="W13" i="4"/>
  <c r="V14" i="4"/>
  <c r="W14" i="4"/>
  <c r="V15" i="4"/>
  <c r="W15" i="4"/>
  <c r="V16" i="4"/>
  <c r="W16" i="4"/>
  <c r="V17" i="4"/>
  <c r="W17" i="4"/>
  <c r="V18" i="4"/>
  <c r="W18" i="4"/>
  <c r="V19" i="4"/>
  <c r="W19" i="4"/>
  <c r="V20" i="4"/>
  <c r="W20" i="4"/>
  <c r="V164" i="4" l="1"/>
  <c r="W164" i="4"/>
  <c r="V165" i="4"/>
  <c r="W165" i="4"/>
  <c r="V166" i="4"/>
  <c r="W166" i="4"/>
  <c r="V167" i="4"/>
  <c r="W167" i="4"/>
  <c r="V168" i="4"/>
  <c r="W168" i="4"/>
  <c r="V169" i="4"/>
  <c r="W169" i="4"/>
  <c r="V170" i="4"/>
  <c r="W170" i="4"/>
  <c r="V171" i="4"/>
  <c r="W171" i="4"/>
  <c r="V172" i="4"/>
  <c r="W172" i="4"/>
  <c r="V173" i="4"/>
  <c r="W173" i="4"/>
  <c r="V174" i="4"/>
  <c r="W174" i="4"/>
  <c r="W175" i="4"/>
  <c r="V176" i="4"/>
  <c r="W176" i="4"/>
  <c r="V177" i="4"/>
  <c r="W177" i="4"/>
  <c r="V178" i="4"/>
  <c r="W178" i="4"/>
  <c r="V179" i="4"/>
  <c r="W179" i="4"/>
  <c r="V180" i="4"/>
  <c r="W180" i="4"/>
  <c r="V181" i="4"/>
  <c r="W181" i="4"/>
  <c r="V182" i="4"/>
  <c r="W182" i="4"/>
  <c r="V183" i="4"/>
  <c r="W183" i="4"/>
  <c r="V184" i="4"/>
  <c r="W184" i="4"/>
  <c r="V185" i="4"/>
  <c r="W185" i="4"/>
  <c r="V186" i="4"/>
  <c r="W186" i="4"/>
  <c r="V187" i="4"/>
  <c r="W187" i="4"/>
  <c r="V188" i="4"/>
  <c r="W188" i="4"/>
  <c r="V189" i="4"/>
  <c r="W189" i="4"/>
  <c r="V190" i="4"/>
  <c r="W190" i="4"/>
  <c r="V191" i="4"/>
  <c r="W191" i="4"/>
  <c r="V192" i="4"/>
  <c r="W192" i="4"/>
  <c r="V193" i="4"/>
  <c r="W193" i="4"/>
  <c r="V194" i="4"/>
  <c r="W194" i="4"/>
  <c r="V195" i="4"/>
  <c r="W195" i="4"/>
  <c r="V196" i="4"/>
  <c r="W196" i="4"/>
  <c r="V197" i="4"/>
  <c r="W197" i="4"/>
  <c r="V198" i="4"/>
  <c r="W198" i="4"/>
  <c r="V199" i="4"/>
  <c r="W199" i="4"/>
  <c r="V200" i="4"/>
  <c r="W200" i="4"/>
  <c r="V201" i="4"/>
  <c r="W201" i="4"/>
  <c r="V202" i="4"/>
  <c r="W202" i="4"/>
  <c r="V203" i="4"/>
  <c r="W203" i="4"/>
  <c r="V204" i="4"/>
  <c r="W204" i="4"/>
  <c r="V205" i="4"/>
  <c r="W205" i="4"/>
  <c r="V206" i="4"/>
  <c r="W206" i="4"/>
  <c r="V207" i="4"/>
  <c r="W207" i="4"/>
  <c r="V208" i="4"/>
  <c r="W208" i="4"/>
  <c r="V209" i="4"/>
  <c r="W209" i="4"/>
  <c r="V210" i="4"/>
  <c r="W210" i="4"/>
  <c r="V211" i="4"/>
  <c r="W211" i="4"/>
  <c r="V212" i="4"/>
  <c r="W212" i="4"/>
  <c r="V213" i="4"/>
  <c r="W213" i="4"/>
  <c r="V214" i="4"/>
  <c r="W214" i="4"/>
  <c r="V215" i="4"/>
  <c r="W215" i="4"/>
  <c r="V216" i="4"/>
  <c r="W216" i="4"/>
  <c r="V217" i="4"/>
  <c r="W217" i="4"/>
  <c r="V218" i="4"/>
  <c r="W218" i="4"/>
  <c r="V219" i="4"/>
  <c r="W219" i="4"/>
  <c r="V220" i="4"/>
  <c r="W220" i="4"/>
  <c r="V221" i="4"/>
  <c r="W221" i="4"/>
  <c r="V222" i="4"/>
  <c r="W222" i="4"/>
  <c r="V223" i="4"/>
  <c r="W223" i="4"/>
  <c r="V224" i="4"/>
  <c r="W224" i="4"/>
  <c r="V225" i="4"/>
  <c r="W225" i="4"/>
  <c r="V226" i="4"/>
  <c r="W226" i="4"/>
  <c r="V227" i="4"/>
  <c r="W227" i="4"/>
  <c r="V228" i="4"/>
  <c r="W228" i="4"/>
  <c r="V229" i="4"/>
  <c r="W229" i="4"/>
  <c r="V230" i="4"/>
  <c r="W230" i="4"/>
  <c r="V231" i="4"/>
  <c r="W231" i="4"/>
  <c r="V232" i="4"/>
  <c r="W232" i="4"/>
  <c r="V233" i="4"/>
  <c r="W233" i="4"/>
  <c r="V234" i="4"/>
  <c r="W234" i="4"/>
  <c r="V235" i="4"/>
  <c r="W235" i="4"/>
  <c r="V236" i="4"/>
  <c r="W236" i="4"/>
  <c r="V237" i="4"/>
  <c r="W237" i="4"/>
  <c r="V238" i="4"/>
  <c r="W238" i="4"/>
  <c r="V239" i="4"/>
  <c r="W239" i="4"/>
  <c r="V240" i="4"/>
  <c r="W240" i="4"/>
  <c r="V241" i="4"/>
  <c r="W241" i="4"/>
  <c r="V242" i="4"/>
  <c r="W242" i="4"/>
  <c r="V243" i="4"/>
  <c r="W243" i="4"/>
  <c r="V244" i="4"/>
  <c r="W244" i="4"/>
  <c r="V245" i="4"/>
  <c r="W245" i="4"/>
  <c r="V246" i="4"/>
  <c r="W246" i="4"/>
  <c r="V247" i="4"/>
  <c r="W247" i="4"/>
  <c r="V248" i="4"/>
  <c r="W248" i="4"/>
  <c r="V249" i="4"/>
  <c r="W249" i="4"/>
  <c r="V250" i="4"/>
  <c r="W250" i="4"/>
  <c r="V251" i="4"/>
  <c r="W251" i="4"/>
  <c r="V252" i="4"/>
  <c r="W252" i="4"/>
  <c r="V253" i="4"/>
  <c r="W253" i="4"/>
  <c r="V254" i="4"/>
  <c r="W254" i="4"/>
  <c r="V255" i="4"/>
  <c r="W255" i="4"/>
  <c r="V256" i="4"/>
  <c r="W256" i="4"/>
  <c r="V257" i="4"/>
  <c r="W257" i="4"/>
  <c r="V258" i="4"/>
  <c r="W258" i="4"/>
  <c r="V259" i="4"/>
  <c r="W259" i="4"/>
  <c r="V260" i="4"/>
  <c r="W260" i="4"/>
  <c r="V261" i="4"/>
  <c r="W261" i="4"/>
  <c r="V262" i="4"/>
  <c r="W262" i="4"/>
  <c r="V263" i="4"/>
  <c r="W263" i="4"/>
  <c r="V264" i="4"/>
  <c r="W264" i="4"/>
  <c r="V265" i="4"/>
  <c r="W265" i="4"/>
  <c r="V266" i="4"/>
  <c r="W266" i="4"/>
  <c r="V267" i="4"/>
  <c r="W267" i="4"/>
  <c r="V268" i="4"/>
  <c r="W268" i="4"/>
  <c r="V269" i="4"/>
  <c r="W269" i="4"/>
  <c r="V270" i="4"/>
  <c r="W270" i="4"/>
  <c r="V271" i="4"/>
  <c r="W271" i="4"/>
  <c r="V272" i="4"/>
  <c r="W272" i="4"/>
  <c r="V273" i="4"/>
  <c r="W273" i="4"/>
  <c r="V274" i="4"/>
  <c r="W274" i="4"/>
  <c r="V275" i="4"/>
  <c r="W275" i="4"/>
  <c r="V276" i="4"/>
  <c r="W276" i="4"/>
  <c r="V277" i="4"/>
  <c r="W277" i="4"/>
  <c r="V278" i="4"/>
  <c r="W278" i="4"/>
  <c r="V279" i="4"/>
  <c r="W279" i="4"/>
  <c r="V280" i="4"/>
  <c r="W280" i="4"/>
  <c r="V281" i="4"/>
  <c r="W281" i="4"/>
  <c r="V282" i="4"/>
  <c r="W282" i="4"/>
  <c r="V283" i="4"/>
  <c r="W283" i="4"/>
  <c r="V284" i="4"/>
  <c r="W284" i="4"/>
  <c r="V285" i="4"/>
  <c r="W285" i="4"/>
  <c r="V286" i="4"/>
  <c r="W286" i="4"/>
  <c r="V287" i="4"/>
  <c r="W287" i="4"/>
  <c r="V288" i="4"/>
  <c r="W288" i="4"/>
  <c r="V289" i="4"/>
  <c r="W289" i="4"/>
  <c r="V290" i="4"/>
  <c r="W290" i="4"/>
  <c r="V291" i="4"/>
  <c r="W291" i="4"/>
  <c r="V292" i="4"/>
  <c r="W292" i="4"/>
  <c r="V293" i="4"/>
  <c r="W293" i="4"/>
  <c r="V294" i="4"/>
  <c r="W294" i="4"/>
  <c r="V295" i="4"/>
  <c r="W295" i="4"/>
  <c r="V296" i="4"/>
  <c r="W296" i="4"/>
  <c r="V297" i="4"/>
  <c r="W297" i="4"/>
  <c r="V298" i="4"/>
  <c r="W298" i="4"/>
  <c r="V299" i="4"/>
  <c r="W299" i="4"/>
  <c r="V300" i="4"/>
  <c r="W300" i="4"/>
  <c r="V301" i="4"/>
  <c r="W301" i="4"/>
  <c r="V302" i="4"/>
  <c r="W302" i="4"/>
  <c r="V303" i="4"/>
  <c r="W303" i="4"/>
  <c r="V304" i="4"/>
  <c r="W304" i="4"/>
  <c r="V305" i="4"/>
  <c r="W305" i="4"/>
  <c r="V306" i="4"/>
  <c r="W306" i="4"/>
  <c r="V307" i="4"/>
  <c r="W307" i="4"/>
  <c r="V308" i="4"/>
  <c r="W308" i="4"/>
  <c r="V309" i="4"/>
  <c r="W309" i="4"/>
  <c r="V310" i="4"/>
  <c r="W310" i="4"/>
  <c r="V311" i="4"/>
  <c r="W311" i="4"/>
  <c r="V312" i="4"/>
  <c r="W312" i="4"/>
  <c r="V313" i="4"/>
  <c r="W313" i="4"/>
  <c r="V314" i="4"/>
  <c r="W314" i="4"/>
  <c r="V315" i="4"/>
  <c r="W315" i="4"/>
  <c r="V316" i="4"/>
  <c r="W316" i="4"/>
  <c r="V317" i="4"/>
  <c r="W317" i="4"/>
  <c r="V318" i="4"/>
  <c r="W318" i="4"/>
  <c r="V319" i="4"/>
  <c r="W319" i="4"/>
  <c r="V320" i="4"/>
  <c r="W320" i="4"/>
  <c r="V321" i="4"/>
  <c r="W321" i="4"/>
  <c r="V322" i="4"/>
  <c r="W322" i="4"/>
  <c r="V323" i="4"/>
  <c r="W323" i="4"/>
  <c r="V324" i="4"/>
  <c r="W324" i="4"/>
  <c r="V325" i="4"/>
  <c r="W325" i="4"/>
  <c r="V326" i="4"/>
  <c r="W326" i="4"/>
  <c r="V327" i="4"/>
  <c r="W327" i="4"/>
  <c r="V328" i="4"/>
  <c r="W328" i="4"/>
  <c r="V329" i="4"/>
  <c r="W329" i="4"/>
  <c r="V330" i="4"/>
  <c r="W330" i="4"/>
  <c r="V331" i="4"/>
  <c r="W331" i="4"/>
  <c r="V332" i="4"/>
  <c r="W332" i="4"/>
  <c r="V333" i="4"/>
  <c r="W333" i="4"/>
  <c r="V334" i="4"/>
  <c r="W334" i="4"/>
  <c r="V335" i="4"/>
  <c r="W335" i="4"/>
  <c r="V336" i="4"/>
  <c r="W336" i="4"/>
  <c r="V337" i="4"/>
  <c r="W337" i="4"/>
  <c r="V338" i="4"/>
  <c r="W338" i="4"/>
  <c r="V339" i="4"/>
  <c r="W339" i="4"/>
  <c r="V340" i="4"/>
  <c r="W340" i="4"/>
  <c r="V341" i="4"/>
  <c r="W341" i="4"/>
  <c r="V342" i="4"/>
  <c r="W342" i="4"/>
  <c r="V343" i="4"/>
  <c r="W343" i="4"/>
  <c r="V344" i="4"/>
  <c r="W344" i="4"/>
  <c r="V345" i="4"/>
  <c r="W345" i="4"/>
  <c r="V346" i="4"/>
  <c r="W346" i="4"/>
  <c r="V347" i="4"/>
  <c r="W347" i="4"/>
  <c r="V348" i="4"/>
  <c r="W348" i="4"/>
  <c r="V349" i="4"/>
  <c r="W349" i="4"/>
  <c r="V350" i="4"/>
  <c r="W350" i="4"/>
  <c r="V560" i="4"/>
  <c r="W560" i="4"/>
  <c r="V561" i="4"/>
  <c r="W561" i="4"/>
  <c r="V562" i="4"/>
  <c r="W562" i="4"/>
  <c r="V563" i="4"/>
  <c r="W563" i="4"/>
  <c r="V564" i="4"/>
  <c r="W564" i="4"/>
  <c r="V565" i="4"/>
  <c r="W565" i="4"/>
  <c r="V566" i="4"/>
  <c r="W566" i="4"/>
  <c r="V567" i="4"/>
  <c r="W567" i="4"/>
  <c r="V568" i="4"/>
  <c r="W568" i="4"/>
  <c r="V569" i="4"/>
  <c r="W569" i="4"/>
  <c r="V570" i="4"/>
  <c r="W570" i="4"/>
  <c r="V571" i="4"/>
  <c r="W571" i="4"/>
  <c r="V572" i="4"/>
  <c r="W572" i="4"/>
  <c r="V573" i="4"/>
  <c r="W573" i="4"/>
  <c r="V574" i="4"/>
  <c r="W574" i="4"/>
  <c r="V575" i="4"/>
  <c r="W575" i="4"/>
  <c r="V576" i="4"/>
  <c r="W576" i="4"/>
  <c r="V577" i="4"/>
  <c r="W577" i="4"/>
  <c r="V578" i="4"/>
  <c r="W578" i="4"/>
  <c r="V579" i="4"/>
  <c r="W579" i="4"/>
  <c r="V580" i="4"/>
  <c r="W580" i="4"/>
  <c r="V581" i="4"/>
  <c r="W581" i="4"/>
  <c r="V582" i="4"/>
  <c r="W582" i="4"/>
  <c r="V583" i="4"/>
  <c r="W583" i="4"/>
  <c r="V584" i="4"/>
  <c r="W584" i="4"/>
  <c r="V585" i="4"/>
  <c r="W585" i="4"/>
  <c r="V586" i="4"/>
  <c r="W586" i="4"/>
  <c r="V587" i="4"/>
  <c r="W587" i="4"/>
  <c r="V588" i="4"/>
  <c r="W588" i="4"/>
  <c r="V589" i="4"/>
  <c r="W589" i="4"/>
  <c r="V590" i="4"/>
  <c r="W590" i="4"/>
  <c r="V591" i="4"/>
  <c r="W591" i="4"/>
  <c r="V592" i="4"/>
  <c r="W592" i="4"/>
  <c r="V593" i="4"/>
  <c r="W593" i="4"/>
  <c r="V594" i="4"/>
  <c r="W594" i="4"/>
  <c r="V595" i="4"/>
  <c r="W595" i="4"/>
  <c r="V596" i="4"/>
  <c r="W596" i="4"/>
  <c r="V597" i="4"/>
  <c r="W597" i="4"/>
  <c r="V598" i="4"/>
  <c r="W598" i="4"/>
  <c r="V599" i="4"/>
  <c r="W599" i="4"/>
  <c r="V600" i="4"/>
  <c r="W600" i="4"/>
  <c r="V601" i="4"/>
  <c r="W601" i="4"/>
  <c r="V602" i="4"/>
  <c r="W602" i="4"/>
  <c r="V603" i="4"/>
  <c r="W603" i="4"/>
  <c r="V604" i="4"/>
  <c r="W604" i="4"/>
  <c r="V605" i="4"/>
  <c r="W605" i="4"/>
  <c r="V606" i="4"/>
  <c r="W606" i="4"/>
  <c r="V607" i="4"/>
  <c r="W607" i="4"/>
  <c r="V608" i="4"/>
  <c r="W608" i="4"/>
  <c r="V609" i="4"/>
  <c r="W609" i="4"/>
  <c r="V610" i="4"/>
  <c r="W610" i="4"/>
  <c r="V611" i="4"/>
  <c r="W611" i="4"/>
  <c r="V612" i="4"/>
  <c r="W612" i="4"/>
  <c r="V613" i="4"/>
  <c r="W613" i="4"/>
  <c r="V614" i="4"/>
  <c r="W614" i="4"/>
  <c r="V615" i="4"/>
  <c r="W615" i="4"/>
  <c r="V616" i="4"/>
  <c r="W616" i="4"/>
  <c r="V617" i="4"/>
  <c r="W617" i="4"/>
  <c r="V618" i="4"/>
  <c r="W618" i="4"/>
  <c r="V619" i="4"/>
  <c r="W619" i="4"/>
  <c r="V620" i="4"/>
  <c r="W620" i="4"/>
  <c r="V621" i="4"/>
  <c r="W621" i="4"/>
  <c r="V622" i="4"/>
  <c r="W622" i="4"/>
  <c r="V623" i="4"/>
  <c r="W623" i="4"/>
  <c r="V624" i="4"/>
  <c r="W624" i="4"/>
  <c r="V625" i="4"/>
  <c r="W625" i="4"/>
  <c r="V626" i="4"/>
  <c r="W626" i="4"/>
  <c r="V627" i="4"/>
  <c r="W627" i="4"/>
  <c r="V628" i="4"/>
  <c r="W628" i="4"/>
  <c r="V629" i="4"/>
  <c r="W629" i="4"/>
  <c r="V630" i="4"/>
  <c r="W630" i="4"/>
  <c r="V631" i="4"/>
  <c r="W631" i="4"/>
  <c r="V632" i="4"/>
  <c r="W632" i="4"/>
  <c r="V633" i="4"/>
  <c r="W633" i="4"/>
  <c r="V634" i="4"/>
  <c r="W634" i="4"/>
  <c r="V635" i="4"/>
  <c r="W635" i="4"/>
  <c r="V636" i="4"/>
  <c r="W636" i="4"/>
  <c r="V637" i="4"/>
  <c r="W637" i="4"/>
  <c r="V638" i="4"/>
  <c r="W638" i="4"/>
  <c r="V639" i="4"/>
  <c r="W639" i="4"/>
  <c r="V640" i="4"/>
  <c r="W640" i="4"/>
  <c r="V641" i="4"/>
  <c r="W641" i="4"/>
  <c r="V642" i="4"/>
  <c r="W642" i="4"/>
  <c r="V643" i="4"/>
  <c r="W643" i="4"/>
  <c r="V644" i="4"/>
  <c r="W644" i="4"/>
  <c r="V645" i="4"/>
  <c r="W645" i="4"/>
  <c r="V646" i="4"/>
  <c r="W646" i="4"/>
  <c r="V647" i="4"/>
  <c r="W647" i="4"/>
  <c r="V648" i="4"/>
  <c r="W648" i="4"/>
  <c r="V649" i="4"/>
  <c r="W649" i="4"/>
  <c r="V650" i="4"/>
  <c r="W650" i="4"/>
  <c r="V651" i="4"/>
  <c r="W651" i="4"/>
  <c r="V652" i="4"/>
  <c r="W652" i="4"/>
  <c r="V653" i="4"/>
  <c r="W653" i="4"/>
  <c r="V654" i="4"/>
  <c r="W654" i="4"/>
  <c r="V655" i="4"/>
  <c r="W655" i="4"/>
  <c r="V656" i="4"/>
  <c r="W656" i="4"/>
  <c r="V657" i="4"/>
  <c r="W657" i="4"/>
  <c r="V658" i="4"/>
  <c r="W658" i="4"/>
  <c r="V659" i="4"/>
  <c r="W659" i="4"/>
  <c r="V660" i="4"/>
  <c r="W660" i="4"/>
  <c r="V661" i="4"/>
  <c r="W661" i="4"/>
  <c r="V662" i="4"/>
  <c r="W662" i="4"/>
  <c r="V663" i="4"/>
  <c r="W663" i="4"/>
  <c r="V664" i="4"/>
  <c r="W664" i="4"/>
  <c r="V665" i="4"/>
  <c r="W665" i="4"/>
  <c r="V666" i="4"/>
  <c r="W666" i="4"/>
  <c r="V667" i="4"/>
  <c r="W667" i="4"/>
  <c r="V668" i="4"/>
  <c r="W668" i="4"/>
  <c r="V669" i="4"/>
  <c r="W669" i="4"/>
  <c r="V670" i="4"/>
  <c r="W670" i="4"/>
  <c r="V671" i="4"/>
  <c r="W671" i="4"/>
  <c r="V672" i="4"/>
  <c r="W672" i="4"/>
  <c r="V673" i="4"/>
  <c r="W673" i="4"/>
  <c r="V674" i="4"/>
  <c r="W674" i="4"/>
  <c r="V675" i="4"/>
  <c r="W675" i="4"/>
  <c r="V676" i="4"/>
  <c r="W676" i="4"/>
  <c r="V677" i="4"/>
  <c r="W677" i="4"/>
  <c r="V678" i="4"/>
  <c r="W678" i="4"/>
  <c r="V679" i="4"/>
  <c r="W679" i="4"/>
  <c r="V680" i="4"/>
  <c r="W680" i="4"/>
  <c r="V681" i="4"/>
  <c r="W681" i="4"/>
  <c r="V682" i="4"/>
  <c r="W682" i="4"/>
  <c r="V683" i="4"/>
  <c r="W683" i="4"/>
  <c r="V684" i="4"/>
  <c r="W684" i="4"/>
  <c r="V685" i="4"/>
  <c r="W685" i="4"/>
  <c r="V686" i="4"/>
  <c r="W686" i="4"/>
  <c r="V687" i="4"/>
  <c r="W687" i="4"/>
  <c r="V688" i="4"/>
  <c r="W688" i="4"/>
  <c r="V689" i="4"/>
  <c r="W689" i="4"/>
  <c r="V690" i="4"/>
  <c r="W690" i="4"/>
  <c r="V691" i="4"/>
  <c r="W691" i="4"/>
  <c r="V692" i="4"/>
  <c r="W692" i="4"/>
  <c r="V693" i="4"/>
  <c r="W693" i="4"/>
  <c r="V694" i="4"/>
  <c r="W694" i="4"/>
  <c r="V695" i="4"/>
  <c r="W695" i="4"/>
  <c r="V696" i="4"/>
  <c r="W696" i="4"/>
  <c r="V697" i="4"/>
  <c r="W697" i="4"/>
  <c r="V698" i="4"/>
  <c r="W698" i="4"/>
  <c r="V699" i="4"/>
  <c r="W699" i="4"/>
  <c r="V700" i="4"/>
  <c r="W700" i="4"/>
  <c r="V701" i="4"/>
  <c r="W701" i="4"/>
  <c r="V702" i="4"/>
  <c r="W702" i="4"/>
  <c r="V703" i="4"/>
  <c r="W703" i="4"/>
  <c r="V704" i="4"/>
  <c r="W704" i="4"/>
  <c r="M19" i="5" s="1"/>
  <c r="N19" i="5" s="1"/>
  <c r="Q19" i="5" s="1"/>
  <c r="V705" i="4"/>
  <c r="W705" i="4"/>
  <c r="V706" i="4"/>
  <c r="W706" i="4"/>
  <c r="V707" i="4"/>
  <c r="W707" i="4"/>
  <c r="V708" i="4"/>
  <c r="W708" i="4"/>
  <c r="M20" i="5" s="1"/>
  <c r="N20" i="5" s="1"/>
  <c r="Q20" i="5" s="1"/>
  <c r="V709" i="4"/>
  <c r="W709" i="4"/>
  <c r="V710" i="4"/>
  <c r="W710" i="4"/>
  <c r="V711" i="4"/>
  <c r="W711" i="4"/>
  <c r="V712" i="4"/>
  <c r="W712" i="4"/>
  <c r="V713" i="4"/>
  <c r="W713" i="4"/>
  <c r="V714" i="4"/>
  <c r="W714" i="4"/>
  <c r="V715" i="4"/>
  <c r="W715" i="4"/>
  <c r="V716" i="4"/>
  <c r="W716" i="4"/>
  <c r="V717" i="4"/>
  <c r="W717" i="4"/>
  <c r="V718" i="4"/>
  <c r="W718" i="4"/>
  <c r="V719" i="4"/>
  <c r="W719" i="4"/>
  <c r="V720" i="4"/>
  <c r="W720" i="4"/>
  <c r="V721" i="4"/>
  <c r="W721" i="4"/>
  <c r="V722" i="4"/>
  <c r="W722" i="4"/>
  <c r="V723" i="4"/>
  <c r="W723" i="4"/>
  <c r="V724" i="4"/>
  <c r="W724" i="4"/>
  <c r="V725" i="4"/>
  <c r="W725" i="4"/>
  <c r="V726" i="4"/>
  <c r="W726" i="4"/>
  <c r="V727" i="4"/>
  <c r="W727" i="4"/>
  <c r="V728" i="4"/>
  <c r="W728" i="4"/>
  <c r="V729" i="4"/>
  <c r="W729" i="4"/>
  <c r="V730" i="4"/>
  <c r="W730" i="4"/>
  <c r="V731" i="4"/>
  <c r="W731" i="4"/>
  <c r="V732" i="4"/>
  <c r="W732" i="4"/>
  <c r="V733" i="4"/>
  <c r="W733" i="4"/>
  <c r="V734" i="4"/>
  <c r="W734" i="4"/>
  <c r="V735" i="4"/>
  <c r="W735" i="4"/>
  <c r="V736" i="4"/>
  <c r="W736" i="4"/>
  <c r="V737" i="4"/>
  <c r="W737" i="4"/>
  <c r="V738" i="4"/>
  <c r="W738" i="4"/>
  <c r="V739" i="4"/>
  <c r="W739" i="4"/>
  <c r="V740" i="4"/>
  <c r="W740" i="4"/>
  <c r="V741" i="4"/>
  <c r="W741" i="4"/>
  <c r="V742" i="4"/>
  <c r="W742" i="4"/>
  <c r="V743" i="4"/>
  <c r="W743" i="4"/>
  <c r="V744" i="4"/>
  <c r="W744" i="4"/>
  <c r="V745" i="4"/>
  <c r="W745" i="4"/>
  <c r="V746" i="4"/>
  <c r="W746" i="4"/>
  <c r="V747" i="4"/>
  <c r="W747" i="4"/>
  <c r="V748" i="4"/>
  <c r="W748" i="4"/>
  <c r="V749" i="4"/>
  <c r="W749" i="4"/>
  <c r="V750" i="4"/>
  <c r="W750" i="4"/>
  <c r="V751" i="4"/>
  <c r="W751" i="4"/>
  <c r="V752" i="4"/>
  <c r="W752" i="4"/>
  <c r="V753" i="4"/>
  <c r="W753" i="4"/>
  <c r="V754" i="4"/>
  <c r="W754" i="4"/>
  <c r="V755" i="4"/>
  <c r="W755" i="4"/>
  <c r="V756" i="4"/>
  <c r="W756" i="4"/>
  <c r="V757" i="4"/>
  <c r="W757" i="4"/>
  <c r="V758" i="4"/>
  <c r="W758" i="4"/>
  <c r="V759" i="4"/>
  <c r="W759" i="4"/>
  <c r="V760" i="4"/>
  <c r="W760" i="4"/>
  <c r="V761" i="4"/>
  <c r="W761" i="4"/>
  <c r="V762" i="4"/>
  <c r="W762" i="4"/>
  <c r="V763" i="4"/>
  <c r="W763" i="4"/>
  <c r="V764" i="4"/>
  <c r="W764" i="4"/>
  <c r="V765" i="4"/>
  <c r="W765" i="4"/>
  <c r="V766" i="4"/>
  <c r="W766" i="4"/>
  <c r="V767" i="4"/>
  <c r="W767" i="4"/>
  <c r="V768" i="4"/>
  <c r="W768" i="4"/>
  <c r="V769" i="4"/>
  <c r="W769" i="4"/>
  <c r="V770" i="4"/>
  <c r="W770" i="4"/>
  <c r="V771" i="4"/>
  <c r="W771" i="4"/>
  <c r="V772" i="4"/>
  <c r="W772" i="4"/>
  <c r="V773" i="4"/>
  <c r="W773" i="4"/>
  <c r="V774" i="4"/>
  <c r="W774" i="4"/>
  <c r="V775" i="4"/>
  <c r="W775" i="4"/>
  <c r="V776" i="4"/>
  <c r="W776" i="4"/>
  <c r="V777" i="4"/>
  <c r="W777" i="4"/>
  <c r="V778" i="4"/>
  <c r="W778" i="4"/>
  <c r="V779" i="4"/>
  <c r="W779" i="4"/>
  <c r="V780" i="4"/>
  <c r="W780" i="4"/>
  <c r="V781" i="4"/>
  <c r="W781" i="4"/>
  <c r="V782" i="4"/>
  <c r="W782" i="4"/>
  <c r="V783" i="4"/>
  <c r="W783" i="4"/>
  <c r="V785" i="4"/>
  <c r="W785" i="4"/>
  <c r="V786" i="4"/>
  <c r="W786" i="4"/>
  <c r="V788" i="4"/>
  <c r="W788" i="4"/>
  <c r="V789" i="4"/>
  <c r="W789" i="4"/>
  <c r="V790" i="4"/>
  <c r="W790" i="4"/>
  <c r="V791" i="4"/>
  <c r="W791" i="4"/>
  <c r="V792" i="4"/>
  <c r="W792" i="4"/>
  <c r="V793" i="4"/>
  <c r="W793" i="4"/>
  <c r="V794" i="4"/>
  <c r="W794" i="4"/>
  <c r="V795" i="4"/>
  <c r="W795" i="4"/>
  <c r="V796" i="4"/>
  <c r="W796" i="4"/>
  <c r="V797" i="4"/>
  <c r="W797" i="4"/>
  <c r="V798" i="4"/>
  <c r="W798" i="4"/>
  <c r="V799" i="4"/>
  <c r="W799" i="4"/>
  <c r="V800" i="4"/>
  <c r="W800" i="4"/>
  <c r="V801" i="4"/>
  <c r="W801" i="4"/>
  <c r="V802" i="4"/>
  <c r="W802" i="4"/>
  <c r="V803" i="4"/>
  <c r="W803" i="4"/>
  <c r="V804" i="4"/>
  <c r="W804" i="4"/>
  <c r="V805" i="4"/>
  <c r="W805" i="4"/>
  <c r="V806" i="4"/>
  <c r="W806" i="4"/>
  <c r="V807" i="4"/>
  <c r="W807" i="4"/>
  <c r="V808" i="4"/>
  <c r="W808" i="4"/>
  <c r="V809" i="4"/>
  <c r="W809" i="4"/>
  <c r="V810" i="4"/>
  <c r="W810" i="4"/>
  <c r="V811" i="4"/>
  <c r="W811" i="4"/>
  <c r="V812" i="4"/>
  <c r="W812" i="4"/>
  <c r="V813" i="4"/>
  <c r="W813" i="4"/>
  <c r="V814" i="4"/>
  <c r="W814" i="4"/>
  <c r="V815" i="4"/>
  <c r="W815" i="4"/>
  <c r="V816" i="4"/>
  <c r="W816" i="4"/>
  <c r="V817" i="4"/>
  <c r="W817" i="4"/>
  <c r="V818" i="4"/>
  <c r="W818" i="4"/>
  <c r="V819" i="4"/>
  <c r="W819" i="4"/>
  <c r="V820" i="4"/>
  <c r="W820" i="4"/>
  <c r="V821" i="4"/>
  <c r="W821" i="4"/>
  <c r="V822" i="4"/>
  <c r="W822" i="4"/>
  <c r="V823" i="4"/>
  <c r="W823" i="4"/>
  <c r="V824" i="4"/>
  <c r="W824" i="4"/>
  <c r="V825" i="4"/>
  <c r="W825" i="4"/>
  <c r="V826" i="4"/>
  <c r="W826" i="4"/>
  <c r="V827" i="4"/>
  <c r="W827" i="4"/>
  <c r="V828" i="4"/>
  <c r="W828" i="4"/>
  <c r="V829" i="4"/>
  <c r="W829" i="4"/>
  <c r="V830" i="4"/>
  <c r="W830" i="4"/>
  <c r="V831" i="4"/>
  <c r="W831" i="4"/>
  <c r="V832" i="4"/>
  <c r="W832" i="4"/>
  <c r="V833" i="4"/>
  <c r="W833" i="4"/>
  <c r="V834" i="4"/>
  <c r="W834" i="4"/>
  <c r="V835" i="4"/>
  <c r="W835" i="4"/>
  <c r="V836" i="4"/>
  <c r="W836" i="4"/>
  <c r="V837" i="4"/>
  <c r="W837" i="4"/>
  <c r="V838" i="4"/>
  <c r="W838" i="4"/>
  <c r="V839" i="4"/>
  <c r="W839" i="4"/>
  <c r="V840" i="4"/>
  <c r="W840" i="4"/>
  <c r="V841" i="4"/>
  <c r="W841" i="4"/>
  <c r="V842" i="4"/>
  <c r="W842" i="4"/>
  <c r="V843" i="4"/>
  <c r="W843" i="4"/>
  <c r="V844" i="4"/>
  <c r="W844" i="4"/>
  <c r="V845" i="4"/>
  <c r="W845" i="4"/>
  <c r="V846" i="4"/>
  <c r="W846" i="4"/>
  <c r="V847" i="4"/>
  <c r="W847" i="4"/>
  <c r="V848" i="4"/>
  <c r="W848" i="4"/>
  <c r="V849" i="4"/>
  <c r="W849" i="4"/>
  <c r="V850" i="4"/>
  <c r="W850" i="4"/>
  <c r="V851" i="4"/>
  <c r="W851" i="4"/>
  <c r="V852" i="4"/>
  <c r="W852" i="4"/>
  <c r="V853" i="4"/>
  <c r="W853" i="4"/>
  <c r="V854" i="4"/>
  <c r="W854" i="4"/>
  <c r="V855" i="4"/>
  <c r="W855" i="4"/>
  <c r="V856" i="4"/>
  <c r="W856" i="4"/>
  <c r="V857" i="4"/>
  <c r="W857" i="4"/>
  <c r="V858" i="4"/>
  <c r="W858" i="4"/>
  <c r="V859" i="4"/>
  <c r="W859" i="4"/>
  <c r="V860" i="4"/>
  <c r="W860" i="4"/>
  <c r="V861" i="4"/>
  <c r="W861" i="4"/>
  <c r="V862" i="4"/>
  <c r="W862" i="4"/>
  <c r="V863" i="4"/>
  <c r="W863" i="4"/>
  <c r="V864" i="4"/>
  <c r="W864" i="4"/>
  <c r="V865" i="4"/>
  <c r="W865" i="4"/>
  <c r="V866" i="4"/>
  <c r="W866" i="4"/>
  <c r="V867" i="4"/>
  <c r="W867" i="4"/>
  <c r="V868" i="4"/>
  <c r="W868" i="4"/>
  <c r="V869" i="4"/>
  <c r="W869" i="4"/>
  <c r="V870" i="4"/>
  <c r="W870" i="4"/>
  <c r="V871" i="4"/>
  <c r="W871" i="4"/>
  <c r="V872" i="4"/>
  <c r="W872" i="4"/>
  <c r="V873" i="4"/>
  <c r="W873" i="4"/>
  <c r="V874" i="4"/>
  <c r="W874" i="4"/>
  <c r="V875" i="4"/>
  <c r="W875" i="4"/>
  <c r="V876" i="4"/>
  <c r="W876" i="4"/>
  <c r="V877" i="4"/>
  <c r="W877" i="4"/>
  <c r="V878" i="4"/>
  <c r="W878" i="4"/>
  <c r="V879" i="4"/>
  <c r="W879" i="4"/>
  <c r="V880" i="4"/>
  <c r="W880" i="4"/>
  <c r="V881" i="4"/>
  <c r="W881" i="4"/>
  <c r="V882" i="4"/>
  <c r="W882" i="4"/>
  <c r="V883" i="4"/>
  <c r="W883" i="4"/>
  <c r="V884" i="4"/>
  <c r="W884" i="4"/>
  <c r="V885" i="4"/>
  <c r="W885" i="4"/>
  <c r="V886" i="4"/>
  <c r="W886" i="4"/>
  <c r="V887" i="4"/>
  <c r="W887" i="4"/>
  <c r="V888" i="4"/>
  <c r="W888" i="4"/>
  <c r="V889" i="4"/>
  <c r="W889" i="4"/>
  <c r="V890" i="4"/>
  <c r="W890" i="4"/>
  <c r="V891" i="4"/>
  <c r="W891" i="4"/>
  <c r="V892" i="4"/>
  <c r="W892" i="4"/>
  <c r="V893" i="4"/>
  <c r="W893" i="4"/>
  <c r="V894" i="4"/>
  <c r="W894" i="4"/>
  <c r="V895" i="4"/>
  <c r="W895" i="4"/>
  <c r="V896" i="4"/>
  <c r="W896" i="4"/>
  <c r="V897" i="4"/>
  <c r="W897" i="4"/>
  <c r="V898" i="4"/>
  <c r="W898" i="4"/>
  <c r="V899" i="4"/>
  <c r="W899" i="4"/>
  <c r="V900" i="4"/>
  <c r="W900" i="4"/>
  <c r="V901" i="4"/>
  <c r="W901" i="4"/>
  <c r="V902" i="4"/>
  <c r="W902" i="4"/>
  <c r="V903" i="4"/>
  <c r="W903" i="4"/>
  <c r="V904" i="4"/>
  <c r="W904" i="4"/>
  <c r="V905" i="4"/>
  <c r="W905" i="4"/>
  <c r="V906" i="4"/>
  <c r="W906" i="4"/>
  <c r="V907" i="4"/>
  <c r="W907" i="4"/>
  <c r="V908" i="4"/>
  <c r="W908" i="4"/>
  <c r="V909" i="4"/>
  <c r="W909" i="4"/>
  <c r="V910" i="4"/>
  <c r="W910" i="4"/>
  <c r="V911" i="4"/>
  <c r="W911" i="4"/>
  <c r="V912" i="4"/>
  <c r="W912" i="4"/>
  <c r="V913" i="4"/>
  <c r="W913" i="4"/>
  <c r="V914" i="4"/>
  <c r="W914" i="4"/>
  <c r="V915" i="4"/>
  <c r="W915" i="4"/>
  <c r="V916" i="4"/>
  <c r="W916" i="4"/>
  <c r="V917" i="4"/>
  <c r="W917" i="4"/>
  <c r="V918" i="4"/>
  <c r="W918" i="4"/>
  <c r="V919" i="4"/>
  <c r="W919" i="4"/>
  <c r="V920" i="4"/>
  <c r="W920" i="4"/>
  <c r="V921" i="4"/>
  <c r="W921" i="4"/>
  <c r="V922" i="4"/>
  <c r="W922" i="4"/>
  <c r="V923" i="4"/>
  <c r="W923" i="4"/>
  <c r="V924" i="4"/>
  <c r="W924" i="4"/>
  <c r="V925" i="4"/>
  <c r="W925" i="4"/>
  <c r="V926" i="4"/>
  <c r="W926" i="4"/>
  <c r="V927" i="4"/>
  <c r="W927" i="4"/>
  <c r="V928" i="4"/>
  <c r="W928" i="4"/>
  <c r="V929" i="4"/>
  <c r="W929" i="4"/>
  <c r="V930" i="4"/>
  <c r="W930" i="4"/>
  <c r="V931" i="4"/>
  <c r="W931" i="4"/>
  <c r="V932" i="4"/>
  <c r="W932" i="4"/>
  <c r="V933" i="4"/>
  <c r="W933" i="4"/>
  <c r="V934" i="4"/>
  <c r="W934" i="4"/>
  <c r="V935" i="4"/>
  <c r="W935" i="4"/>
  <c r="V936" i="4"/>
  <c r="W936" i="4"/>
  <c r="V937" i="4"/>
  <c r="W937" i="4"/>
  <c r="V938" i="4"/>
  <c r="W938" i="4"/>
  <c r="V939" i="4"/>
  <c r="W939" i="4"/>
  <c r="V940" i="4"/>
  <c r="W940" i="4"/>
  <c r="V941" i="4"/>
  <c r="W941" i="4"/>
  <c r="V942" i="4"/>
  <c r="W942" i="4"/>
  <c r="V943" i="4"/>
  <c r="W943" i="4"/>
  <c r="V944" i="4"/>
  <c r="W944" i="4"/>
  <c r="V945" i="4"/>
  <c r="W945" i="4"/>
  <c r="V946" i="4"/>
  <c r="W946" i="4"/>
  <c r="V947" i="4"/>
  <c r="W947" i="4"/>
  <c r="V948" i="4"/>
  <c r="W948" i="4"/>
  <c r="V949" i="4"/>
  <c r="W949" i="4"/>
  <c r="V950" i="4"/>
  <c r="W950" i="4"/>
  <c r="V951" i="4"/>
  <c r="W951" i="4"/>
  <c r="V952" i="4"/>
  <c r="W952" i="4"/>
  <c r="V953" i="4"/>
  <c r="W953" i="4"/>
  <c r="V954" i="4"/>
  <c r="W954" i="4"/>
  <c r="V955" i="4"/>
  <c r="W955" i="4"/>
  <c r="V956" i="4"/>
  <c r="W956" i="4"/>
  <c r="V957" i="4"/>
  <c r="W957" i="4"/>
  <c r="V958" i="4"/>
  <c r="W958" i="4"/>
  <c r="V959" i="4"/>
  <c r="W959" i="4"/>
  <c r="V960" i="4"/>
  <c r="W960" i="4"/>
  <c r="V961" i="4"/>
  <c r="W961" i="4"/>
  <c r="V962" i="4"/>
  <c r="W962" i="4"/>
  <c r="V963" i="4"/>
  <c r="W963" i="4"/>
  <c r="V964" i="4"/>
  <c r="W964" i="4"/>
  <c r="V965" i="4"/>
  <c r="W965" i="4"/>
  <c r="V966" i="4"/>
  <c r="W966" i="4"/>
  <c r="V967" i="4"/>
  <c r="W967" i="4"/>
  <c r="V968" i="4"/>
  <c r="W968" i="4"/>
  <c r="V969" i="4"/>
  <c r="W969" i="4"/>
  <c r="V970" i="4"/>
  <c r="W970" i="4"/>
  <c r="V971" i="4"/>
  <c r="W971" i="4"/>
  <c r="V972" i="4"/>
  <c r="W972" i="4"/>
  <c r="V973" i="4"/>
  <c r="W973" i="4"/>
  <c r="V974" i="4"/>
  <c r="W974" i="4"/>
  <c r="V975" i="4"/>
  <c r="W975" i="4"/>
  <c r="V976" i="4"/>
  <c r="W976" i="4"/>
  <c r="V977" i="4"/>
  <c r="W977" i="4"/>
  <c r="V978" i="4"/>
  <c r="W978" i="4"/>
  <c r="V979" i="4"/>
  <c r="W979" i="4"/>
  <c r="V980" i="4"/>
  <c r="W980" i="4"/>
  <c r="V981" i="4"/>
  <c r="W981" i="4"/>
  <c r="V982" i="4"/>
  <c r="W982" i="4"/>
  <c r="V983" i="4"/>
  <c r="W983" i="4"/>
  <c r="V984" i="4"/>
  <c r="W984" i="4"/>
  <c r="V985" i="4"/>
  <c r="W985" i="4"/>
  <c r="V986" i="4"/>
  <c r="W986" i="4"/>
  <c r="V987" i="4"/>
  <c r="W987" i="4"/>
  <c r="V988" i="4"/>
  <c r="W988" i="4"/>
  <c r="V989" i="4"/>
  <c r="W989" i="4"/>
  <c r="V990" i="4"/>
  <c r="W990" i="4"/>
  <c r="V991" i="4"/>
  <c r="W991" i="4"/>
  <c r="V992" i="4"/>
  <c r="W992" i="4"/>
  <c r="V993" i="4"/>
  <c r="W993" i="4"/>
  <c r="V994" i="4"/>
  <c r="W994" i="4"/>
  <c r="V995" i="4"/>
  <c r="W995" i="4"/>
  <c r="V996" i="4"/>
  <c r="W996" i="4"/>
  <c r="V997" i="4"/>
  <c r="W997" i="4"/>
  <c r="V998" i="4"/>
  <c r="W998" i="4"/>
  <c r="V999" i="4"/>
  <c r="W999" i="4"/>
  <c r="V1000" i="4"/>
  <c r="W1000" i="4"/>
  <c r="V1001" i="4"/>
  <c r="W1001" i="4"/>
  <c r="V1005" i="4"/>
  <c r="W1005" i="4"/>
  <c r="V1006" i="4"/>
  <c r="W1006" i="4"/>
  <c r="V1007" i="4"/>
  <c r="W1007" i="4"/>
  <c r="V1008" i="4"/>
  <c r="W1008" i="4"/>
  <c r="V1009" i="4"/>
  <c r="W1009" i="4"/>
  <c r="V1010" i="4"/>
  <c r="W1010" i="4"/>
  <c r="V1011" i="4"/>
  <c r="W1011" i="4"/>
  <c r="V1012" i="4"/>
  <c r="W1012" i="4"/>
  <c r="V1013" i="4"/>
  <c r="W1013" i="4"/>
  <c r="V1014" i="4"/>
  <c r="W1014" i="4"/>
  <c r="V1015" i="4"/>
  <c r="W1015" i="4"/>
  <c r="V1016" i="4"/>
  <c r="W1016" i="4"/>
  <c r="W7" i="4" l="1"/>
  <c r="W8" i="4"/>
  <c r="W9" i="4"/>
  <c r="W10" i="4"/>
  <c r="W6" i="4"/>
  <c r="V7" i="4"/>
  <c r="V8" i="4"/>
  <c r="V9" i="4"/>
  <c r="V10" i="4"/>
  <c r="V6" i="4"/>
  <c r="F1052" i="4"/>
  <c r="E1052" i="4"/>
  <c r="D1052" i="4"/>
  <c r="G1052" i="4" s="1"/>
  <c r="C1052" i="4"/>
  <c r="B1052" i="4"/>
  <c r="F1051" i="4"/>
  <c r="E1051" i="4"/>
  <c r="D1051" i="4"/>
  <c r="G1051" i="4" s="1"/>
  <c r="C1051" i="4"/>
  <c r="B1051" i="4"/>
  <c r="F1050" i="4"/>
  <c r="E1050" i="4"/>
  <c r="D1050" i="4"/>
  <c r="G1050" i="4" s="1"/>
  <c r="C1050" i="4"/>
  <c r="B1050" i="4"/>
  <c r="F1049" i="4"/>
  <c r="E1049" i="4"/>
  <c r="D1049" i="4"/>
  <c r="G1049" i="4" s="1"/>
  <c r="C1049" i="4"/>
  <c r="B1049" i="4"/>
  <c r="F1048" i="4"/>
  <c r="E1048" i="4"/>
  <c r="D1048" i="4"/>
  <c r="G1048" i="4" s="1"/>
  <c r="C1048" i="4"/>
  <c r="B1048" i="4"/>
  <c r="F1047" i="4"/>
  <c r="E1047" i="4"/>
  <c r="D1047" i="4"/>
  <c r="G1047" i="4" s="1"/>
  <c r="C1047" i="4"/>
  <c r="B1047" i="4"/>
  <c r="N22" i="5" l="1"/>
  <c r="Q22" i="5" s="1"/>
  <c r="N23" i="5"/>
  <c r="Q23" i="5" s="1"/>
  <c r="W18" i="5"/>
  <c r="V18" i="5"/>
  <c r="U18" i="5"/>
  <c r="T18" i="5"/>
  <c r="S18" i="5"/>
  <c r="R18" i="5"/>
  <c r="L18" i="5"/>
  <c r="K18" i="5"/>
  <c r="J18" i="5"/>
  <c r="I18" i="5"/>
  <c r="H18" i="5"/>
  <c r="G18" i="5"/>
  <c r="F18" i="5"/>
  <c r="F91" i="6"/>
  <c r="D91" i="6"/>
  <c r="F90" i="6"/>
  <c r="D90" i="6"/>
  <c r="F89" i="6"/>
  <c r="D89" i="6"/>
  <c r="F88" i="6"/>
  <c r="D88" i="6"/>
  <c r="F87" i="6"/>
  <c r="D87" i="6"/>
  <c r="F86" i="6"/>
  <c r="D86" i="6"/>
  <c r="F85" i="6"/>
  <c r="D85" i="6"/>
  <c r="F84" i="6"/>
  <c r="D84" i="6"/>
  <c r="F83" i="6"/>
  <c r="D83" i="6"/>
  <c r="F82" i="6"/>
  <c r="D82" i="6"/>
  <c r="F81" i="6"/>
  <c r="D81" i="6"/>
  <c r="D80" i="6"/>
  <c r="F79" i="6"/>
  <c r="D79" i="6"/>
  <c r="F78" i="6"/>
  <c r="D78" i="6"/>
  <c r="F77" i="6"/>
  <c r="D77" i="6"/>
  <c r="F76" i="6"/>
  <c r="D76" i="6"/>
  <c r="F75" i="6"/>
  <c r="D75" i="6"/>
  <c r="F74" i="6"/>
  <c r="D74" i="6"/>
  <c r="F73" i="6"/>
  <c r="D73" i="6"/>
  <c r="F72" i="6"/>
  <c r="D72" i="6"/>
  <c r="D71" i="6"/>
  <c r="F70" i="6"/>
  <c r="D70" i="6"/>
  <c r="F69" i="6"/>
  <c r="D69" i="6"/>
  <c r="F68" i="6"/>
  <c r="D68" i="6"/>
  <c r="F67" i="6"/>
  <c r="D67" i="6"/>
  <c r="F66" i="6"/>
  <c r="D66" i="6"/>
  <c r="F65" i="6"/>
  <c r="D65" i="6"/>
  <c r="F64" i="6"/>
  <c r="D64" i="6"/>
  <c r="F63" i="6"/>
  <c r="D63" i="6"/>
  <c r="F62" i="6"/>
  <c r="D62" i="6"/>
  <c r="F61" i="6"/>
  <c r="D61" i="6"/>
  <c r="F60" i="6"/>
  <c r="D60" i="6"/>
  <c r="F59" i="6"/>
  <c r="D59" i="6"/>
  <c r="F58" i="6"/>
  <c r="D58" i="6"/>
  <c r="F57" i="6"/>
  <c r="D57" i="6"/>
  <c r="F56" i="6"/>
  <c r="D56" i="6"/>
  <c r="D55" i="6"/>
  <c r="F54" i="6"/>
  <c r="D54" i="6"/>
  <c r="F53" i="6"/>
  <c r="D53" i="6"/>
  <c r="F52" i="6"/>
  <c r="D52" i="6"/>
  <c r="F51" i="6"/>
  <c r="D51" i="6"/>
  <c r="F50" i="6"/>
  <c r="D50" i="6"/>
  <c r="F49" i="6"/>
  <c r="D49" i="6"/>
  <c r="F48" i="6"/>
  <c r="D48" i="6"/>
  <c r="F47" i="6"/>
  <c r="D47" i="6"/>
  <c r="F46" i="6"/>
  <c r="D46" i="6"/>
  <c r="F45" i="6"/>
  <c r="D45" i="6"/>
  <c r="F44" i="6"/>
  <c r="D44" i="6"/>
  <c r="F43" i="6"/>
  <c r="D43" i="6"/>
  <c r="D42" i="6"/>
  <c r="F41" i="6"/>
  <c r="D41" i="6"/>
  <c r="F40" i="6"/>
  <c r="D40" i="6"/>
  <c r="F39" i="6"/>
  <c r="D39" i="6"/>
  <c r="F38" i="6"/>
  <c r="D38" i="6"/>
  <c r="F37" i="6"/>
  <c r="D37" i="6"/>
  <c r="F36" i="6"/>
  <c r="D36" i="6"/>
  <c r="F35" i="6"/>
  <c r="D35" i="6"/>
  <c r="F34" i="6"/>
  <c r="D34" i="6"/>
  <c r="D33" i="6"/>
  <c r="F32" i="6"/>
  <c r="D32" i="6"/>
  <c r="F31" i="6"/>
  <c r="D31" i="6"/>
  <c r="F30" i="6"/>
  <c r="D30" i="6"/>
  <c r="F29" i="6"/>
  <c r="D29" i="6"/>
  <c r="F28" i="6"/>
  <c r="D28" i="6"/>
  <c r="F27" i="6"/>
  <c r="D27" i="6"/>
  <c r="F26" i="6"/>
  <c r="D26" i="6"/>
  <c r="F25" i="6"/>
  <c r="D25" i="6"/>
  <c r="F24" i="6"/>
  <c r="D24" i="6"/>
  <c r="F23" i="6"/>
  <c r="D23" i="6"/>
  <c r="F22" i="6"/>
  <c r="D22" i="6"/>
  <c r="D21" i="6"/>
  <c r="F20" i="6"/>
  <c r="D20" i="6"/>
  <c r="F19" i="6"/>
  <c r="D19" i="6"/>
  <c r="F18" i="6"/>
  <c r="D18" i="6"/>
  <c r="F17" i="6"/>
  <c r="D17" i="6"/>
  <c r="F16" i="6"/>
  <c r="D16" i="6"/>
  <c r="F15" i="6"/>
  <c r="D15" i="6"/>
  <c r="F14" i="6"/>
  <c r="D14" i="6"/>
  <c r="F13" i="6"/>
  <c r="D13" i="6"/>
  <c r="F12" i="6"/>
  <c r="D12" i="6"/>
  <c r="F11" i="6"/>
  <c r="D11" i="6"/>
  <c r="F10" i="6"/>
  <c r="D10" i="6"/>
  <c r="F9" i="6"/>
  <c r="D9" i="6"/>
  <c r="F8" i="6"/>
  <c r="D8" i="6"/>
  <c r="F7" i="6"/>
  <c r="D7" i="6"/>
  <c r="F6" i="6"/>
  <c r="D6" i="6"/>
  <c r="F5" i="6"/>
  <c r="D5" i="6"/>
  <c r="F4" i="6"/>
  <c r="D4" i="6"/>
  <c r="F3" i="6"/>
  <c r="D3" i="6"/>
  <c r="E28" i="5"/>
  <c r="E26" i="5"/>
  <c r="E30" i="5" l="1"/>
  <c r="M18" i="5" l="1"/>
  <c r="N18" i="5" s="1"/>
  <c r="Q18" i="5" s="1"/>
  <c r="F933" i="4"/>
  <c r="E933" i="4"/>
  <c r="D933" i="4"/>
  <c r="G933" i="4" s="1"/>
  <c r="C933" i="4"/>
  <c r="B933" i="4"/>
  <c r="F932" i="4"/>
  <c r="E932" i="4"/>
  <c r="D932" i="4"/>
  <c r="G932" i="4" s="1"/>
  <c r="C932" i="4"/>
  <c r="B932" i="4"/>
  <c r="F931" i="4"/>
  <c r="E931" i="4"/>
  <c r="D931" i="4"/>
  <c r="G931" i="4" s="1"/>
  <c r="C931" i="4"/>
  <c r="B931" i="4"/>
  <c r="F930" i="4"/>
  <c r="E930" i="4"/>
  <c r="D930" i="4"/>
  <c r="G930" i="4" s="1"/>
  <c r="C930" i="4"/>
  <c r="B930" i="4"/>
  <c r="F929" i="4"/>
  <c r="E929" i="4"/>
  <c r="D929" i="4"/>
  <c r="G929" i="4" s="1"/>
  <c r="C929" i="4"/>
  <c r="B929" i="4"/>
  <c r="F928" i="4"/>
  <c r="E928" i="4"/>
  <c r="D928" i="4"/>
  <c r="G928" i="4" s="1"/>
  <c r="C928" i="4"/>
  <c r="B928" i="4"/>
  <c r="F927" i="4"/>
  <c r="E927" i="4"/>
  <c r="D927" i="4"/>
  <c r="G927" i="4" s="1"/>
  <c r="C927" i="4"/>
  <c r="B927" i="4"/>
  <c r="F926" i="4"/>
  <c r="E926" i="4"/>
  <c r="D926" i="4"/>
  <c r="G926" i="4" s="1"/>
  <c r="C926" i="4"/>
  <c r="B926" i="4"/>
  <c r="F925" i="4"/>
  <c r="E925" i="4"/>
  <c r="D925" i="4"/>
  <c r="G925" i="4" s="1"/>
  <c r="C925" i="4"/>
  <c r="B925" i="4"/>
  <c r="F923" i="4"/>
  <c r="E923" i="4"/>
  <c r="D923" i="4"/>
  <c r="G923" i="4" s="1"/>
  <c r="C923" i="4"/>
  <c r="B923" i="4"/>
  <c r="F921" i="4"/>
  <c r="E921" i="4"/>
  <c r="D921" i="4"/>
  <c r="G921" i="4" s="1"/>
  <c r="C921" i="4"/>
  <c r="B921" i="4"/>
  <c r="F920" i="4"/>
  <c r="E920" i="4"/>
  <c r="D920" i="4"/>
  <c r="G920" i="4" s="1"/>
  <c r="C920" i="4"/>
  <c r="B920" i="4"/>
  <c r="F919" i="4"/>
  <c r="E919" i="4"/>
  <c r="D919" i="4"/>
  <c r="G919" i="4" s="1"/>
  <c r="C919" i="4"/>
  <c r="B919" i="4"/>
  <c r="F918" i="4"/>
  <c r="E918" i="4"/>
  <c r="D918" i="4"/>
  <c r="G918" i="4" s="1"/>
  <c r="C918" i="4"/>
  <c r="B918" i="4"/>
  <c r="F917" i="4"/>
  <c r="E917" i="4"/>
  <c r="D917" i="4"/>
  <c r="G917" i="4" s="1"/>
  <c r="C917" i="4"/>
  <c r="B917" i="4"/>
  <c r="F916" i="4"/>
  <c r="E916" i="4"/>
  <c r="D916" i="4"/>
  <c r="G916" i="4" s="1"/>
  <c r="C916" i="4"/>
  <c r="B916" i="4"/>
  <c r="F915" i="4"/>
  <c r="E915" i="4"/>
  <c r="D915" i="4"/>
  <c r="G915" i="4" s="1"/>
  <c r="C915" i="4"/>
  <c r="B915" i="4"/>
  <c r="F914" i="4"/>
  <c r="E914" i="4"/>
  <c r="D914" i="4"/>
  <c r="G914" i="4" s="1"/>
  <c r="C914" i="4"/>
  <c r="B914" i="4"/>
  <c r="F913" i="4"/>
  <c r="E913" i="4"/>
  <c r="D913" i="4"/>
  <c r="G913" i="4" s="1"/>
  <c r="C913" i="4"/>
  <c r="B913" i="4"/>
  <c r="F912" i="4"/>
  <c r="E912" i="4"/>
  <c r="D912" i="4"/>
  <c r="G912" i="4" s="1"/>
  <c r="C912" i="4"/>
  <c r="B912" i="4"/>
  <c r="F911" i="4"/>
  <c r="E911" i="4"/>
  <c r="D911" i="4"/>
  <c r="G911" i="4" s="1"/>
  <c r="C911" i="4"/>
  <c r="B911" i="4"/>
  <c r="F910" i="4"/>
  <c r="E910" i="4"/>
  <c r="D910" i="4"/>
  <c r="G910" i="4" s="1"/>
  <c r="C910" i="4"/>
  <c r="B910" i="4"/>
  <c r="F909" i="4"/>
  <c r="E909" i="4"/>
  <c r="D909" i="4"/>
  <c r="G909" i="4" s="1"/>
  <c r="C909" i="4"/>
  <c r="B909" i="4"/>
  <c r="F908" i="4"/>
  <c r="E908" i="4"/>
  <c r="D908" i="4"/>
  <c r="G908" i="4" s="1"/>
  <c r="C908" i="4"/>
  <c r="B908" i="4"/>
  <c r="F907" i="4"/>
  <c r="E907" i="4"/>
  <c r="D907" i="4"/>
  <c r="G907" i="4" s="1"/>
  <c r="C907" i="4"/>
  <c r="B907" i="4"/>
  <c r="F906" i="4"/>
  <c r="E906" i="4"/>
  <c r="D906" i="4"/>
  <c r="G906" i="4" s="1"/>
  <c r="C906" i="4"/>
  <c r="B906" i="4"/>
  <c r="F905" i="4"/>
  <c r="E905" i="4"/>
  <c r="D905" i="4"/>
  <c r="G905" i="4" s="1"/>
  <c r="C905" i="4"/>
  <c r="B905" i="4"/>
  <c r="F904" i="4"/>
  <c r="E904" i="4"/>
  <c r="D904" i="4"/>
  <c r="G904" i="4" s="1"/>
  <c r="C904" i="4"/>
  <c r="B904" i="4"/>
  <c r="F903" i="4"/>
  <c r="E903" i="4"/>
  <c r="D903" i="4"/>
  <c r="G903" i="4" s="1"/>
  <c r="C903" i="4"/>
  <c r="B903" i="4"/>
  <c r="F902" i="4"/>
  <c r="E902" i="4"/>
  <c r="D902" i="4"/>
  <c r="G902" i="4" s="1"/>
  <c r="C902" i="4"/>
  <c r="B902" i="4"/>
  <c r="F901" i="4"/>
  <c r="E901" i="4"/>
  <c r="D901" i="4"/>
  <c r="G901" i="4" s="1"/>
  <c r="C901" i="4"/>
  <c r="B901" i="4"/>
  <c r="F900" i="4"/>
  <c r="E900" i="4"/>
  <c r="D900" i="4"/>
  <c r="G900" i="4" s="1"/>
  <c r="C900" i="4"/>
  <c r="B900" i="4"/>
  <c r="F899" i="4"/>
  <c r="E899" i="4"/>
  <c r="D899" i="4"/>
  <c r="G899" i="4" s="1"/>
  <c r="C899" i="4"/>
  <c r="B899" i="4"/>
  <c r="F898" i="4"/>
  <c r="E898" i="4"/>
  <c r="D898" i="4"/>
  <c r="G898" i="4" s="1"/>
  <c r="C898" i="4"/>
  <c r="B898" i="4"/>
  <c r="F897" i="4"/>
  <c r="E897" i="4"/>
  <c r="D897" i="4"/>
  <c r="G897" i="4" s="1"/>
  <c r="C897" i="4"/>
  <c r="B897" i="4"/>
  <c r="F896" i="4"/>
  <c r="E896" i="4"/>
  <c r="D896" i="4"/>
  <c r="G896" i="4" s="1"/>
  <c r="C896" i="4"/>
  <c r="B896" i="4"/>
  <c r="F895" i="4"/>
  <c r="E895" i="4"/>
  <c r="D895" i="4"/>
  <c r="G895" i="4" s="1"/>
  <c r="C895" i="4"/>
  <c r="B895" i="4"/>
  <c r="F894" i="4"/>
  <c r="E894" i="4"/>
  <c r="D894" i="4"/>
  <c r="G894" i="4" s="1"/>
  <c r="C894" i="4"/>
  <c r="B894" i="4"/>
  <c r="F893" i="4"/>
  <c r="E893" i="4"/>
  <c r="D893" i="4"/>
  <c r="G893" i="4" s="1"/>
  <c r="C893" i="4"/>
  <c r="B893" i="4"/>
  <c r="F892" i="4"/>
  <c r="E892" i="4"/>
  <c r="D892" i="4"/>
  <c r="G892" i="4" s="1"/>
  <c r="C892" i="4"/>
  <c r="B892" i="4"/>
  <c r="F891" i="4"/>
  <c r="E891" i="4"/>
  <c r="D891" i="4"/>
  <c r="G891" i="4" s="1"/>
  <c r="C891" i="4"/>
  <c r="B891" i="4"/>
  <c r="F890" i="4"/>
  <c r="E890" i="4"/>
  <c r="D890" i="4"/>
  <c r="G890" i="4" s="1"/>
  <c r="C890" i="4"/>
  <c r="B890" i="4"/>
  <c r="F889" i="4"/>
  <c r="E889" i="4"/>
  <c r="D889" i="4"/>
  <c r="G889" i="4" s="1"/>
  <c r="C889" i="4"/>
  <c r="B889" i="4"/>
  <c r="F888" i="4"/>
  <c r="E888" i="4"/>
  <c r="D888" i="4"/>
  <c r="G888" i="4" s="1"/>
  <c r="C888" i="4"/>
  <c r="B888" i="4"/>
  <c r="F887" i="4"/>
  <c r="E887" i="4"/>
  <c r="D887" i="4"/>
  <c r="G887" i="4" s="1"/>
  <c r="C887" i="4"/>
  <c r="B887" i="4"/>
  <c r="F886" i="4"/>
  <c r="E886" i="4"/>
  <c r="D886" i="4"/>
  <c r="G886" i="4" s="1"/>
  <c r="C886" i="4"/>
  <c r="B886" i="4"/>
  <c r="F885" i="4"/>
  <c r="E885" i="4"/>
  <c r="D885" i="4"/>
  <c r="G885" i="4" s="1"/>
  <c r="C885" i="4"/>
  <c r="B885" i="4"/>
  <c r="F884" i="4"/>
  <c r="E884" i="4"/>
  <c r="D884" i="4"/>
  <c r="G884" i="4" s="1"/>
  <c r="C884" i="4"/>
  <c r="B884" i="4"/>
  <c r="F883" i="4"/>
  <c r="E883" i="4"/>
  <c r="D883" i="4"/>
  <c r="G883" i="4" s="1"/>
  <c r="C883" i="4"/>
  <c r="B883" i="4"/>
  <c r="F882" i="4"/>
  <c r="E882" i="4"/>
  <c r="D882" i="4"/>
  <c r="G882" i="4" s="1"/>
  <c r="C882" i="4"/>
  <c r="B882" i="4"/>
  <c r="F881" i="4"/>
  <c r="E881" i="4"/>
  <c r="D881" i="4"/>
  <c r="G881" i="4" s="1"/>
  <c r="C881" i="4"/>
  <c r="B881" i="4"/>
  <c r="F880" i="4"/>
  <c r="E880" i="4"/>
  <c r="D880" i="4"/>
  <c r="G880" i="4" s="1"/>
  <c r="C880" i="4"/>
  <c r="B880" i="4"/>
  <c r="F878" i="4"/>
  <c r="E878" i="4"/>
  <c r="D878" i="4"/>
  <c r="G878" i="4" s="1"/>
  <c r="C878" i="4"/>
  <c r="B878" i="4"/>
  <c r="F877" i="4"/>
  <c r="E877" i="4"/>
  <c r="D877" i="4"/>
  <c r="G877" i="4" s="1"/>
  <c r="C877" i="4"/>
  <c r="B877" i="4"/>
  <c r="F876" i="4"/>
  <c r="E876" i="4"/>
  <c r="D876" i="4"/>
  <c r="G876" i="4" s="1"/>
  <c r="C876" i="4"/>
  <c r="B876" i="4"/>
  <c r="F875" i="4"/>
  <c r="E875" i="4"/>
  <c r="D875" i="4"/>
  <c r="G875" i="4" s="1"/>
  <c r="C875" i="4"/>
  <c r="B875" i="4"/>
  <c r="F873" i="4"/>
  <c r="E873" i="4"/>
  <c r="D873" i="4"/>
  <c r="G873" i="4" s="1"/>
  <c r="C873" i="4"/>
  <c r="B873" i="4"/>
  <c r="F872" i="4"/>
  <c r="E872" i="4"/>
  <c r="D872" i="4"/>
  <c r="G872" i="4" s="1"/>
  <c r="C872" i="4"/>
  <c r="B872" i="4"/>
  <c r="F871" i="4"/>
  <c r="E871" i="4"/>
  <c r="D871" i="4"/>
  <c r="G871" i="4" s="1"/>
  <c r="C871" i="4"/>
  <c r="B871" i="4"/>
  <c r="F870" i="4"/>
  <c r="E870" i="4"/>
  <c r="D870" i="4"/>
  <c r="G870" i="4" s="1"/>
  <c r="C870" i="4"/>
  <c r="B870" i="4"/>
  <c r="F869" i="4"/>
  <c r="E869" i="4"/>
  <c r="D869" i="4"/>
  <c r="G869" i="4" s="1"/>
  <c r="C869" i="4"/>
  <c r="B869" i="4"/>
  <c r="F868" i="4"/>
  <c r="E868" i="4"/>
  <c r="D868" i="4"/>
  <c r="G868" i="4" s="1"/>
  <c r="C868" i="4"/>
  <c r="B868" i="4"/>
  <c r="F867" i="4"/>
  <c r="E867" i="4"/>
  <c r="D867" i="4"/>
  <c r="G867" i="4" s="1"/>
  <c r="C867" i="4"/>
  <c r="B867" i="4"/>
  <c r="F866" i="4"/>
  <c r="E866" i="4"/>
  <c r="D866" i="4"/>
  <c r="G866" i="4" s="1"/>
  <c r="C866" i="4"/>
  <c r="B866" i="4"/>
  <c r="F865" i="4"/>
  <c r="E865" i="4"/>
  <c r="D865" i="4"/>
  <c r="G865" i="4" s="1"/>
  <c r="C865" i="4"/>
  <c r="B865" i="4"/>
  <c r="F863" i="4"/>
  <c r="E863" i="4"/>
  <c r="D863" i="4"/>
  <c r="G863" i="4" s="1"/>
  <c r="C863" i="4"/>
  <c r="B863" i="4"/>
  <c r="F862" i="4"/>
  <c r="E862" i="4"/>
  <c r="D862" i="4"/>
  <c r="G862" i="4" s="1"/>
  <c r="C862" i="4"/>
  <c r="B862" i="4"/>
  <c r="F861" i="4"/>
  <c r="E861" i="4"/>
  <c r="D861" i="4"/>
  <c r="G861" i="4" s="1"/>
  <c r="C861" i="4"/>
  <c r="B861" i="4"/>
  <c r="F860" i="4"/>
  <c r="E860" i="4"/>
  <c r="D860" i="4"/>
  <c r="G860" i="4" s="1"/>
  <c r="C860" i="4"/>
  <c r="B860" i="4"/>
  <c r="F859" i="4"/>
  <c r="E859" i="4"/>
  <c r="D859" i="4"/>
  <c r="G859" i="4" s="1"/>
  <c r="C859" i="4"/>
  <c r="B859" i="4"/>
  <c r="F858" i="4"/>
  <c r="E858" i="4"/>
  <c r="D858" i="4"/>
  <c r="G858" i="4" s="1"/>
  <c r="C858" i="4"/>
  <c r="B858" i="4"/>
  <c r="F857" i="4"/>
  <c r="E857" i="4"/>
  <c r="D857" i="4"/>
  <c r="G857" i="4" s="1"/>
  <c r="C857" i="4"/>
  <c r="B857" i="4"/>
  <c r="F856" i="4"/>
  <c r="E856" i="4"/>
  <c r="D856" i="4"/>
  <c r="G856" i="4" s="1"/>
  <c r="C856" i="4"/>
  <c r="B856" i="4"/>
  <c r="F855" i="4"/>
  <c r="E855" i="4"/>
  <c r="D855" i="4"/>
  <c r="G855" i="4" s="1"/>
  <c r="C855" i="4"/>
  <c r="B855" i="4"/>
  <c r="F854" i="4"/>
  <c r="E854" i="4"/>
  <c r="D854" i="4"/>
  <c r="G854" i="4" s="1"/>
  <c r="C854" i="4"/>
  <c r="B854" i="4"/>
  <c r="F853" i="4"/>
  <c r="E853" i="4"/>
  <c r="D853" i="4"/>
  <c r="G853" i="4" s="1"/>
  <c r="C853" i="4"/>
  <c r="B853" i="4"/>
  <c r="F852" i="4"/>
  <c r="E852" i="4"/>
  <c r="D852" i="4"/>
  <c r="G852" i="4" s="1"/>
  <c r="C852" i="4"/>
  <c r="B852" i="4"/>
  <c r="F851" i="4"/>
  <c r="E851" i="4"/>
  <c r="D851" i="4"/>
  <c r="G851" i="4" s="1"/>
  <c r="C851" i="4"/>
  <c r="B851" i="4"/>
  <c r="F850" i="4"/>
  <c r="E850" i="4"/>
  <c r="D850" i="4"/>
  <c r="G850" i="4" s="1"/>
  <c r="C850" i="4"/>
  <c r="B850" i="4"/>
  <c r="F849" i="4"/>
  <c r="E849" i="4"/>
  <c r="D849" i="4"/>
  <c r="G849" i="4" s="1"/>
  <c r="C849" i="4"/>
  <c r="B849" i="4"/>
  <c r="F848" i="4"/>
  <c r="E848" i="4"/>
  <c r="D848" i="4"/>
  <c r="G848" i="4" s="1"/>
  <c r="C848" i="4"/>
  <c r="B848" i="4"/>
  <c r="F847" i="4"/>
  <c r="E847" i="4"/>
  <c r="D847" i="4"/>
  <c r="G847" i="4" s="1"/>
  <c r="C847" i="4"/>
  <c r="B847" i="4"/>
  <c r="F846" i="4"/>
  <c r="E846" i="4"/>
  <c r="D846" i="4"/>
  <c r="G846" i="4" s="1"/>
  <c r="C846" i="4"/>
  <c r="B846" i="4"/>
  <c r="F845" i="4"/>
  <c r="E845" i="4"/>
  <c r="D845" i="4"/>
  <c r="G845" i="4" s="1"/>
  <c r="C845" i="4"/>
  <c r="B845" i="4"/>
  <c r="F844" i="4"/>
  <c r="E844" i="4"/>
  <c r="D844" i="4"/>
  <c r="G844" i="4" s="1"/>
  <c r="C844" i="4"/>
  <c r="B844" i="4"/>
  <c r="F843" i="4"/>
  <c r="E843" i="4"/>
  <c r="D843" i="4"/>
  <c r="G843" i="4" s="1"/>
  <c r="C843" i="4"/>
  <c r="B843" i="4"/>
  <c r="F842" i="4"/>
  <c r="E842" i="4"/>
  <c r="D842" i="4"/>
  <c r="G842" i="4" s="1"/>
  <c r="C842" i="4"/>
  <c r="B842" i="4"/>
  <c r="F841" i="4"/>
  <c r="E841" i="4"/>
  <c r="D841" i="4"/>
  <c r="G841" i="4" s="1"/>
  <c r="C841" i="4"/>
  <c r="B841" i="4"/>
  <c r="F839" i="4"/>
  <c r="E839" i="4"/>
  <c r="D839" i="4"/>
  <c r="G839" i="4" s="1"/>
  <c r="C839" i="4"/>
  <c r="B839" i="4"/>
  <c r="F837" i="4"/>
  <c r="E837" i="4"/>
  <c r="D837" i="4"/>
  <c r="G837" i="4" s="1"/>
  <c r="C837" i="4"/>
  <c r="B837" i="4"/>
  <c r="F836" i="4"/>
  <c r="E836" i="4"/>
  <c r="D836" i="4"/>
  <c r="G836" i="4" s="1"/>
  <c r="C836" i="4"/>
  <c r="B836" i="4"/>
  <c r="F835" i="4"/>
  <c r="E835" i="4"/>
  <c r="D835" i="4"/>
  <c r="G835" i="4" s="1"/>
  <c r="C835" i="4"/>
  <c r="B835" i="4"/>
  <c r="F834" i="4"/>
  <c r="E834" i="4"/>
  <c r="D834" i="4"/>
  <c r="G834" i="4" s="1"/>
  <c r="C834" i="4"/>
  <c r="B834" i="4"/>
  <c r="F833" i="4"/>
  <c r="E833" i="4"/>
  <c r="D833" i="4"/>
  <c r="G833" i="4" s="1"/>
  <c r="C833" i="4"/>
  <c r="B833" i="4"/>
  <c r="F832" i="4"/>
  <c r="E832" i="4"/>
  <c r="D832" i="4"/>
  <c r="G832" i="4" s="1"/>
  <c r="C832" i="4"/>
  <c r="B832" i="4"/>
  <c r="F831" i="4"/>
  <c r="E831" i="4"/>
  <c r="D831" i="4"/>
  <c r="G831" i="4" s="1"/>
  <c r="C831" i="4"/>
  <c r="B831" i="4"/>
  <c r="F830" i="4"/>
  <c r="E830" i="4"/>
  <c r="D830" i="4"/>
  <c r="G830" i="4" s="1"/>
  <c r="C830" i="4"/>
  <c r="B830" i="4"/>
  <c r="F829" i="4"/>
  <c r="E829" i="4"/>
  <c r="D829" i="4"/>
  <c r="G829" i="4" s="1"/>
  <c r="C829" i="4"/>
  <c r="B829" i="4"/>
  <c r="F828" i="4"/>
  <c r="E828" i="4"/>
  <c r="D828" i="4"/>
  <c r="G828" i="4" s="1"/>
  <c r="C828" i="4"/>
  <c r="B828" i="4"/>
  <c r="F827" i="4"/>
  <c r="E827" i="4"/>
  <c r="D827" i="4"/>
  <c r="G827" i="4" s="1"/>
  <c r="C827" i="4"/>
  <c r="B827" i="4"/>
  <c r="F826" i="4"/>
  <c r="E826" i="4"/>
  <c r="D826" i="4"/>
  <c r="G826" i="4" s="1"/>
  <c r="C826" i="4"/>
  <c r="B826" i="4"/>
  <c r="F825" i="4"/>
  <c r="E825" i="4"/>
  <c r="D825" i="4"/>
  <c r="G825" i="4" s="1"/>
  <c r="C825" i="4"/>
  <c r="B825" i="4"/>
  <c r="F824" i="4"/>
  <c r="E824" i="4"/>
  <c r="D824" i="4"/>
  <c r="G824" i="4" s="1"/>
  <c r="C824" i="4"/>
  <c r="B824" i="4"/>
  <c r="F822" i="4"/>
  <c r="E822" i="4"/>
  <c r="D822" i="4"/>
  <c r="G822" i="4" s="1"/>
  <c r="C822" i="4"/>
  <c r="B822" i="4"/>
  <c r="F821" i="4"/>
  <c r="E821" i="4"/>
  <c r="D821" i="4"/>
  <c r="G821" i="4" s="1"/>
  <c r="C821" i="4"/>
  <c r="B821" i="4"/>
  <c r="F820" i="4"/>
  <c r="E820" i="4"/>
  <c r="D820" i="4"/>
  <c r="G820" i="4" s="1"/>
  <c r="C820" i="4"/>
  <c r="B820" i="4"/>
  <c r="F819" i="4"/>
  <c r="E819" i="4"/>
  <c r="D819" i="4"/>
  <c r="G819" i="4" s="1"/>
  <c r="C819" i="4"/>
  <c r="B819" i="4"/>
  <c r="F818" i="4"/>
  <c r="E818" i="4"/>
  <c r="D818" i="4"/>
  <c r="G818" i="4" s="1"/>
  <c r="C818" i="4"/>
  <c r="B818" i="4"/>
  <c r="F817" i="4"/>
  <c r="E817" i="4"/>
  <c r="D817" i="4"/>
  <c r="G817" i="4" s="1"/>
  <c r="C817" i="4"/>
  <c r="B817" i="4"/>
  <c r="F816" i="4"/>
  <c r="E816" i="4"/>
  <c r="D816" i="4"/>
  <c r="G816" i="4" s="1"/>
  <c r="C816" i="4"/>
  <c r="B816" i="4"/>
  <c r="F815" i="4"/>
  <c r="E815" i="4"/>
  <c r="D815" i="4"/>
  <c r="G815" i="4" s="1"/>
  <c r="C815" i="4"/>
  <c r="B815" i="4"/>
  <c r="F814" i="4"/>
  <c r="E814" i="4"/>
  <c r="D814" i="4"/>
  <c r="G814" i="4" s="1"/>
  <c r="C814" i="4"/>
  <c r="B814" i="4"/>
  <c r="F813" i="4"/>
  <c r="E813" i="4"/>
  <c r="D813" i="4"/>
  <c r="G813" i="4" s="1"/>
  <c r="C813" i="4"/>
  <c r="B813" i="4"/>
  <c r="F812" i="4"/>
  <c r="E812" i="4"/>
  <c r="D812" i="4"/>
  <c r="G812" i="4" s="1"/>
  <c r="C812" i="4"/>
  <c r="B812" i="4"/>
  <c r="F811" i="4"/>
  <c r="E811" i="4"/>
  <c r="D811" i="4"/>
  <c r="G811" i="4" s="1"/>
  <c r="C811" i="4"/>
  <c r="B811" i="4"/>
  <c r="F810" i="4"/>
  <c r="E810" i="4"/>
  <c r="D810" i="4"/>
  <c r="G810" i="4" s="1"/>
  <c r="C810" i="4"/>
  <c r="B810" i="4"/>
  <c r="F809" i="4"/>
  <c r="E809" i="4"/>
  <c r="D809" i="4"/>
  <c r="G809" i="4" s="1"/>
  <c r="C809" i="4"/>
  <c r="B809" i="4"/>
  <c r="F808" i="4"/>
  <c r="E808" i="4"/>
  <c r="D808" i="4"/>
  <c r="G808" i="4" s="1"/>
  <c r="C808" i="4"/>
  <c r="B808" i="4"/>
  <c r="F807" i="4"/>
  <c r="E807" i="4"/>
  <c r="D807" i="4"/>
  <c r="G807" i="4" s="1"/>
  <c r="C807" i="4"/>
  <c r="B807" i="4"/>
  <c r="F806" i="4"/>
  <c r="E806" i="4"/>
  <c r="D806" i="4"/>
  <c r="G806" i="4" s="1"/>
  <c r="C806" i="4"/>
  <c r="B806" i="4"/>
  <c r="F805" i="4"/>
  <c r="E805" i="4"/>
  <c r="D805" i="4"/>
  <c r="G805" i="4" s="1"/>
  <c r="C805" i="4"/>
  <c r="B805" i="4"/>
  <c r="F804" i="4"/>
  <c r="E804" i="4"/>
  <c r="D804" i="4"/>
  <c r="G804" i="4" s="1"/>
  <c r="C804" i="4"/>
  <c r="B804" i="4"/>
  <c r="F803" i="4"/>
  <c r="E803" i="4"/>
  <c r="D803" i="4"/>
  <c r="G803" i="4" s="1"/>
  <c r="C803" i="4"/>
  <c r="B803" i="4"/>
  <c r="F802" i="4"/>
  <c r="E802" i="4"/>
  <c r="D802" i="4"/>
  <c r="G802" i="4" s="1"/>
  <c r="C802" i="4"/>
  <c r="B802" i="4"/>
  <c r="F800" i="4"/>
  <c r="E800" i="4"/>
  <c r="D800" i="4"/>
  <c r="G800" i="4" s="1"/>
  <c r="C800" i="4"/>
  <c r="B800" i="4"/>
  <c r="F799" i="4"/>
  <c r="E799" i="4"/>
  <c r="D799" i="4"/>
  <c r="G799" i="4" s="1"/>
  <c r="C799" i="4"/>
  <c r="B799" i="4"/>
  <c r="F798" i="4"/>
  <c r="E798" i="4"/>
  <c r="D798" i="4"/>
  <c r="G798" i="4" s="1"/>
  <c r="C798" i="4"/>
  <c r="B798" i="4"/>
  <c r="F797" i="4"/>
  <c r="E797" i="4"/>
  <c r="D797" i="4"/>
  <c r="G797" i="4" s="1"/>
  <c r="C797" i="4"/>
  <c r="B797" i="4"/>
  <c r="F796" i="4"/>
  <c r="E796" i="4"/>
  <c r="D796" i="4"/>
  <c r="G796" i="4" s="1"/>
  <c r="C796" i="4"/>
  <c r="B796" i="4"/>
  <c r="F795" i="4"/>
  <c r="E795" i="4"/>
  <c r="D795" i="4"/>
  <c r="G795" i="4" s="1"/>
  <c r="C795" i="4"/>
  <c r="B795" i="4"/>
  <c r="F794" i="4"/>
  <c r="E794" i="4"/>
  <c r="D794" i="4"/>
  <c r="G794" i="4" s="1"/>
  <c r="C794" i="4"/>
  <c r="B794" i="4"/>
  <c r="F793" i="4"/>
  <c r="E793" i="4"/>
  <c r="D793" i="4"/>
  <c r="G793" i="4" s="1"/>
  <c r="C793" i="4"/>
  <c r="B793" i="4"/>
  <c r="F792" i="4"/>
  <c r="E792" i="4"/>
  <c r="D792" i="4"/>
  <c r="G792" i="4" s="1"/>
  <c r="C792" i="4"/>
  <c r="B792" i="4"/>
  <c r="F791" i="4"/>
  <c r="E791" i="4"/>
  <c r="D791" i="4"/>
  <c r="G791" i="4" s="1"/>
  <c r="C791" i="4"/>
  <c r="B791" i="4"/>
  <c r="F790" i="4"/>
  <c r="E790" i="4"/>
  <c r="D790" i="4"/>
  <c r="G790" i="4" s="1"/>
  <c r="C790" i="4"/>
  <c r="B790" i="4"/>
  <c r="F789" i="4"/>
  <c r="E789" i="4"/>
  <c r="D789" i="4"/>
  <c r="G789" i="4" s="1"/>
  <c r="C789" i="4"/>
  <c r="B789" i="4"/>
  <c r="F785" i="4"/>
  <c r="E785" i="4"/>
  <c r="D785" i="4"/>
  <c r="G785" i="4" s="1"/>
  <c r="C785" i="4"/>
  <c r="B785" i="4"/>
  <c r="F784" i="4"/>
  <c r="E784" i="4"/>
  <c r="D784" i="4"/>
  <c r="G784" i="4" s="1"/>
  <c r="C784" i="4"/>
  <c r="B784" i="4"/>
  <c r="F783" i="4"/>
  <c r="E783" i="4"/>
  <c r="D783" i="4"/>
  <c r="G783" i="4" s="1"/>
  <c r="C783" i="4"/>
  <c r="B783" i="4"/>
  <c r="F781" i="4"/>
  <c r="E781" i="4"/>
  <c r="D781" i="4"/>
  <c r="G781" i="4" s="1"/>
  <c r="C781" i="4"/>
  <c r="B781" i="4"/>
  <c r="F780" i="4"/>
  <c r="E780" i="4"/>
  <c r="D780" i="4"/>
  <c r="G780" i="4" s="1"/>
  <c r="C780" i="4"/>
  <c r="B780" i="4"/>
  <c r="F779" i="4"/>
  <c r="E779" i="4"/>
  <c r="D779" i="4"/>
  <c r="G779" i="4" s="1"/>
  <c r="C779" i="4"/>
  <c r="B779" i="4"/>
  <c r="F778" i="4"/>
  <c r="E778" i="4"/>
  <c r="D778" i="4"/>
  <c r="G778" i="4" s="1"/>
  <c r="C778" i="4"/>
  <c r="B778" i="4"/>
  <c r="F777" i="4"/>
  <c r="E777" i="4"/>
  <c r="D777" i="4"/>
  <c r="G777" i="4" s="1"/>
  <c r="C777" i="4"/>
  <c r="B777" i="4"/>
  <c r="F776" i="4"/>
  <c r="E776" i="4"/>
  <c r="D776" i="4"/>
  <c r="G776" i="4" s="1"/>
  <c r="C776" i="4"/>
  <c r="B776" i="4"/>
  <c r="F775" i="4"/>
  <c r="E775" i="4"/>
  <c r="D775" i="4"/>
  <c r="G775" i="4" s="1"/>
  <c r="C775" i="4"/>
  <c r="B775" i="4"/>
  <c r="F774" i="4"/>
  <c r="E774" i="4"/>
  <c r="D774" i="4"/>
  <c r="G774" i="4" s="1"/>
  <c r="C774" i="4"/>
  <c r="B774" i="4"/>
  <c r="F773" i="4"/>
  <c r="E773" i="4"/>
  <c r="D773" i="4"/>
  <c r="G773" i="4" s="1"/>
  <c r="C773" i="4"/>
  <c r="B773" i="4"/>
  <c r="F772" i="4"/>
  <c r="E772" i="4"/>
  <c r="D772" i="4"/>
  <c r="G772" i="4" s="1"/>
  <c r="C772" i="4"/>
  <c r="B772" i="4"/>
  <c r="F771" i="4"/>
  <c r="E771" i="4"/>
  <c r="D771" i="4"/>
  <c r="G771" i="4" s="1"/>
  <c r="C771" i="4"/>
  <c r="B771" i="4"/>
  <c r="F770" i="4"/>
  <c r="E770" i="4"/>
  <c r="D770" i="4"/>
  <c r="G770" i="4" s="1"/>
  <c r="C770" i="4"/>
  <c r="B770" i="4"/>
  <c r="F769" i="4"/>
  <c r="E769" i="4"/>
  <c r="D769" i="4"/>
  <c r="G769" i="4" s="1"/>
  <c r="C769" i="4"/>
  <c r="B769" i="4"/>
  <c r="F768" i="4"/>
  <c r="E768" i="4"/>
  <c r="D768" i="4"/>
  <c r="G768" i="4" s="1"/>
  <c r="C768" i="4"/>
  <c r="B768" i="4"/>
  <c r="F767" i="4"/>
  <c r="E767" i="4"/>
  <c r="D767" i="4"/>
  <c r="G767" i="4" s="1"/>
  <c r="C767" i="4"/>
  <c r="B767" i="4"/>
  <c r="F766" i="4"/>
  <c r="E766" i="4"/>
  <c r="D766" i="4"/>
  <c r="G766" i="4" s="1"/>
  <c r="C766" i="4"/>
  <c r="B766" i="4"/>
  <c r="F765" i="4"/>
  <c r="E765" i="4"/>
  <c r="D765" i="4"/>
  <c r="G765" i="4" s="1"/>
  <c r="C765" i="4"/>
  <c r="B765" i="4"/>
  <c r="F764" i="4"/>
  <c r="E764" i="4"/>
  <c r="D764" i="4"/>
  <c r="G764" i="4" s="1"/>
  <c r="C764" i="4"/>
  <c r="B764" i="4"/>
  <c r="F763" i="4"/>
  <c r="E763" i="4"/>
  <c r="D763" i="4"/>
  <c r="G763" i="4" s="1"/>
  <c r="C763" i="4"/>
  <c r="B763" i="4"/>
  <c r="F762" i="4"/>
  <c r="E762" i="4"/>
  <c r="D762" i="4"/>
  <c r="G762" i="4" s="1"/>
  <c r="C762" i="4"/>
  <c r="B762" i="4"/>
  <c r="F761" i="4"/>
  <c r="E761" i="4"/>
  <c r="D761" i="4"/>
  <c r="G761" i="4" s="1"/>
  <c r="C761" i="4"/>
  <c r="B761" i="4"/>
  <c r="F760" i="4"/>
  <c r="E760" i="4"/>
  <c r="D760" i="4"/>
  <c r="G760" i="4" s="1"/>
  <c r="C760" i="4"/>
  <c r="B760" i="4"/>
  <c r="F759" i="4"/>
  <c r="E759" i="4"/>
  <c r="D759" i="4"/>
  <c r="G759" i="4" s="1"/>
  <c r="C759" i="4"/>
  <c r="B759" i="4"/>
  <c r="F758" i="4"/>
  <c r="E758" i="4"/>
  <c r="D758" i="4"/>
  <c r="G758" i="4" s="1"/>
  <c r="C758" i="4"/>
  <c r="B758" i="4"/>
  <c r="F757" i="4"/>
  <c r="E757" i="4"/>
  <c r="D757" i="4"/>
  <c r="G757" i="4" s="1"/>
  <c r="C757" i="4"/>
  <c r="B757" i="4"/>
  <c r="F756" i="4"/>
  <c r="E756" i="4"/>
  <c r="D756" i="4"/>
  <c r="G756" i="4" s="1"/>
  <c r="C756" i="4"/>
  <c r="B756" i="4"/>
  <c r="F755" i="4"/>
  <c r="E755" i="4"/>
  <c r="D755" i="4"/>
  <c r="G755" i="4" s="1"/>
  <c r="C755" i="4"/>
  <c r="B755" i="4"/>
  <c r="F754" i="4"/>
  <c r="E754" i="4"/>
  <c r="D754" i="4"/>
  <c r="G754" i="4" s="1"/>
  <c r="C754" i="4"/>
  <c r="B754" i="4"/>
  <c r="F753" i="4"/>
  <c r="E753" i="4"/>
  <c r="D753" i="4"/>
  <c r="G753" i="4" s="1"/>
  <c r="C753" i="4"/>
  <c r="B753" i="4"/>
  <c r="F752" i="4"/>
  <c r="E752" i="4"/>
  <c r="D752" i="4"/>
  <c r="G752" i="4" s="1"/>
  <c r="C752" i="4"/>
  <c r="B752" i="4"/>
  <c r="F751" i="4"/>
  <c r="E751" i="4"/>
  <c r="D751" i="4"/>
  <c r="G751" i="4" s="1"/>
  <c r="C751" i="4"/>
  <c r="B751" i="4"/>
  <c r="F750" i="4"/>
  <c r="E750" i="4"/>
  <c r="D750" i="4"/>
  <c r="G750" i="4" s="1"/>
  <c r="C750" i="4"/>
  <c r="B750" i="4"/>
  <c r="F749" i="4"/>
  <c r="E749" i="4"/>
  <c r="D749" i="4"/>
  <c r="G749" i="4" s="1"/>
  <c r="C749" i="4"/>
  <c r="B749" i="4"/>
  <c r="F748" i="4"/>
  <c r="E748" i="4"/>
  <c r="D748" i="4"/>
  <c r="G748" i="4" s="1"/>
  <c r="C748" i="4"/>
  <c r="B748" i="4"/>
  <c r="F747" i="4"/>
  <c r="E747" i="4"/>
  <c r="D747" i="4"/>
  <c r="G747" i="4" s="1"/>
  <c r="C747" i="4"/>
  <c r="B747" i="4"/>
  <c r="F746" i="4"/>
  <c r="E746" i="4"/>
  <c r="D746" i="4"/>
  <c r="G746" i="4" s="1"/>
  <c r="C746" i="4"/>
  <c r="B746" i="4"/>
  <c r="F745" i="4"/>
  <c r="E745" i="4"/>
  <c r="D745" i="4"/>
  <c r="G745" i="4" s="1"/>
  <c r="C745" i="4"/>
  <c r="B745" i="4"/>
  <c r="F744" i="4"/>
  <c r="E744" i="4"/>
  <c r="D744" i="4"/>
  <c r="G744" i="4" s="1"/>
  <c r="C744" i="4"/>
  <c r="B744" i="4"/>
  <c r="F743" i="4"/>
  <c r="E743" i="4"/>
  <c r="D743" i="4"/>
  <c r="G743" i="4" s="1"/>
  <c r="C743" i="4"/>
  <c r="B743" i="4"/>
  <c r="F742" i="4"/>
  <c r="E742" i="4"/>
  <c r="D742" i="4"/>
  <c r="G742" i="4" s="1"/>
  <c r="C742" i="4"/>
  <c r="B742" i="4"/>
  <c r="F741" i="4"/>
  <c r="E741" i="4"/>
  <c r="D741" i="4"/>
  <c r="G741" i="4" s="1"/>
  <c r="C741" i="4"/>
  <c r="B741" i="4"/>
  <c r="F740" i="4"/>
  <c r="E740" i="4"/>
  <c r="D740" i="4"/>
  <c r="G740" i="4" s="1"/>
  <c r="C740" i="4"/>
  <c r="B740" i="4"/>
  <c r="F739" i="4"/>
  <c r="E739" i="4"/>
  <c r="D739" i="4"/>
  <c r="G739" i="4" s="1"/>
  <c r="C739" i="4"/>
  <c r="B739" i="4"/>
  <c r="F738" i="4"/>
  <c r="E738" i="4"/>
  <c r="D738" i="4"/>
  <c r="G738" i="4" s="1"/>
  <c r="C738" i="4"/>
  <c r="B738" i="4"/>
  <c r="F737" i="4"/>
  <c r="E737" i="4"/>
  <c r="D737" i="4"/>
  <c r="G737" i="4" s="1"/>
  <c r="C737" i="4"/>
  <c r="B737" i="4"/>
  <c r="F736" i="4"/>
  <c r="E736" i="4"/>
  <c r="D736" i="4"/>
  <c r="G736" i="4" s="1"/>
  <c r="C736" i="4"/>
  <c r="B736" i="4"/>
  <c r="F735" i="4"/>
  <c r="E735" i="4"/>
  <c r="D735" i="4"/>
  <c r="G735" i="4" s="1"/>
  <c r="C735" i="4"/>
  <c r="B735" i="4"/>
  <c r="F734" i="4"/>
  <c r="E734" i="4"/>
  <c r="D734" i="4"/>
  <c r="G734" i="4" s="1"/>
  <c r="C734" i="4"/>
  <c r="B734" i="4"/>
  <c r="F733" i="4"/>
  <c r="E733" i="4"/>
  <c r="D733" i="4"/>
  <c r="G733" i="4" s="1"/>
  <c r="C733" i="4"/>
  <c r="B733" i="4"/>
  <c r="F732" i="4"/>
  <c r="E732" i="4"/>
  <c r="D732" i="4"/>
  <c r="G732" i="4" s="1"/>
  <c r="C732" i="4"/>
  <c r="B732" i="4"/>
  <c r="F731" i="4"/>
  <c r="E731" i="4"/>
  <c r="D731" i="4"/>
  <c r="G731" i="4" s="1"/>
  <c r="C731" i="4"/>
  <c r="B731" i="4"/>
  <c r="F730" i="4"/>
  <c r="E730" i="4"/>
  <c r="D730" i="4"/>
  <c r="G730" i="4" s="1"/>
  <c r="C730" i="4"/>
  <c r="B730" i="4"/>
  <c r="F729" i="4"/>
  <c r="E729" i="4"/>
  <c r="D729" i="4"/>
  <c r="G729" i="4" s="1"/>
  <c r="C729" i="4"/>
  <c r="B729" i="4"/>
  <c r="F728" i="4"/>
  <c r="E728" i="4"/>
  <c r="D728" i="4"/>
  <c r="G728" i="4" s="1"/>
  <c r="C728" i="4"/>
  <c r="B728" i="4"/>
  <c r="F727" i="4"/>
  <c r="E727" i="4"/>
  <c r="D727" i="4"/>
  <c r="G727" i="4" s="1"/>
  <c r="C727" i="4"/>
  <c r="B727" i="4"/>
  <c r="F726" i="4"/>
  <c r="E726" i="4"/>
  <c r="D726" i="4"/>
  <c r="G726" i="4" s="1"/>
  <c r="C726" i="4"/>
  <c r="B726" i="4"/>
  <c r="F725" i="4"/>
  <c r="E725" i="4"/>
  <c r="D725" i="4"/>
  <c r="G725" i="4" s="1"/>
  <c r="C725" i="4"/>
  <c r="B725" i="4"/>
  <c r="F724" i="4"/>
  <c r="E724" i="4"/>
  <c r="D724" i="4"/>
  <c r="G724" i="4" s="1"/>
  <c r="C724" i="4"/>
  <c r="B724" i="4"/>
  <c r="F723" i="4"/>
  <c r="E723" i="4"/>
  <c r="D723" i="4"/>
  <c r="G723" i="4" s="1"/>
  <c r="C723" i="4"/>
  <c r="B723" i="4"/>
  <c r="F722" i="4"/>
  <c r="E722" i="4"/>
  <c r="D722" i="4"/>
  <c r="G722" i="4" s="1"/>
  <c r="C722" i="4"/>
  <c r="B722" i="4"/>
  <c r="F721" i="4"/>
  <c r="E721" i="4"/>
  <c r="D721" i="4"/>
  <c r="G721" i="4" s="1"/>
  <c r="C721" i="4"/>
  <c r="B721" i="4"/>
  <c r="F720" i="4"/>
  <c r="E720" i="4"/>
  <c r="D720" i="4"/>
  <c r="G720" i="4" s="1"/>
  <c r="C720" i="4"/>
  <c r="B720" i="4"/>
  <c r="F719" i="4"/>
  <c r="E719" i="4"/>
  <c r="D719" i="4"/>
  <c r="G719" i="4" s="1"/>
  <c r="C719" i="4"/>
  <c r="B719" i="4"/>
  <c r="F718" i="4"/>
  <c r="E718" i="4"/>
  <c r="D718" i="4"/>
  <c r="G718" i="4" s="1"/>
  <c r="C718" i="4"/>
  <c r="B718" i="4"/>
  <c r="F717" i="4"/>
  <c r="E717" i="4"/>
  <c r="D717" i="4"/>
  <c r="G717" i="4" s="1"/>
  <c r="C717" i="4"/>
  <c r="B717" i="4"/>
  <c r="F716" i="4"/>
  <c r="E716" i="4"/>
  <c r="D716" i="4"/>
  <c r="G716" i="4" s="1"/>
  <c r="C716" i="4"/>
  <c r="B716" i="4"/>
  <c r="F715" i="4"/>
  <c r="E715" i="4"/>
  <c r="D715" i="4"/>
  <c r="G715" i="4" s="1"/>
  <c r="C715" i="4"/>
  <c r="B715" i="4"/>
  <c r="F714" i="4"/>
  <c r="E714" i="4"/>
  <c r="D714" i="4"/>
  <c r="G714" i="4" s="1"/>
  <c r="C714" i="4"/>
  <c r="B714" i="4"/>
  <c r="F713" i="4"/>
  <c r="E713" i="4"/>
  <c r="D713" i="4"/>
  <c r="G713" i="4" s="1"/>
  <c r="C713" i="4"/>
  <c r="B713" i="4"/>
  <c r="F712" i="4"/>
  <c r="E712" i="4"/>
  <c r="D712" i="4"/>
  <c r="G712" i="4" s="1"/>
  <c r="C712" i="4"/>
  <c r="B712" i="4"/>
  <c r="F711" i="4"/>
  <c r="E711" i="4"/>
  <c r="D711" i="4"/>
  <c r="G711" i="4" s="1"/>
  <c r="C711" i="4"/>
  <c r="B711" i="4"/>
  <c r="F710" i="4"/>
  <c r="E710" i="4"/>
  <c r="D710" i="4"/>
  <c r="G710" i="4" s="1"/>
  <c r="C710" i="4"/>
  <c r="B710" i="4"/>
  <c r="F709" i="4"/>
  <c r="E709" i="4"/>
  <c r="D709" i="4"/>
  <c r="G709" i="4" s="1"/>
  <c r="C709" i="4"/>
  <c r="B709" i="4"/>
  <c r="F708" i="4"/>
  <c r="E708" i="4"/>
  <c r="D708" i="4"/>
  <c r="G708" i="4" s="1"/>
  <c r="C708" i="4"/>
  <c r="B708" i="4"/>
  <c r="F699" i="4"/>
  <c r="E699" i="4"/>
  <c r="D699" i="4"/>
  <c r="G699" i="4" s="1"/>
  <c r="C699" i="4"/>
  <c r="B699" i="4"/>
  <c r="F698" i="4"/>
  <c r="E698" i="4"/>
  <c r="D698" i="4"/>
  <c r="G698" i="4" s="1"/>
  <c r="C698" i="4"/>
  <c r="B698" i="4"/>
  <c r="F697" i="4"/>
  <c r="E697" i="4"/>
  <c r="D697" i="4"/>
  <c r="G697" i="4" s="1"/>
  <c r="C697" i="4"/>
  <c r="B697" i="4"/>
  <c r="F696" i="4"/>
  <c r="E696" i="4"/>
  <c r="D696" i="4"/>
  <c r="G696" i="4" s="1"/>
  <c r="C696" i="4"/>
  <c r="B696" i="4"/>
  <c r="F695" i="4"/>
  <c r="E695" i="4"/>
  <c r="D695" i="4"/>
  <c r="G695" i="4" s="1"/>
  <c r="C695" i="4"/>
  <c r="B695" i="4"/>
  <c r="F694" i="4"/>
  <c r="E694" i="4"/>
  <c r="D694" i="4"/>
  <c r="G694" i="4" s="1"/>
  <c r="C694" i="4"/>
  <c r="B694" i="4"/>
  <c r="F693" i="4"/>
  <c r="E693" i="4"/>
  <c r="D693" i="4"/>
  <c r="G693" i="4" s="1"/>
  <c r="C693" i="4"/>
  <c r="B693" i="4"/>
  <c r="F692" i="4"/>
  <c r="E692" i="4"/>
  <c r="D692" i="4"/>
  <c r="G692" i="4" s="1"/>
  <c r="C692" i="4"/>
  <c r="B692" i="4"/>
  <c r="F691" i="4"/>
  <c r="E691" i="4"/>
  <c r="D691" i="4"/>
  <c r="G691" i="4" s="1"/>
  <c r="C691" i="4"/>
  <c r="B691" i="4"/>
  <c r="F690" i="4"/>
  <c r="E690" i="4"/>
  <c r="D690" i="4"/>
  <c r="G690" i="4" s="1"/>
  <c r="C690" i="4"/>
  <c r="B690" i="4"/>
  <c r="F689" i="4"/>
  <c r="E689" i="4"/>
  <c r="D689" i="4"/>
  <c r="G689" i="4" s="1"/>
  <c r="C689" i="4"/>
  <c r="B689" i="4"/>
  <c r="F688" i="4"/>
  <c r="E688" i="4"/>
  <c r="D688" i="4"/>
  <c r="G688" i="4" s="1"/>
  <c r="C688" i="4"/>
  <c r="B688" i="4"/>
  <c r="F687" i="4"/>
  <c r="E687" i="4"/>
  <c r="D687" i="4"/>
  <c r="G687" i="4" s="1"/>
  <c r="C687" i="4"/>
  <c r="B687" i="4"/>
  <c r="F686" i="4"/>
  <c r="E686" i="4"/>
  <c r="D686" i="4"/>
  <c r="G686" i="4" s="1"/>
  <c r="C686" i="4"/>
  <c r="B686" i="4"/>
  <c r="F685" i="4"/>
  <c r="E685" i="4"/>
  <c r="D685" i="4"/>
  <c r="G685" i="4" s="1"/>
  <c r="C685" i="4"/>
  <c r="B685" i="4"/>
  <c r="F684" i="4"/>
  <c r="E684" i="4"/>
  <c r="D684" i="4"/>
  <c r="G684" i="4" s="1"/>
  <c r="C684" i="4"/>
  <c r="B684" i="4"/>
  <c r="F683" i="4"/>
  <c r="E683" i="4"/>
  <c r="D683" i="4"/>
  <c r="G683" i="4" s="1"/>
  <c r="C683" i="4"/>
  <c r="B683" i="4"/>
  <c r="F682" i="4"/>
  <c r="E682" i="4"/>
  <c r="D682" i="4"/>
  <c r="G682" i="4" s="1"/>
  <c r="C682" i="4"/>
  <c r="B682" i="4"/>
  <c r="F681" i="4"/>
  <c r="E681" i="4"/>
  <c r="D681" i="4"/>
  <c r="G681" i="4" s="1"/>
  <c r="C681" i="4"/>
  <c r="B681" i="4"/>
  <c r="F680" i="4"/>
  <c r="E680" i="4"/>
  <c r="D680" i="4"/>
  <c r="G680" i="4" s="1"/>
  <c r="C680" i="4"/>
  <c r="B680" i="4"/>
  <c r="F679" i="4"/>
  <c r="E679" i="4"/>
  <c r="D679" i="4"/>
  <c r="G679" i="4" s="1"/>
  <c r="C679" i="4"/>
  <c r="B679" i="4"/>
  <c r="F678" i="4"/>
  <c r="E678" i="4"/>
  <c r="D678" i="4"/>
  <c r="G678" i="4" s="1"/>
  <c r="C678" i="4"/>
  <c r="B678" i="4"/>
  <c r="F677" i="4"/>
  <c r="E677" i="4"/>
  <c r="D677" i="4"/>
  <c r="G677" i="4" s="1"/>
  <c r="C677" i="4"/>
  <c r="B677" i="4"/>
  <c r="F676" i="4"/>
  <c r="E676" i="4"/>
  <c r="D676" i="4"/>
  <c r="G676" i="4" s="1"/>
  <c r="C676" i="4"/>
  <c r="B676" i="4"/>
  <c r="F675" i="4"/>
  <c r="E675" i="4"/>
  <c r="D675" i="4"/>
  <c r="G675" i="4" s="1"/>
  <c r="C675" i="4"/>
  <c r="B675" i="4"/>
  <c r="F674" i="4"/>
  <c r="E674" i="4"/>
  <c r="D674" i="4"/>
  <c r="G674" i="4" s="1"/>
  <c r="C674" i="4"/>
  <c r="B674" i="4"/>
  <c r="F673" i="4"/>
  <c r="E673" i="4"/>
  <c r="D673" i="4"/>
  <c r="G673" i="4" s="1"/>
  <c r="C673" i="4"/>
  <c r="B673" i="4"/>
  <c r="F672" i="4"/>
  <c r="E672" i="4"/>
  <c r="D672" i="4"/>
  <c r="G672" i="4" s="1"/>
  <c r="C672" i="4"/>
  <c r="B672" i="4"/>
  <c r="F671" i="4"/>
  <c r="E671" i="4"/>
  <c r="D671" i="4"/>
  <c r="G671" i="4" s="1"/>
  <c r="C671" i="4"/>
  <c r="B671" i="4"/>
  <c r="F670" i="4"/>
  <c r="E670" i="4"/>
  <c r="D670" i="4"/>
  <c r="G670" i="4" s="1"/>
  <c r="C670" i="4"/>
  <c r="B670" i="4"/>
  <c r="F668" i="4"/>
  <c r="E668" i="4"/>
  <c r="D668" i="4"/>
  <c r="G668" i="4" s="1"/>
  <c r="C668" i="4"/>
  <c r="B668" i="4"/>
  <c r="F667" i="4"/>
  <c r="E667" i="4"/>
  <c r="D667" i="4"/>
  <c r="G667" i="4" s="1"/>
  <c r="C667" i="4"/>
  <c r="B667" i="4"/>
  <c r="F666" i="4"/>
  <c r="E666" i="4"/>
  <c r="D666" i="4"/>
  <c r="G666" i="4" s="1"/>
  <c r="C666" i="4"/>
  <c r="B666" i="4"/>
  <c r="F665" i="4"/>
  <c r="E665" i="4"/>
  <c r="D665" i="4"/>
  <c r="G665" i="4" s="1"/>
  <c r="C665" i="4"/>
  <c r="B665" i="4"/>
  <c r="F664" i="4"/>
  <c r="E664" i="4"/>
  <c r="D664" i="4"/>
  <c r="G664" i="4" s="1"/>
  <c r="C664" i="4"/>
  <c r="B664" i="4"/>
  <c r="F663" i="4"/>
  <c r="E663" i="4"/>
  <c r="D663" i="4"/>
  <c r="G663" i="4" s="1"/>
  <c r="C663" i="4"/>
  <c r="B663" i="4"/>
  <c r="F662" i="4"/>
  <c r="E662" i="4"/>
  <c r="D662" i="4"/>
  <c r="G662" i="4" s="1"/>
  <c r="C662" i="4"/>
  <c r="B662" i="4"/>
  <c r="F661" i="4"/>
  <c r="E661" i="4"/>
  <c r="D661" i="4"/>
  <c r="G661" i="4" s="1"/>
  <c r="C661" i="4"/>
  <c r="B661" i="4"/>
  <c r="F660" i="4"/>
  <c r="E660" i="4"/>
  <c r="D660" i="4"/>
  <c r="G660" i="4" s="1"/>
  <c r="C660" i="4"/>
  <c r="B660" i="4"/>
  <c r="F659" i="4"/>
  <c r="E659" i="4"/>
  <c r="D659" i="4"/>
  <c r="G659" i="4" s="1"/>
  <c r="C659" i="4"/>
  <c r="B659" i="4"/>
  <c r="F658" i="4"/>
  <c r="E658" i="4"/>
  <c r="D658" i="4"/>
  <c r="G658" i="4" s="1"/>
  <c r="C658" i="4"/>
  <c r="B658" i="4"/>
  <c r="F657" i="4"/>
  <c r="E657" i="4"/>
  <c r="D657" i="4"/>
  <c r="G657" i="4" s="1"/>
  <c r="C657" i="4"/>
  <c r="B657" i="4"/>
  <c r="F656" i="4"/>
  <c r="E656" i="4"/>
  <c r="D656" i="4"/>
  <c r="G656" i="4" s="1"/>
  <c r="C656" i="4"/>
  <c r="B656" i="4"/>
  <c r="F655" i="4"/>
  <c r="E655" i="4"/>
  <c r="D655" i="4"/>
  <c r="G655" i="4" s="1"/>
  <c r="C655" i="4"/>
  <c r="B655" i="4"/>
  <c r="F654" i="4"/>
  <c r="E654" i="4"/>
  <c r="D654" i="4"/>
  <c r="G654" i="4" s="1"/>
  <c r="C654" i="4"/>
  <c r="B654" i="4"/>
  <c r="F653" i="4"/>
  <c r="E653" i="4"/>
  <c r="D653" i="4"/>
  <c r="G653" i="4" s="1"/>
  <c r="C653" i="4"/>
  <c r="B653" i="4"/>
  <c r="F652" i="4"/>
  <c r="E652" i="4"/>
  <c r="D652" i="4"/>
  <c r="G652" i="4" s="1"/>
  <c r="C652" i="4"/>
  <c r="B652" i="4"/>
  <c r="F651" i="4"/>
  <c r="E651" i="4"/>
  <c r="D651" i="4"/>
  <c r="G651" i="4" s="1"/>
  <c r="C651" i="4"/>
  <c r="B651" i="4"/>
  <c r="F650" i="4"/>
  <c r="E650" i="4"/>
  <c r="D650" i="4"/>
  <c r="G650" i="4" s="1"/>
  <c r="C650" i="4"/>
  <c r="B650" i="4"/>
  <c r="F649" i="4"/>
  <c r="E649" i="4"/>
  <c r="D649" i="4"/>
  <c r="G649" i="4" s="1"/>
  <c r="C649" i="4"/>
  <c r="B649" i="4"/>
  <c r="F648" i="4"/>
  <c r="E648" i="4"/>
  <c r="D648" i="4"/>
  <c r="G648" i="4" s="1"/>
  <c r="C648" i="4"/>
  <c r="B648" i="4"/>
  <c r="F647" i="4"/>
  <c r="E647" i="4"/>
  <c r="D647" i="4"/>
  <c r="G647" i="4" s="1"/>
  <c r="C647" i="4"/>
  <c r="B647" i="4"/>
  <c r="F646" i="4"/>
  <c r="E646" i="4"/>
  <c r="D646" i="4"/>
  <c r="G646" i="4" s="1"/>
  <c r="C646" i="4"/>
  <c r="B646" i="4"/>
  <c r="F645" i="4"/>
  <c r="E645" i="4"/>
  <c r="D645" i="4"/>
  <c r="G645" i="4" s="1"/>
  <c r="C645" i="4"/>
  <c r="B645" i="4"/>
  <c r="F644" i="4"/>
  <c r="E644" i="4"/>
  <c r="D644" i="4"/>
  <c r="G644" i="4" s="1"/>
  <c r="C644" i="4"/>
  <c r="B644" i="4"/>
  <c r="F643" i="4"/>
  <c r="E643" i="4"/>
  <c r="D643" i="4"/>
  <c r="G643" i="4" s="1"/>
  <c r="C643" i="4"/>
  <c r="B643" i="4"/>
  <c r="F642" i="4"/>
  <c r="E642" i="4"/>
  <c r="D642" i="4"/>
  <c r="G642" i="4" s="1"/>
  <c r="C642" i="4"/>
  <c r="B642" i="4"/>
  <c r="F641" i="4"/>
  <c r="E641" i="4"/>
  <c r="D641" i="4"/>
  <c r="G641" i="4" s="1"/>
  <c r="C641" i="4"/>
  <c r="B641" i="4"/>
  <c r="F640" i="4"/>
  <c r="E640" i="4"/>
  <c r="D640" i="4"/>
  <c r="G640" i="4" s="1"/>
  <c r="C640" i="4"/>
  <c r="B640" i="4"/>
  <c r="F639" i="4"/>
  <c r="E639" i="4"/>
  <c r="D639" i="4"/>
  <c r="G639" i="4" s="1"/>
  <c r="C639" i="4"/>
  <c r="B639" i="4"/>
  <c r="F638" i="4"/>
  <c r="E638" i="4"/>
  <c r="D638" i="4"/>
  <c r="G638" i="4" s="1"/>
  <c r="C638" i="4"/>
  <c r="B638" i="4"/>
  <c r="F637" i="4"/>
  <c r="E637" i="4"/>
  <c r="D637" i="4"/>
  <c r="G637" i="4" s="1"/>
  <c r="C637" i="4"/>
  <c r="B637" i="4"/>
  <c r="F636" i="4"/>
  <c r="E636" i="4"/>
  <c r="D636" i="4"/>
  <c r="G636" i="4" s="1"/>
  <c r="C636" i="4"/>
  <c r="B636" i="4"/>
  <c r="F635" i="4"/>
  <c r="E635" i="4"/>
  <c r="D635" i="4"/>
  <c r="G635" i="4" s="1"/>
  <c r="C635" i="4"/>
  <c r="B635" i="4"/>
  <c r="F634" i="4"/>
  <c r="E634" i="4"/>
  <c r="D634" i="4"/>
  <c r="G634" i="4" s="1"/>
  <c r="C634" i="4"/>
  <c r="B634" i="4"/>
  <c r="F633" i="4"/>
  <c r="E633" i="4"/>
  <c r="D633" i="4"/>
  <c r="G633" i="4" s="1"/>
  <c r="C633" i="4"/>
  <c r="B633" i="4"/>
  <c r="F632" i="4"/>
  <c r="E632" i="4"/>
  <c r="D632" i="4"/>
  <c r="G632" i="4" s="1"/>
  <c r="C632" i="4"/>
  <c r="B632" i="4"/>
  <c r="F631" i="4"/>
  <c r="E631" i="4"/>
  <c r="D631" i="4"/>
  <c r="G631" i="4" s="1"/>
  <c r="C631" i="4"/>
  <c r="B631" i="4"/>
  <c r="F630" i="4"/>
  <c r="E630" i="4"/>
  <c r="D630" i="4"/>
  <c r="G630" i="4" s="1"/>
  <c r="C630" i="4"/>
  <c r="B630" i="4"/>
  <c r="F629" i="4"/>
  <c r="E629" i="4"/>
  <c r="D629" i="4"/>
  <c r="G629" i="4" s="1"/>
  <c r="C629" i="4"/>
  <c r="B629" i="4"/>
  <c r="F628" i="4"/>
  <c r="E628" i="4"/>
  <c r="D628" i="4"/>
  <c r="G628" i="4" s="1"/>
  <c r="C628" i="4"/>
  <c r="B628" i="4"/>
  <c r="F627" i="4"/>
  <c r="E627" i="4"/>
  <c r="D627" i="4"/>
  <c r="G627" i="4" s="1"/>
  <c r="C627" i="4"/>
  <c r="B627" i="4"/>
  <c r="F626" i="4"/>
  <c r="E626" i="4"/>
  <c r="D626" i="4"/>
  <c r="G626" i="4" s="1"/>
  <c r="C626" i="4"/>
  <c r="B626" i="4"/>
  <c r="F625" i="4"/>
  <c r="E625" i="4"/>
  <c r="D625" i="4"/>
  <c r="G625" i="4" s="1"/>
  <c r="C625" i="4"/>
  <c r="B625" i="4"/>
  <c r="F624" i="4"/>
  <c r="E624" i="4"/>
  <c r="D624" i="4"/>
  <c r="G624" i="4" s="1"/>
  <c r="C624" i="4"/>
  <c r="B624" i="4"/>
  <c r="F623" i="4"/>
  <c r="E623" i="4"/>
  <c r="D623" i="4"/>
  <c r="G623" i="4" s="1"/>
  <c r="C623" i="4"/>
  <c r="B623" i="4"/>
  <c r="F622" i="4"/>
  <c r="E622" i="4"/>
  <c r="D622" i="4"/>
  <c r="G622" i="4" s="1"/>
  <c r="C622" i="4"/>
  <c r="B622" i="4"/>
  <c r="F621" i="4"/>
  <c r="E621" i="4"/>
  <c r="D621" i="4"/>
  <c r="G621" i="4" s="1"/>
  <c r="C621" i="4"/>
  <c r="B621" i="4"/>
  <c r="F620" i="4"/>
  <c r="E620" i="4"/>
  <c r="D620" i="4"/>
  <c r="G620" i="4" s="1"/>
  <c r="C620" i="4"/>
  <c r="B620" i="4"/>
  <c r="F619" i="4"/>
  <c r="E619" i="4"/>
  <c r="D619" i="4"/>
  <c r="G619" i="4" s="1"/>
  <c r="C619" i="4"/>
  <c r="B619" i="4"/>
  <c r="F618" i="4"/>
  <c r="E618" i="4"/>
  <c r="D618" i="4"/>
  <c r="G618" i="4" s="1"/>
  <c r="C618" i="4"/>
  <c r="B618" i="4"/>
  <c r="F617" i="4"/>
  <c r="E617" i="4"/>
  <c r="D617" i="4"/>
  <c r="G617" i="4" s="1"/>
  <c r="C617" i="4"/>
  <c r="B617" i="4"/>
  <c r="F616" i="4"/>
  <c r="E616" i="4"/>
  <c r="D616" i="4"/>
  <c r="G616" i="4" s="1"/>
  <c r="C616" i="4"/>
  <c r="B616" i="4"/>
  <c r="F615" i="4"/>
  <c r="E615" i="4"/>
  <c r="D615" i="4"/>
  <c r="G615" i="4" s="1"/>
  <c r="C615" i="4"/>
  <c r="B615" i="4"/>
  <c r="F614" i="4"/>
  <c r="E614" i="4"/>
  <c r="D614" i="4"/>
  <c r="G614" i="4" s="1"/>
  <c r="C614" i="4"/>
  <c r="B614" i="4"/>
  <c r="F613" i="4"/>
  <c r="E613" i="4"/>
  <c r="D613" i="4"/>
  <c r="G613" i="4" s="1"/>
  <c r="C613" i="4"/>
  <c r="B613" i="4"/>
  <c r="F612" i="4"/>
  <c r="E612" i="4"/>
  <c r="D612" i="4"/>
  <c r="G612" i="4" s="1"/>
  <c r="C612" i="4"/>
  <c r="B612" i="4"/>
  <c r="F611" i="4"/>
  <c r="E611" i="4"/>
  <c r="D611" i="4"/>
  <c r="G611" i="4" s="1"/>
  <c r="C611" i="4"/>
  <c r="B611" i="4"/>
  <c r="F610" i="4"/>
  <c r="E610" i="4"/>
  <c r="D610" i="4"/>
  <c r="G610" i="4" s="1"/>
  <c r="C610" i="4"/>
  <c r="B610" i="4"/>
  <c r="F609" i="4"/>
  <c r="E609" i="4"/>
  <c r="D609" i="4"/>
  <c r="G609" i="4" s="1"/>
  <c r="C609" i="4"/>
  <c r="B609" i="4"/>
  <c r="F608" i="4"/>
  <c r="E608" i="4"/>
  <c r="D608" i="4"/>
  <c r="G608" i="4" s="1"/>
  <c r="C608" i="4"/>
  <c r="B608" i="4"/>
  <c r="F607" i="4"/>
  <c r="E607" i="4"/>
  <c r="D607" i="4"/>
  <c r="G607" i="4" s="1"/>
  <c r="C607" i="4"/>
  <c r="B607" i="4"/>
  <c r="F606" i="4"/>
  <c r="E606" i="4"/>
  <c r="D606" i="4"/>
  <c r="G606" i="4" s="1"/>
  <c r="C606" i="4"/>
  <c r="B606" i="4"/>
  <c r="F605" i="4"/>
  <c r="E605" i="4"/>
  <c r="D605" i="4"/>
  <c r="G605" i="4" s="1"/>
  <c r="C605" i="4"/>
  <c r="B605" i="4"/>
  <c r="F604" i="4"/>
  <c r="E604" i="4"/>
  <c r="D604" i="4"/>
  <c r="G604" i="4" s="1"/>
  <c r="C604" i="4"/>
  <c r="B604" i="4"/>
  <c r="F603" i="4"/>
  <c r="E603" i="4"/>
  <c r="D603" i="4"/>
  <c r="G603" i="4" s="1"/>
  <c r="C603" i="4"/>
  <c r="B603" i="4"/>
  <c r="F602" i="4"/>
  <c r="E602" i="4"/>
  <c r="D602" i="4"/>
  <c r="G602" i="4" s="1"/>
  <c r="C602" i="4"/>
  <c r="B602" i="4"/>
  <c r="F601" i="4"/>
  <c r="E601" i="4"/>
  <c r="D601" i="4"/>
  <c r="G601" i="4" s="1"/>
  <c r="C601" i="4"/>
  <c r="B601" i="4"/>
  <c r="F600" i="4"/>
  <c r="E600" i="4"/>
  <c r="D600" i="4"/>
  <c r="G600" i="4" s="1"/>
  <c r="C600" i="4"/>
  <c r="B600" i="4"/>
  <c r="F599" i="4"/>
  <c r="E599" i="4"/>
  <c r="D599" i="4"/>
  <c r="G599" i="4" s="1"/>
  <c r="C599" i="4"/>
  <c r="B599" i="4"/>
  <c r="F598" i="4"/>
  <c r="E598" i="4"/>
  <c r="D598" i="4"/>
  <c r="G598" i="4" s="1"/>
  <c r="C598" i="4"/>
  <c r="B598" i="4"/>
  <c r="F597" i="4"/>
  <c r="E597" i="4"/>
  <c r="D597" i="4"/>
  <c r="G597" i="4" s="1"/>
  <c r="C597" i="4"/>
  <c r="B597" i="4"/>
  <c r="F596" i="4"/>
  <c r="E596" i="4"/>
  <c r="D596" i="4"/>
  <c r="G596" i="4" s="1"/>
  <c r="C596" i="4"/>
  <c r="B596" i="4"/>
  <c r="F595" i="4"/>
  <c r="E595" i="4"/>
  <c r="D595" i="4"/>
  <c r="G595" i="4" s="1"/>
  <c r="C595" i="4"/>
  <c r="B595" i="4"/>
  <c r="F594" i="4"/>
  <c r="E594" i="4"/>
  <c r="D594" i="4"/>
  <c r="G594" i="4" s="1"/>
  <c r="C594" i="4"/>
  <c r="B594" i="4"/>
  <c r="F593" i="4"/>
  <c r="E593" i="4"/>
  <c r="D593" i="4"/>
  <c r="G593" i="4" s="1"/>
  <c r="C593" i="4"/>
  <c r="B593" i="4"/>
  <c r="F592" i="4"/>
  <c r="E592" i="4"/>
  <c r="D592" i="4"/>
  <c r="G592" i="4" s="1"/>
  <c r="C592" i="4"/>
  <c r="B592" i="4"/>
  <c r="F591" i="4"/>
  <c r="E591" i="4"/>
  <c r="D591" i="4"/>
  <c r="G591" i="4" s="1"/>
  <c r="C591" i="4"/>
  <c r="B591" i="4"/>
  <c r="F590" i="4"/>
  <c r="E590" i="4"/>
  <c r="D590" i="4"/>
  <c r="G590" i="4" s="1"/>
  <c r="C590" i="4"/>
  <c r="B590" i="4"/>
  <c r="F589" i="4"/>
  <c r="E589" i="4"/>
  <c r="D589" i="4"/>
  <c r="G589" i="4" s="1"/>
  <c r="C589" i="4"/>
  <c r="B589" i="4"/>
  <c r="F588" i="4"/>
  <c r="E588" i="4"/>
  <c r="D588" i="4"/>
  <c r="G588" i="4" s="1"/>
  <c r="C588" i="4"/>
  <c r="B588" i="4"/>
  <c r="F587" i="4"/>
  <c r="E587" i="4"/>
  <c r="D587" i="4"/>
  <c r="G587" i="4" s="1"/>
  <c r="C587" i="4"/>
  <c r="B587" i="4"/>
  <c r="F586" i="4"/>
  <c r="E586" i="4"/>
  <c r="D586" i="4"/>
  <c r="G586" i="4" s="1"/>
  <c r="C586" i="4"/>
  <c r="B586" i="4"/>
  <c r="F585" i="4"/>
  <c r="E585" i="4"/>
  <c r="D585" i="4"/>
  <c r="G585" i="4" s="1"/>
  <c r="C585" i="4"/>
  <c r="B585" i="4"/>
  <c r="F582" i="4"/>
  <c r="E582" i="4"/>
  <c r="D582" i="4"/>
  <c r="G582" i="4" s="1"/>
  <c r="C582" i="4"/>
  <c r="B582" i="4"/>
  <c r="F581" i="4"/>
  <c r="E581" i="4"/>
  <c r="D581" i="4"/>
  <c r="G581" i="4" s="1"/>
  <c r="C581" i="4"/>
  <c r="B581" i="4"/>
  <c r="F580" i="4"/>
  <c r="E580" i="4"/>
  <c r="D580" i="4"/>
  <c r="G580" i="4" s="1"/>
  <c r="C580" i="4"/>
  <c r="B580" i="4"/>
  <c r="F579" i="4"/>
  <c r="E579" i="4"/>
  <c r="D579" i="4"/>
  <c r="G579" i="4" s="1"/>
  <c r="C579" i="4"/>
  <c r="B579" i="4"/>
  <c r="F578" i="4"/>
  <c r="E578" i="4"/>
  <c r="D578" i="4"/>
  <c r="G578" i="4" s="1"/>
  <c r="C578" i="4"/>
  <c r="B578" i="4"/>
  <c r="F577" i="4"/>
  <c r="E577" i="4"/>
  <c r="D577" i="4"/>
  <c r="G577" i="4" s="1"/>
  <c r="C577" i="4"/>
  <c r="B577" i="4"/>
  <c r="F576" i="4"/>
  <c r="E576" i="4"/>
  <c r="D576" i="4"/>
  <c r="G576" i="4" s="1"/>
  <c r="C576" i="4"/>
  <c r="B576" i="4"/>
  <c r="F575" i="4"/>
  <c r="E575" i="4"/>
  <c r="D575" i="4"/>
  <c r="G575" i="4" s="1"/>
  <c r="C575" i="4"/>
  <c r="B575" i="4"/>
  <c r="F574" i="4"/>
  <c r="E574" i="4"/>
  <c r="D574" i="4"/>
  <c r="G574" i="4" s="1"/>
  <c r="C574" i="4"/>
  <c r="B574" i="4"/>
  <c r="F573" i="4"/>
  <c r="E573" i="4"/>
  <c r="D573" i="4"/>
  <c r="G573" i="4" s="1"/>
  <c r="C573" i="4"/>
  <c r="B573" i="4"/>
  <c r="F572" i="4"/>
  <c r="E572" i="4"/>
  <c r="D572" i="4"/>
  <c r="G572" i="4" s="1"/>
  <c r="C572" i="4"/>
  <c r="B572" i="4"/>
  <c r="F571" i="4"/>
  <c r="E571" i="4"/>
  <c r="D571" i="4"/>
  <c r="G571" i="4" s="1"/>
  <c r="C571" i="4"/>
  <c r="B571" i="4"/>
  <c r="F570" i="4"/>
  <c r="E570" i="4"/>
  <c r="D570" i="4"/>
  <c r="G570" i="4" s="1"/>
  <c r="C570" i="4"/>
  <c r="B570" i="4"/>
  <c r="F569" i="4"/>
  <c r="E569" i="4"/>
  <c r="D569" i="4"/>
  <c r="G569" i="4" s="1"/>
  <c r="C569" i="4"/>
  <c r="B569" i="4"/>
  <c r="F568" i="4"/>
  <c r="E568" i="4"/>
  <c r="D568" i="4"/>
  <c r="G568" i="4" s="1"/>
  <c r="C568" i="4"/>
  <c r="B568" i="4"/>
  <c r="F567" i="4"/>
  <c r="E567" i="4"/>
  <c r="D567" i="4"/>
  <c r="G567" i="4" s="1"/>
  <c r="C567" i="4"/>
  <c r="B567" i="4"/>
  <c r="F566" i="4"/>
  <c r="E566" i="4"/>
  <c r="D566" i="4"/>
  <c r="G566" i="4" s="1"/>
  <c r="C566" i="4"/>
  <c r="B566" i="4"/>
  <c r="F565" i="4"/>
  <c r="E565" i="4"/>
  <c r="D565" i="4"/>
  <c r="G565" i="4" s="1"/>
  <c r="C565" i="4"/>
  <c r="B565" i="4"/>
  <c r="F564" i="4"/>
  <c r="E564" i="4"/>
  <c r="D564" i="4"/>
  <c r="G564" i="4" s="1"/>
  <c r="C564" i="4"/>
  <c r="B564" i="4"/>
  <c r="F563" i="4"/>
  <c r="E563" i="4"/>
  <c r="D563" i="4"/>
  <c r="G563" i="4" s="1"/>
  <c r="C563" i="4"/>
  <c r="B563" i="4"/>
  <c r="F562" i="4"/>
  <c r="E562" i="4"/>
  <c r="D562" i="4"/>
  <c r="G562" i="4" s="1"/>
  <c r="C562" i="4"/>
  <c r="B562" i="4"/>
  <c r="F561" i="4"/>
  <c r="E561" i="4"/>
  <c r="D561" i="4"/>
  <c r="G561" i="4" s="1"/>
  <c r="C561" i="4"/>
  <c r="B561" i="4"/>
  <c r="F560" i="4"/>
  <c r="E560" i="4"/>
  <c r="D560" i="4"/>
  <c r="G560" i="4" s="1"/>
  <c r="C560" i="4"/>
  <c r="B560" i="4"/>
  <c r="F559" i="4"/>
  <c r="E559" i="4"/>
  <c r="D559" i="4"/>
  <c r="G559" i="4" s="1"/>
  <c r="C559" i="4"/>
  <c r="B559" i="4"/>
  <c r="F558" i="4"/>
  <c r="E558" i="4"/>
  <c r="D558" i="4"/>
  <c r="G558" i="4" s="1"/>
  <c r="C558" i="4"/>
  <c r="B558" i="4"/>
  <c r="F557" i="4"/>
  <c r="E557" i="4"/>
  <c r="D557" i="4"/>
  <c r="G557" i="4" s="1"/>
  <c r="C557" i="4"/>
  <c r="B557" i="4"/>
  <c r="F556" i="4"/>
  <c r="E556" i="4"/>
  <c r="D556" i="4"/>
  <c r="G556" i="4" s="1"/>
  <c r="C556" i="4"/>
  <c r="B556" i="4"/>
  <c r="F555" i="4"/>
  <c r="E555" i="4"/>
  <c r="D555" i="4"/>
  <c r="G555" i="4" s="1"/>
  <c r="C555" i="4"/>
  <c r="B555" i="4"/>
  <c r="F554" i="4"/>
  <c r="E554" i="4"/>
  <c r="D554" i="4"/>
  <c r="G554" i="4" s="1"/>
  <c r="C554" i="4"/>
  <c r="B554" i="4"/>
  <c r="F553" i="4"/>
  <c r="E553" i="4"/>
  <c r="D553" i="4"/>
  <c r="G553" i="4" s="1"/>
  <c r="C553" i="4"/>
  <c r="B553" i="4"/>
  <c r="F552" i="4"/>
  <c r="E552" i="4"/>
  <c r="D552" i="4"/>
  <c r="G552" i="4" s="1"/>
  <c r="C552" i="4"/>
  <c r="B552" i="4"/>
  <c r="F551" i="4"/>
  <c r="E551" i="4"/>
  <c r="D551" i="4"/>
  <c r="G551" i="4" s="1"/>
  <c r="C551" i="4"/>
  <c r="B551" i="4"/>
  <c r="F550" i="4"/>
  <c r="E550" i="4"/>
  <c r="D550" i="4"/>
  <c r="G550" i="4" s="1"/>
  <c r="C550" i="4"/>
  <c r="B550" i="4"/>
  <c r="F549" i="4"/>
  <c r="E549" i="4"/>
  <c r="D549" i="4"/>
  <c r="G549" i="4" s="1"/>
  <c r="C549" i="4"/>
  <c r="B549" i="4"/>
  <c r="F545" i="4"/>
  <c r="E545" i="4"/>
  <c r="D545" i="4"/>
  <c r="G545" i="4" s="1"/>
  <c r="C545" i="4"/>
  <c r="B545" i="4"/>
  <c r="F544" i="4"/>
  <c r="E544" i="4"/>
  <c r="D544" i="4"/>
  <c r="G544" i="4" s="1"/>
  <c r="C544" i="4"/>
  <c r="B544" i="4"/>
  <c r="F543" i="4"/>
  <c r="E543" i="4"/>
  <c r="D543" i="4"/>
  <c r="G543" i="4" s="1"/>
  <c r="C543" i="4"/>
  <c r="B543" i="4"/>
  <c r="F542" i="4"/>
  <c r="E542" i="4"/>
  <c r="D542" i="4"/>
  <c r="G542" i="4" s="1"/>
  <c r="C542" i="4"/>
  <c r="B542" i="4"/>
  <c r="F541" i="4"/>
  <c r="E541" i="4"/>
  <c r="D541" i="4"/>
  <c r="G541" i="4" s="1"/>
  <c r="C541" i="4"/>
  <c r="B541" i="4"/>
  <c r="F540" i="4"/>
  <c r="E540" i="4"/>
  <c r="D540" i="4"/>
  <c r="G540" i="4" s="1"/>
  <c r="C540" i="4"/>
  <c r="B540" i="4"/>
  <c r="F539" i="4"/>
  <c r="E539" i="4"/>
  <c r="D539" i="4"/>
  <c r="G539" i="4" s="1"/>
  <c r="C539" i="4"/>
  <c r="B539" i="4"/>
  <c r="F538" i="4"/>
  <c r="E538" i="4"/>
  <c r="D538" i="4"/>
  <c r="G538" i="4" s="1"/>
  <c r="C538" i="4"/>
  <c r="B538" i="4"/>
  <c r="F537" i="4"/>
  <c r="E537" i="4"/>
  <c r="D537" i="4"/>
  <c r="G537" i="4" s="1"/>
  <c r="C537" i="4"/>
  <c r="B537" i="4"/>
  <c r="F536" i="4"/>
  <c r="E536" i="4"/>
  <c r="D536" i="4"/>
  <c r="G536" i="4" s="1"/>
  <c r="C536" i="4"/>
  <c r="B536" i="4"/>
  <c r="F535" i="4"/>
  <c r="E535" i="4"/>
  <c r="D535" i="4"/>
  <c r="G535" i="4" s="1"/>
  <c r="C535" i="4"/>
  <c r="B535" i="4"/>
  <c r="F534" i="4"/>
  <c r="E534" i="4"/>
  <c r="D534" i="4"/>
  <c r="G534" i="4" s="1"/>
  <c r="C534" i="4"/>
  <c r="B534" i="4"/>
  <c r="F533" i="4"/>
  <c r="E533" i="4"/>
  <c r="D533" i="4"/>
  <c r="G533" i="4" s="1"/>
  <c r="C533" i="4"/>
  <c r="B533" i="4"/>
  <c r="F532" i="4"/>
  <c r="E532" i="4"/>
  <c r="D532" i="4"/>
  <c r="G532" i="4" s="1"/>
  <c r="C532" i="4"/>
  <c r="B532" i="4"/>
  <c r="F531" i="4"/>
  <c r="E531" i="4"/>
  <c r="D531" i="4"/>
  <c r="G531" i="4" s="1"/>
  <c r="C531" i="4"/>
  <c r="B531" i="4"/>
  <c r="F530" i="4"/>
  <c r="E530" i="4"/>
  <c r="D530" i="4"/>
  <c r="G530" i="4" s="1"/>
  <c r="C530" i="4"/>
  <c r="B530" i="4"/>
  <c r="F529" i="4"/>
  <c r="E529" i="4"/>
  <c r="D529" i="4"/>
  <c r="G529" i="4" s="1"/>
  <c r="C529" i="4"/>
  <c r="B529" i="4"/>
  <c r="F528" i="4"/>
  <c r="E528" i="4"/>
  <c r="D528" i="4"/>
  <c r="G528" i="4" s="1"/>
  <c r="C528" i="4"/>
  <c r="B528" i="4"/>
  <c r="F527" i="4"/>
  <c r="E527" i="4"/>
  <c r="D527" i="4"/>
  <c r="G527" i="4" s="1"/>
  <c r="C527" i="4"/>
  <c r="B527" i="4"/>
  <c r="F526" i="4"/>
  <c r="E526" i="4"/>
  <c r="D526" i="4"/>
  <c r="G526" i="4" s="1"/>
  <c r="C526" i="4"/>
  <c r="B526" i="4"/>
  <c r="F525" i="4"/>
  <c r="E525" i="4"/>
  <c r="D525" i="4"/>
  <c r="G525" i="4" s="1"/>
  <c r="C525" i="4"/>
  <c r="B525" i="4"/>
  <c r="F524" i="4"/>
  <c r="E524" i="4"/>
  <c r="D524" i="4"/>
  <c r="G524" i="4" s="1"/>
  <c r="C524" i="4"/>
  <c r="B524" i="4"/>
  <c r="F523" i="4"/>
  <c r="E523" i="4"/>
  <c r="D523" i="4"/>
  <c r="G523" i="4" s="1"/>
  <c r="C523" i="4"/>
  <c r="B523" i="4"/>
  <c r="F522" i="4"/>
  <c r="E522" i="4"/>
  <c r="D522" i="4"/>
  <c r="G522" i="4" s="1"/>
  <c r="C522" i="4"/>
  <c r="B522" i="4"/>
  <c r="F521" i="4"/>
  <c r="E521" i="4"/>
  <c r="D521" i="4"/>
  <c r="G521" i="4" s="1"/>
  <c r="C521" i="4"/>
  <c r="B521" i="4"/>
  <c r="F520" i="4"/>
  <c r="E520" i="4"/>
  <c r="D520" i="4"/>
  <c r="G520" i="4" s="1"/>
  <c r="C520" i="4"/>
  <c r="B520" i="4"/>
  <c r="F519" i="4"/>
  <c r="E519" i="4"/>
  <c r="D519" i="4"/>
  <c r="G519" i="4" s="1"/>
  <c r="C519" i="4"/>
  <c r="B519" i="4"/>
  <c r="F518" i="4"/>
  <c r="E518" i="4"/>
  <c r="D518" i="4"/>
  <c r="G518" i="4" s="1"/>
  <c r="C518" i="4"/>
  <c r="B518" i="4"/>
  <c r="F517" i="4"/>
  <c r="E517" i="4"/>
  <c r="D517" i="4"/>
  <c r="G517" i="4" s="1"/>
  <c r="C517" i="4"/>
  <c r="B517" i="4"/>
  <c r="F516" i="4"/>
  <c r="E516" i="4"/>
  <c r="D516" i="4"/>
  <c r="G516" i="4" s="1"/>
  <c r="C516" i="4"/>
  <c r="B516" i="4"/>
  <c r="F515" i="4"/>
  <c r="E515" i="4"/>
  <c r="D515" i="4"/>
  <c r="G515" i="4" s="1"/>
  <c r="C515" i="4"/>
  <c r="B515" i="4"/>
  <c r="F514" i="4"/>
  <c r="E514" i="4"/>
  <c r="D514" i="4"/>
  <c r="G514" i="4" s="1"/>
  <c r="C514" i="4"/>
  <c r="B514" i="4"/>
  <c r="F513" i="4"/>
  <c r="E513" i="4"/>
  <c r="D513" i="4"/>
  <c r="G513" i="4" s="1"/>
  <c r="C513" i="4"/>
  <c r="B513" i="4"/>
  <c r="F512" i="4"/>
  <c r="E512" i="4"/>
  <c r="D512" i="4"/>
  <c r="G512" i="4" s="1"/>
  <c r="C512" i="4"/>
  <c r="B512" i="4"/>
  <c r="F511" i="4"/>
  <c r="E511" i="4"/>
  <c r="D511" i="4"/>
  <c r="G511" i="4" s="1"/>
  <c r="C511" i="4"/>
  <c r="B511" i="4"/>
  <c r="F510" i="4"/>
  <c r="E510" i="4"/>
  <c r="D510" i="4"/>
  <c r="G510" i="4" s="1"/>
  <c r="C510" i="4"/>
  <c r="B510" i="4"/>
  <c r="F509" i="4"/>
  <c r="E509" i="4"/>
  <c r="D509" i="4"/>
  <c r="G509" i="4" s="1"/>
  <c r="C509" i="4"/>
  <c r="B509" i="4"/>
  <c r="F508" i="4"/>
  <c r="E508" i="4"/>
  <c r="D508" i="4"/>
  <c r="G508" i="4" s="1"/>
  <c r="C508" i="4"/>
  <c r="B508" i="4"/>
  <c r="F507" i="4"/>
  <c r="E507" i="4"/>
  <c r="D507" i="4"/>
  <c r="G507" i="4" s="1"/>
  <c r="C507" i="4"/>
  <c r="B507" i="4"/>
  <c r="F506" i="4"/>
  <c r="E506" i="4"/>
  <c r="D506" i="4"/>
  <c r="G506" i="4" s="1"/>
  <c r="C506" i="4"/>
  <c r="B506" i="4"/>
  <c r="F503" i="4"/>
  <c r="E503" i="4"/>
  <c r="D503" i="4"/>
  <c r="G503" i="4" s="1"/>
  <c r="C503" i="4"/>
  <c r="B503" i="4"/>
  <c r="F502" i="4"/>
  <c r="E502" i="4"/>
  <c r="D502" i="4"/>
  <c r="G502" i="4" s="1"/>
  <c r="C502" i="4"/>
  <c r="B502" i="4"/>
  <c r="F501" i="4"/>
  <c r="E501" i="4"/>
  <c r="D501" i="4"/>
  <c r="G501" i="4" s="1"/>
  <c r="C501" i="4"/>
  <c r="B501" i="4"/>
  <c r="F499" i="4"/>
  <c r="E499" i="4"/>
  <c r="D499" i="4"/>
  <c r="G499" i="4" s="1"/>
  <c r="C499" i="4"/>
  <c r="B499" i="4"/>
  <c r="F498" i="4"/>
  <c r="E498" i="4"/>
  <c r="D498" i="4"/>
  <c r="G498" i="4" s="1"/>
  <c r="C498" i="4"/>
  <c r="B498" i="4"/>
  <c r="F497" i="4"/>
  <c r="E497" i="4"/>
  <c r="D497" i="4"/>
  <c r="G497" i="4" s="1"/>
  <c r="C497" i="4"/>
  <c r="B497" i="4"/>
  <c r="F496" i="4"/>
  <c r="E496" i="4"/>
  <c r="D496" i="4"/>
  <c r="G496" i="4" s="1"/>
  <c r="C496" i="4"/>
  <c r="B496" i="4"/>
  <c r="F494" i="4"/>
  <c r="E494" i="4"/>
  <c r="D494" i="4"/>
  <c r="G494" i="4" s="1"/>
  <c r="C494" i="4"/>
  <c r="B494" i="4"/>
  <c r="F493" i="4"/>
  <c r="E493" i="4"/>
  <c r="D493" i="4"/>
  <c r="G493" i="4" s="1"/>
  <c r="C493" i="4"/>
  <c r="B493" i="4"/>
  <c r="F492" i="4"/>
  <c r="E492" i="4"/>
  <c r="D492" i="4"/>
  <c r="G492" i="4" s="1"/>
  <c r="C492" i="4"/>
  <c r="B492" i="4"/>
  <c r="F491" i="4"/>
  <c r="E491" i="4"/>
  <c r="D491" i="4"/>
  <c r="G491" i="4" s="1"/>
  <c r="C491" i="4"/>
  <c r="B491" i="4"/>
  <c r="F490" i="4"/>
  <c r="E490" i="4"/>
  <c r="D490" i="4"/>
  <c r="G490" i="4" s="1"/>
  <c r="C490" i="4"/>
  <c r="B490" i="4"/>
  <c r="F489" i="4"/>
  <c r="E489" i="4"/>
  <c r="D489" i="4"/>
  <c r="G489" i="4" s="1"/>
  <c r="C489" i="4"/>
  <c r="B489" i="4"/>
  <c r="F488" i="4"/>
  <c r="E488" i="4"/>
  <c r="D488" i="4"/>
  <c r="G488" i="4" s="1"/>
  <c r="C488" i="4"/>
  <c r="B488" i="4"/>
  <c r="F487" i="4"/>
  <c r="E487" i="4"/>
  <c r="D487" i="4"/>
  <c r="G487" i="4" s="1"/>
  <c r="C487" i="4"/>
  <c r="B487" i="4"/>
  <c r="F486" i="4"/>
  <c r="E486" i="4"/>
  <c r="D486" i="4"/>
  <c r="G486" i="4" s="1"/>
  <c r="C486" i="4"/>
  <c r="B486" i="4"/>
  <c r="F485" i="4"/>
  <c r="E485" i="4"/>
  <c r="D485" i="4"/>
  <c r="G485" i="4" s="1"/>
  <c r="C485" i="4"/>
  <c r="B485" i="4"/>
  <c r="F484" i="4"/>
  <c r="E484" i="4"/>
  <c r="D484" i="4"/>
  <c r="G484" i="4" s="1"/>
  <c r="C484" i="4"/>
  <c r="B484" i="4"/>
  <c r="F483" i="4"/>
  <c r="E483" i="4"/>
  <c r="D483" i="4"/>
  <c r="G483" i="4" s="1"/>
  <c r="C483" i="4"/>
  <c r="B483" i="4"/>
  <c r="F482" i="4"/>
  <c r="E482" i="4"/>
  <c r="D482" i="4"/>
  <c r="G482" i="4" s="1"/>
  <c r="C482" i="4"/>
  <c r="B482" i="4"/>
  <c r="F481" i="4"/>
  <c r="E481" i="4"/>
  <c r="D481" i="4"/>
  <c r="G481" i="4" s="1"/>
  <c r="C481" i="4"/>
  <c r="B481" i="4"/>
  <c r="F480" i="4"/>
  <c r="E480" i="4"/>
  <c r="D480" i="4"/>
  <c r="G480" i="4" s="1"/>
  <c r="C480" i="4"/>
  <c r="B480" i="4"/>
  <c r="F479" i="4"/>
  <c r="E479" i="4"/>
  <c r="D479" i="4"/>
  <c r="G479" i="4" s="1"/>
  <c r="C479" i="4"/>
  <c r="B479" i="4"/>
  <c r="F478" i="4"/>
  <c r="E478" i="4"/>
  <c r="D478" i="4"/>
  <c r="G478" i="4" s="1"/>
  <c r="C478" i="4"/>
  <c r="B478" i="4"/>
  <c r="F477" i="4"/>
  <c r="E477" i="4"/>
  <c r="D477" i="4"/>
  <c r="G477" i="4" s="1"/>
  <c r="C477" i="4"/>
  <c r="B477" i="4"/>
  <c r="F476" i="4"/>
  <c r="E476" i="4"/>
  <c r="D476" i="4"/>
  <c r="G476" i="4" s="1"/>
  <c r="C476" i="4"/>
  <c r="B476" i="4"/>
  <c r="F475" i="4"/>
  <c r="E475" i="4"/>
  <c r="D475" i="4"/>
  <c r="G475" i="4" s="1"/>
  <c r="C475" i="4"/>
  <c r="B475" i="4"/>
  <c r="F474" i="4"/>
  <c r="E474" i="4"/>
  <c r="D474" i="4"/>
  <c r="G474" i="4" s="1"/>
  <c r="C474" i="4"/>
  <c r="B474" i="4"/>
  <c r="F473" i="4"/>
  <c r="E473" i="4"/>
  <c r="D473" i="4"/>
  <c r="G473" i="4" s="1"/>
  <c r="C473" i="4"/>
  <c r="B473" i="4"/>
  <c r="F472" i="4"/>
  <c r="E472" i="4"/>
  <c r="D472" i="4"/>
  <c r="G472" i="4" s="1"/>
  <c r="C472" i="4"/>
  <c r="B472" i="4"/>
  <c r="F471" i="4"/>
  <c r="E471" i="4"/>
  <c r="D471" i="4"/>
  <c r="G471" i="4" s="1"/>
  <c r="C471" i="4"/>
  <c r="B471" i="4"/>
  <c r="F470" i="4"/>
  <c r="E470" i="4"/>
  <c r="D470" i="4"/>
  <c r="G470" i="4" s="1"/>
  <c r="C470" i="4"/>
  <c r="B470" i="4"/>
  <c r="F469" i="4"/>
  <c r="E469" i="4"/>
  <c r="D469" i="4"/>
  <c r="G469" i="4" s="1"/>
  <c r="C469" i="4"/>
  <c r="B469" i="4"/>
  <c r="F468" i="4"/>
  <c r="E468" i="4"/>
  <c r="D468" i="4"/>
  <c r="G468" i="4" s="1"/>
  <c r="C468" i="4"/>
  <c r="B468" i="4"/>
  <c r="F467" i="4"/>
  <c r="E467" i="4"/>
  <c r="D467" i="4"/>
  <c r="G467" i="4" s="1"/>
  <c r="C467" i="4"/>
  <c r="B467" i="4"/>
  <c r="F466" i="4"/>
  <c r="E466" i="4"/>
  <c r="D466" i="4"/>
  <c r="G466" i="4" s="1"/>
  <c r="C466" i="4"/>
  <c r="B466" i="4"/>
  <c r="F465" i="4"/>
  <c r="E465" i="4"/>
  <c r="D465" i="4"/>
  <c r="G465" i="4" s="1"/>
  <c r="C465" i="4"/>
  <c r="B465" i="4"/>
  <c r="F464" i="4"/>
  <c r="E464" i="4"/>
  <c r="D464" i="4"/>
  <c r="G464" i="4" s="1"/>
  <c r="C464" i="4"/>
  <c r="B464" i="4"/>
  <c r="F463" i="4"/>
  <c r="E463" i="4"/>
  <c r="D463" i="4"/>
  <c r="G463" i="4" s="1"/>
  <c r="C463" i="4"/>
  <c r="B463" i="4"/>
  <c r="F462" i="4"/>
  <c r="E462" i="4"/>
  <c r="D462" i="4"/>
  <c r="G462" i="4" s="1"/>
  <c r="C462" i="4"/>
  <c r="B462" i="4"/>
  <c r="F461" i="4"/>
  <c r="E461" i="4"/>
  <c r="D461" i="4"/>
  <c r="G461" i="4" s="1"/>
  <c r="C461" i="4"/>
  <c r="B461" i="4"/>
  <c r="F460" i="4"/>
  <c r="E460" i="4"/>
  <c r="D460" i="4"/>
  <c r="G460" i="4" s="1"/>
  <c r="C460" i="4"/>
  <c r="B460" i="4"/>
  <c r="F459" i="4"/>
  <c r="E459" i="4"/>
  <c r="D459" i="4"/>
  <c r="G459" i="4" s="1"/>
  <c r="C459" i="4"/>
  <c r="B459" i="4"/>
  <c r="F458" i="4"/>
  <c r="E458" i="4"/>
  <c r="D458" i="4"/>
  <c r="G458" i="4" s="1"/>
  <c r="C458" i="4"/>
  <c r="B458" i="4"/>
  <c r="F457" i="4"/>
  <c r="E457" i="4"/>
  <c r="D457" i="4"/>
  <c r="G457" i="4" s="1"/>
  <c r="C457" i="4"/>
  <c r="B457" i="4"/>
  <c r="F456" i="4"/>
  <c r="E456" i="4"/>
  <c r="D456" i="4"/>
  <c r="G456" i="4" s="1"/>
  <c r="C456" i="4"/>
  <c r="B456" i="4"/>
  <c r="F455" i="4"/>
  <c r="E455" i="4"/>
  <c r="D455" i="4"/>
  <c r="G455" i="4" s="1"/>
  <c r="C455" i="4"/>
  <c r="B455" i="4"/>
  <c r="F454" i="4"/>
  <c r="E454" i="4"/>
  <c r="D454" i="4"/>
  <c r="G454" i="4" s="1"/>
  <c r="C454" i="4"/>
  <c r="B454" i="4"/>
  <c r="F453" i="4"/>
  <c r="E453" i="4"/>
  <c r="D453" i="4"/>
  <c r="G453" i="4" s="1"/>
  <c r="C453" i="4"/>
  <c r="B453" i="4"/>
  <c r="F452" i="4"/>
  <c r="E452" i="4"/>
  <c r="D452" i="4"/>
  <c r="G452" i="4" s="1"/>
  <c r="C452" i="4"/>
  <c r="B452" i="4"/>
  <c r="F451" i="4"/>
  <c r="E451" i="4"/>
  <c r="D451" i="4"/>
  <c r="G451" i="4" s="1"/>
  <c r="C451" i="4"/>
  <c r="B451" i="4"/>
  <c r="F450" i="4"/>
  <c r="E450" i="4"/>
  <c r="D450" i="4"/>
  <c r="G450" i="4" s="1"/>
  <c r="C450" i="4"/>
  <c r="B450" i="4"/>
  <c r="F449" i="4"/>
  <c r="E449" i="4"/>
  <c r="D449" i="4"/>
  <c r="G449" i="4" s="1"/>
  <c r="C449" i="4"/>
  <c r="B449" i="4"/>
  <c r="F448" i="4"/>
  <c r="E448" i="4"/>
  <c r="D448" i="4"/>
  <c r="G448" i="4" s="1"/>
  <c r="C448" i="4"/>
  <c r="B448" i="4"/>
  <c r="F447" i="4"/>
  <c r="E447" i="4"/>
  <c r="D447" i="4"/>
  <c r="G447" i="4" s="1"/>
  <c r="C447" i="4"/>
  <c r="B447" i="4"/>
  <c r="F446" i="4"/>
  <c r="E446" i="4"/>
  <c r="D446" i="4"/>
  <c r="G446" i="4" s="1"/>
  <c r="C446" i="4"/>
  <c r="B446" i="4"/>
  <c r="F445" i="4"/>
  <c r="E445" i="4"/>
  <c r="D445" i="4"/>
  <c r="G445" i="4" s="1"/>
  <c r="C445" i="4"/>
  <c r="B445" i="4"/>
  <c r="F444" i="4"/>
  <c r="E444" i="4"/>
  <c r="D444" i="4"/>
  <c r="G444" i="4" s="1"/>
  <c r="C444" i="4"/>
  <c r="B444" i="4"/>
  <c r="F443" i="4"/>
  <c r="E443" i="4"/>
  <c r="D443" i="4"/>
  <c r="G443" i="4" s="1"/>
  <c r="C443" i="4"/>
  <c r="B443" i="4"/>
  <c r="F442" i="4"/>
  <c r="E442" i="4"/>
  <c r="D442" i="4"/>
  <c r="G442" i="4" s="1"/>
  <c r="C442" i="4"/>
  <c r="B442" i="4"/>
  <c r="F441" i="4"/>
  <c r="E441" i="4"/>
  <c r="D441" i="4"/>
  <c r="G441" i="4" s="1"/>
  <c r="C441" i="4"/>
  <c r="B441" i="4"/>
  <c r="F440" i="4"/>
  <c r="E440" i="4"/>
  <c r="D440" i="4"/>
  <c r="G440" i="4" s="1"/>
  <c r="C440" i="4"/>
  <c r="B440" i="4"/>
  <c r="F439" i="4"/>
  <c r="E439" i="4"/>
  <c r="D439" i="4"/>
  <c r="G439" i="4" s="1"/>
  <c r="C439" i="4"/>
  <c r="B439" i="4"/>
  <c r="F438" i="4"/>
  <c r="E438" i="4"/>
  <c r="D438" i="4"/>
  <c r="G438" i="4" s="1"/>
  <c r="C438" i="4"/>
  <c r="B438" i="4"/>
  <c r="F437" i="4"/>
  <c r="E437" i="4"/>
  <c r="D437" i="4"/>
  <c r="G437" i="4" s="1"/>
  <c r="C437" i="4"/>
  <c r="B437" i="4"/>
  <c r="F436" i="4"/>
  <c r="E436" i="4"/>
  <c r="D436" i="4"/>
  <c r="G436" i="4" s="1"/>
  <c r="C436" i="4"/>
  <c r="B436" i="4"/>
  <c r="F435" i="4"/>
  <c r="E435" i="4"/>
  <c r="D435" i="4"/>
  <c r="G435" i="4" s="1"/>
  <c r="C435" i="4"/>
  <c r="B435" i="4"/>
  <c r="F434" i="4"/>
  <c r="E434" i="4"/>
  <c r="D434" i="4"/>
  <c r="G434" i="4" s="1"/>
  <c r="C434" i="4"/>
  <c r="B434" i="4"/>
  <c r="F433" i="4"/>
  <c r="E433" i="4"/>
  <c r="D433" i="4"/>
  <c r="G433" i="4" s="1"/>
  <c r="C433" i="4"/>
  <c r="B433" i="4"/>
  <c r="F432" i="4"/>
  <c r="E432" i="4"/>
  <c r="D432" i="4"/>
  <c r="G432" i="4" s="1"/>
  <c r="C432" i="4"/>
  <c r="B432" i="4"/>
  <c r="F431" i="4"/>
  <c r="E431" i="4"/>
  <c r="D431" i="4"/>
  <c r="G431" i="4" s="1"/>
  <c r="C431" i="4"/>
  <c r="B431" i="4"/>
  <c r="F430" i="4"/>
  <c r="E430" i="4"/>
  <c r="D430" i="4"/>
  <c r="G430" i="4" s="1"/>
  <c r="C430" i="4"/>
  <c r="B430" i="4"/>
  <c r="F429" i="4"/>
  <c r="E429" i="4"/>
  <c r="D429" i="4"/>
  <c r="G429" i="4" s="1"/>
  <c r="C429" i="4"/>
  <c r="B429" i="4"/>
  <c r="F428" i="4"/>
  <c r="E428" i="4"/>
  <c r="D428" i="4"/>
  <c r="G428" i="4" s="1"/>
  <c r="C428" i="4"/>
  <c r="B428" i="4"/>
  <c r="F427" i="4"/>
  <c r="E427" i="4"/>
  <c r="D427" i="4"/>
  <c r="G427" i="4" s="1"/>
  <c r="C427" i="4"/>
  <c r="B427" i="4"/>
  <c r="F426" i="4"/>
  <c r="E426" i="4"/>
  <c r="D426" i="4"/>
  <c r="G426" i="4" s="1"/>
  <c r="C426" i="4"/>
  <c r="B426" i="4"/>
  <c r="F425" i="4"/>
  <c r="E425" i="4"/>
  <c r="D425" i="4"/>
  <c r="G425" i="4" s="1"/>
  <c r="C425" i="4"/>
  <c r="B425" i="4"/>
  <c r="F424" i="4"/>
  <c r="E424" i="4"/>
  <c r="D424" i="4"/>
  <c r="G424" i="4" s="1"/>
  <c r="C424" i="4"/>
  <c r="B424" i="4"/>
  <c r="F423" i="4"/>
  <c r="E423" i="4"/>
  <c r="D423" i="4"/>
  <c r="G423" i="4" s="1"/>
  <c r="C423" i="4"/>
  <c r="B423" i="4"/>
  <c r="F422" i="4"/>
  <c r="E422" i="4"/>
  <c r="D422" i="4"/>
  <c r="G422" i="4" s="1"/>
  <c r="C422" i="4"/>
  <c r="B422" i="4"/>
  <c r="F419" i="4"/>
  <c r="E419" i="4"/>
  <c r="D419" i="4"/>
  <c r="G419" i="4" s="1"/>
  <c r="C419" i="4"/>
  <c r="B419" i="4"/>
  <c r="F418" i="4"/>
  <c r="E418" i="4"/>
  <c r="D418" i="4"/>
  <c r="G418" i="4" s="1"/>
  <c r="C418" i="4"/>
  <c r="B418" i="4"/>
  <c r="F417" i="4"/>
  <c r="E417" i="4"/>
  <c r="D417" i="4"/>
  <c r="G417" i="4" s="1"/>
  <c r="C417" i="4"/>
  <c r="B417" i="4"/>
  <c r="F416" i="4"/>
  <c r="E416" i="4"/>
  <c r="D416" i="4"/>
  <c r="G416" i="4" s="1"/>
  <c r="C416" i="4"/>
  <c r="B416" i="4"/>
  <c r="F415" i="4"/>
  <c r="E415" i="4"/>
  <c r="D415" i="4"/>
  <c r="G415" i="4" s="1"/>
  <c r="C415" i="4"/>
  <c r="B415" i="4"/>
  <c r="F414" i="4"/>
  <c r="E414" i="4"/>
  <c r="D414" i="4"/>
  <c r="G414" i="4" s="1"/>
  <c r="C414" i="4"/>
  <c r="B414" i="4"/>
  <c r="F413" i="4"/>
  <c r="E413" i="4"/>
  <c r="D413" i="4"/>
  <c r="G413" i="4" s="1"/>
  <c r="C413" i="4"/>
  <c r="B413" i="4"/>
  <c r="F412" i="4"/>
  <c r="E412" i="4"/>
  <c r="D412" i="4"/>
  <c r="G412" i="4" s="1"/>
  <c r="C412" i="4"/>
  <c r="B412" i="4"/>
  <c r="F411" i="4"/>
  <c r="E411" i="4"/>
  <c r="D411" i="4"/>
  <c r="G411" i="4" s="1"/>
  <c r="C411" i="4"/>
  <c r="B411" i="4"/>
  <c r="F410" i="4"/>
  <c r="E410" i="4"/>
  <c r="D410" i="4"/>
  <c r="G410" i="4" s="1"/>
  <c r="C410" i="4"/>
  <c r="B410" i="4"/>
  <c r="F409" i="4"/>
  <c r="E409" i="4"/>
  <c r="D409" i="4"/>
  <c r="G409" i="4" s="1"/>
  <c r="C409" i="4"/>
  <c r="B409" i="4"/>
  <c r="F408" i="4"/>
  <c r="E408" i="4"/>
  <c r="D408" i="4"/>
  <c r="G408" i="4" s="1"/>
  <c r="C408" i="4"/>
  <c r="B408" i="4"/>
  <c r="F407" i="4"/>
  <c r="E407" i="4"/>
  <c r="D407" i="4"/>
  <c r="G407" i="4" s="1"/>
  <c r="C407" i="4"/>
  <c r="B407" i="4"/>
  <c r="F406" i="4"/>
  <c r="E406" i="4"/>
  <c r="D406" i="4"/>
  <c r="G406" i="4" s="1"/>
  <c r="C406" i="4"/>
  <c r="B406" i="4"/>
  <c r="F405" i="4"/>
  <c r="E405" i="4"/>
  <c r="D405" i="4"/>
  <c r="G405" i="4" s="1"/>
  <c r="C405" i="4"/>
  <c r="B405" i="4"/>
  <c r="F404" i="4"/>
  <c r="E404" i="4"/>
  <c r="D404" i="4"/>
  <c r="G404" i="4" s="1"/>
  <c r="C404" i="4"/>
  <c r="B404" i="4"/>
  <c r="F403" i="4"/>
  <c r="E403" i="4"/>
  <c r="D403" i="4"/>
  <c r="G403" i="4" s="1"/>
  <c r="C403" i="4"/>
  <c r="B403" i="4"/>
  <c r="F402" i="4"/>
  <c r="E402" i="4"/>
  <c r="D402" i="4"/>
  <c r="G402" i="4" s="1"/>
  <c r="C402" i="4"/>
  <c r="B402" i="4"/>
  <c r="F401" i="4"/>
  <c r="E401" i="4"/>
  <c r="D401" i="4"/>
  <c r="G401" i="4" s="1"/>
  <c r="C401" i="4"/>
  <c r="B401" i="4"/>
  <c r="F400" i="4"/>
  <c r="E400" i="4"/>
  <c r="D400" i="4"/>
  <c r="G400" i="4" s="1"/>
  <c r="C400" i="4"/>
  <c r="B400" i="4"/>
  <c r="F399" i="4"/>
  <c r="E399" i="4"/>
  <c r="D399" i="4"/>
  <c r="G399" i="4" s="1"/>
  <c r="C399" i="4"/>
  <c r="B399" i="4"/>
  <c r="F398" i="4"/>
  <c r="E398" i="4"/>
  <c r="D398" i="4"/>
  <c r="G398" i="4" s="1"/>
  <c r="C398" i="4"/>
  <c r="B398" i="4"/>
  <c r="F397" i="4"/>
  <c r="E397" i="4"/>
  <c r="D397" i="4"/>
  <c r="G397" i="4" s="1"/>
  <c r="C397" i="4"/>
  <c r="B397" i="4"/>
  <c r="F396" i="4"/>
  <c r="E396" i="4"/>
  <c r="D396" i="4"/>
  <c r="G396" i="4" s="1"/>
  <c r="C396" i="4"/>
  <c r="B396" i="4"/>
  <c r="F395" i="4"/>
  <c r="E395" i="4"/>
  <c r="D395" i="4"/>
  <c r="G395" i="4" s="1"/>
  <c r="C395" i="4"/>
  <c r="B395" i="4"/>
  <c r="F394" i="4"/>
  <c r="E394" i="4"/>
  <c r="D394" i="4"/>
  <c r="G394" i="4" s="1"/>
  <c r="C394" i="4"/>
  <c r="B394" i="4"/>
  <c r="F393" i="4"/>
  <c r="E393" i="4"/>
  <c r="D393" i="4"/>
  <c r="G393" i="4" s="1"/>
  <c r="C393" i="4"/>
  <c r="B393" i="4"/>
  <c r="F392" i="4"/>
  <c r="E392" i="4"/>
  <c r="D392" i="4"/>
  <c r="G392" i="4" s="1"/>
  <c r="C392" i="4"/>
  <c r="B392" i="4"/>
  <c r="F391" i="4"/>
  <c r="E391" i="4"/>
  <c r="D391" i="4"/>
  <c r="G391" i="4" s="1"/>
  <c r="C391" i="4"/>
  <c r="B391" i="4"/>
  <c r="F390" i="4"/>
  <c r="E390" i="4"/>
  <c r="D390" i="4"/>
  <c r="G390" i="4" s="1"/>
  <c r="C390" i="4"/>
  <c r="B390" i="4"/>
  <c r="F389" i="4"/>
  <c r="E389" i="4"/>
  <c r="D389" i="4"/>
  <c r="G389" i="4" s="1"/>
  <c r="C389" i="4"/>
  <c r="B389" i="4"/>
  <c r="F388" i="4"/>
  <c r="E388" i="4"/>
  <c r="D388" i="4"/>
  <c r="G388" i="4" s="1"/>
  <c r="C388" i="4"/>
  <c r="B388" i="4"/>
  <c r="F387" i="4"/>
  <c r="E387" i="4"/>
  <c r="D387" i="4"/>
  <c r="G387" i="4" s="1"/>
  <c r="C387" i="4"/>
  <c r="B387" i="4"/>
  <c r="F386" i="4"/>
  <c r="E386" i="4"/>
  <c r="D386" i="4"/>
  <c r="G386" i="4" s="1"/>
  <c r="C386" i="4"/>
  <c r="B386" i="4"/>
  <c r="F385" i="4"/>
  <c r="E385" i="4"/>
  <c r="D385" i="4"/>
  <c r="G385" i="4" s="1"/>
  <c r="C385" i="4"/>
  <c r="B385" i="4"/>
  <c r="F384" i="4"/>
  <c r="E384" i="4"/>
  <c r="D384" i="4"/>
  <c r="G384" i="4" s="1"/>
  <c r="C384" i="4"/>
  <c r="B384" i="4"/>
  <c r="F383" i="4"/>
  <c r="E383" i="4"/>
  <c r="D383" i="4"/>
  <c r="G383" i="4" s="1"/>
  <c r="C383" i="4"/>
  <c r="B383" i="4"/>
  <c r="F382" i="4"/>
  <c r="E382" i="4"/>
  <c r="D382" i="4"/>
  <c r="G382" i="4" s="1"/>
  <c r="C382" i="4"/>
  <c r="B382" i="4"/>
  <c r="F381" i="4"/>
  <c r="E381" i="4"/>
  <c r="D381" i="4"/>
  <c r="G381" i="4" s="1"/>
  <c r="C381" i="4"/>
  <c r="B381" i="4"/>
  <c r="F380" i="4"/>
  <c r="E380" i="4"/>
  <c r="D380" i="4"/>
  <c r="G380" i="4" s="1"/>
  <c r="C380" i="4"/>
  <c r="B380" i="4"/>
  <c r="F379" i="4"/>
  <c r="E379" i="4"/>
  <c r="D379" i="4"/>
  <c r="G379" i="4" s="1"/>
  <c r="C379" i="4"/>
  <c r="B379" i="4"/>
  <c r="F378" i="4"/>
  <c r="E378" i="4"/>
  <c r="D378" i="4"/>
  <c r="G378" i="4" s="1"/>
  <c r="C378" i="4"/>
  <c r="B378" i="4"/>
  <c r="F377" i="4"/>
  <c r="E377" i="4"/>
  <c r="D377" i="4"/>
  <c r="G377" i="4" s="1"/>
  <c r="C377" i="4"/>
  <c r="B377" i="4"/>
  <c r="F376" i="4"/>
  <c r="E376" i="4"/>
  <c r="D376" i="4"/>
  <c r="G376" i="4" s="1"/>
  <c r="C376" i="4"/>
  <c r="B376" i="4"/>
  <c r="F375" i="4"/>
  <c r="E375" i="4"/>
  <c r="D375" i="4"/>
  <c r="G375" i="4" s="1"/>
  <c r="C375" i="4"/>
  <c r="B375" i="4"/>
  <c r="F374" i="4"/>
  <c r="E374" i="4"/>
  <c r="D374" i="4"/>
  <c r="G374" i="4" s="1"/>
  <c r="C374" i="4"/>
  <c r="B374" i="4"/>
  <c r="F373" i="4"/>
  <c r="E373" i="4"/>
  <c r="D373" i="4"/>
  <c r="G373" i="4" s="1"/>
  <c r="C373" i="4"/>
  <c r="B373" i="4"/>
  <c r="F372" i="4"/>
  <c r="E372" i="4"/>
  <c r="D372" i="4"/>
  <c r="G372" i="4" s="1"/>
  <c r="C372" i="4"/>
  <c r="B372" i="4"/>
  <c r="F371" i="4"/>
  <c r="E371" i="4"/>
  <c r="D371" i="4"/>
  <c r="G371" i="4" s="1"/>
  <c r="C371" i="4"/>
  <c r="B371" i="4"/>
  <c r="F370" i="4"/>
  <c r="E370" i="4"/>
  <c r="D370" i="4"/>
  <c r="G370" i="4" s="1"/>
  <c r="C370" i="4"/>
  <c r="B370" i="4"/>
  <c r="F369" i="4"/>
  <c r="E369" i="4"/>
  <c r="D369" i="4"/>
  <c r="G369" i="4" s="1"/>
  <c r="C369" i="4"/>
  <c r="B369" i="4"/>
  <c r="F368" i="4"/>
  <c r="E368" i="4"/>
  <c r="D368" i="4"/>
  <c r="G368" i="4" s="1"/>
  <c r="C368" i="4"/>
  <c r="B368" i="4"/>
  <c r="F367" i="4"/>
  <c r="E367" i="4"/>
  <c r="D367" i="4"/>
  <c r="G367" i="4" s="1"/>
  <c r="C367" i="4"/>
  <c r="B367" i="4"/>
  <c r="F366" i="4"/>
  <c r="E366" i="4"/>
  <c r="D366" i="4"/>
  <c r="G366" i="4" s="1"/>
  <c r="C366" i="4"/>
  <c r="B366" i="4"/>
  <c r="F365" i="4"/>
  <c r="E365" i="4"/>
  <c r="D365" i="4"/>
  <c r="G365" i="4" s="1"/>
  <c r="C365" i="4"/>
  <c r="B365" i="4"/>
  <c r="F364" i="4"/>
  <c r="E364" i="4"/>
  <c r="D364" i="4"/>
  <c r="G364" i="4" s="1"/>
  <c r="C364" i="4"/>
  <c r="B364" i="4"/>
  <c r="F363" i="4"/>
  <c r="E363" i="4"/>
  <c r="D363" i="4"/>
  <c r="G363" i="4" s="1"/>
  <c r="C363" i="4"/>
  <c r="B363" i="4"/>
  <c r="F362" i="4"/>
  <c r="E362" i="4"/>
  <c r="D362" i="4"/>
  <c r="G362" i="4" s="1"/>
  <c r="C362" i="4"/>
  <c r="B362" i="4"/>
  <c r="F361" i="4"/>
  <c r="E361" i="4"/>
  <c r="D361" i="4"/>
  <c r="G361" i="4" s="1"/>
  <c r="C361" i="4"/>
  <c r="B361" i="4"/>
  <c r="F360" i="4"/>
  <c r="E360" i="4"/>
  <c r="D360" i="4"/>
  <c r="G360" i="4" s="1"/>
  <c r="C360" i="4"/>
  <c r="B360" i="4"/>
  <c r="F359" i="4"/>
  <c r="E359" i="4"/>
  <c r="D359" i="4"/>
  <c r="G359" i="4" s="1"/>
  <c r="C359" i="4"/>
  <c r="B359" i="4"/>
  <c r="F358" i="4"/>
  <c r="E358" i="4"/>
  <c r="D358" i="4"/>
  <c r="G358" i="4" s="1"/>
  <c r="C358" i="4"/>
  <c r="B358" i="4"/>
  <c r="F357" i="4"/>
  <c r="E357" i="4"/>
  <c r="D357" i="4"/>
  <c r="G357" i="4" s="1"/>
  <c r="C357" i="4"/>
  <c r="B357" i="4"/>
  <c r="F356" i="4"/>
  <c r="E356" i="4"/>
  <c r="D356" i="4"/>
  <c r="G356" i="4" s="1"/>
  <c r="C356" i="4"/>
  <c r="B356" i="4"/>
  <c r="F355" i="4"/>
  <c r="E355" i="4"/>
  <c r="D355" i="4"/>
  <c r="G355" i="4" s="1"/>
  <c r="C355" i="4"/>
  <c r="B355" i="4"/>
  <c r="F354" i="4"/>
  <c r="E354" i="4"/>
  <c r="D354" i="4"/>
  <c r="G354" i="4" s="1"/>
  <c r="C354" i="4"/>
  <c r="B354" i="4"/>
  <c r="F353" i="4"/>
  <c r="E353" i="4"/>
  <c r="D353" i="4"/>
  <c r="G353" i="4" s="1"/>
  <c r="C353" i="4"/>
  <c r="B353" i="4"/>
  <c r="F352" i="4"/>
  <c r="E352" i="4"/>
  <c r="D352" i="4"/>
  <c r="G352" i="4" s="1"/>
  <c r="C352" i="4"/>
  <c r="B352" i="4"/>
  <c r="F351" i="4"/>
  <c r="E351" i="4"/>
  <c r="D351" i="4"/>
  <c r="G351" i="4" s="1"/>
  <c r="C351" i="4"/>
  <c r="B351" i="4"/>
  <c r="F350" i="4"/>
  <c r="E350" i="4"/>
  <c r="D350" i="4"/>
  <c r="G350" i="4" s="1"/>
  <c r="C350" i="4"/>
  <c r="B350" i="4"/>
  <c r="F349" i="4"/>
  <c r="E349" i="4"/>
  <c r="D349" i="4"/>
  <c r="G349" i="4" s="1"/>
  <c r="C349" i="4"/>
  <c r="B349" i="4"/>
  <c r="F348" i="4"/>
  <c r="E348" i="4"/>
  <c r="D348" i="4"/>
  <c r="G348" i="4" s="1"/>
  <c r="C348" i="4"/>
  <c r="B348" i="4"/>
  <c r="F347" i="4"/>
  <c r="E347" i="4"/>
  <c r="D347" i="4"/>
  <c r="G347" i="4" s="1"/>
  <c r="C347" i="4"/>
  <c r="B347" i="4"/>
  <c r="F346" i="4"/>
  <c r="E346" i="4"/>
  <c r="D346" i="4"/>
  <c r="G346" i="4" s="1"/>
  <c r="C346" i="4"/>
  <c r="B346" i="4"/>
  <c r="F345" i="4"/>
  <c r="E345" i="4"/>
  <c r="D345" i="4"/>
  <c r="G345" i="4" s="1"/>
  <c r="C345" i="4"/>
  <c r="B345" i="4"/>
  <c r="F344" i="4"/>
  <c r="E344" i="4"/>
  <c r="D344" i="4"/>
  <c r="G344" i="4" s="1"/>
  <c r="C344" i="4"/>
  <c r="B344" i="4"/>
  <c r="F343" i="4"/>
  <c r="E343" i="4"/>
  <c r="D343" i="4"/>
  <c r="G343" i="4" s="1"/>
  <c r="C343" i="4"/>
  <c r="B343" i="4"/>
  <c r="F342" i="4"/>
  <c r="E342" i="4"/>
  <c r="D342" i="4"/>
  <c r="G342" i="4" s="1"/>
  <c r="C342" i="4"/>
  <c r="B342" i="4"/>
  <c r="F341" i="4"/>
  <c r="E341" i="4"/>
  <c r="D341" i="4"/>
  <c r="G341" i="4" s="1"/>
  <c r="C341" i="4"/>
  <c r="B341" i="4"/>
  <c r="F340" i="4"/>
  <c r="E340" i="4"/>
  <c r="D340" i="4"/>
  <c r="G340" i="4" s="1"/>
  <c r="C340" i="4"/>
  <c r="B340" i="4"/>
  <c r="F339" i="4"/>
  <c r="E339" i="4"/>
  <c r="D339" i="4"/>
  <c r="G339" i="4" s="1"/>
  <c r="C339" i="4"/>
  <c r="B339" i="4"/>
  <c r="F338" i="4"/>
  <c r="E338" i="4"/>
  <c r="D338" i="4"/>
  <c r="G338" i="4" s="1"/>
  <c r="C338" i="4"/>
  <c r="B338" i="4"/>
  <c r="F337" i="4"/>
  <c r="E337" i="4"/>
  <c r="D337" i="4"/>
  <c r="G337" i="4" s="1"/>
  <c r="C337" i="4"/>
  <c r="B337" i="4"/>
  <c r="F336" i="4"/>
  <c r="E336" i="4"/>
  <c r="D336" i="4"/>
  <c r="G336" i="4" s="1"/>
  <c r="C336" i="4"/>
  <c r="B336" i="4"/>
  <c r="F335" i="4"/>
  <c r="E335" i="4"/>
  <c r="D335" i="4"/>
  <c r="G335" i="4" s="1"/>
  <c r="C335" i="4"/>
  <c r="B335" i="4"/>
  <c r="F334" i="4"/>
  <c r="E334" i="4"/>
  <c r="D334" i="4"/>
  <c r="G334" i="4" s="1"/>
  <c r="C334" i="4"/>
  <c r="B334" i="4"/>
  <c r="F333" i="4"/>
  <c r="E333" i="4"/>
  <c r="D333" i="4"/>
  <c r="G333" i="4" s="1"/>
  <c r="C333" i="4"/>
  <c r="B333" i="4"/>
  <c r="F332" i="4"/>
  <c r="E332" i="4"/>
  <c r="D332" i="4"/>
  <c r="G332" i="4" s="1"/>
  <c r="C332" i="4"/>
  <c r="B332" i="4"/>
  <c r="F331" i="4"/>
  <c r="E331" i="4"/>
  <c r="D331" i="4"/>
  <c r="G331" i="4" s="1"/>
  <c r="C331" i="4"/>
  <c r="B331" i="4"/>
  <c r="F330" i="4"/>
  <c r="E330" i="4"/>
  <c r="D330" i="4"/>
  <c r="G330" i="4" s="1"/>
  <c r="C330" i="4"/>
  <c r="B330" i="4"/>
  <c r="F329" i="4"/>
  <c r="E329" i="4"/>
  <c r="D329" i="4"/>
  <c r="G329" i="4" s="1"/>
  <c r="C329" i="4"/>
  <c r="B329" i="4"/>
  <c r="F328" i="4"/>
  <c r="E328" i="4"/>
  <c r="D328" i="4"/>
  <c r="G328" i="4" s="1"/>
  <c r="C328" i="4"/>
  <c r="B328" i="4"/>
  <c r="F327" i="4"/>
  <c r="E327" i="4"/>
  <c r="D327" i="4"/>
  <c r="G327" i="4" s="1"/>
  <c r="C327" i="4"/>
  <c r="B327" i="4"/>
  <c r="F326" i="4"/>
  <c r="E326" i="4"/>
  <c r="D326" i="4"/>
  <c r="G326" i="4" s="1"/>
  <c r="C326" i="4"/>
  <c r="B326" i="4"/>
  <c r="F325" i="4"/>
  <c r="E325" i="4"/>
  <c r="D325" i="4"/>
  <c r="G325" i="4" s="1"/>
  <c r="C325" i="4"/>
  <c r="B325" i="4"/>
  <c r="F324" i="4"/>
  <c r="E324" i="4"/>
  <c r="D324" i="4"/>
  <c r="G324" i="4" s="1"/>
  <c r="C324" i="4"/>
  <c r="B324" i="4"/>
  <c r="F323" i="4"/>
  <c r="E323" i="4"/>
  <c r="D323" i="4"/>
  <c r="G323" i="4" s="1"/>
  <c r="C323" i="4"/>
  <c r="B323" i="4"/>
  <c r="F322" i="4"/>
  <c r="E322" i="4"/>
  <c r="D322" i="4"/>
  <c r="G322" i="4" s="1"/>
  <c r="C322" i="4"/>
  <c r="B322" i="4"/>
  <c r="F321" i="4"/>
  <c r="E321" i="4"/>
  <c r="D321" i="4"/>
  <c r="G321" i="4" s="1"/>
  <c r="C321" i="4"/>
  <c r="B321" i="4"/>
  <c r="F320" i="4"/>
  <c r="E320" i="4"/>
  <c r="D320" i="4"/>
  <c r="G320" i="4" s="1"/>
  <c r="C320" i="4"/>
  <c r="B320" i="4"/>
  <c r="F319" i="4"/>
  <c r="E319" i="4"/>
  <c r="D319" i="4"/>
  <c r="G319" i="4" s="1"/>
  <c r="C319" i="4"/>
  <c r="B319" i="4"/>
  <c r="F318" i="4"/>
  <c r="E318" i="4"/>
  <c r="D318" i="4"/>
  <c r="G318" i="4" s="1"/>
  <c r="C318" i="4"/>
  <c r="B318" i="4"/>
  <c r="F317" i="4"/>
  <c r="E317" i="4"/>
  <c r="D317" i="4"/>
  <c r="G317" i="4" s="1"/>
  <c r="C317" i="4"/>
  <c r="B317" i="4"/>
  <c r="F316" i="4"/>
  <c r="E316" i="4"/>
  <c r="D316" i="4"/>
  <c r="G316" i="4" s="1"/>
  <c r="C316" i="4"/>
  <c r="B316" i="4"/>
  <c r="F315" i="4"/>
  <c r="E315" i="4"/>
  <c r="D315" i="4"/>
  <c r="G315" i="4" s="1"/>
  <c r="C315" i="4"/>
  <c r="B315" i="4"/>
  <c r="F314" i="4"/>
  <c r="E314" i="4"/>
  <c r="D314" i="4"/>
  <c r="G314" i="4" s="1"/>
  <c r="C314" i="4"/>
  <c r="B314" i="4"/>
  <c r="F313" i="4"/>
  <c r="E313" i="4"/>
  <c r="D313" i="4"/>
  <c r="G313" i="4" s="1"/>
  <c r="C313" i="4"/>
  <c r="B313" i="4"/>
  <c r="F312" i="4"/>
  <c r="E312" i="4"/>
  <c r="D312" i="4"/>
  <c r="G312" i="4" s="1"/>
  <c r="C312" i="4"/>
  <c r="B312" i="4"/>
  <c r="F310" i="4"/>
  <c r="E310" i="4"/>
  <c r="D310" i="4"/>
  <c r="G310" i="4" s="1"/>
  <c r="C310" i="4"/>
  <c r="B310" i="4"/>
  <c r="F309" i="4"/>
  <c r="E309" i="4"/>
  <c r="D309" i="4"/>
  <c r="G309" i="4" s="1"/>
  <c r="C309" i="4"/>
  <c r="B309" i="4"/>
  <c r="F308" i="4"/>
  <c r="E308" i="4"/>
  <c r="D308" i="4"/>
  <c r="G308" i="4" s="1"/>
  <c r="C308" i="4"/>
  <c r="B308" i="4"/>
  <c r="F307" i="4"/>
  <c r="E307" i="4"/>
  <c r="D307" i="4"/>
  <c r="G307" i="4" s="1"/>
  <c r="C307" i="4"/>
  <c r="B307" i="4"/>
  <c r="F306" i="4"/>
  <c r="E306" i="4"/>
  <c r="D306" i="4"/>
  <c r="G306" i="4" s="1"/>
  <c r="C306" i="4"/>
  <c r="B306" i="4"/>
  <c r="F305" i="4"/>
  <c r="E305" i="4"/>
  <c r="D305" i="4"/>
  <c r="G305" i="4" s="1"/>
  <c r="C305" i="4"/>
  <c r="B305" i="4"/>
  <c r="F303" i="4"/>
  <c r="E303" i="4"/>
  <c r="D303" i="4"/>
  <c r="G303" i="4" s="1"/>
  <c r="C303" i="4"/>
  <c r="B303" i="4"/>
  <c r="F302" i="4"/>
  <c r="E302" i="4"/>
  <c r="D302" i="4"/>
  <c r="G302" i="4" s="1"/>
  <c r="C302" i="4"/>
  <c r="B302" i="4"/>
  <c r="F301" i="4"/>
  <c r="E301" i="4"/>
  <c r="D301" i="4"/>
  <c r="G301" i="4" s="1"/>
  <c r="C301" i="4"/>
  <c r="B301" i="4"/>
  <c r="F300" i="4"/>
  <c r="E300" i="4"/>
  <c r="D300" i="4"/>
  <c r="G300" i="4" s="1"/>
  <c r="C300" i="4"/>
  <c r="B300" i="4"/>
  <c r="F299" i="4"/>
  <c r="E299" i="4"/>
  <c r="D299" i="4"/>
  <c r="G299" i="4" s="1"/>
  <c r="C299" i="4"/>
  <c r="B299" i="4"/>
  <c r="F298" i="4"/>
  <c r="E298" i="4"/>
  <c r="D298" i="4"/>
  <c r="G298" i="4" s="1"/>
  <c r="C298" i="4"/>
  <c r="B298" i="4"/>
  <c r="F297" i="4"/>
  <c r="E297" i="4"/>
  <c r="D297" i="4"/>
  <c r="G297" i="4" s="1"/>
  <c r="C297" i="4"/>
  <c r="B297" i="4"/>
  <c r="F296" i="4"/>
  <c r="E296" i="4"/>
  <c r="D296" i="4"/>
  <c r="G296" i="4" s="1"/>
  <c r="C296" i="4"/>
  <c r="B296" i="4"/>
  <c r="F295" i="4"/>
  <c r="E295" i="4"/>
  <c r="D295" i="4"/>
  <c r="G295" i="4" s="1"/>
  <c r="C295" i="4"/>
  <c r="B295" i="4"/>
  <c r="F294" i="4"/>
  <c r="E294" i="4"/>
  <c r="D294" i="4"/>
  <c r="G294" i="4" s="1"/>
  <c r="C294" i="4"/>
  <c r="B294" i="4"/>
  <c r="F293" i="4"/>
  <c r="E293" i="4"/>
  <c r="D293" i="4"/>
  <c r="G293" i="4" s="1"/>
  <c r="C293" i="4"/>
  <c r="B293" i="4"/>
  <c r="F292" i="4"/>
  <c r="E292" i="4"/>
  <c r="D292" i="4"/>
  <c r="G292" i="4" s="1"/>
  <c r="C292" i="4"/>
  <c r="B292" i="4"/>
  <c r="F291" i="4"/>
  <c r="E291" i="4"/>
  <c r="D291" i="4"/>
  <c r="G291" i="4" s="1"/>
  <c r="C291" i="4"/>
  <c r="B291" i="4"/>
  <c r="F290" i="4"/>
  <c r="E290" i="4"/>
  <c r="D290" i="4"/>
  <c r="G290" i="4" s="1"/>
  <c r="C290" i="4"/>
  <c r="B290" i="4"/>
  <c r="F289" i="4"/>
  <c r="E289" i="4"/>
  <c r="D289" i="4"/>
  <c r="G289" i="4" s="1"/>
  <c r="C289" i="4"/>
  <c r="B289" i="4"/>
  <c r="F288" i="4"/>
  <c r="E288" i="4"/>
  <c r="D288" i="4"/>
  <c r="G288" i="4" s="1"/>
  <c r="C288" i="4"/>
  <c r="B288" i="4"/>
  <c r="F286" i="4"/>
  <c r="E286" i="4"/>
  <c r="D286" i="4"/>
  <c r="G286" i="4" s="1"/>
  <c r="C286" i="4"/>
  <c r="B286" i="4"/>
  <c r="F285" i="4"/>
  <c r="E285" i="4"/>
  <c r="D285" i="4"/>
  <c r="G285" i="4" s="1"/>
  <c r="C285" i="4"/>
  <c r="B285" i="4"/>
  <c r="F284" i="4"/>
  <c r="E284" i="4"/>
  <c r="D284" i="4"/>
  <c r="G284" i="4" s="1"/>
  <c r="C284" i="4"/>
  <c r="B284" i="4"/>
  <c r="F283" i="4"/>
  <c r="E283" i="4"/>
  <c r="D283" i="4"/>
  <c r="G283" i="4" s="1"/>
  <c r="C283" i="4"/>
  <c r="B283" i="4"/>
  <c r="F282" i="4"/>
  <c r="E282" i="4"/>
  <c r="D282" i="4"/>
  <c r="G282" i="4" s="1"/>
  <c r="C282" i="4"/>
  <c r="B282" i="4"/>
  <c r="F281" i="4"/>
  <c r="E281" i="4"/>
  <c r="D281" i="4"/>
  <c r="G281" i="4" s="1"/>
  <c r="C281" i="4"/>
  <c r="B281" i="4"/>
  <c r="F280" i="4"/>
  <c r="E280" i="4"/>
  <c r="D280" i="4"/>
  <c r="G280" i="4" s="1"/>
  <c r="C280" i="4"/>
  <c r="B280" i="4"/>
  <c r="F279" i="4"/>
  <c r="E279" i="4"/>
  <c r="D279" i="4"/>
  <c r="G279" i="4" s="1"/>
  <c r="C279" i="4"/>
  <c r="B279" i="4"/>
  <c r="F278" i="4"/>
  <c r="E278" i="4"/>
  <c r="D278" i="4"/>
  <c r="G278" i="4" s="1"/>
  <c r="C278" i="4"/>
  <c r="B278" i="4"/>
  <c r="F277" i="4"/>
  <c r="E277" i="4"/>
  <c r="D277" i="4"/>
  <c r="G277" i="4" s="1"/>
  <c r="C277" i="4"/>
  <c r="B277" i="4"/>
  <c r="F276" i="4"/>
  <c r="E276" i="4"/>
  <c r="D276" i="4"/>
  <c r="G276" i="4" s="1"/>
  <c r="C276" i="4"/>
  <c r="B276" i="4"/>
  <c r="F275" i="4"/>
  <c r="E275" i="4"/>
  <c r="D275" i="4"/>
  <c r="G275" i="4" s="1"/>
  <c r="C275" i="4"/>
  <c r="B275" i="4"/>
  <c r="F274" i="4"/>
  <c r="E274" i="4"/>
  <c r="D274" i="4"/>
  <c r="G274" i="4" s="1"/>
  <c r="C274" i="4"/>
  <c r="B274" i="4"/>
  <c r="F273" i="4"/>
  <c r="E273" i="4"/>
  <c r="D273" i="4"/>
  <c r="G273" i="4" s="1"/>
  <c r="C273" i="4"/>
  <c r="B273" i="4"/>
  <c r="F272" i="4"/>
  <c r="E272" i="4"/>
  <c r="D272" i="4"/>
  <c r="G272" i="4" s="1"/>
  <c r="C272" i="4"/>
  <c r="B272" i="4"/>
  <c r="F271" i="4"/>
  <c r="E271" i="4"/>
  <c r="D271" i="4"/>
  <c r="G271" i="4" s="1"/>
  <c r="C271" i="4"/>
  <c r="B271" i="4"/>
  <c r="F270" i="4"/>
  <c r="E270" i="4"/>
  <c r="D270" i="4"/>
  <c r="G270" i="4" s="1"/>
  <c r="C270" i="4"/>
  <c r="B270" i="4"/>
  <c r="F269" i="4"/>
  <c r="E269" i="4"/>
  <c r="D269" i="4"/>
  <c r="G269" i="4" s="1"/>
  <c r="C269" i="4"/>
  <c r="B269" i="4"/>
  <c r="F267" i="4"/>
  <c r="E267" i="4"/>
  <c r="D267" i="4"/>
  <c r="G267" i="4" s="1"/>
  <c r="C267" i="4"/>
  <c r="B267" i="4"/>
  <c r="F266" i="4"/>
  <c r="E266" i="4"/>
  <c r="D266" i="4"/>
  <c r="G266" i="4" s="1"/>
  <c r="C266" i="4"/>
  <c r="B266" i="4"/>
  <c r="F265" i="4"/>
  <c r="E265" i="4"/>
  <c r="D265" i="4"/>
  <c r="G265" i="4" s="1"/>
  <c r="C265" i="4"/>
  <c r="B265" i="4"/>
  <c r="F264" i="4"/>
  <c r="E264" i="4"/>
  <c r="D264" i="4"/>
  <c r="G264" i="4" s="1"/>
  <c r="C264" i="4"/>
  <c r="B264" i="4"/>
  <c r="F263" i="4"/>
  <c r="E263" i="4"/>
  <c r="D263" i="4"/>
  <c r="G263" i="4" s="1"/>
  <c r="C263" i="4"/>
  <c r="B263" i="4"/>
  <c r="F262" i="4"/>
  <c r="E262" i="4"/>
  <c r="D262" i="4"/>
  <c r="G262" i="4" s="1"/>
  <c r="C262" i="4"/>
  <c r="B262" i="4"/>
  <c r="F261" i="4"/>
  <c r="E261" i="4"/>
  <c r="D261" i="4"/>
  <c r="G261" i="4" s="1"/>
  <c r="C261" i="4"/>
  <c r="B261" i="4"/>
  <c r="F260" i="4"/>
  <c r="E260" i="4"/>
  <c r="D260" i="4"/>
  <c r="G260" i="4" s="1"/>
  <c r="C260" i="4"/>
  <c r="B260" i="4"/>
  <c r="F259" i="4"/>
  <c r="E259" i="4"/>
  <c r="D259" i="4"/>
  <c r="G259" i="4" s="1"/>
  <c r="C259" i="4"/>
  <c r="B259" i="4"/>
  <c r="F258" i="4"/>
  <c r="E258" i="4"/>
  <c r="D258" i="4"/>
  <c r="G258" i="4" s="1"/>
  <c r="C258" i="4"/>
  <c r="B258" i="4"/>
  <c r="F257" i="4"/>
  <c r="E257" i="4"/>
  <c r="D257" i="4"/>
  <c r="G257" i="4" s="1"/>
  <c r="C257" i="4"/>
  <c r="B257" i="4"/>
  <c r="F256" i="4"/>
  <c r="E256" i="4"/>
  <c r="D256" i="4"/>
  <c r="G256" i="4" s="1"/>
  <c r="C256" i="4"/>
  <c r="B256" i="4"/>
  <c r="F255" i="4"/>
  <c r="E255" i="4"/>
  <c r="D255" i="4"/>
  <c r="G255" i="4" s="1"/>
  <c r="C255" i="4"/>
  <c r="B255" i="4"/>
  <c r="F254" i="4"/>
  <c r="E254" i="4"/>
  <c r="D254" i="4"/>
  <c r="G254" i="4" s="1"/>
  <c r="C254" i="4"/>
  <c r="B254" i="4"/>
  <c r="F253" i="4"/>
  <c r="E253" i="4"/>
  <c r="D253" i="4"/>
  <c r="G253" i="4" s="1"/>
  <c r="C253" i="4"/>
  <c r="B253" i="4"/>
  <c r="F252" i="4"/>
  <c r="E252" i="4"/>
  <c r="D252" i="4"/>
  <c r="G252" i="4" s="1"/>
  <c r="C252" i="4"/>
  <c r="B252" i="4"/>
  <c r="F251" i="4"/>
  <c r="E251" i="4"/>
  <c r="D251" i="4"/>
  <c r="G251" i="4" s="1"/>
  <c r="C251" i="4"/>
  <c r="B251" i="4"/>
  <c r="F250" i="4"/>
  <c r="E250" i="4"/>
  <c r="D250" i="4"/>
  <c r="G250" i="4" s="1"/>
  <c r="C250" i="4"/>
  <c r="B250" i="4"/>
  <c r="F249" i="4"/>
  <c r="E249" i="4"/>
  <c r="D249" i="4"/>
  <c r="G249" i="4" s="1"/>
  <c r="C249" i="4"/>
  <c r="B249" i="4"/>
  <c r="F248" i="4"/>
  <c r="E248" i="4"/>
  <c r="D248" i="4"/>
  <c r="G248" i="4" s="1"/>
  <c r="C248" i="4"/>
  <c r="B248" i="4"/>
  <c r="F247" i="4"/>
  <c r="E247" i="4"/>
  <c r="D247" i="4"/>
  <c r="G247" i="4" s="1"/>
  <c r="C247" i="4"/>
  <c r="B247" i="4"/>
  <c r="F246" i="4"/>
  <c r="E246" i="4"/>
  <c r="D246" i="4"/>
  <c r="G246" i="4" s="1"/>
  <c r="C246" i="4"/>
  <c r="B246" i="4"/>
  <c r="F245" i="4"/>
  <c r="E245" i="4"/>
  <c r="D245" i="4"/>
  <c r="G245" i="4" s="1"/>
  <c r="C245" i="4"/>
  <c r="B245" i="4"/>
  <c r="F244" i="4"/>
  <c r="E244" i="4"/>
  <c r="D244" i="4"/>
  <c r="G244" i="4" s="1"/>
  <c r="C244" i="4"/>
  <c r="B244" i="4"/>
  <c r="F243" i="4"/>
  <c r="E243" i="4"/>
  <c r="D243" i="4"/>
  <c r="G243" i="4" s="1"/>
  <c r="C243" i="4"/>
  <c r="B243" i="4"/>
  <c r="F242" i="4"/>
  <c r="E242" i="4"/>
  <c r="D242" i="4"/>
  <c r="G242" i="4" s="1"/>
  <c r="C242" i="4"/>
  <c r="B242" i="4"/>
  <c r="F241" i="4"/>
  <c r="E241" i="4"/>
  <c r="D241" i="4"/>
  <c r="G241" i="4" s="1"/>
  <c r="C241" i="4"/>
  <c r="B241" i="4"/>
  <c r="F240" i="4"/>
  <c r="E240" i="4"/>
  <c r="D240" i="4"/>
  <c r="G240" i="4" s="1"/>
  <c r="C240" i="4"/>
  <c r="B240" i="4"/>
  <c r="F239" i="4"/>
  <c r="E239" i="4"/>
  <c r="D239" i="4"/>
  <c r="G239" i="4" s="1"/>
  <c r="C239" i="4"/>
  <c r="B239" i="4"/>
  <c r="F238" i="4"/>
  <c r="E238" i="4"/>
  <c r="D238" i="4"/>
  <c r="G238" i="4" s="1"/>
  <c r="C238" i="4"/>
  <c r="B238" i="4"/>
  <c r="F237" i="4"/>
  <c r="E237" i="4"/>
  <c r="D237" i="4"/>
  <c r="G237" i="4" s="1"/>
  <c r="C237" i="4"/>
  <c r="B237" i="4"/>
  <c r="F236" i="4"/>
  <c r="E236" i="4"/>
  <c r="D236" i="4"/>
  <c r="G236" i="4" s="1"/>
  <c r="C236" i="4"/>
  <c r="B236" i="4"/>
  <c r="F235" i="4"/>
  <c r="E235" i="4"/>
  <c r="D235" i="4"/>
  <c r="G235" i="4" s="1"/>
  <c r="C235" i="4"/>
  <c r="B235" i="4"/>
  <c r="F234" i="4"/>
  <c r="E234" i="4"/>
  <c r="D234" i="4"/>
  <c r="G234" i="4" s="1"/>
  <c r="C234" i="4"/>
  <c r="B234" i="4"/>
  <c r="F233" i="4"/>
  <c r="E233" i="4"/>
  <c r="D233" i="4"/>
  <c r="G233" i="4" s="1"/>
  <c r="C233" i="4"/>
  <c r="B233" i="4"/>
  <c r="F232" i="4"/>
  <c r="E232" i="4"/>
  <c r="D232" i="4"/>
  <c r="G232" i="4" s="1"/>
  <c r="C232" i="4"/>
  <c r="B232" i="4"/>
  <c r="F231" i="4"/>
  <c r="E231" i="4"/>
  <c r="D231" i="4"/>
  <c r="G231" i="4" s="1"/>
  <c r="C231" i="4"/>
  <c r="B231" i="4"/>
  <c r="F230" i="4"/>
  <c r="E230" i="4"/>
  <c r="D230" i="4"/>
  <c r="G230" i="4" s="1"/>
  <c r="C230" i="4"/>
  <c r="B230" i="4"/>
  <c r="F229" i="4"/>
  <c r="E229" i="4"/>
  <c r="D229" i="4"/>
  <c r="G229" i="4" s="1"/>
  <c r="C229" i="4"/>
  <c r="B229" i="4"/>
  <c r="F228" i="4"/>
  <c r="E228" i="4"/>
  <c r="D228" i="4"/>
  <c r="G228" i="4" s="1"/>
  <c r="C228" i="4"/>
  <c r="B228" i="4"/>
  <c r="F227" i="4"/>
  <c r="E227" i="4"/>
  <c r="D227" i="4"/>
  <c r="G227" i="4" s="1"/>
  <c r="C227" i="4"/>
  <c r="B227" i="4"/>
  <c r="F226" i="4"/>
  <c r="E226" i="4"/>
  <c r="D226" i="4"/>
  <c r="G226" i="4" s="1"/>
  <c r="C226" i="4"/>
  <c r="B226" i="4"/>
  <c r="F225" i="4"/>
  <c r="E225" i="4"/>
  <c r="D225" i="4"/>
  <c r="G225" i="4" s="1"/>
  <c r="C225" i="4"/>
  <c r="B225" i="4"/>
  <c r="F224" i="4"/>
  <c r="E224" i="4"/>
  <c r="D224" i="4"/>
  <c r="G224" i="4" s="1"/>
  <c r="C224" i="4"/>
  <c r="B224" i="4"/>
  <c r="F223" i="4"/>
  <c r="E223" i="4"/>
  <c r="D223" i="4"/>
  <c r="G223" i="4" s="1"/>
  <c r="C223" i="4"/>
  <c r="B223" i="4"/>
  <c r="F222" i="4"/>
  <c r="E222" i="4"/>
  <c r="D222" i="4"/>
  <c r="G222" i="4" s="1"/>
  <c r="C222" i="4"/>
  <c r="B222" i="4"/>
  <c r="F221" i="4"/>
  <c r="E221" i="4"/>
  <c r="D221" i="4"/>
  <c r="G221" i="4" s="1"/>
  <c r="C221" i="4"/>
  <c r="B221" i="4"/>
  <c r="F220" i="4"/>
  <c r="E220" i="4"/>
  <c r="D220" i="4"/>
  <c r="G220" i="4" s="1"/>
  <c r="C220" i="4"/>
  <c r="B220" i="4"/>
  <c r="F219" i="4"/>
  <c r="E219" i="4"/>
  <c r="D219" i="4"/>
  <c r="G219" i="4" s="1"/>
  <c r="C219" i="4"/>
  <c r="B219" i="4"/>
  <c r="F218" i="4"/>
  <c r="E218" i="4"/>
  <c r="D218" i="4"/>
  <c r="G218" i="4" s="1"/>
  <c r="C218" i="4"/>
  <c r="B218" i="4"/>
  <c r="F217" i="4"/>
  <c r="E217" i="4"/>
  <c r="D217" i="4"/>
  <c r="G217" i="4" s="1"/>
  <c r="C217" i="4"/>
  <c r="B217" i="4"/>
  <c r="F216" i="4"/>
  <c r="E216" i="4"/>
  <c r="D216" i="4"/>
  <c r="G216" i="4" s="1"/>
  <c r="C216" i="4"/>
  <c r="B216" i="4"/>
  <c r="F215" i="4"/>
  <c r="E215" i="4"/>
  <c r="D215" i="4"/>
  <c r="G215" i="4" s="1"/>
  <c r="C215" i="4"/>
  <c r="B215" i="4"/>
  <c r="F214" i="4"/>
  <c r="E214" i="4"/>
  <c r="D214" i="4"/>
  <c r="G214" i="4" s="1"/>
  <c r="C214" i="4"/>
  <c r="B214" i="4"/>
  <c r="F213" i="4"/>
  <c r="E213" i="4"/>
  <c r="D213" i="4"/>
  <c r="G213" i="4" s="1"/>
  <c r="C213" i="4"/>
  <c r="B213" i="4"/>
  <c r="F212" i="4"/>
  <c r="E212" i="4"/>
  <c r="D212" i="4"/>
  <c r="G212" i="4" s="1"/>
  <c r="C212" i="4"/>
  <c r="B212" i="4"/>
  <c r="F211" i="4"/>
  <c r="E211" i="4"/>
  <c r="D211" i="4"/>
  <c r="G211" i="4" s="1"/>
  <c r="C211" i="4"/>
  <c r="B211" i="4"/>
  <c r="F210" i="4"/>
  <c r="E210" i="4"/>
  <c r="D210" i="4"/>
  <c r="G210" i="4" s="1"/>
  <c r="C210" i="4"/>
  <c r="B210" i="4"/>
  <c r="F209" i="4"/>
  <c r="E209" i="4"/>
  <c r="D209" i="4"/>
  <c r="G209" i="4" s="1"/>
  <c r="C209" i="4"/>
  <c r="B209" i="4"/>
  <c r="F208" i="4"/>
  <c r="E208" i="4"/>
  <c r="D208" i="4"/>
  <c r="G208" i="4" s="1"/>
  <c r="C208" i="4"/>
  <c r="B208" i="4"/>
  <c r="F207" i="4"/>
  <c r="E207" i="4"/>
  <c r="D207" i="4"/>
  <c r="G207" i="4" s="1"/>
  <c r="C207" i="4"/>
  <c r="B207" i="4"/>
  <c r="F206" i="4"/>
  <c r="E206" i="4"/>
  <c r="D206" i="4"/>
  <c r="G206" i="4" s="1"/>
  <c r="C206" i="4"/>
  <c r="B206" i="4"/>
  <c r="F205" i="4"/>
  <c r="E205" i="4"/>
  <c r="D205" i="4"/>
  <c r="G205" i="4" s="1"/>
  <c r="C205" i="4"/>
  <c r="B205" i="4"/>
  <c r="F204" i="4"/>
  <c r="E204" i="4"/>
  <c r="D204" i="4"/>
  <c r="G204" i="4" s="1"/>
  <c r="C204" i="4"/>
  <c r="B204" i="4"/>
  <c r="F203" i="4"/>
  <c r="E203" i="4"/>
  <c r="D203" i="4"/>
  <c r="G203" i="4" s="1"/>
  <c r="C203" i="4"/>
  <c r="B203" i="4"/>
  <c r="F202" i="4"/>
  <c r="E202" i="4"/>
  <c r="D202" i="4"/>
  <c r="G202" i="4" s="1"/>
  <c r="C202" i="4"/>
  <c r="B202" i="4"/>
  <c r="F201" i="4"/>
  <c r="E201" i="4"/>
  <c r="D201" i="4"/>
  <c r="G201" i="4" s="1"/>
  <c r="C201" i="4"/>
  <c r="B201" i="4"/>
  <c r="F200" i="4"/>
  <c r="E200" i="4"/>
  <c r="D200" i="4"/>
  <c r="G200" i="4" s="1"/>
  <c r="C200" i="4"/>
  <c r="B200" i="4"/>
  <c r="F199" i="4"/>
  <c r="E199" i="4"/>
  <c r="D199" i="4"/>
  <c r="G199" i="4" s="1"/>
  <c r="C199" i="4"/>
  <c r="B199" i="4"/>
  <c r="F198" i="4"/>
  <c r="E198" i="4"/>
  <c r="D198" i="4"/>
  <c r="G198" i="4" s="1"/>
  <c r="C198" i="4"/>
  <c r="B198" i="4"/>
  <c r="F197" i="4"/>
  <c r="E197" i="4"/>
  <c r="D197" i="4"/>
  <c r="G197" i="4" s="1"/>
  <c r="C197" i="4"/>
  <c r="B197" i="4"/>
  <c r="F196" i="4"/>
  <c r="E196" i="4"/>
  <c r="D196" i="4"/>
  <c r="G196" i="4" s="1"/>
  <c r="C196" i="4"/>
  <c r="B196" i="4"/>
  <c r="F195" i="4"/>
  <c r="E195" i="4"/>
  <c r="D195" i="4"/>
  <c r="G195" i="4" s="1"/>
  <c r="C195" i="4"/>
  <c r="B195" i="4"/>
  <c r="F193" i="4"/>
  <c r="E193" i="4"/>
  <c r="D193" i="4"/>
  <c r="G193" i="4" s="1"/>
  <c r="C193" i="4"/>
  <c r="B193" i="4"/>
  <c r="F191" i="4"/>
  <c r="E191" i="4"/>
  <c r="D191" i="4"/>
  <c r="G191" i="4" s="1"/>
  <c r="C191" i="4"/>
  <c r="B191" i="4"/>
  <c r="F189" i="4"/>
  <c r="E189" i="4"/>
  <c r="D189" i="4"/>
  <c r="G189" i="4" s="1"/>
  <c r="C189" i="4"/>
  <c r="B189" i="4"/>
  <c r="F188" i="4"/>
  <c r="E188" i="4"/>
  <c r="D188" i="4"/>
  <c r="G188" i="4" s="1"/>
  <c r="C188" i="4"/>
  <c r="B188" i="4"/>
  <c r="F187" i="4"/>
  <c r="E187" i="4"/>
  <c r="D187" i="4"/>
  <c r="G187" i="4" s="1"/>
  <c r="C187" i="4"/>
  <c r="B187" i="4"/>
  <c r="F186" i="4"/>
  <c r="E186" i="4"/>
  <c r="D186" i="4"/>
  <c r="G186" i="4" s="1"/>
  <c r="C186" i="4"/>
  <c r="B186" i="4"/>
  <c r="F185" i="4"/>
  <c r="E185" i="4"/>
  <c r="D185" i="4"/>
  <c r="G185" i="4" s="1"/>
  <c r="C185" i="4"/>
  <c r="B185" i="4"/>
  <c r="F184" i="4"/>
  <c r="E184" i="4"/>
  <c r="D184" i="4"/>
  <c r="G184" i="4" s="1"/>
  <c r="C184" i="4"/>
  <c r="B184" i="4"/>
  <c r="F183" i="4"/>
  <c r="E183" i="4"/>
  <c r="D183" i="4"/>
  <c r="G183" i="4" s="1"/>
  <c r="C183" i="4"/>
  <c r="B183" i="4"/>
  <c r="F182" i="4"/>
  <c r="E182" i="4"/>
  <c r="D182" i="4"/>
  <c r="G182" i="4" s="1"/>
  <c r="C182" i="4"/>
  <c r="B182" i="4"/>
  <c r="F180" i="4"/>
  <c r="E180" i="4"/>
  <c r="D180" i="4"/>
  <c r="G180" i="4" s="1"/>
  <c r="C180" i="4"/>
  <c r="B180" i="4"/>
  <c r="F179" i="4"/>
  <c r="E179" i="4"/>
  <c r="D179" i="4"/>
  <c r="G179" i="4" s="1"/>
  <c r="C179" i="4"/>
  <c r="B179" i="4"/>
  <c r="F178" i="4"/>
  <c r="E178" i="4"/>
  <c r="D178" i="4"/>
  <c r="G178" i="4" s="1"/>
  <c r="C178" i="4"/>
  <c r="B178" i="4"/>
  <c r="F177" i="4"/>
  <c r="E177" i="4"/>
  <c r="D177" i="4"/>
  <c r="G177" i="4" s="1"/>
  <c r="C177" i="4"/>
  <c r="B177" i="4"/>
  <c r="F176" i="4"/>
  <c r="E176" i="4"/>
  <c r="D176" i="4"/>
  <c r="G176" i="4" s="1"/>
  <c r="C176" i="4"/>
  <c r="B176" i="4"/>
  <c r="F175" i="4"/>
  <c r="E175" i="4"/>
  <c r="D175" i="4"/>
  <c r="G175" i="4" s="1"/>
  <c r="C175" i="4"/>
  <c r="B175" i="4"/>
  <c r="F174" i="4"/>
  <c r="E174" i="4"/>
  <c r="D174" i="4"/>
  <c r="G174" i="4" s="1"/>
  <c r="C174" i="4"/>
  <c r="B174" i="4"/>
  <c r="F173" i="4"/>
  <c r="E173" i="4"/>
  <c r="D173" i="4"/>
  <c r="G173" i="4" s="1"/>
  <c r="C173" i="4"/>
  <c r="B173" i="4"/>
  <c r="F172" i="4"/>
  <c r="E172" i="4"/>
  <c r="D172" i="4"/>
  <c r="G172" i="4" s="1"/>
  <c r="C172" i="4"/>
  <c r="B172" i="4"/>
  <c r="F171" i="4"/>
  <c r="E171" i="4"/>
  <c r="D171" i="4"/>
  <c r="G171" i="4" s="1"/>
  <c r="C171" i="4"/>
  <c r="B171" i="4"/>
  <c r="F170" i="4"/>
  <c r="E170" i="4"/>
  <c r="D170" i="4"/>
  <c r="G170" i="4" s="1"/>
  <c r="C170" i="4"/>
  <c r="B170" i="4"/>
  <c r="F169" i="4"/>
  <c r="E169" i="4"/>
  <c r="D169" i="4"/>
  <c r="G169" i="4" s="1"/>
  <c r="C169" i="4"/>
  <c r="B169" i="4"/>
  <c r="F168" i="4"/>
  <c r="E168" i="4"/>
  <c r="D168" i="4"/>
  <c r="G168" i="4" s="1"/>
  <c r="C168" i="4"/>
  <c r="B168" i="4"/>
  <c r="F167" i="4"/>
  <c r="E167" i="4"/>
  <c r="D167" i="4"/>
  <c r="G167" i="4" s="1"/>
  <c r="C167" i="4"/>
  <c r="B167" i="4"/>
  <c r="F166" i="4"/>
  <c r="E166" i="4"/>
  <c r="D166" i="4"/>
  <c r="G166" i="4" s="1"/>
  <c r="C166" i="4"/>
  <c r="B166" i="4"/>
  <c r="F165" i="4"/>
  <c r="E165" i="4"/>
  <c r="D165" i="4"/>
  <c r="G165" i="4" s="1"/>
  <c r="C165" i="4"/>
  <c r="B165" i="4"/>
  <c r="F164" i="4"/>
  <c r="E164" i="4"/>
  <c r="D164" i="4"/>
  <c r="G164" i="4" s="1"/>
  <c r="C164" i="4"/>
  <c r="B164" i="4"/>
  <c r="F163" i="4"/>
  <c r="E163" i="4"/>
  <c r="D163" i="4"/>
  <c r="G163" i="4" s="1"/>
  <c r="C163" i="4"/>
  <c r="B163" i="4"/>
  <c r="F162" i="4"/>
  <c r="E162" i="4"/>
  <c r="D162" i="4"/>
  <c r="G162" i="4" s="1"/>
  <c r="C162" i="4"/>
  <c r="B162" i="4"/>
  <c r="F161" i="4"/>
  <c r="E161" i="4"/>
  <c r="D161" i="4"/>
  <c r="G161" i="4" s="1"/>
  <c r="C161" i="4"/>
  <c r="B161" i="4"/>
  <c r="F160" i="4"/>
  <c r="E160" i="4"/>
  <c r="D160" i="4"/>
  <c r="G160" i="4" s="1"/>
  <c r="C160" i="4"/>
  <c r="B160" i="4"/>
  <c r="F159" i="4"/>
  <c r="E159" i="4"/>
  <c r="D159" i="4"/>
  <c r="G159" i="4" s="1"/>
  <c r="C159" i="4"/>
  <c r="B159" i="4"/>
  <c r="F158" i="4"/>
  <c r="E158" i="4"/>
  <c r="D158" i="4"/>
  <c r="G158" i="4" s="1"/>
  <c r="C158" i="4"/>
  <c r="B158" i="4"/>
  <c r="F157" i="4"/>
  <c r="E157" i="4"/>
  <c r="D157" i="4"/>
  <c r="G157" i="4" s="1"/>
  <c r="C157" i="4"/>
  <c r="B157" i="4"/>
  <c r="F156" i="4"/>
  <c r="E156" i="4"/>
  <c r="D156" i="4"/>
  <c r="G156" i="4" s="1"/>
  <c r="C156" i="4"/>
  <c r="B156" i="4"/>
  <c r="F155" i="4"/>
  <c r="E155" i="4"/>
  <c r="D155" i="4"/>
  <c r="G155" i="4" s="1"/>
  <c r="C155" i="4"/>
  <c r="B155" i="4"/>
  <c r="F154" i="4"/>
  <c r="E154" i="4"/>
  <c r="D154" i="4"/>
  <c r="G154" i="4" s="1"/>
  <c r="C154" i="4"/>
  <c r="B154" i="4"/>
  <c r="F153" i="4"/>
  <c r="E153" i="4"/>
  <c r="D153" i="4"/>
  <c r="G153" i="4" s="1"/>
  <c r="C153" i="4"/>
  <c r="B153" i="4"/>
  <c r="F152" i="4"/>
  <c r="E152" i="4"/>
  <c r="D152" i="4"/>
  <c r="G152" i="4" s="1"/>
  <c r="C152" i="4"/>
  <c r="B152" i="4"/>
  <c r="F151" i="4"/>
  <c r="E151" i="4"/>
  <c r="D151" i="4"/>
  <c r="G151" i="4" s="1"/>
  <c r="C151" i="4"/>
  <c r="B151" i="4"/>
  <c r="F150" i="4"/>
  <c r="E150" i="4"/>
  <c r="D150" i="4"/>
  <c r="G150" i="4" s="1"/>
  <c r="C150" i="4"/>
  <c r="B150" i="4"/>
  <c r="F149" i="4"/>
  <c r="E149" i="4"/>
  <c r="D149" i="4"/>
  <c r="G149" i="4" s="1"/>
  <c r="C149" i="4"/>
  <c r="B149" i="4"/>
  <c r="F148" i="4"/>
  <c r="E148" i="4"/>
  <c r="D148" i="4"/>
  <c r="G148" i="4" s="1"/>
  <c r="C148" i="4"/>
  <c r="B148" i="4"/>
  <c r="F147" i="4"/>
  <c r="E147" i="4"/>
  <c r="D147" i="4"/>
  <c r="G147" i="4" s="1"/>
  <c r="C147" i="4"/>
  <c r="B147" i="4"/>
  <c r="F146" i="4"/>
  <c r="E146" i="4"/>
  <c r="D146" i="4"/>
  <c r="G146" i="4" s="1"/>
  <c r="C146" i="4"/>
  <c r="B146" i="4"/>
  <c r="F145" i="4"/>
  <c r="E145" i="4"/>
  <c r="D145" i="4"/>
  <c r="G145" i="4" s="1"/>
  <c r="C145" i="4"/>
  <c r="B145" i="4"/>
  <c r="F144" i="4"/>
  <c r="E144" i="4"/>
  <c r="D144" i="4"/>
  <c r="G144" i="4" s="1"/>
  <c r="C144" i="4"/>
  <c r="B144" i="4"/>
  <c r="F143" i="4"/>
  <c r="E143" i="4"/>
  <c r="D143" i="4"/>
  <c r="G143" i="4" s="1"/>
  <c r="C143" i="4"/>
  <c r="B143" i="4"/>
  <c r="F142" i="4"/>
  <c r="E142" i="4"/>
  <c r="D142" i="4"/>
  <c r="G142" i="4" s="1"/>
  <c r="C142" i="4"/>
  <c r="B142" i="4"/>
  <c r="F141" i="4"/>
  <c r="E141" i="4"/>
  <c r="D141" i="4"/>
  <c r="G141" i="4" s="1"/>
  <c r="C141" i="4"/>
  <c r="B141" i="4"/>
  <c r="F140" i="4"/>
  <c r="E140" i="4"/>
  <c r="D140" i="4"/>
  <c r="G140" i="4" s="1"/>
  <c r="C140" i="4"/>
  <c r="B140" i="4"/>
  <c r="F139" i="4"/>
  <c r="E139" i="4"/>
  <c r="D139" i="4"/>
  <c r="G139" i="4" s="1"/>
  <c r="C139" i="4"/>
  <c r="B139" i="4"/>
  <c r="F138" i="4"/>
  <c r="E138" i="4"/>
  <c r="D138" i="4"/>
  <c r="G138" i="4" s="1"/>
  <c r="C138" i="4"/>
  <c r="B138" i="4"/>
  <c r="F137" i="4"/>
  <c r="E137" i="4"/>
  <c r="D137" i="4"/>
  <c r="G137" i="4" s="1"/>
  <c r="C137" i="4"/>
  <c r="B137" i="4"/>
  <c r="F136" i="4"/>
  <c r="E136" i="4"/>
  <c r="D136" i="4"/>
  <c r="G136" i="4" s="1"/>
  <c r="C136" i="4"/>
  <c r="B136" i="4"/>
  <c r="F135" i="4"/>
  <c r="E135" i="4"/>
  <c r="D135" i="4"/>
  <c r="G135" i="4" s="1"/>
  <c r="C135" i="4"/>
  <c r="B135" i="4"/>
  <c r="F134" i="4"/>
  <c r="E134" i="4"/>
  <c r="D134" i="4"/>
  <c r="G134" i="4" s="1"/>
  <c r="C134" i="4"/>
  <c r="B134" i="4"/>
  <c r="F133" i="4"/>
  <c r="E133" i="4"/>
  <c r="D133" i="4"/>
  <c r="G133" i="4" s="1"/>
  <c r="C133" i="4"/>
  <c r="B133" i="4"/>
  <c r="F132" i="4"/>
  <c r="E132" i="4"/>
  <c r="D132" i="4"/>
  <c r="G132" i="4" s="1"/>
  <c r="C132" i="4"/>
  <c r="B132" i="4"/>
  <c r="F131" i="4"/>
  <c r="E131" i="4"/>
  <c r="D131" i="4"/>
  <c r="G131" i="4" s="1"/>
  <c r="C131" i="4"/>
  <c r="B131" i="4"/>
  <c r="F130" i="4"/>
  <c r="E130" i="4"/>
  <c r="D130" i="4"/>
  <c r="G130" i="4" s="1"/>
  <c r="C130" i="4"/>
  <c r="B130" i="4"/>
  <c r="F129" i="4"/>
  <c r="E129" i="4"/>
  <c r="D129" i="4"/>
  <c r="G129" i="4" s="1"/>
  <c r="C129" i="4"/>
  <c r="B129" i="4"/>
  <c r="F128" i="4"/>
  <c r="E128" i="4"/>
  <c r="D128" i="4"/>
  <c r="G128" i="4" s="1"/>
  <c r="C128" i="4"/>
  <c r="B128" i="4"/>
  <c r="F126" i="4"/>
  <c r="E126" i="4"/>
  <c r="D126" i="4"/>
  <c r="G126" i="4" s="1"/>
  <c r="C126" i="4"/>
  <c r="B126" i="4"/>
  <c r="F125" i="4"/>
  <c r="E125" i="4"/>
  <c r="D125" i="4"/>
  <c r="G125" i="4" s="1"/>
  <c r="C125" i="4"/>
  <c r="B125" i="4"/>
  <c r="F124" i="4"/>
  <c r="E124" i="4"/>
  <c r="D124" i="4"/>
  <c r="G124" i="4" s="1"/>
  <c r="C124" i="4"/>
  <c r="B124" i="4"/>
  <c r="F123" i="4"/>
  <c r="E123" i="4"/>
  <c r="D123" i="4"/>
  <c r="G123" i="4" s="1"/>
  <c r="C123" i="4"/>
  <c r="B123" i="4"/>
  <c r="F122" i="4"/>
  <c r="E122" i="4"/>
  <c r="D122" i="4"/>
  <c r="G122" i="4" s="1"/>
  <c r="C122" i="4"/>
  <c r="B122" i="4"/>
  <c r="F119" i="4"/>
  <c r="E119" i="4"/>
  <c r="D119" i="4"/>
  <c r="G119" i="4" s="1"/>
  <c r="C119" i="4"/>
  <c r="B119" i="4"/>
  <c r="F118" i="4"/>
  <c r="E118" i="4"/>
  <c r="D118" i="4"/>
  <c r="G118" i="4" s="1"/>
  <c r="C118" i="4"/>
  <c r="B118" i="4"/>
  <c r="F117" i="4"/>
  <c r="E117" i="4"/>
  <c r="D117" i="4"/>
  <c r="G117" i="4" s="1"/>
  <c r="C117" i="4"/>
  <c r="B117" i="4"/>
  <c r="F116" i="4"/>
  <c r="E116" i="4"/>
  <c r="D116" i="4"/>
  <c r="G116" i="4" s="1"/>
  <c r="C116" i="4"/>
  <c r="B116" i="4"/>
  <c r="F115" i="4"/>
  <c r="E115" i="4"/>
  <c r="D115" i="4"/>
  <c r="G115" i="4" s="1"/>
  <c r="C115" i="4"/>
  <c r="B115" i="4"/>
  <c r="F114" i="4"/>
  <c r="E114" i="4"/>
  <c r="D114" i="4"/>
  <c r="G114" i="4" s="1"/>
  <c r="C114" i="4"/>
  <c r="B114" i="4"/>
  <c r="F113" i="4"/>
  <c r="E113" i="4"/>
  <c r="D113" i="4"/>
  <c r="G113" i="4" s="1"/>
  <c r="C113" i="4"/>
  <c r="B113" i="4"/>
  <c r="F112" i="4"/>
  <c r="E112" i="4"/>
  <c r="D112" i="4"/>
  <c r="G112" i="4" s="1"/>
  <c r="C112" i="4"/>
  <c r="B112" i="4"/>
  <c r="F111" i="4"/>
  <c r="E111" i="4"/>
  <c r="D111" i="4"/>
  <c r="G111" i="4" s="1"/>
  <c r="C111" i="4"/>
  <c r="B111" i="4"/>
  <c r="F110" i="4"/>
  <c r="E110" i="4"/>
  <c r="D110" i="4"/>
  <c r="G110" i="4" s="1"/>
  <c r="C110" i="4"/>
  <c r="B110" i="4"/>
  <c r="F109" i="4"/>
  <c r="E109" i="4"/>
  <c r="D109" i="4"/>
  <c r="G109" i="4" s="1"/>
  <c r="C109" i="4"/>
  <c r="B109" i="4"/>
  <c r="F108" i="4"/>
  <c r="E108" i="4"/>
  <c r="D108" i="4"/>
  <c r="G108" i="4" s="1"/>
  <c r="C108" i="4"/>
  <c r="B108" i="4"/>
  <c r="F107" i="4"/>
  <c r="E107" i="4"/>
  <c r="D107" i="4"/>
  <c r="G107" i="4" s="1"/>
  <c r="C107" i="4"/>
  <c r="B107" i="4"/>
  <c r="F106" i="4"/>
  <c r="E106" i="4"/>
  <c r="D106" i="4"/>
  <c r="G106" i="4" s="1"/>
  <c r="C106" i="4"/>
  <c r="B106" i="4"/>
  <c r="F105" i="4"/>
  <c r="E105" i="4"/>
  <c r="D105" i="4"/>
  <c r="G105" i="4" s="1"/>
  <c r="C105" i="4"/>
  <c r="B105" i="4"/>
  <c r="F104" i="4"/>
  <c r="E104" i="4"/>
  <c r="D104" i="4"/>
  <c r="G104" i="4" s="1"/>
  <c r="C104" i="4"/>
  <c r="B104" i="4"/>
  <c r="F103" i="4"/>
  <c r="E103" i="4"/>
  <c r="D103" i="4"/>
  <c r="G103" i="4" s="1"/>
  <c r="C103" i="4"/>
  <c r="B103" i="4"/>
  <c r="F102" i="4"/>
  <c r="E102" i="4"/>
  <c r="D102" i="4"/>
  <c r="G102" i="4" s="1"/>
  <c r="C102" i="4"/>
  <c r="B102" i="4"/>
  <c r="F101" i="4"/>
  <c r="E101" i="4"/>
  <c r="D101" i="4"/>
  <c r="G101" i="4" s="1"/>
  <c r="C101" i="4"/>
  <c r="B101" i="4"/>
  <c r="F100" i="4"/>
  <c r="E100" i="4"/>
  <c r="D100" i="4"/>
  <c r="G100" i="4" s="1"/>
  <c r="C100" i="4"/>
  <c r="B100" i="4"/>
  <c r="F99" i="4"/>
  <c r="E99" i="4"/>
  <c r="D99" i="4"/>
  <c r="G99" i="4" s="1"/>
  <c r="C99" i="4"/>
  <c r="B99" i="4"/>
  <c r="F98" i="4"/>
  <c r="E98" i="4"/>
  <c r="D98" i="4"/>
  <c r="G98" i="4" s="1"/>
  <c r="C98" i="4"/>
  <c r="B98" i="4"/>
  <c r="F97" i="4"/>
  <c r="E97" i="4"/>
  <c r="D97" i="4"/>
  <c r="G97" i="4" s="1"/>
  <c r="C97" i="4"/>
  <c r="B97" i="4"/>
  <c r="F96" i="4"/>
  <c r="E96" i="4"/>
  <c r="D96" i="4"/>
  <c r="G96" i="4" s="1"/>
  <c r="C96" i="4"/>
  <c r="B96" i="4"/>
  <c r="F95" i="4"/>
  <c r="E95" i="4"/>
  <c r="D95" i="4"/>
  <c r="G95" i="4" s="1"/>
  <c r="C95" i="4"/>
  <c r="B95" i="4"/>
  <c r="F94" i="4"/>
  <c r="E94" i="4"/>
  <c r="D94" i="4"/>
  <c r="G94" i="4" s="1"/>
  <c r="C94" i="4"/>
  <c r="B94" i="4"/>
  <c r="F93" i="4"/>
  <c r="E93" i="4"/>
  <c r="D93" i="4"/>
  <c r="G93" i="4" s="1"/>
  <c r="C93" i="4"/>
  <c r="B93" i="4"/>
  <c r="F92" i="4"/>
  <c r="E92" i="4"/>
  <c r="D92" i="4"/>
  <c r="G92" i="4" s="1"/>
  <c r="C92" i="4"/>
  <c r="B92" i="4"/>
  <c r="F91" i="4"/>
  <c r="E91" i="4"/>
  <c r="D91" i="4"/>
  <c r="G91" i="4" s="1"/>
  <c r="C91" i="4"/>
  <c r="B91" i="4"/>
  <c r="F90" i="4"/>
  <c r="E90" i="4"/>
  <c r="D90" i="4"/>
  <c r="G90" i="4" s="1"/>
  <c r="C90" i="4"/>
  <c r="B90" i="4"/>
  <c r="F89" i="4"/>
  <c r="E89" i="4"/>
  <c r="D89" i="4"/>
  <c r="G89" i="4" s="1"/>
  <c r="C89" i="4"/>
  <c r="B89" i="4"/>
  <c r="F88" i="4"/>
  <c r="E88" i="4"/>
  <c r="D88" i="4"/>
  <c r="G88" i="4" s="1"/>
  <c r="C88" i="4"/>
  <c r="B88" i="4"/>
  <c r="F87" i="4"/>
  <c r="E87" i="4"/>
  <c r="D87" i="4"/>
  <c r="G87" i="4" s="1"/>
  <c r="C87" i="4"/>
  <c r="B87" i="4"/>
  <c r="F86" i="4"/>
  <c r="E86" i="4"/>
  <c r="D86" i="4"/>
  <c r="G86" i="4" s="1"/>
  <c r="C86" i="4"/>
  <c r="B86" i="4"/>
  <c r="F85" i="4"/>
  <c r="E85" i="4"/>
  <c r="D85" i="4"/>
  <c r="G85" i="4" s="1"/>
  <c r="C85" i="4"/>
  <c r="B85" i="4"/>
  <c r="F84" i="4"/>
  <c r="E84" i="4"/>
  <c r="D84" i="4"/>
  <c r="G84" i="4" s="1"/>
  <c r="C84" i="4"/>
  <c r="B84" i="4"/>
  <c r="F83" i="4"/>
  <c r="E83" i="4"/>
  <c r="D83" i="4"/>
  <c r="G83" i="4" s="1"/>
  <c r="C83" i="4"/>
  <c r="B83" i="4"/>
  <c r="F82" i="4"/>
  <c r="E82" i="4"/>
  <c r="D82" i="4"/>
  <c r="G82" i="4" s="1"/>
  <c r="C82" i="4"/>
  <c r="B82" i="4"/>
  <c r="F81" i="4"/>
  <c r="E81" i="4"/>
  <c r="D81" i="4"/>
  <c r="G81" i="4" s="1"/>
  <c r="C81" i="4"/>
  <c r="B81" i="4"/>
  <c r="F80" i="4"/>
  <c r="E80" i="4"/>
  <c r="D80" i="4"/>
  <c r="G80" i="4" s="1"/>
  <c r="C80" i="4"/>
  <c r="B80" i="4"/>
  <c r="F79" i="4"/>
  <c r="E79" i="4"/>
  <c r="D79" i="4"/>
  <c r="G79" i="4" s="1"/>
  <c r="C79" i="4"/>
  <c r="B79" i="4"/>
  <c r="F78" i="4"/>
  <c r="E78" i="4"/>
  <c r="D78" i="4"/>
  <c r="G78" i="4" s="1"/>
  <c r="C78" i="4"/>
  <c r="B78" i="4"/>
  <c r="F77" i="4"/>
  <c r="E77" i="4"/>
  <c r="D77" i="4"/>
  <c r="G77" i="4" s="1"/>
  <c r="C77" i="4"/>
  <c r="B77" i="4"/>
  <c r="F76" i="4"/>
  <c r="E76" i="4"/>
  <c r="D76" i="4"/>
  <c r="G76" i="4" s="1"/>
  <c r="C76" i="4"/>
  <c r="B76" i="4"/>
  <c r="F75" i="4"/>
  <c r="E75" i="4"/>
  <c r="D75" i="4"/>
  <c r="G75" i="4" s="1"/>
  <c r="C75" i="4"/>
  <c r="B75" i="4"/>
  <c r="F74" i="4"/>
  <c r="E74" i="4"/>
  <c r="D74" i="4"/>
  <c r="G74" i="4" s="1"/>
  <c r="C74" i="4"/>
  <c r="B74" i="4"/>
  <c r="F73" i="4"/>
  <c r="E73" i="4"/>
  <c r="D73" i="4"/>
  <c r="G73" i="4" s="1"/>
  <c r="C73" i="4"/>
  <c r="B73" i="4"/>
  <c r="F72" i="4"/>
  <c r="E72" i="4"/>
  <c r="D72" i="4"/>
  <c r="G72" i="4" s="1"/>
  <c r="C72" i="4"/>
  <c r="B72" i="4"/>
  <c r="F71" i="4"/>
  <c r="E71" i="4"/>
  <c r="D71" i="4"/>
  <c r="G71" i="4" s="1"/>
  <c r="C71" i="4"/>
  <c r="B71" i="4"/>
  <c r="F70" i="4"/>
  <c r="E70" i="4"/>
  <c r="D70" i="4"/>
  <c r="G70" i="4" s="1"/>
  <c r="C70" i="4"/>
  <c r="B70" i="4"/>
  <c r="F69" i="4"/>
  <c r="E69" i="4"/>
  <c r="D69" i="4"/>
  <c r="G69" i="4" s="1"/>
  <c r="C69" i="4"/>
  <c r="B69" i="4"/>
  <c r="F68" i="4"/>
  <c r="E68" i="4"/>
  <c r="D68" i="4"/>
  <c r="G68" i="4" s="1"/>
  <c r="C68" i="4"/>
  <c r="B68" i="4"/>
  <c r="F67" i="4"/>
  <c r="E67" i="4"/>
  <c r="D67" i="4"/>
  <c r="G67" i="4" s="1"/>
  <c r="C67" i="4"/>
  <c r="B67" i="4"/>
  <c r="F66" i="4"/>
  <c r="E66" i="4"/>
  <c r="D66" i="4"/>
  <c r="G66" i="4" s="1"/>
  <c r="C66" i="4"/>
  <c r="B66" i="4"/>
  <c r="F65" i="4"/>
  <c r="E65" i="4"/>
  <c r="D65" i="4"/>
  <c r="G65" i="4" s="1"/>
  <c r="C65" i="4"/>
  <c r="B65" i="4"/>
  <c r="F64" i="4"/>
  <c r="E64" i="4"/>
  <c r="D64" i="4"/>
  <c r="G64" i="4" s="1"/>
  <c r="C64" i="4"/>
  <c r="B64" i="4"/>
  <c r="F56" i="4"/>
  <c r="E56" i="4"/>
  <c r="D56" i="4"/>
  <c r="G56" i="4" s="1"/>
  <c r="C56" i="4"/>
  <c r="B56" i="4"/>
  <c r="F55" i="4"/>
  <c r="E55" i="4"/>
  <c r="D55" i="4"/>
  <c r="G55" i="4" s="1"/>
  <c r="C55" i="4"/>
  <c r="B55" i="4"/>
  <c r="F54" i="4"/>
  <c r="E54" i="4"/>
  <c r="D54" i="4"/>
  <c r="G54" i="4" s="1"/>
  <c r="C54" i="4"/>
  <c r="B54" i="4"/>
  <c r="F53" i="4"/>
  <c r="E53" i="4"/>
  <c r="D53" i="4"/>
  <c r="G53" i="4" s="1"/>
  <c r="C53" i="4"/>
  <c r="B53" i="4"/>
  <c r="F52" i="4"/>
  <c r="E52" i="4"/>
  <c r="D52" i="4"/>
  <c r="G52" i="4" s="1"/>
  <c r="C52" i="4"/>
  <c r="B52" i="4"/>
  <c r="F51" i="4"/>
  <c r="E51" i="4"/>
  <c r="D51" i="4"/>
  <c r="G51" i="4" s="1"/>
  <c r="C51" i="4"/>
  <c r="B51" i="4"/>
  <c r="F50" i="4"/>
  <c r="E50" i="4"/>
  <c r="D50" i="4"/>
  <c r="G50" i="4" s="1"/>
  <c r="C50" i="4"/>
  <c r="B50" i="4"/>
  <c r="F49" i="4"/>
  <c r="E49" i="4"/>
  <c r="D49" i="4"/>
  <c r="G49" i="4" s="1"/>
  <c r="C49" i="4"/>
  <c r="B49" i="4"/>
  <c r="F47" i="4"/>
  <c r="E47" i="4"/>
  <c r="D47" i="4"/>
  <c r="G47" i="4" s="1"/>
  <c r="C47" i="4"/>
  <c r="B47" i="4"/>
  <c r="F46" i="4"/>
  <c r="E46" i="4"/>
  <c r="D46" i="4"/>
  <c r="G46" i="4" s="1"/>
  <c r="C46" i="4"/>
  <c r="B46" i="4"/>
  <c r="F44" i="4"/>
  <c r="E44" i="4"/>
  <c r="D44" i="4"/>
  <c r="G44" i="4" s="1"/>
  <c r="C44" i="4"/>
  <c r="B44" i="4"/>
  <c r="F43" i="4"/>
  <c r="E43" i="4"/>
  <c r="D43" i="4"/>
  <c r="G43" i="4" s="1"/>
  <c r="C43" i="4"/>
  <c r="B43" i="4"/>
  <c r="F42" i="4"/>
  <c r="E42" i="4"/>
  <c r="D42" i="4"/>
  <c r="G42" i="4" s="1"/>
  <c r="C42" i="4"/>
  <c r="B42" i="4"/>
  <c r="F41" i="4"/>
  <c r="E41" i="4"/>
  <c r="D41" i="4"/>
  <c r="G41" i="4" s="1"/>
  <c r="C41" i="4"/>
  <c r="B41" i="4"/>
  <c r="F40" i="4"/>
  <c r="E40" i="4"/>
  <c r="D40" i="4"/>
  <c r="G40" i="4" s="1"/>
  <c r="C40" i="4"/>
  <c r="B40" i="4"/>
  <c r="F39" i="4"/>
  <c r="E39" i="4"/>
  <c r="D39" i="4"/>
  <c r="G39" i="4" s="1"/>
  <c r="C39" i="4"/>
  <c r="B39" i="4"/>
  <c r="F38" i="4"/>
  <c r="E38" i="4"/>
  <c r="D38" i="4"/>
  <c r="G38" i="4" s="1"/>
  <c r="C38" i="4"/>
  <c r="B38" i="4"/>
  <c r="F37" i="4"/>
  <c r="E37" i="4"/>
  <c r="D37" i="4"/>
  <c r="G37" i="4" s="1"/>
  <c r="C37" i="4"/>
  <c r="B37" i="4"/>
  <c r="F36" i="4"/>
  <c r="E36" i="4"/>
  <c r="D36" i="4"/>
  <c r="G36" i="4" s="1"/>
  <c r="C36" i="4"/>
  <c r="B36" i="4"/>
  <c r="F35" i="4"/>
  <c r="E35" i="4"/>
  <c r="D35" i="4"/>
  <c r="G35" i="4" s="1"/>
  <c r="C35" i="4"/>
  <c r="B35" i="4"/>
  <c r="F34" i="4"/>
  <c r="E34" i="4"/>
  <c r="D34" i="4"/>
  <c r="G34" i="4" s="1"/>
  <c r="C34" i="4"/>
  <c r="B34" i="4"/>
  <c r="F33" i="4"/>
  <c r="E33" i="4"/>
  <c r="D33" i="4"/>
  <c r="G33" i="4" s="1"/>
  <c r="C33" i="4"/>
  <c r="B33" i="4"/>
  <c r="F31" i="4"/>
  <c r="E31" i="4"/>
  <c r="D31" i="4"/>
  <c r="G31" i="4" s="1"/>
  <c r="C31" i="4"/>
  <c r="B31" i="4"/>
  <c r="F30" i="4"/>
  <c r="E30" i="4"/>
  <c r="D30" i="4"/>
  <c r="G30" i="4" s="1"/>
  <c r="C30" i="4"/>
  <c r="B30" i="4"/>
  <c r="F28" i="4"/>
  <c r="E28" i="4"/>
  <c r="D28" i="4"/>
  <c r="G28" i="4" s="1"/>
  <c r="C28" i="4"/>
  <c r="B28" i="4"/>
  <c r="F27" i="4"/>
  <c r="E27" i="4"/>
  <c r="D27" i="4"/>
  <c r="G27" i="4" s="1"/>
  <c r="C27" i="4"/>
  <c r="B27" i="4"/>
  <c r="F26" i="4"/>
  <c r="E26" i="4"/>
  <c r="D26" i="4"/>
  <c r="G26" i="4" s="1"/>
  <c r="C26" i="4"/>
  <c r="B26" i="4"/>
  <c r="F25" i="4"/>
  <c r="E25" i="4"/>
  <c r="D25" i="4"/>
  <c r="G25" i="4" s="1"/>
  <c r="C25" i="4"/>
  <c r="B25" i="4"/>
  <c r="F24" i="4"/>
  <c r="E24" i="4"/>
  <c r="D24" i="4"/>
  <c r="G24" i="4" s="1"/>
  <c r="C24" i="4"/>
  <c r="B24" i="4"/>
  <c r="F22" i="4"/>
  <c r="E22" i="4"/>
  <c r="D22" i="4"/>
  <c r="G22" i="4" s="1"/>
  <c r="C22" i="4"/>
  <c r="B22" i="4"/>
  <c r="F21" i="4"/>
  <c r="E21" i="4"/>
  <c r="D21" i="4"/>
  <c r="G21" i="4" s="1"/>
  <c r="C21" i="4"/>
  <c r="B21" i="4"/>
  <c r="F20" i="4"/>
  <c r="E20" i="4"/>
  <c r="D20" i="4"/>
  <c r="G20" i="4" s="1"/>
  <c r="C20" i="4"/>
  <c r="B20" i="4"/>
  <c r="F19" i="4"/>
  <c r="E19" i="4"/>
  <c r="D19" i="4"/>
  <c r="G19" i="4" s="1"/>
  <c r="C19" i="4"/>
  <c r="B19" i="4"/>
  <c r="F18" i="4"/>
  <c r="E18" i="4"/>
  <c r="D18" i="4"/>
  <c r="G18" i="4" s="1"/>
  <c r="C18" i="4"/>
  <c r="B18" i="4"/>
  <c r="F17" i="4"/>
  <c r="E17" i="4"/>
  <c r="D17" i="4"/>
  <c r="G17" i="4" s="1"/>
  <c r="C17" i="4"/>
  <c r="B17" i="4"/>
  <c r="F16" i="4"/>
  <c r="E16" i="4"/>
  <c r="D16" i="4"/>
  <c r="G16" i="4" s="1"/>
  <c r="C16" i="4"/>
  <c r="B16" i="4"/>
  <c r="F15" i="4"/>
  <c r="E15" i="4"/>
  <c r="D15" i="4"/>
  <c r="G15" i="4" s="1"/>
  <c r="C15" i="4"/>
  <c r="B15" i="4"/>
  <c r="F14" i="4"/>
  <c r="E14" i="4"/>
  <c r="D14" i="4"/>
  <c r="G14" i="4" s="1"/>
  <c r="C14" i="4"/>
  <c r="B14" i="4"/>
  <c r="F13" i="4"/>
  <c r="E13" i="4"/>
  <c r="D13" i="4"/>
  <c r="G13" i="4" s="1"/>
  <c r="C13" i="4"/>
  <c r="B13" i="4"/>
  <c r="F12" i="4"/>
  <c r="E12" i="4"/>
  <c r="D12" i="4"/>
  <c r="G12" i="4" s="1"/>
  <c r="C12" i="4"/>
  <c r="B12" i="4"/>
  <c r="F11" i="4"/>
  <c r="E11" i="4"/>
  <c r="D11" i="4"/>
  <c r="G11" i="4" s="1"/>
  <c r="C11" i="4"/>
  <c r="B11" i="4"/>
  <c r="F10" i="4"/>
  <c r="E10" i="4"/>
  <c r="D10" i="4"/>
  <c r="G10" i="4" s="1"/>
  <c r="C10" i="4"/>
  <c r="B10" i="4"/>
  <c r="F9" i="4"/>
  <c r="E9" i="4"/>
  <c r="D9" i="4"/>
  <c r="G9" i="4" s="1"/>
  <c r="C9" i="4"/>
  <c r="B9" i="4"/>
  <c r="F8" i="4"/>
  <c r="E8" i="4"/>
  <c r="D8" i="4"/>
  <c r="G8" i="4" s="1"/>
  <c r="C8" i="4"/>
  <c r="B8" i="4"/>
  <c r="F7" i="4"/>
  <c r="E7" i="4"/>
  <c r="D7" i="4"/>
  <c r="G7" i="4" s="1"/>
  <c r="C7" i="4"/>
  <c r="B7" i="4"/>
  <c r="F6" i="4"/>
  <c r="E6" i="4"/>
  <c r="D6" i="4"/>
  <c r="G6" i="4" s="1"/>
  <c r="C6" i="4"/>
  <c r="B6" i="4"/>
</calcChain>
</file>

<file path=xl/sharedStrings.xml><?xml version="1.0" encoding="utf-8"?>
<sst xmlns="http://schemas.openxmlformats.org/spreadsheetml/2006/main" count="31118" uniqueCount="1865">
  <si>
    <t>#REF!</t>
  </si>
  <si>
    <t>1. Sede intervenida - número</t>
  </si>
  <si>
    <t>SEDES_MANTENIDAS</t>
  </si>
  <si>
    <t>3. SEDES MANTENIDAS</t>
  </si>
  <si>
    <t>MEJORAMIENTO DE LA INFRAESTRUCTURA FÍSICA EN LOS PARQUES NACIONALES NATURALES DE COLOMBIA Y SUS ÁREAS PROTEGIDAS.</t>
  </si>
  <si>
    <t>MEJORAMIENTO_DE_LA_INFRAESTRUCTURA_FÍSICA_EN_LOS_PARQUES_NACIONALES_NATURALES_DE_COLOMBIA_Y_SUS_ÁREAS_PROTEGIDAS.</t>
  </si>
  <si>
    <t>02 ADQUISICIÓN DE BIENES Y SERVICIOS</t>
  </si>
  <si>
    <t>GENERAL</t>
  </si>
  <si>
    <t>REC 21</t>
  </si>
  <si>
    <t>GRUPO DE INFRAESTRUCTURA</t>
  </si>
  <si>
    <t>2. SUBDIRECCIÓN ADMINISTRATIVA Y FINANCIERA - SAF</t>
  </si>
  <si>
    <t>SEDES_ADECUADAS</t>
  </si>
  <si>
    <t>1. SEDES ADECUADAS</t>
  </si>
  <si>
    <t>REC 20</t>
  </si>
  <si>
    <t>REC 10</t>
  </si>
  <si>
    <t>1. Profesionales contratados – números</t>
  </si>
  <si>
    <t xml:space="preserve">8. Actualizar los instrumentos de planeación de las áreas administradas por la entidad. </t>
  </si>
  <si>
    <t>4. DOCUMENTOS DE PLANEACIÓN PARA LA CONSERVACIÓN DE LA BIODIVERSIDAD Y SUS SERVICIOS ECO SISTÉMICOS</t>
  </si>
  <si>
    <t>DOCUMENTOS_DE_PLANEACIÓN_PARA_LA_CONSERVACIÓN_DE_LA_BIODIVERSIDAD_Y_SUS_SERVICIOS_ECO_SISTÉMICOS</t>
  </si>
  <si>
    <t>CONSERVACIÓN DE LA DIVERSIDAD BIOLÓGICA DE LAS ÁREAS PROTEGIDAS DEL SINAP NACIONAL.</t>
  </si>
  <si>
    <t>CONSERVACIÓN_DE_LA_DIVERSIDAD_BIOLÓGICA_DE_LAS_ÁREAS_PROTEGIDAS_DEL_SINAP_NACIONAL.</t>
  </si>
  <si>
    <t>SFF OTÚN QUIMBAYA</t>
  </si>
  <si>
    <t>DIRECCIÓN TERRITORIAL ANDES OCCIDENTALES - DTAO</t>
  </si>
  <si>
    <t xml:space="preserve">18_1.Realizar la georeferenciación </t>
  </si>
  <si>
    <t>7. SERVICIO DE RESTAURACIÓN DE ECOSISTEMAS</t>
  </si>
  <si>
    <t>SERVICIO_DE_RESTAURACIÓN_DE_ECOSISTEMAS.</t>
  </si>
  <si>
    <t xml:space="preserve">1. Implementar las acciones de prevención, vigilancia y control en las áreas protegidas administradas por PNNC. </t>
  </si>
  <si>
    <t xml:space="preserve">1. SERVICIO DE PREVENCIÓN, VIGILANCIA Y CONTROL DE LAS ÁREAS PROTEGIDAS. </t>
  </si>
  <si>
    <t>SERVICIO_DE_PREVENCIÓN_VIGILANCIA_Y_CONTROL_DE_LAS_ÁREAS_PROTEGIDAS.</t>
  </si>
  <si>
    <t>15. Fortalecer los procesos administrativos de las áreas del SPNNC.</t>
  </si>
  <si>
    <t>5. SERVICIO DE ADMINISTRACIÓN Y MANEJO DE ÁREAS PROTEGIDAS</t>
  </si>
  <si>
    <t>SERVICIO_DE_ADMINISTRACIÓN_Y_MANEJO_DE_ÁREAS_PROTEGIDAS</t>
  </si>
  <si>
    <t>5. Adelantar procesos de comunicación, educación ambiental con actores priorizados y vinculados a la gestión territorial de las áreas protegidas.</t>
  </si>
  <si>
    <t>3. SERVICIO DE EDUCACIÓN INFORMAL EN EL MARCO DE LA CONSERVACIÓN DE LA BIODIVERSIDAD Y LOS SERVICIO ECO SISTÉMICOS</t>
  </si>
  <si>
    <t>SERVICIO_DE_EDUCACIÓN_INFORMAL_EN_EL_MARCO_DE_LA_CONSERVACIÓN_DE_LA_BIODIVERSIDAD_Y_LOS_SERVICIO_ECO_SISTÉMICOS</t>
  </si>
  <si>
    <t>24. Implementar acciones encaminadas al sostenimiento del ecoturismo en las áreas protegidas y sus zonas de influencia.</t>
  </si>
  <si>
    <t>10. SERVICIO DE ECOTURISMO EN LAS ÁREAS PROTEGIDAS</t>
  </si>
  <si>
    <t>SERVICIO_DE_ECOTURISMO_EN_LAS_ÁREAS_PROTEGIDAS</t>
  </si>
  <si>
    <t>21. Desarrollar el  programa de estímulos a la investigación.</t>
  </si>
  <si>
    <t>9. DOCUMENTOS DE INVESTIGACIÓN PARA LA CONSERVACIÓN DE LA BIODIVERSIDAD Y SUS SERVICIOS ECOSISTÉMICOS</t>
  </si>
  <si>
    <t>DOCUMENTOS_DE_INVESTIGACIÓN_PARA_LA_CONSERVACIÓN_DE_LA_BIODIVERSIDAD_Y_SUS_SERVICIOS_ECO_SISTÉMICOS</t>
  </si>
  <si>
    <t>SFF GALERAS</t>
  </si>
  <si>
    <t>TUA</t>
  </si>
  <si>
    <t xml:space="preserve">13. Fortalecer el proceso de integración de las Áreas Protegidas como determinantes ambientales en instrumentos de desarrollo y ordenamiento territorial. </t>
  </si>
  <si>
    <t xml:space="preserve">26. Realizar seguimiento a los acuerdos suscritos con las familias campesinas que usan o habitan las áreas protegidas. </t>
  </si>
  <si>
    <t xml:space="preserve">11. DOCUMENTOS DE LINEAMIENTOS TÉCNICOS </t>
  </si>
  <si>
    <t>DOCUMENTOS_DE_LINEAMIENTOS_TÉCNICOS_</t>
  </si>
  <si>
    <t>23. Desarrollar acciones de promoción, divulgación y participación que permitan promover las áreas protegidas con vocación ecoturística a nivel nacional e internacional.</t>
  </si>
  <si>
    <t xml:space="preserve">9. Implementar los instrumentos de planeación (Planes de manejo / REM u otros programas y lineamientos)  de la entidad. </t>
  </si>
  <si>
    <t>12. Brindar asistencia técnica a los subsistemas regionales de áreas protegidas y sus subsistemas asociados, para aportar a la consolidación del SINAP, conforme a los lineamientos nacionales, compromisos del CONAP y sus instrumentos de planeación.</t>
  </si>
  <si>
    <t>SF ISLA DE LA COROTA</t>
  </si>
  <si>
    <t>10. Adelantar procesos de coordinación de la función pública de la conservación que contribuyan a la construcción de la gobernanza y fortalezcan las diversas formas de participación con los grupos étnicos presentes en las áreas protegidas.</t>
  </si>
  <si>
    <t>PNN TATAMÁ</t>
  </si>
  <si>
    <t>19_1. Implementar el plan de mantenimiento de flora - Hectáreas</t>
  </si>
  <si>
    <t>4. Implementar las tres fases de la ruta para la ampliación de áreas protegidas de acuerdo a la normatividad vigente.</t>
  </si>
  <si>
    <t>2. SERVICIO DECLARACIÓN DE ÁREAS PROTEGIDAS</t>
  </si>
  <si>
    <t>SERVICIO_DECLARACIÓN_DE_ÁREAS_PROTEGIDAS</t>
  </si>
  <si>
    <t>TSE</t>
  </si>
  <si>
    <t>PNN SELVA DE FLORENCIA</t>
  </si>
  <si>
    <t>17. Realizar montaje y mantenimiento de viveros para producción de plántulas.</t>
  </si>
  <si>
    <t>6. SERVICIO DE PRODUCCIÓN DE PLÁNTULAS EN VIVEROS</t>
  </si>
  <si>
    <t>SERVICIO_DE_PRODUCCIÓN_DE_PLÁNTULAS_EN_VIVEROS</t>
  </si>
  <si>
    <t xml:space="preserve">2. Desarrollar acciones para adelantar el saneamiento predial en las áreas protegidas del SPNN. </t>
  </si>
  <si>
    <t xml:space="preserve">22. Adelantar acciones para el desarrollo y fortalecimiento de procesos de gestión del conocimiento y de innovación de la entidad. </t>
  </si>
  <si>
    <t>PNN PURACÉ</t>
  </si>
  <si>
    <t xml:space="preserve">16. Realizar planes de propagación de material vegetal. </t>
  </si>
  <si>
    <t xml:space="preserve">7. Formular los instrumentos de planeación de las áreas administradas por la entidad. </t>
  </si>
  <si>
    <t xml:space="preserve">28.  Realizar el seguimiento a la implementación de estrategias de sostenibilidad con base en las compensaciones, valoración de los bienes, beneficios ecosistémicos y culturales e iniciativas sostenibles en las Áreas del SPNN.
</t>
  </si>
  <si>
    <t>PNN NEVADO DEL HUILA</t>
  </si>
  <si>
    <t>PNN LOS NEVADOS</t>
  </si>
  <si>
    <t>PNN LAS ORQUÍDEAS</t>
  </si>
  <si>
    <t xml:space="preserve">18_2. Realizar el procesamiento de datos y salidas gráficas </t>
  </si>
  <si>
    <t>PNN LAS HERMOSAS GLORIA VALENCIA DE CASTAÑO</t>
  </si>
  <si>
    <t>25. Implementar la ruta de acuerdos de conservación con familias campesinas que usan o habitan las áreas protegidas.</t>
  </si>
  <si>
    <t>PNN CUEVA DE LOS GUÁCHAROS</t>
  </si>
  <si>
    <t>PNN COMPLEJO VOLCÁNICO DOÑA JUANA CASCABEL</t>
  </si>
  <si>
    <t>DIRECCIÓN TERRITORIAL ANDES OCCIDENTALES</t>
  </si>
  <si>
    <t>11. Promover la conservación privada en el SINAP.</t>
  </si>
  <si>
    <t>Ejecutar Los Planes De Trabajo y/o Mejoramiento.</t>
  </si>
  <si>
    <t>2. SERVICIO DE IMPLEMENTACIÓN SISTEMAS DE GESTIÓN</t>
  </si>
  <si>
    <t>SERVICIO_DE_IMPLEMENTACIÓN_SISTEMAS_DE_GESTIÓN</t>
  </si>
  <si>
    <t>FORTALECIMIENTO DE LA CAPACIDAD INSTITUCIONAL DE PARQUES NACIONALES NATURALES A NIVEL NACIONAL.</t>
  </si>
  <si>
    <t>FORTALECIMIENTO_DE_LA_CAPACIDAD_INSTITUCIONAL_DE_PARQUES_NACIONALES_NATURALES_A_NIVEL_NACIONAL.</t>
  </si>
  <si>
    <t>VÍA PARQUE ISLA DE SALAMANCA</t>
  </si>
  <si>
    <t>DIRECCIÓN TERRITORIAL CARIBE - DTCA</t>
  </si>
  <si>
    <t>22. Adelantar acciones para el desarrollo y fortalecimiento de procesos de gestión del conocimiento y de innovación de la entidad.</t>
  </si>
  <si>
    <t>SFF LOS FLAMENCOS</t>
  </si>
  <si>
    <t>SFF LOS COLORADOS</t>
  </si>
  <si>
    <t>SFF EL CORCHAL "EL MONO HERNÁNDEZ"</t>
  </si>
  <si>
    <t>SFF CIÉNAGA GRANDE DE SANTA MARTA</t>
  </si>
  <si>
    <t>SF ACANDÍ, PLAYÓN Y PLAYONA</t>
  </si>
  <si>
    <t>RNN CORDILLERA BEATA</t>
  </si>
  <si>
    <t>PNN TAYRONA</t>
  </si>
  <si>
    <t>PNN SIERRA NEVADA DE SANTA MARTA</t>
  </si>
  <si>
    <t>PNN PARAMILLO</t>
  </si>
  <si>
    <t>PNN OLD PROVIDENCE MC BEAN LAGOON</t>
  </si>
  <si>
    <t>PNN MACUIRA</t>
  </si>
  <si>
    <t>PNN CORALES DEL ROSARIO Y DE SAN BERNARDO</t>
  </si>
  <si>
    <t>PNN CORALES DE PROFUNDIDAD</t>
  </si>
  <si>
    <t>PNN BAHÍA PORTETE KAURRELE</t>
  </si>
  <si>
    <t xml:space="preserve">DIRECCIÓN TERRITORIAL CARIBE </t>
  </si>
  <si>
    <t>GRUPO DE COMUNICACIONES Y EDUCACIÓN AMBIENTAL</t>
  </si>
  <si>
    <t xml:space="preserve"> Implementar Estrategias De Comunicación Institucional Definida.</t>
  </si>
  <si>
    <t>REC 11</t>
  </si>
  <si>
    <t>7. EJECUTAR LOS PLANES DE TRABAJO Y/O MEJORAMIENTO.</t>
  </si>
  <si>
    <t>DIRECCIÓN GENERAL</t>
  </si>
  <si>
    <t>OFICINA DE GESTION DEL RIESGO</t>
  </si>
  <si>
    <t>12. DISEÑAR INICIATIVAS NORMATIVAS E INSTRUMENTOS NORMATIVOS.</t>
  </si>
  <si>
    <t>3. DOCUMENTOS NORMATIVOS</t>
  </si>
  <si>
    <t>DOCUMENTOS_NORMATIVOS</t>
  </si>
  <si>
    <t>OFICINA ASESORA JURÍDICA</t>
  </si>
  <si>
    <t>11. ELABORAR DIAGNÓSTICO DE NECESIDADES NORMATIVAS.</t>
  </si>
  <si>
    <t>Implementar La(S) Solución(Es) De Tic Definidas.</t>
  </si>
  <si>
    <t>7. SERVICIOS DE INFORMACIÓN IMPLEMENTADOS</t>
  </si>
  <si>
    <t>SERVICIOS_DE_INFORMACIÓN_IMPLEMENTADOS</t>
  </si>
  <si>
    <t>GRUPO DE TECNOLOGÍAS DE LA INFORMACIÓN Y LAS COMUNICACIONES</t>
  </si>
  <si>
    <t>Mantener Y Soportar La Infraestructura De Hardware Y Software De PNN.</t>
  </si>
  <si>
    <t>6. SERVICIOS TECNOLÓGICOS</t>
  </si>
  <si>
    <t>SERVICIOS_TECNOLÓGICOS</t>
  </si>
  <si>
    <t>Implementar El Modelo De Seguridad De La Información De La Entidad.</t>
  </si>
  <si>
    <t>Adquirir La Infraestructura De Hardware Y Software De La Entidad.</t>
  </si>
  <si>
    <t>Ejecutar El Plan De Auditoria.</t>
  </si>
  <si>
    <t>GRUPO DE CONTROL INTERNO</t>
  </si>
  <si>
    <t>10. ADELANTAR PROCESOS DE COORDINACIÓN DE LA FUNCIÓN PÚBLICA DE LA CONSERVACIÓN QUE CONTRIBUYAN A LA CONSTRUCCIÓN DE LA GOBERNANZA Y FORTALEZCAN LAS DIVERSAS FORMAS DE PARTICIPACIÓN CON LOS GRUPOS ÉTNICOS PRESENTES EN LAS ÁREAS PROTEGIDAS.</t>
  </si>
  <si>
    <t>SFF IGUAQUE</t>
  </si>
  <si>
    <t>DIRECCIÓN TERRITORIAL ANDES NORORIENTALES - DTAN</t>
  </si>
  <si>
    <t>1.REALIZAR LA GEORREFERENCIACION</t>
  </si>
  <si>
    <t>2. DESARROLLAR ACCIONES PARA ADELANTAR EL SANEAMIENTO PREDIAL EN LAS ÁREAS PROTEGIDAS DEL SPNN.</t>
  </si>
  <si>
    <t>1. IMPLEMENTAR LAS ACCIONES DE PREVENCIÓN, VIGILANCIA Y CONTROL EN LAS ÁREAS PROTEGIDAS ADMINISTRADAS POR PNNC.</t>
  </si>
  <si>
    <t>5. ADELANTAR PROCESOS DE COMUNICACIÓN, EDUCACIÓN AMBIENTAL CON ACTORES PRIORIZADOS Y VINCULADOS A LA GESTIÓN TERRITORIAL DE LAS ÁREAS PROTEGIDAS.</t>
  </si>
  <si>
    <t>25. IMPLEMENTAR ACCIONES ENCAMINADAS AL SOSTENIMIENTO DEL ECOTURISMO EN LAS ÁREAS PROTEGIDAS Y SUS ZONAS DE INFLUENCIA.</t>
  </si>
  <si>
    <t>9. IMPLEMENTAR LOS INSTRUMENTOS DE PLANEACIÓN (PLANES DE MANEJO / REM U OTROS PROGRAMAS Y LINEAMIENTOS)  DE LA ENTIDAD.</t>
  </si>
  <si>
    <t xml:space="preserve">8. ACTUALIZAR LOS INSTRUMENTOS DE PLANEACIÓN DE LAS ÁREAS ADMINISTRADAS POR LA ENTIDAD.
</t>
  </si>
  <si>
    <t>27. REALIZAR SEGUIMIENTO A LOS ACUERDOS SUSCRITOS CON LAS FAMILIAS CAMPESINAS QUE USAN O HABITAN LAS ÁREAS PROTEGIDAS.</t>
  </si>
  <si>
    <t>17. REALIZAR MONTAJE Y MANTENIMIENTO DE VIVEROS PARA PRODUCCIÓN DE PLÁNTULAS.</t>
  </si>
  <si>
    <t>15. FORTALECER LOS PROCESOS ADMINISTRATIVOS DE LAS ÁREAS DEL SPNNC.</t>
  </si>
  <si>
    <t>26. IMPLEMENTAR LA RUTA DE ACUERDOS DE CONSERVACIÓN CON FAMILIAS CAMPESINAS QUE USAN O HABITAN LAS ÁREAS PROTEGIDAS.</t>
  </si>
  <si>
    <t>2.IMPLEMENTAR EL PLAN DE MANTENIEMIENTO DEL AISLAMIENTO</t>
  </si>
  <si>
    <t>SFF GUANENTÁ ALTO RIO FONCE</t>
  </si>
  <si>
    <t>16. REALIZAR PLANES DE PROPAGACIÓN DE MATERIAL VEGETAL.</t>
  </si>
  <si>
    <t>PNN TAMÁ</t>
  </si>
  <si>
    <t>PNN SERRANÍA DE LOS YARIGUÍES</t>
  </si>
  <si>
    <t>PNN PISBA</t>
  </si>
  <si>
    <t>13. FORTALECER EL PROCESO DE INTEGRACIÓN DE LAS ÁREAS PROTEGIDAS COMO DETERMINANTES AMBIENTALES EN INSTRUMENTOS DE DESARROLLO Y ORDENAMIENTO TERRITORIAL.</t>
  </si>
  <si>
    <t>PNN EL COCUY</t>
  </si>
  <si>
    <t>PNN CATATUMBO BARÍ</t>
  </si>
  <si>
    <t>DIRECCIÓN TERRITORIAL ANDES NORORIENTALES</t>
  </si>
  <si>
    <t>ANU LOS ESTORAQUES</t>
  </si>
  <si>
    <t>Gestionar Procesos De Cooperación Internacional.</t>
  </si>
  <si>
    <t>1. DOCUMENTOS DE PLANEACIÓN</t>
  </si>
  <si>
    <t>DOCUMENTOS_DE_PLANEACIÓN</t>
  </si>
  <si>
    <t>PNN TUPARRO</t>
  </si>
  <si>
    <t>DIRECCIÓN TERRITORIAL ORINOQUÍA - DTOR</t>
  </si>
  <si>
    <t>PNN TINIGUA</t>
  </si>
  <si>
    <t>03 TRANSFERENCIAS CORRIENTES</t>
  </si>
  <si>
    <t>PNN SUMAPAZ</t>
  </si>
  <si>
    <t>PNN SIERRA DE LA MACARENA</t>
  </si>
  <si>
    <t>PNN SERRANÍA MANACACIAS</t>
  </si>
  <si>
    <t>PNN CORDILLERA DE LOS PICACHOS</t>
  </si>
  <si>
    <t>PNN CHINGAZA</t>
  </si>
  <si>
    <t xml:space="preserve"> 2. Elaborar informes de supervisión - Número</t>
  </si>
  <si>
    <t>DNMI CINARUCO</t>
  </si>
  <si>
    <t>DIRECCIÓN TERRITORIAL ORINOQUÍA</t>
  </si>
  <si>
    <t>SF PLANTAS MEDICINALES ORITO INGI ANDE</t>
  </si>
  <si>
    <t>DIRECCIÓN TERRITORIAL AMAZONÍA - DTAM</t>
  </si>
  <si>
    <t>19_2. Implementar el plan de mantenimiento del aislamiento - Kilómetros</t>
  </si>
  <si>
    <t>RNN PUINAWAI</t>
  </si>
  <si>
    <t>RNN NUKAK</t>
  </si>
  <si>
    <t>PNN YAIGOJÉ APAPORIS</t>
  </si>
  <si>
    <t>PNN SERRANÍA DE LOS CHURUMBELOS AUKA WASI</t>
  </si>
  <si>
    <t>PNN SERRANÍA DE CHIRIBIQUETE</t>
  </si>
  <si>
    <t>PNN RIO PURÉ</t>
  </si>
  <si>
    <t>PNN LA PAYA</t>
  </si>
  <si>
    <t>PNN CAHUINARÍ</t>
  </si>
  <si>
    <t>PNN AMACAYACU</t>
  </si>
  <si>
    <t>PNN ALTO FRAGUA INDI WASI</t>
  </si>
  <si>
    <t>DIRECCIÓN TERRITORIAL AMAZONÍA</t>
  </si>
  <si>
    <t>SFF MALPELO</t>
  </si>
  <si>
    <t>DIRECCIÓN TERRITORIAL PACÍFICO - DTPA</t>
  </si>
  <si>
    <t>18. IMPLEMENTAR EL PROCESO DE RESTAURACIÓN EN LAS ZONAS DEGRADADAS Y/O ALTERADAS DE LAS ÁREAS PROTEGIDAS NACIONALES Y/O ZONAS DE INFLUENCIA.</t>
  </si>
  <si>
    <t>PNN UTRÍA</t>
  </si>
  <si>
    <t>24. DESARROLLAR ACCIONES DE PROMOCIÓN, DIVULGACIÓN Y PARTICIPACIÓN QUE PERMITAN PROMOVER LAS ÁREAS PROTEGIDAS CON VOCACIÓN ECOTURÍSTICA A NIVEL NACIONAL E INTERNACIONAL.</t>
  </si>
  <si>
    <t>19. REALIZAR EL MONITOREO Y MANTENIMIENTO A LOS PROCESOS DE RESTAURACIÓN ECOLÓGICA.</t>
  </si>
  <si>
    <t>PNN URAMBA BAHÍA MÁLAGA</t>
  </si>
  <si>
    <t>PNN SANQUIANGA</t>
  </si>
  <si>
    <t>PNN MUNCHIQUE</t>
  </si>
  <si>
    <t>PNN LOS KATÍOS</t>
  </si>
  <si>
    <t>PNN GORGONA</t>
  </si>
  <si>
    <t>PNN FARALLONES DE CALI</t>
  </si>
  <si>
    <t>DNMI CABO MANGLARES, BAJO MIRA Y FRONTERA</t>
  </si>
  <si>
    <t>DIRECCIÓN TERRITORIAL PACÍFICO</t>
  </si>
  <si>
    <t>12. BRINDAR ASISTENCIA TÉCNICA A LOS SUBSISTEMAS REGIONALES DE ÁREAS PROTEGIDAS Y SUS SUBSISTEMAS ASOCIADOS, PARA APORTAR A LA CONSOLIDACIÓN DEL SINAP, CONFORME A LOS LINEAMIENTOS NACIONALES, COMPROMISOS DEL CONAP Y SUS INSTRUMENTOS DE PLANEACIÓN.</t>
  </si>
  <si>
    <t>HECO</t>
  </si>
  <si>
    <t>SUBDIRECCIÓN DE GESTIÓN Y MANEJO DE ÁREAS PROTEGIDAS</t>
  </si>
  <si>
    <t>GRUPO DE TRÁMITES Y EVALUACIÓN AMBIENTAL</t>
  </si>
  <si>
    <t>GRUPO DE PLANEACIÓN Y MANEJO DE ÁREAS PROTEGIDAS</t>
  </si>
  <si>
    <t>6. Desarrollar procesos de interpretación del patrimonio natural y cultural en las áreas protegidas.</t>
  </si>
  <si>
    <t xml:space="preserve">14. Levantar información de línea Base y de seguimiento de efectividad del manejo para las áreas del SINAP. </t>
  </si>
  <si>
    <t>GRUPO DE GESTIÓN E INTEGRACIÓN DEL SINAP</t>
  </si>
  <si>
    <t xml:space="preserve">3. Implementar las tres fases de la ruta de declaratoria para los procesos de nuevas áreas de acuerdo a la normatividad vigente. </t>
  </si>
  <si>
    <t>20. Contar con un RUNAP actualizado, operando y con autoridades fortalecidas en su utilización.</t>
  </si>
  <si>
    <t>8. SERVICIO DE REGISTRO DE ÁREAS PROTEGIDAS</t>
  </si>
  <si>
    <t>SERVICIO_DE_REGISTRO_DE_ÁREAS_PROTEGIDAS</t>
  </si>
  <si>
    <t>GRUPO DE GESTIÓN DEL CONOCIMIENTO E INNOVACIÓN</t>
  </si>
  <si>
    <t>SUBDIRECCIÓN DE SOSTENIBILIDAD Y NEGOCIOS AMBIENTALES</t>
  </si>
  <si>
    <t>27. Diseñar e Implementar las estrategias de sostenibilidad con base en las compensaciones, valoración de los bienes, beneficios ecosistémicos y culturales e iniciativas sostenibles en las Áreas del SPNN.</t>
  </si>
  <si>
    <t>OFICINA DE CONTROL DISCIPLINARIO INTERNO</t>
  </si>
  <si>
    <t>OFICINA ASESORA PLANEACIÓN</t>
  </si>
  <si>
    <t>Realizar Acciones De Diálogo y Participación Ciudadana.</t>
  </si>
  <si>
    <t>Realizar El Seguimiento A Planes Institucionales.</t>
  </si>
  <si>
    <t>Adelantar Ejercicios De Planeación Financiera Para Presentar El Anteproyecto De Ingresos Y Gastos De La Entidad.</t>
  </si>
  <si>
    <t>Formular Los Planes Institucionales.</t>
  </si>
  <si>
    <t>INDICADOR DE PRODUCTO</t>
  </si>
  <si>
    <t>CÓDIGO PRODUCTO SIIF</t>
  </si>
  <si>
    <t>PRODUCTO</t>
  </si>
  <si>
    <t>CÓDIGO BPIN</t>
  </si>
  <si>
    <t xml:space="preserve">PROYECTO </t>
  </si>
  <si>
    <t>PROYECTO DE INVERSIÓN</t>
  </si>
  <si>
    <t>PROGRAMA</t>
  </si>
  <si>
    <t>VALOR FINAL BLOQUEO</t>
  </si>
  <si>
    <t>VALOR FINAL</t>
  </si>
  <si>
    <t>LIBERACION</t>
  </si>
  <si>
    <t>BLOQUEO</t>
  </si>
  <si>
    <t>CREDITO</t>
  </si>
  <si>
    <t>CONTRACREDITO</t>
  </si>
  <si>
    <t>VALOR TOTAL</t>
  </si>
  <si>
    <t>CUENTA</t>
  </si>
  <si>
    <t>GRUPO PARTICULAR</t>
  </si>
  <si>
    <t>ENTIDAD</t>
  </si>
  <si>
    <t>RECURSO</t>
  </si>
  <si>
    <t>SUB DEPENDENCIA</t>
  </si>
  <si>
    <t>DEPENDENCIA</t>
  </si>
  <si>
    <t>NIVEL DE GESTIÓN</t>
  </si>
  <si>
    <t>Consecutivo</t>
  </si>
  <si>
    <t>Sección 4</t>
  </si>
  <si>
    <t>Sección 2</t>
  </si>
  <si>
    <t>Sección 1</t>
  </si>
  <si>
    <t xml:space="preserve">                              SECCIÓN 4 - INFORMACIÓN - CADENA DE VALOR PROYECTOS DE INVERSIÓN</t>
  </si>
  <si>
    <t>SECCIÓN 2 - INFORMACIÓN PRESUPUESTAL</t>
  </si>
  <si>
    <t>1.IMPLEMENTAR EL PLAN DE MANTENIEMIENTO DE FLORA</t>
  </si>
  <si>
    <t>3. Realizar los acabados de las obras - Número</t>
  </si>
  <si>
    <t>Realizar El Alistamiento Y Preparación De Los Procesos De Las Obras De Mantenimiento En Las Sedes De PNN Encargadas De La Administración Y Control De Las áreas Protegidas</t>
  </si>
  <si>
    <t>Realizar Las Obras De Mantenimientos De Las Sedes De Las Áreas Protegidas Encargadas De La Administración Y Control De Las Areas Protegidas</t>
  </si>
  <si>
    <t xml:space="preserve"> 4. Realizar visitas de supervisión - Número</t>
  </si>
  <si>
    <t>6. REALIZAR LAS OBRAS DE MANTENIMIENTOS DE LAS SEDES DE LAS ÁREAS PROTEGIDAS ENCARGADAS DE LA ADMINISTRACIÓN Y CONTROL DE LAS AREAS PROTEGIDAS.</t>
  </si>
  <si>
    <t>5. REALIZAR EL ALISTAMIENTO Y PREPARACIÓN DE LOS PROCESOS DE LAS OBRAS DE MANTENIMIENTO EN LAS SEDES DE PNN ENCARGADAS DE LA ADMINISTRACIÓN Y CONTROL DE LAS ÁREAS PROTEGIDAS.</t>
  </si>
  <si>
    <t>3. REALIZAR LOS ACABADOS DE LAS OBRAS</t>
  </si>
  <si>
    <t xml:space="preserve"> 4. REALIZAR VISITAS DE SUPERVISIÓN</t>
  </si>
  <si>
    <t>1. FORMULAR LOS PLANES INSTITUCIONALES.</t>
  </si>
  <si>
    <t>2. ADELANTAR EJERCICIOS DE PLANEACIÓN FINANCIERA PARA PRESENTAR EL ANTEPROYECTO DE INGRESOS Y GASTOS DE LA ENTIDAD.</t>
  </si>
  <si>
    <t>4. REALIZAR EL SEGUIMIENTO A PLANES INSTITUCIONALES.</t>
  </si>
  <si>
    <t>8. REALIZAR ACCIONES DE DIÁLOGO Y PARTICIPACIÓN CIUDADANA.</t>
  </si>
  <si>
    <t>23. ADELANTAR ACCIONES PARA EL DESARROLLO Y FORTALECIMIENTO DE PROCESOS DE GESTIÓN DEL CONOCIMIENTO Y DE INNOVACIÓN EN LA ENTIDAD</t>
  </si>
  <si>
    <t>29. DISEÑAR E IMPLEMENTAR LAS ESTRATEGIAS DE SOSTENIBILIDAD CON BASE EN LAS COMPENSACIONES, VALORACIÓN DE LOS BIENES, BENEFICIOS ECOSISTÉMICOS Y CULTURALES E INICIATIVAS SOSTENIBLES EN LAS ÁREAS DEL SPNN.</t>
  </si>
  <si>
    <t xml:space="preserve">30.  REALIZAR EL SEGUIMIENTO A LA IMPLEMENTACIÓN DE ESTRATEGIAS DE SOSTENIBILIDAD CON BASE EN LAS COMPENSACIONES, VALORACIÓN DE LOS BIENES, BENEFICIOS ECOSISTÉMICOS Y CULTURALES E INICIATIVAS SOSTENIBLES EN LAS ÁREAS DEL SPNN.
</t>
  </si>
  <si>
    <t>20. CONTAR CON UN RUNAP ACTUALIZADO, OPERANDO Y CON AUTORIDADES FORTALECIDAS EN SU UTILIZACIÓN.</t>
  </si>
  <si>
    <t>4. IMPLEMENTAR LAS TRES FASES DE LA RUTA PARA LA AMPLIACIÓN DE ÁREAS PROTEGIDAS DE ACUERDO A LA NORMATIVIDAD VIGENTE.</t>
  </si>
  <si>
    <t>3. IMPLEMENTAR LAS TRES FASES DE LA RUTA DE DECLARATORIA PARA LOS PROCESOS DE NUEVAS ÁREAS DE ACUERDO A LA NORMATIVIDAD VIGENTE.</t>
  </si>
  <si>
    <t xml:space="preserve">7. FORMULAR LOS INSTRUMENTOS DE PLANEACIÓN DE LAS ÁREAS ADMINISTRADAS POR LA ENTIDAD.
</t>
  </si>
  <si>
    <t xml:space="preserve">14. LEVANTAR INFORMACIÓN DE LÍNEA BASE Y DE SEGUIMIENTO DE EFECTIVIDAD DEL MANEJO PARA LAS ÁREAS DEL SINAP. </t>
  </si>
  <si>
    <t>6. DESARROLLAR PROCESOS DE INTERPRETACIÓN DEL PATRIMONIO NATURAL Y CULTURAL EN LAS ÁREAS PROTEGIDAS.</t>
  </si>
  <si>
    <t>2.REALIZAR EL PROCESAMIENTO DE DATOS Y SALIDAS GRAFICAS</t>
  </si>
  <si>
    <t>11. PROMOVER LA CONSERVACIÓN PRIVADA EN EL SINAP.</t>
  </si>
  <si>
    <t xml:space="preserve">5. ADELANTAR PROCESOS DE COMUNICACIÓN, EDUCACIÓN AMBIENTAL CON ACTORES PRIORIZADOS Y VINCULADOS A LA GESTIÓN TERRITORIAL DE LAS ÁREAS PROTEGIDAS. </t>
  </si>
  <si>
    <t>22. DESARROLLAR EL  PROGRAMA DE ESTÍMULOS A LA INVESTIGACIÓN.</t>
  </si>
  <si>
    <t xml:space="preserve"> 2. ELABORAR INFORMES DE SUPERVISIÓN</t>
  </si>
  <si>
    <t>5. GESTIONAR PROCESOS DE COOPERACIÓN INTERNACIONAL.</t>
  </si>
  <si>
    <t>10. EJECUTAR EL PLAN DE AUDITORIA.</t>
  </si>
  <si>
    <t>20. ADQUIRIR LA INFRAESTRUCTURA DE HARDWARE Y SOFTWARE DE LA ENTIDAD.</t>
  </si>
  <si>
    <t>21. IMPLEMENTAR EL MODELO DE SEGURIDAD DE LA INFORMACIÓN DE LA ENTIDAD.</t>
  </si>
  <si>
    <t>19. MANTENER Y SOPORTAR LA INFRAESTRUCTURA DE HARDWARE Y SOFTWARE DE PNN.</t>
  </si>
  <si>
    <t>22. IMPLEMENTAR LA(S) SOLUCIÓN(ES) DE TIC DEFINIDAS.</t>
  </si>
  <si>
    <t>9. IMPLEMENTAR ESTRATEGIAS DE COMUNICACIÓN INSTITUCIONAL DEFINIDA.</t>
  </si>
  <si>
    <t>ACTIVIDAD</t>
  </si>
  <si>
    <t>XXXX</t>
  </si>
  <si>
    <t xml:space="preserve">DEPENDENCIA </t>
  </si>
  <si>
    <t>FORMATO 
MODIFICACIONES  AL PLAN DE ACCIÓN ANUAL - PAA PRESUPUESTO DE INVERSIÓN</t>
  </si>
  <si>
    <t>Versión: 3</t>
  </si>
  <si>
    <t>FECHA DE SOLICITUD</t>
  </si>
  <si>
    <t>AFECTA ORDENADOR DEL GASTO</t>
  </si>
  <si>
    <t>AFECTA PRODUCTO</t>
  </si>
  <si>
    <t>ELABORÓ</t>
  </si>
  <si>
    <t>REVISÓ</t>
  </si>
  <si>
    <t>ORDENADOR DEL GASTO</t>
  </si>
  <si>
    <t>PAA 2021 - CONSOLIDADO V1'!$P$6:$CN$4642</t>
  </si>
  <si>
    <t>TIPO</t>
  </si>
  <si>
    <t xml:space="preserve">CONSECUTIVO </t>
  </si>
  <si>
    <t>VALOR VIGENTE</t>
  </si>
  <si>
    <t>SALDO DISPONIBLE</t>
  </si>
  <si>
    <t>CONTRACRÉDITO</t>
  </si>
  <si>
    <t>CRÉDITO</t>
  </si>
  <si>
    <t>ORDINAL</t>
  </si>
  <si>
    <t>JUSTIFICACIÓN CONTRACRÉDITO / CRÉDITO</t>
  </si>
  <si>
    <t>VIABILIDAD</t>
  </si>
  <si>
    <t>TOTAL CONTRACRÉDITO</t>
  </si>
  <si>
    <t>TOTAL CRÉDITO</t>
  </si>
  <si>
    <t>VALIDADOR</t>
  </si>
  <si>
    <t>Vigente desde: 03/02/2025</t>
  </si>
  <si>
    <t>COD ACTIVIDAD</t>
  </si>
  <si>
    <t>ACTIVIDAD2</t>
  </si>
  <si>
    <t>ACTIVIDAD3</t>
  </si>
  <si>
    <t xml:space="preserve">Actividad 1 </t>
  </si>
  <si>
    <t>Actividad final</t>
  </si>
  <si>
    <t>CODIGO</t>
  </si>
  <si>
    <t>SUBDEPENDENCIA2</t>
  </si>
  <si>
    <t>CODIGO3</t>
  </si>
  <si>
    <t>NC00</t>
  </si>
  <si>
    <t>DIRECCIÓN_GENERAL_DG</t>
  </si>
  <si>
    <t>SECTOR ELÉCTRICO</t>
  </si>
  <si>
    <t>NC01</t>
  </si>
  <si>
    <t>08 GASTOS POR TRIBUTOS, MULTAS, SANCIONES E INTERESES DE MORA</t>
  </si>
  <si>
    <t>NC02</t>
  </si>
  <si>
    <t>HERENCIA COLOMBIA</t>
  </si>
  <si>
    <t>NC03</t>
  </si>
  <si>
    <t>18_1</t>
  </si>
  <si>
    <t>NC04</t>
  </si>
  <si>
    <t>19_1</t>
  </si>
  <si>
    <t>NC05</t>
  </si>
  <si>
    <t>18_2</t>
  </si>
  <si>
    <t>NC06</t>
  </si>
  <si>
    <t>19_2</t>
  </si>
  <si>
    <t>NC07</t>
  </si>
  <si>
    <t>NC10</t>
  </si>
  <si>
    <t>SUBDIRECCIÓN_ADMINISTRATIVA_Y_FINANCIERA_SAF</t>
  </si>
  <si>
    <t>NC11</t>
  </si>
  <si>
    <t>GRUPO DE GESTIÓN HUMANA</t>
  </si>
  <si>
    <t>NC12</t>
  </si>
  <si>
    <t>NC13</t>
  </si>
  <si>
    <t>GRUPO DE PROCESOS CORPORATIVOS</t>
  </si>
  <si>
    <t>NC21</t>
  </si>
  <si>
    <t>SUBDIRECCIÓN_DE_GESTIÓN_Y_MANEJO_DE_ÁREAS_PROTEGIDAS_SGM</t>
  </si>
  <si>
    <t>18. DESARROLLAR ACCIONES DE GESTIÓN DEL CONOCIMIENTO.</t>
  </si>
  <si>
    <t>NC22</t>
  </si>
  <si>
    <t>NC23</t>
  </si>
  <si>
    <t>NC24</t>
  </si>
  <si>
    <t>5. SERVICIO DE EDUCACIÓN INFORMAL PARA LA GESTIÓN ADMINISTRATIVA</t>
  </si>
  <si>
    <t>SERVICIO_DE_EDUCACIÓN_INFORMAL_PARA_LA_GESTIÓN_ADMINISTRATIVA</t>
  </si>
  <si>
    <t>NC20</t>
  </si>
  <si>
    <t>NC30</t>
  </si>
  <si>
    <t>SUBDIRECCIÓN_DE_SOSTENIBILIDAD_Y_NEGOCIOS_AMBIENTALES_SSNA</t>
  </si>
  <si>
    <t>AM00</t>
  </si>
  <si>
    <t>DIRECCIÓN_TERRITORIAL_AMAZONÍA_DTAM</t>
  </si>
  <si>
    <t>AM01</t>
  </si>
  <si>
    <t>AM02</t>
  </si>
  <si>
    <t>AM03</t>
  </si>
  <si>
    <t>AM04</t>
  </si>
  <si>
    <t>AM05</t>
  </si>
  <si>
    <t>AM06</t>
  </si>
  <si>
    <t>AM07</t>
  </si>
  <si>
    <t>AM08</t>
  </si>
  <si>
    <t>AM09</t>
  </si>
  <si>
    <t>AM10</t>
  </si>
  <si>
    <t>AM11</t>
  </si>
  <si>
    <t>AN00</t>
  </si>
  <si>
    <t>DIRECCIÓN_TERRITORIAL_ANDES_NORORIENTALES_DTAN</t>
  </si>
  <si>
    <t>AN01</t>
  </si>
  <si>
    <t>AN02</t>
  </si>
  <si>
    <t>AN03</t>
  </si>
  <si>
    <t>AN04</t>
  </si>
  <si>
    <t>6. ACTUALIZAR AUTODIAGNÓSTICO, PLANES DE TRABAJO Y/O MEJORAMIENTO ANUAL.</t>
  </si>
  <si>
    <t>AN05</t>
  </si>
  <si>
    <t>AN06</t>
  </si>
  <si>
    <t>AN07</t>
  </si>
  <si>
    <t>AN08</t>
  </si>
  <si>
    <t>AO00</t>
  </si>
  <si>
    <t>DIRECCIÓN_TERRITORIAL_ANDES_OCCIDENTALES_DTAO</t>
  </si>
  <si>
    <t>AO01</t>
  </si>
  <si>
    <t>AO02</t>
  </si>
  <si>
    <t>AO03</t>
  </si>
  <si>
    <t>AO04</t>
  </si>
  <si>
    <t>1_2</t>
  </si>
  <si>
    <t>AO05</t>
  </si>
  <si>
    <t>1_4</t>
  </si>
  <si>
    <t>AO06</t>
  </si>
  <si>
    <t>2_1</t>
  </si>
  <si>
    <t>2. OBRA CIVIL.</t>
  </si>
  <si>
    <t>1. Realizar las obras preliminares - Número</t>
  </si>
  <si>
    <t>1. REALIZAR LAS OBRAS PRELIMINARES</t>
  </si>
  <si>
    <t>AO07</t>
  </si>
  <si>
    <t>2_2</t>
  </si>
  <si>
    <t>2. Realizar las actividades de cimentación y estructura - Número</t>
  </si>
  <si>
    <t>2. REALIZAR LAS ACTIVIDADES DE CIMENTACIÓN Y ESTRUCTURA</t>
  </si>
  <si>
    <t>AO08</t>
  </si>
  <si>
    <t>2_3</t>
  </si>
  <si>
    <t>AO09</t>
  </si>
  <si>
    <t>2_4</t>
  </si>
  <si>
    <t>4. Construir otros elementos no estructurales - Número</t>
  </si>
  <si>
    <t>4. CONSTRUIR OTROS ELEMENTOS NO ESTRUCTURALES</t>
  </si>
  <si>
    <t>AO10</t>
  </si>
  <si>
    <t>2_5</t>
  </si>
  <si>
    <t>1. Realizar las instalaciones que requiera la obra - Número</t>
  </si>
  <si>
    <t>1. REALIZAR LAS INSTALACIONES QUE REQUIERA LA OBRA</t>
  </si>
  <si>
    <t>AO11</t>
  </si>
  <si>
    <t>2_6</t>
  </si>
  <si>
    <t>2. Transportar los materiales y recursos de las obras - Número</t>
  </si>
  <si>
    <t>2. TRANSPORTAR LOS MATERIALES Y RECURSOS DE LAS OBRAS</t>
  </si>
  <si>
    <t>AO12</t>
  </si>
  <si>
    <t>2_7</t>
  </si>
  <si>
    <t>3. Realizar otras actividades complementarias - Número</t>
  </si>
  <si>
    <t>3. REALIZAR OTRAS ACTIVIDADES COMPLEMENTARIAS - NÚMERO</t>
  </si>
  <si>
    <t>CA00</t>
  </si>
  <si>
    <t>DIRECCIÓN_TERRITORIAL_CARIBE_DTCA</t>
  </si>
  <si>
    <t>CA01</t>
  </si>
  <si>
    <t>CA02</t>
  </si>
  <si>
    <t>CA03</t>
  </si>
  <si>
    <t>CA04</t>
  </si>
  <si>
    <t>CA05</t>
  </si>
  <si>
    <t>CA06</t>
  </si>
  <si>
    <t>CA07</t>
  </si>
  <si>
    <t>CA08</t>
  </si>
  <si>
    <t>CA09</t>
  </si>
  <si>
    <t>CA10</t>
  </si>
  <si>
    <t>CA11</t>
  </si>
  <si>
    <t>CA12</t>
  </si>
  <si>
    <t>CA13</t>
  </si>
  <si>
    <t>CA14</t>
  </si>
  <si>
    <t>CA15</t>
  </si>
  <si>
    <t>OR00</t>
  </si>
  <si>
    <t>DIRECCIÓN_TERRITORIAL_ORINOQUÍA_DTOR</t>
  </si>
  <si>
    <t>OR01</t>
  </si>
  <si>
    <t>OR02</t>
  </si>
  <si>
    <t>OR03</t>
  </si>
  <si>
    <t>OR08</t>
  </si>
  <si>
    <t>OR05</t>
  </si>
  <si>
    <t>OR06</t>
  </si>
  <si>
    <t>OR07</t>
  </si>
  <si>
    <t>OR04</t>
  </si>
  <si>
    <t>PA00</t>
  </si>
  <si>
    <t>DIRECCIÓN_TERRITORIAL_PACÍFICO_DTPA</t>
  </si>
  <si>
    <t>PA01</t>
  </si>
  <si>
    <t>PA02</t>
  </si>
  <si>
    <t>DNMI COLINAS Y LOMAS SUBMARINAS DE LA CUENCA DEL PACÍFICO NORTE</t>
  </si>
  <si>
    <t>PA03</t>
  </si>
  <si>
    <t>DNMI YURUPARÍ - MALPELO</t>
  </si>
  <si>
    <t>PA04</t>
  </si>
  <si>
    <t>PA05</t>
  </si>
  <si>
    <t>PA06</t>
  </si>
  <si>
    <t>PA07</t>
  </si>
  <si>
    <t>PA08</t>
  </si>
  <si>
    <t>PA09</t>
  </si>
  <si>
    <t>PA10</t>
  </si>
  <si>
    <t>PA11</t>
  </si>
  <si>
    <t>DEPENDENCIA2</t>
  </si>
  <si>
    <t>INSTRUCTIVO</t>
  </si>
  <si>
    <t>1.Se deben diligenciar los siguientes espacios</t>
  </si>
  <si>
    <t>•	Fecha de solicitud
•	Dependencia
•	Elaboró (Nombre)
•	Afecta Ordenador Del Gasto (SI/NO)
•	Afecta Producto (SI/NO)
•	Revisó (Nombre)
•	Ordenador Del Gastost</t>
  </si>
  <si>
    <t>2.Para el diligenciamiento del formato se debe buscar el consecutivo asociado a las actividades (ver anexo 1) y copiarlo en la columna E denominada CONSECUTIVO de la hoja E1-FO-1, la cual traerá la información asociada al consecutivo referente a:</t>
  </si>
  <si>
    <t>•	Nivel De Gestión
•	Dependencia
•	Sub-Dependencia
•	Recurso
•	Entidad
•	Grupo Particular
•	Cuenta
•	Valor Vigente
•	Valor Final
•	Programa
•	Proyecto De Inversión
•	Objetivo General
•	Objetivo Específico Del Proyecto
•	Producto
•	Código Producto Siif
•	Indicador De Producto
•	Actividad</t>
  </si>
  <si>
    <t>3.en la hoja E1-FO-1 columna Z  llamada "ordinal", se dispone una lista desplegable con información para seleccionar, relacionada con los siguientes items.
Esta información nos perimitirá identificar los conceptos de gastos que se afectarán con el traslado presupuestal.</t>
  </si>
  <si>
    <t>•	Arrendamiento De Bienes Inmuebles
•	Arrendamiento De Bienes Muebles 
•	Combustibles Y Lubricantes
•	Compra De Equipos De Tecnología
•	Compra Predios
•	Consultorías
•	Convenios
•	Dotaciones
•	Eventos Y Capacitaciones
•	Gastos De Viaje
•	Gastos De Viaje Internacional
•	Herramientas 
•	Insumos Agrícolas
•	Mantenimiento De Bienes Muebles
•	Mantenimiento De Equipos Tecnológicos
•	Obra Civil (Saf)
•	Otros Honorarios
•	Otros Insumos
•	Prestación Servicios
•	Tiquetes Nacionales
•	Tiquetes Internacionales
•	Transporte</t>
  </si>
  <si>
    <r>
      <rPr>
        <sz val="11"/>
        <color theme="1"/>
        <rFont val="Arial Narrow"/>
        <family val="2"/>
      </rPr>
      <t xml:space="preserve">4.Una vez diligenciada la anterior información, se debe registrar la información relacionada con el contracredito (Columna O) y posteriormente la informacion asociada al credito (Columna P) </t>
    </r>
    <r>
      <rPr>
        <b/>
        <sz val="11"/>
        <color rgb="FFFF0000"/>
        <rFont val="Arial Narrow"/>
        <family val="2"/>
      </rPr>
      <t>con la respectiva justificación del movimiento presupuestal</t>
    </r>
    <r>
      <rPr>
        <sz val="11"/>
        <color theme="1"/>
        <rFont val="Arial Narrow"/>
        <family val="2"/>
      </rPr>
      <t xml:space="preserve"> (columna AA), que deberá contener la necesidad del traslado de recursos, el motivo de financiamiento en el credito de recursos, el impacto de las metas asociadas tanto al credito como al contracredito en el caso que exista. En caso de no afectar metas, manifestarlo de manera expresa.</t>
    </r>
  </si>
  <si>
    <t>Total general</t>
  </si>
  <si>
    <t>Etiquetas de fila</t>
  </si>
  <si>
    <t>Suma de VALOR FINAL</t>
  </si>
  <si>
    <t>Suma de VALOR TOTAL</t>
  </si>
  <si>
    <t>(Todas)</t>
  </si>
  <si>
    <t>SC30-3202008-15-11-GEN-2</t>
  </si>
  <si>
    <t>4. SUBDIRECCIÓN DE SOSTENIBILIDAD Y NEGOCIOS AMBIENTALES - SSNA</t>
  </si>
  <si>
    <t>SC30-3202010-24-20-GEN-2</t>
  </si>
  <si>
    <t>SC30-3202010-25-11-GEN-2</t>
  </si>
  <si>
    <t>SC30-3202053-29-11-GEN-2</t>
  </si>
  <si>
    <t>SC30-3202053-30-11-GEN-2</t>
  </si>
  <si>
    <t>11. DOCUMENTOS DE LINEAMIENTOS TÉCNICOS</t>
  </si>
  <si>
    <t>30. REALIZAR EL SEGUIMIENTO A LA IMPLEMENTACIÓN DE ESTRATEGIAS DE SOSTENIBILIDAD CON BASE EN LAS COMPENSACIONES, VALORACIÓN DE LOS BIENES, BENEFICIOS ECOSISTÉMICOS Y CULTURALES E INICIATIVAS SOSTENIBLES EN LAS ÁREAS DEL SPNN.</t>
  </si>
  <si>
    <t>NIVEL CENTRAL</t>
  </si>
  <si>
    <t>3202 CONSERVACIÓN DE LA BIODIVERSIDAD Y SUS SERVICIOS ECOSISTÉMICOS</t>
  </si>
  <si>
    <t>PGN</t>
  </si>
  <si>
    <t>FONAM</t>
  </si>
  <si>
    <t>SC20-3202008-15-11-GEN-2</t>
  </si>
  <si>
    <t>SC20-3202008-15-11-HEC-2</t>
  </si>
  <si>
    <t>SC20-3202053-27-11-GEN-2</t>
  </si>
  <si>
    <t>SC21-3202008-9-11-GEN-2</t>
  </si>
  <si>
    <t>SC21-3202032-1-11-GEN-2</t>
  </si>
  <si>
    <t>SC22-3202008-15-11-GEN-2</t>
  </si>
  <si>
    <t>SC22-3202011-20-11-GEN-2</t>
  </si>
  <si>
    <t>SC22-3202018-3-11-GEN-2</t>
  </si>
  <si>
    <t>SC22-3202018-3-11-GEN-3</t>
  </si>
  <si>
    <t>SC22-3202018-4-11-GEN-2</t>
  </si>
  <si>
    <t>SC23-3202008-10-11-GEN-2</t>
  </si>
  <si>
    <t>SC23-3202008-13-11-GEN-2</t>
  </si>
  <si>
    <t>SC23-3202008-14-11-GEN-2</t>
  </si>
  <si>
    <t>SC23-3202008-15-11-HEC-2</t>
  </si>
  <si>
    <t>SC23-3202008-9-11-GEN-2</t>
  </si>
  <si>
    <t>SC23-3202038-17-11-GEN-2</t>
  </si>
  <si>
    <t>SC23-3202052-8-11-GEN-2</t>
  </si>
  <si>
    <t>SC23-3202053-26-11-GEN-2</t>
  </si>
  <si>
    <t>SC23-3202056-6-11-GEN-2</t>
  </si>
  <si>
    <t>SC23-3202060-18_1-11-GEN-2</t>
  </si>
  <si>
    <t>SC23-3202060-19_1-11-GEN-2</t>
  </si>
  <si>
    <t>SC24-3202008-11-11-GEN-2</t>
  </si>
  <si>
    <t>SC24-3202032-1-11-GEN-2</t>
  </si>
  <si>
    <t>3. SUBDIRECCIÓN DE GESTIÓN Y MANEJO DE ÁREAS PROTEGIDAS - SGM</t>
  </si>
  <si>
    <t>9. IMPLEMENTAR LOS INSTRUMENTOS DE PLANEACIÓN (PLANES DE MANEJO / REM U OTROS PROGRAMAS Y LINEAMIENTOS) DE LA ENTIDAD.</t>
  </si>
  <si>
    <t>1. SERVICIO DE PREVENCIÓN, VIGILANCIA Y CONTROL DE LAS ÁREAS PROTEGIDAS.</t>
  </si>
  <si>
    <t>14. LEVANTAR INFORMACIÓN DE LÍNEA BASE Y DE SEGUIMIENTO DE EFECTIVIDAD DEL MANEJO PARA LAS ÁREAS DEL SINAP.</t>
  </si>
  <si>
    <t>8. ACTUALIZAR LOS INSTRUMENTOS DE PLANEACIÓN DE LAS ÁREAS ADMINISTRADAS POR LA ENTIDAD.</t>
  </si>
  <si>
    <t>3. SERVICIO DE EDUCACIÓN INFORMAL EN EL MARCO DE LA CONSERVACIÓN DE LA BIODIVERSIDAD Y LOS SERVICIOS ECO SISTÉMICOS</t>
  </si>
  <si>
    <t>Etiquetas de columna</t>
  </si>
  <si>
    <t>SC22-3202011-21-11-GEN-2</t>
  </si>
  <si>
    <t>21. DESARROLLAR LAS ACCIONES NECESARIAS PARA EL CUMPLIMIENTO EFECTIVO DE LOS REQUISITOS DE CALIDAD ASOCIADAS AL RUNAP</t>
  </si>
  <si>
    <t>DN00-3202008-13-11-GEN-2</t>
  </si>
  <si>
    <t>DN00-3202008-15-11-GEN-2</t>
  </si>
  <si>
    <t>DN00-3202008-15-20-GEN-2</t>
  </si>
  <si>
    <t>DN00-3202008-15-21-GEN-2</t>
  </si>
  <si>
    <t>DN00-3202008-9-11-GEN-2</t>
  </si>
  <si>
    <t>DN00-3202032-1-11-GEN-2</t>
  </si>
  <si>
    <t>DN00-3202032-2-11-GEN-2</t>
  </si>
  <si>
    <t>DN00-3202053-26-21-GEN-2</t>
  </si>
  <si>
    <t>DN00-3202056-5-21-GEN-2</t>
  </si>
  <si>
    <t>DN00-3202060-18_1-11-GEN-2</t>
  </si>
  <si>
    <t>DN00-3299016-6-20-GEN-2</t>
  </si>
  <si>
    <t>DN00-3299016-6-21-GEN-2</t>
  </si>
  <si>
    <t>DN00-3299060-8-11-GEN-2</t>
  </si>
  <si>
    <t>DN01-3202008-15-20-GEN-2</t>
  </si>
  <si>
    <t>DN01-3202008-15-21-GEN-2</t>
  </si>
  <si>
    <t>DN01-3202008-9-20-GEN-2</t>
  </si>
  <si>
    <t>DN01-3202008-9-21-GEN-2</t>
  </si>
  <si>
    <t>DN01-3202010-25-20-GEN-2</t>
  </si>
  <si>
    <t>DN01-3202010-25-21-GEN-2</t>
  </si>
  <si>
    <t>DN01-3202032-1-20-GEN-2</t>
  </si>
  <si>
    <t>DN01-3202032-1-21-GEN-2</t>
  </si>
  <si>
    <t>DN01-3202038-17-20-GEN-2</t>
  </si>
  <si>
    <t>DN01-3202038-17-21-GEN-2</t>
  </si>
  <si>
    <t>DN01-3202053-26-20-GEN-2</t>
  </si>
  <si>
    <t>DN01-3202053-26-21-GEN-2</t>
  </si>
  <si>
    <t>DN01-3202056-5-20-GEN-2</t>
  </si>
  <si>
    <t>DN01-3202056-5-21-GEN-2</t>
  </si>
  <si>
    <t>DN01-3202060-18_1-20-GEN-2</t>
  </si>
  <si>
    <t>DN01-3202060-18_1-21-GEN-2</t>
  </si>
  <si>
    <t>DN01-3202060-19_1-20-GEN-2</t>
  </si>
  <si>
    <t>DN01-3202060-19_1-21-GEN-2</t>
  </si>
  <si>
    <t>DN01-3202060-19_2-20-GEN-2</t>
  </si>
  <si>
    <t>DN01-3299016-6-21-GEN-2</t>
  </si>
  <si>
    <t>DN02-3202008-10-11-GEN-2</t>
  </si>
  <si>
    <t>DN02-3202008-10-20-GEN-2</t>
  </si>
  <si>
    <t>DN02-3202008-13-11-GEN-2</t>
  </si>
  <si>
    <t>DN02-3202008-15-11-GEN-2</t>
  </si>
  <si>
    <t>DN02-3202008-15-20-GEN-2</t>
  </si>
  <si>
    <t>DN02-3202008-9-11-GEN-2</t>
  </si>
  <si>
    <t>DN02-3202008-9-20-GEN-2</t>
  </si>
  <si>
    <t>DN02-3202032-1-11-GEN-2</t>
  </si>
  <si>
    <t>DN02-3202032-1-20-GEN-2</t>
  </si>
  <si>
    <t>DN02-3202032-1-21-GEN-2</t>
  </si>
  <si>
    <t>DN02-3202056-5-20-GEN-2</t>
  </si>
  <si>
    <t>DN02-3202056-5-21-GEN-2</t>
  </si>
  <si>
    <t>DN03-3202008-10-11-GEN-2</t>
  </si>
  <si>
    <t>DN03-3202008-10-20-GEN-2</t>
  </si>
  <si>
    <t>DN03-3202008-15-11-GEN-2</t>
  </si>
  <si>
    <t>DN03-3202008-15-20-GEN-2</t>
  </si>
  <si>
    <t>DN03-3202008-15-21-GEN-2</t>
  </si>
  <si>
    <t>DN03-3202008-9-20-GEN-2</t>
  </si>
  <si>
    <t>DN03-3202008-9-21-GEN-2</t>
  </si>
  <si>
    <t>DN03-3202010-25-11-GEN-2</t>
  </si>
  <si>
    <t>DN03-3202010-25-20-GEN-2</t>
  </si>
  <si>
    <t>DN03-3202010-25-21-GEN-2</t>
  </si>
  <si>
    <t>DN03-3202032-1-11-GEN-2</t>
  </si>
  <si>
    <t>DN03-3202032-1-20-GEN-2</t>
  </si>
  <si>
    <t>DN03-3202032-1-21-GEN-2</t>
  </si>
  <si>
    <t>DN03-3202038-17-20-GEN-2</t>
  </si>
  <si>
    <t>DN03-3202038-17-21-GEN-2</t>
  </si>
  <si>
    <t>DN03-3202053-26-20-GEN-2</t>
  </si>
  <si>
    <t>DN03-3202053-26-21-GEN-2</t>
  </si>
  <si>
    <t>DN03-3202053-27-20-GEN-2</t>
  </si>
  <si>
    <t>DN03-3202056-5-20-GEN-2</t>
  </si>
  <si>
    <t>DN03-3202056-5-21-GEN-2</t>
  </si>
  <si>
    <t>DN03-3202060-18_1-20-GEN-2</t>
  </si>
  <si>
    <t>DN03-3202060-18_1-21-GEN-2</t>
  </si>
  <si>
    <t>DN03-3202060-19_1-20-GEN-2</t>
  </si>
  <si>
    <t>DN03-3202060-19_1-21-GEN-2</t>
  </si>
  <si>
    <t>DN04-3202008-13-21-GEN-2</t>
  </si>
  <si>
    <t>DN04-3202008-15-11-GEN-2</t>
  </si>
  <si>
    <t>DN04-3202008-15-20-GEN-2</t>
  </si>
  <si>
    <t>DN04-3202008-9-11-GEN-2</t>
  </si>
  <si>
    <t>DN04-3202032-1-11-GEN-2</t>
  </si>
  <si>
    <t>DN04-3202032-1-20-GEN-2</t>
  </si>
  <si>
    <t>DN04-3202032-1-21-GEN-2</t>
  </si>
  <si>
    <t>DN04-3202032-2-11-GEN-2</t>
  </si>
  <si>
    <t>DN04-3202038-17-11-GEN-2</t>
  </si>
  <si>
    <t>DN04-3202053-26-20-GEN-2</t>
  </si>
  <si>
    <t>DN04-3202053-26-21-GEN-2</t>
  </si>
  <si>
    <t>DN04-3202056-5-20-GEN-2</t>
  </si>
  <si>
    <t>DN04-3202056-5-21-GEN-2</t>
  </si>
  <si>
    <t>DN04-3202060-18_1-11-GEN-2</t>
  </si>
  <si>
    <t>DN05-3202008-15-20-TSE-2</t>
  </si>
  <si>
    <t>DN05-3202008-15-21-GEN-2</t>
  </si>
  <si>
    <t>DN05-3202008-9-20-GEN-2</t>
  </si>
  <si>
    <t>DN05-3202008-9-20-TSE-2</t>
  </si>
  <si>
    <t>DN05-3202008-9-21-GEN-2</t>
  </si>
  <si>
    <t>DN05-3202008-9-21-TSE-2</t>
  </si>
  <si>
    <t>DN05-3202032-1-20-GEN-2</t>
  </si>
  <si>
    <t>DN05-3202032-1-20-TSE-2</t>
  </si>
  <si>
    <t>DN05-3202032-1-21-GEN-2</t>
  </si>
  <si>
    <t>DN05-3202032-1-21-TSE-2</t>
  </si>
  <si>
    <t>DN05-3202038-17-20-TSE-2</t>
  </si>
  <si>
    <t>DN05-3202038-17-21-TSE-2</t>
  </si>
  <si>
    <t>DN05-3202053-26-20-TSE-2</t>
  </si>
  <si>
    <t>DN05-3202053-26-21-GEN-2</t>
  </si>
  <si>
    <t>DN05-3202053-27-20-TSE-2</t>
  </si>
  <si>
    <t>DN05-3202053-27-21-GEN-2</t>
  </si>
  <si>
    <t>DN05-3202056-5-20-TSE-2</t>
  </si>
  <si>
    <t>DN05-3202056-5-21-TSE-2</t>
  </si>
  <si>
    <t>DN05-3202060-18_1-20-TSE-2</t>
  </si>
  <si>
    <t>DN05-3202060-18_1-21-TSE-2</t>
  </si>
  <si>
    <t>DN05-3202060-19_1-20-TSE-2</t>
  </si>
  <si>
    <t>DN05-3202060-19_1-21-TSE-2</t>
  </si>
  <si>
    <t>DN05-3299011-2_1-20-TSE-2</t>
  </si>
  <si>
    <t>DN06-3202008-15-11-GEN-2</t>
  </si>
  <si>
    <t>DN06-3202008-15-20-GEN-2</t>
  </si>
  <si>
    <t>DN06-3202008-9-11-GEN-2</t>
  </si>
  <si>
    <t>DN06-3202008-9-20-GEN-2</t>
  </si>
  <si>
    <t>DN06-3202032-1-11-GEN-2</t>
  </si>
  <si>
    <t>DN06-3202032-1-20-GEN-2</t>
  </si>
  <si>
    <t>DN06-3202032-1-21-GEN-2</t>
  </si>
  <si>
    <t>DN06-3202038-17-11-GEN-2</t>
  </si>
  <si>
    <t>DN06-3202038-17-20-GEN-2</t>
  </si>
  <si>
    <t>DN06-3202053-26-20-GEN-2</t>
  </si>
  <si>
    <t>DN06-3202053-26-21-GEN-2</t>
  </si>
  <si>
    <t>DN06-3202056-5-20-GEN-2</t>
  </si>
  <si>
    <t>DN06-3202056-5-21-GEN-2</t>
  </si>
  <si>
    <t>DN06-3202060-19_2-20-GEN-2</t>
  </si>
  <si>
    <t>DN07-3202008-15-11-GEN-2</t>
  </si>
  <si>
    <t>DN07-3202008-15-20-GEN-2</t>
  </si>
  <si>
    <t>DN07-3202008-9-11-GEN-2</t>
  </si>
  <si>
    <t>DN07-3202008-9-20-GEN-2</t>
  </si>
  <si>
    <t>DN07-3202032-1-11-GEN-2</t>
  </si>
  <si>
    <t>DN07-3202032-1-20-GEN-2</t>
  </si>
  <si>
    <t>DN07-3202032-1-21-GEN-2</t>
  </si>
  <si>
    <t>DN07-3202038-17-11-GEN-2</t>
  </si>
  <si>
    <t>DN07-3202038-17-20-GEN-2</t>
  </si>
  <si>
    <t>DN07-3202053-26-20-GEN-2</t>
  </si>
  <si>
    <t>DN07-3202053-26-21-GEN-2</t>
  </si>
  <si>
    <t>DN07-3202053-27-20-GEN-2</t>
  </si>
  <si>
    <t>DN07-3202056-5-20-GEN-2</t>
  </si>
  <si>
    <t>DN07-3202056-5-21-GEN-2</t>
  </si>
  <si>
    <t>DN07-3202060-18_1-11-GEN-2</t>
  </si>
  <si>
    <t>DN07-3202060-18_1-20-GEN-2</t>
  </si>
  <si>
    <t>DN08-3202008-15-20-GEN-2</t>
  </si>
  <si>
    <t>DN08-3202008-15-21-GEN-2</t>
  </si>
  <si>
    <t>DN08-3202008-9-20-GEN-2</t>
  </si>
  <si>
    <t>DN08-3202008-9-20-TUA-2</t>
  </si>
  <si>
    <t>DN08-3202008-9-21-GEN-2</t>
  </si>
  <si>
    <t>DN08-3202008-9-21-TUA-2</t>
  </si>
  <si>
    <t>DN08-3202010-25-20-GEN-2</t>
  </si>
  <si>
    <t>DN08-3202010-25-20-TUA-2</t>
  </si>
  <si>
    <t>DN08-3202010-25-21-GEN-2</t>
  </si>
  <si>
    <t>DN08-3202032-1-20-GEN-2</t>
  </si>
  <si>
    <t>DN08-3202032-1-20-TUA-2</t>
  </si>
  <si>
    <t>DN08-3202032-1-21-GEN-2</t>
  </si>
  <si>
    <t>DN08-3202038-17-20-GEN-2</t>
  </si>
  <si>
    <t>DN08-3202038-17-21-GEN-2</t>
  </si>
  <si>
    <t>DN08-3202052-8-21-GEN-2</t>
  </si>
  <si>
    <t>DN08-3202053-26-20-GEN-2</t>
  </si>
  <si>
    <t>DN08-3202053-26-21-GEN-2</t>
  </si>
  <si>
    <t>DN08-3202053-27-20-GEN-2</t>
  </si>
  <si>
    <t>DN08-3202053-27-21-GEN-2</t>
  </si>
  <si>
    <t>DN08-3202056-5-20-GEN-2</t>
  </si>
  <si>
    <t>DN08-3202056-5-21-GEN-2</t>
  </si>
  <si>
    <t>DN08-3202060-18_1-20-GEN-2</t>
  </si>
  <si>
    <t>DN08-3202060-18_1-21-GEN-2</t>
  </si>
  <si>
    <t>DN08-3202060-19_1-20-GEN-2</t>
  </si>
  <si>
    <t>DN08-3202060-19_1-21-GEN-2</t>
  </si>
  <si>
    <t>DN08-3299011-2_1-21-GEN-2</t>
  </si>
  <si>
    <t>3. REALIZAR LOS ACABADOS DE LAS OBRAS - NÚMERO</t>
  </si>
  <si>
    <t>NIVEL TERRITORIAL</t>
  </si>
  <si>
    <t>DR00-3202008-15-10-GEN-2</t>
  </si>
  <si>
    <t>DR00-3202008-15-20-GEN-2</t>
  </si>
  <si>
    <t>DR00-3202008-9-10-GEN-2</t>
  </si>
  <si>
    <t>DR00-3202008-9-20-GEN-2</t>
  </si>
  <si>
    <t>DR00-3202008-9-21-GEN-2</t>
  </si>
  <si>
    <t>DR00-3202010-24-10-GEN-2</t>
  </si>
  <si>
    <t>DR00-3202010-24-20-GEN-2</t>
  </si>
  <si>
    <t>DR00-3202032-1-10-GEN-2</t>
  </si>
  <si>
    <t>DR00-3202032-1-20-GEN-2</t>
  </si>
  <si>
    <t>DR00-3202032-1-21-GEN-2</t>
  </si>
  <si>
    <t>DR00-3202052-8-10-GEN-2</t>
  </si>
  <si>
    <t>DR00-3202060-18_1-10-GEN-2</t>
  </si>
  <si>
    <t>DR00-3202060-18_1-20-GEN-2</t>
  </si>
  <si>
    <t>DR00-3299016-6-20-GEN-2</t>
  </si>
  <si>
    <t>DR01-3202008-10-10-GEN-2</t>
  </si>
  <si>
    <t>DR01-3202008-10-20-GEN-2</t>
  </si>
  <si>
    <t>DR01-3202008-15-10-GEN-2</t>
  </si>
  <si>
    <t>DR01-3202008-9-10-GEN-2</t>
  </si>
  <si>
    <t>DR01-3202008-9-20-GEN-2</t>
  </si>
  <si>
    <t>DR01-3202008-9-21-GEN-2</t>
  </si>
  <si>
    <t>DR01-3202032-1-10-GEN-2</t>
  </si>
  <si>
    <t>DR01-3202032-1-20-GEN-2</t>
  </si>
  <si>
    <t>DR01-3202032-1-21-GEN-2</t>
  </si>
  <si>
    <t>DR01-3202038-17-20-GEN-3</t>
  </si>
  <si>
    <t>DR01-3202038-17-21-GEN-2</t>
  </si>
  <si>
    <t>DR01-3202053-26-20-GEN-2</t>
  </si>
  <si>
    <t>DR01-3202053-26-20-GEN-3</t>
  </si>
  <si>
    <t>DR01-3202053-26-21-GEN-2</t>
  </si>
  <si>
    <t>DR01-3202060-18_1-10-GEN-2</t>
  </si>
  <si>
    <t>DR01-3202060-18_1-20-GEN-2</t>
  </si>
  <si>
    <t>DR01-3202060-18_1-20-GEN-3</t>
  </si>
  <si>
    <t>DR01-3202060-18_1-21-GEN-2</t>
  </si>
  <si>
    <t>DR02-3202008-13-21-TUA-2</t>
  </si>
  <si>
    <t>DR02-3202008-15-20-TUA-2</t>
  </si>
  <si>
    <t>DR02-3202008-15-21-TUA-2</t>
  </si>
  <si>
    <t>DR02-3202008-9-20-TSE-2</t>
  </si>
  <si>
    <t>DR02-3202008-9-20-TUA-2</t>
  </si>
  <si>
    <t>DR02-3202008-9-21-TSE-2</t>
  </si>
  <si>
    <t>DR02-3202008-9-21-TUA-2</t>
  </si>
  <si>
    <t>DR02-3202010-24-20-TUA-2</t>
  </si>
  <si>
    <t>DR02-3202010-24-21-TUA-2</t>
  </si>
  <si>
    <t>DR02-3202032-1-20-TUA-2</t>
  </si>
  <si>
    <t>DR02-3202032-1-21-TUA-2</t>
  </si>
  <si>
    <t>DR02-3202032-2-20-TSE-2</t>
  </si>
  <si>
    <t>DR02-3202032-2-21-TSE-2</t>
  </si>
  <si>
    <t>DR02-3202052-8-21-TSE-2</t>
  </si>
  <si>
    <t>DR02-3202053-26-20-TUA-3</t>
  </si>
  <si>
    <t>DR02-3202053-26-21-TUA-2</t>
  </si>
  <si>
    <t>DR02-3202056-5-21-TUA-2</t>
  </si>
  <si>
    <t>DR02-3202060-18_1-20-TUA-2</t>
  </si>
  <si>
    <t>DR02-3202060-18_1-21-TUA-2</t>
  </si>
  <si>
    <t>DR02-3299011-1_2-20-TUA-2</t>
  </si>
  <si>
    <t>DR02-3299016-6-20-TUA-2</t>
  </si>
  <si>
    <t>DR03-3202008-9-10-GEN-2</t>
  </si>
  <si>
    <t>DR03-3202008-9-20-GEN-2</t>
  </si>
  <si>
    <t>DR03-3202008-9-21-GEN-2</t>
  </si>
  <si>
    <t>DR03-3202032-1-10-GEN-2</t>
  </si>
  <si>
    <t>DR03-3202032-1-20-GEN-2</t>
  </si>
  <si>
    <t>DR03-3202032-1-21-GEN-2</t>
  </si>
  <si>
    <t>DR03-3202038-17-10-GEN-2</t>
  </si>
  <si>
    <t>DR03-3202038-17-20-GEN-2</t>
  </si>
  <si>
    <t>DR03-3202038-17-21-GEN-2</t>
  </si>
  <si>
    <t>DR03-3202053-26-10-GEN-2</t>
  </si>
  <si>
    <t>DR03-3202053-26-20-GEN-2</t>
  </si>
  <si>
    <t>DR03-3202053-26-21-GEN-2</t>
  </si>
  <si>
    <t>DR03-3202056-5-10-GEN-2</t>
  </si>
  <si>
    <t>DR03-3202056-5-21-GEN-2</t>
  </si>
  <si>
    <t>DR03-3202060-18_1-20-GEN-3</t>
  </si>
  <si>
    <t>DR03-3299016-6-20-GEN-2</t>
  </si>
  <si>
    <t>DR04-3202008-15-10-GEN-2</t>
  </si>
  <si>
    <t>DR04-3202008-9-10-GEN-2</t>
  </si>
  <si>
    <t>DR04-3202008-9-20-GEN-2</t>
  </si>
  <si>
    <t>DR04-3202008-9-21-GEN-2</t>
  </si>
  <si>
    <t>DR04-3202010-24-20-GEN-2</t>
  </si>
  <si>
    <t>DR04-3202010-24-21-GEN-2</t>
  </si>
  <si>
    <t>DR04-3202032-1-10-GEN-2</t>
  </si>
  <si>
    <t>DR04-3202032-1-20-GEN-2</t>
  </si>
  <si>
    <t>DR04-3202032-1-21-GEN-2</t>
  </si>
  <si>
    <t>DR04-3202038-17-10-GEN-2</t>
  </si>
  <si>
    <t>DR04-3202038-17-21-GEN-2</t>
  </si>
  <si>
    <t>DR04-3202056-5-20-GEN-2</t>
  </si>
  <si>
    <t>DR04-3202056-5-21-GEN-2</t>
  </si>
  <si>
    <t>DR04-3202060-18_1-10-GEN-2</t>
  </si>
  <si>
    <t>DR04-3202060-18_1-20-GEN-2</t>
  </si>
  <si>
    <t>DR04-3202060-18_1-21-GEN-2</t>
  </si>
  <si>
    <t>DR05-3202008-15-10-GEN-2</t>
  </si>
  <si>
    <t>DR05-3202008-9-20-GEN-2</t>
  </si>
  <si>
    <t>DR05-3202010-24-10-GEN-2</t>
  </si>
  <si>
    <t>DR05-3202010-24-20-GEN-2</t>
  </si>
  <si>
    <t>DR05-3202032-1-10-GEN-2</t>
  </si>
  <si>
    <t>DR05-3202032-1-20-GEN-2</t>
  </si>
  <si>
    <t>DR05-3202032-1-21-GEN-2</t>
  </si>
  <si>
    <t>DR05-3202038-17-20-GEN-2</t>
  </si>
  <si>
    <t>DR05-3202052-8-10-GEN-2</t>
  </si>
  <si>
    <t>DR05-3202052-8-20-GEN-2</t>
  </si>
  <si>
    <t>DR05-3202053-26-10-GEN-2</t>
  </si>
  <si>
    <t>DR05-3202053-26-20-GEN-2</t>
  </si>
  <si>
    <t>DR05-3202053-26-20-GEN-3</t>
  </si>
  <si>
    <t>DR05-3202053-26-21-GEN-2</t>
  </si>
  <si>
    <t>DR05-3202056-5-10-GEN-2</t>
  </si>
  <si>
    <t>DR05-3202056-5-20-GEN-2</t>
  </si>
  <si>
    <t>DR05-3202056-5-21-GEN-2</t>
  </si>
  <si>
    <t>DR05-3202060-18_1-10-GEN-2</t>
  </si>
  <si>
    <t>DR05-3202060-18_1-20-GEN-2</t>
  </si>
  <si>
    <t>DR05-3202060-18_1-21-GEN-2</t>
  </si>
  <si>
    <t>DR06-3202008-15-10-GEN-2</t>
  </si>
  <si>
    <t>DR06-3202008-9-10-GEN-2</t>
  </si>
  <si>
    <t>DR06-3202008-9-20-GEN-2</t>
  </si>
  <si>
    <t>DR06-3202008-9-21-TUA-2</t>
  </si>
  <si>
    <t>DR06-3202032-1-10-GEN-2</t>
  </si>
  <si>
    <t>DR06-3202032-1-20-GEN-2</t>
  </si>
  <si>
    <t>DR06-3202032-1-21-GEN-2</t>
  </si>
  <si>
    <t>DR06-3202053-26-10-GEN-2</t>
  </si>
  <si>
    <t>DR06-3202053-26-20-GEN-3</t>
  </si>
  <si>
    <t>DR06-3202053-26-21-GEN-2</t>
  </si>
  <si>
    <t>DR06-3202056-5-10-GEN-2</t>
  </si>
  <si>
    <t>DR06-3202056-5-20-GEN-2</t>
  </si>
  <si>
    <t>DR06-3202060-18_1-10-GEN-2</t>
  </si>
  <si>
    <t>DR06-3202060-18_1-20-GEN-2</t>
  </si>
  <si>
    <t>DR06-3202060-18_1-21-GEN-2</t>
  </si>
  <si>
    <t>DR06-3299016-6-20-GEN-2</t>
  </si>
  <si>
    <t>DR07-3202008-13-20-GEN-2</t>
  </si>
  <si>
    <t>DR07-3202008-15-10-GEN-2</t>
  </si>
  <si>
    <t>DR07-3202008-9-10-GEN-2</t>
  </si>
  <si>
    <t>DR07-3202008-9-20-GEN-2</t>
  </si>
  <si>
    <t>DR07-3202008-9-21-GEN-2</t>
  </si>
  <si>
    <t>DR07-3202010-24-10-GEN-2</t>
  </si>
  <si>
    <t>DR07-3202032-1-10-GEN-2</t>
  </si>
  <si>
    <t>DR07-3202032-1-20-GEN-2</t>
  </si>
  <si>
    <t>DR07-3202032-1-21-GEN-2</t>
  </si>
  <si>
    <t>DR07-3202038-17-10-GEN-2</t>
  </si>
  <si>
    <t>DR07-3202038-17-20-GEN-3</t>
  </si>
  <si>
    <t>DR07-3202052-8-10-GEN-2</t>
  </si>
  <si>
    <t>DR07-3202052-8-20-GEN-2</t>
  </si>
  <si>
    <t>DR07-3202053-26-20-GEN-2</t>
  </si>
  <si>
    <t>DR07-3202053-26-20-GEN-3</t>
  </si>
  <si>
    <t>DR07-3202053-26-21-GEN-2</t>
  </si>
  <si>
    <t>DR07-3202056-5-10-GEN-2</t>
  </si>
  <si>
    <t>DR07-3202056-5-20-GEN-2</t>
  </si>
  <si>
    <t>DR07-3202060-18_1-20-GEN-2</t>
  </si>
  <si>
    <t>DR07-3202060-18_1-21-GEN-2</t>
  </si>
  <si>
    <t>DR08-3202008-15-10-GEN-2</t>
  </si>
  <si>
    <t>DR08-3202008-15-20-GEN-2</t>
  </si>
  <si>
    <t>DR08-3202008-15-21-GEN-2</t>
  </si>
  <si>
    <t>DR08-3202008-9-10-GEN-2</t>
  </si>
  <si>
    <t>DR08-3202008-9-21-GEN-2</t>
  </si>
  <si>
    <t>DR08-3202032-1-10-GEN-2</t>
  </si>
  <si>
    <t>DR08-3202032-1-20-GEN-2</t>
  </si>
  <si>
    <t>DR08-3202032-1-21-GEN-2</t>
  </si>
  <si>
    <t>DR08-3202038-17-20-GEN-2</t>
  </si>
  <si>
    <t>DR08-3202056-5-10-GEN-2</t>
  </si>
  <si>
    <t>DR08-3202056-5-20-GEN-2</t>
  </si>
  <si>
    <t>DR08-3202060-18_1-21-GEN-2</t>
  </si>
  <si>
    <t>DR08-3299016-6-20-GEN-2</t>
  </si>
  <si>
    <t>2. ELABORAR INFORMES DE SUPERVISIÓN - NÚMERO</t>
  </si>
  <si>
    <t>DP00-3202008-10-10-GEN-2</t>
  </si>
  <si>
    <t>DP00-3202008-10-20-GEN-2</t>
  </si>
  <si>
    <t>DP00-3202008-10-20-GEN-3</t>
  </si>
  <si>
    <t>DP00-3202008-12-10-GEN-2</t>
  </si>
  <si>
    <t>DP00-3202008-13-10-GEN-2</t>
  </si>
  <si>
    <t>DP00-3202008-15-10-GEN-2</t>
  </si>
  <si>
    <t>DP00-3202008-15-20-GEN-2</t>
  </si>
  <si>
    <t>DP00-3202008-15-21-GEN-2</t>
  </si>
  <si>
    <t>DP00-3202008-9-10-GEN-2</t>
  </si>
  <si>
    <t>DP00-3202008-9-21-GEN-2</t>
  </si>
  <si>
    <t>DP00-3202010-25-21-GEN-2</t>
  </si>
  <si>
    <t>DP00-3202032-1-20-GEN-2</t>
  </si>
  <si>
    <t>DP00-3202032-1-21-GEN-2</t>
  </si>
  <si>
    <t>DP00-3202032-2-20-GEN-2</t>
  </si>
  <si>
    <t>DP00-3202056-5-20-GEN-2</t>
  </si>
  <si>
    <t>DP00-3202060-18_1-20-GEN-2</t>
  </si>
  <si>
    <t>DP01-3202008-10-20-GEN-2</t>
  </si>
  <si>
    <t>DP01-3202008-15-10-GEN-2</t>
  </si>
  <si>
    <t>DP01-3202008-15-20-GEN-2</t>
  </si>
  <si>
    <t>DP01-3202008-15-21-GEN-2</t>
  </si>
  <si>
    <t>DP01-3202008-9-10-GEN-2</t>
  </si>
  <si>
    <t>DP01-3202008-9-20-GEN-3</t>
  </si>
  <si>
    <t>DP01-3202008-9-21-GEN-2</t>
  </si>
  <si>
    <t>DP01-3202032-1-10-GEN-2</t>
  </si>
  <si>
    <t>DP01-3202032-1-20-GEN-2</t>
  </si>
  <si>
    <t>DP01-3202056-5-21-GEN-2</t>
  </si>
  <si>
    <t>DP01-3202060-18_1-10-GEN-2</t>
  </si>
  <si>
    <t>DP01-3202060-18_1-21-GEN-2</t>
  </si>
  <si>
    <t>DP02-3202008-15-21-GEN-2</t>
  </si>
  <si>
    <t>DP02-3202052-7-21-GEN-2</t>
  </si>
  <si>
    <t>DP03-3202008-15-21-GEN-2</t>
  </si>
  <si>
    <t>DP04-3202008-10-20-TSE-2</t>
  </si>
  <si>
    <t>DP04-3202008-10-20-TSE-3</t>
  </si>
  <si>
    <t>DP04-3202008-10-21-TSE-2</t>
  </si>
  <si>
    <t>DP04-3202008-15-20-TSE-2</t>
  </si>
  <si>
    <t>DP04-3202008-15-20-TUA-2</t>
  </si>
  <si>
    <t>DP04-3202008-15-21-TSE-2</t>
  </si>
  <si>
    <t>DP04-3202008-15-21-TUA-2</t>
  </si>
  <si>
    <t>DP04-3202008-9-20-TSE-2</t>
  </si>
  <si>
    <t>DP04-3202008-9-21-TSE-2</t>
  </si>
  <si>
    <t>DP04-3202010-25-20-TSE-2</t>
  </si>
  <si>
    <t>DP04-3202010-25-21-TSE-2</t>
  </si>
  <si>
    <t>DP04-3202032-1-20-TSE-2</t>
  </si>
  <si>
    <t>DP04-3202032-1-21-TSE-2</t>
  </si>
  <si>
    <t>DP04-3202038-17-20-TSE-2</t>
  </si>
  <si>
    <t>DP04-3202038-17-21-TSE-2</t>
  </si>
  <si>
    <t>DP04-3202052-8-20-TSE-2</t>
  </si>
  <si>
    <t>DP04-3202052-8-21-TSE-2</t>
  </si>
  <si>
    <t>DP04-3202053-26-20-TSE-2</t>
  </si>
  <si>
    <t>DP04-3202053-26-21-TSE-2</t>
  </si>
  <si>
    <t>DP04-3202053-27-20-TSE-2</t>
  </si>
  <si>
    <t>DP04-3202053-27-21-TSE-2</t>
  </si>
  <si>
    <t>DP04-3202056-5-20-TSE-2</t>
  </si>
  <si>
    <t>DP04-3202056-5-21-TSE-2</t>
  </si>
  <si>
    <t>DP04-3202060-17-20-TSE-2</t>
  </si>
  <si>
    <t>DP04-3202060-17-21-TSE-2</t>
  </si>
  <si>
    <t>DP04-3202060-18_1-20-TSE-2</t>
  </si>
  <si>
    <t>DP04-3202060-18_1-21-TSE-2</t>
  </si>
  <si>
    <t>DP05-3202008-10-10-GEN-2</t>
  </si>
  <si>
    <t>DP05-3202008-10-20-GEN-2</t>
  </si>
  <si>
    <t>DP05-3202008-15-10-GEN-2</t>
  </si>
  <si>
    <t>DP05-3202008-9-10-GEN-2</t>
  </si>
  <si>
    <t>DP05-3202008-9-20-GEN-2</t>
  </si>
  <si>
    <t>DP05-3202010-25-10-GEN-2</t>
  </si>
  <si>
    <t>DP05-3202010-25-20-GEN-2</t>
  </si>
  <si>
    <t>DP05-3202010-25-21-GEN-2</t>
  </si>
  <si>
    <t>DP05-3202032-1-10-GEN-2</t>
  </si>
  <si>
    <t>DP05-3202032-1-20-GEN-2</t>
  </si>
  <si>
    <t>DP05-3202052-8-21-GEN-2</t>
  </si>
  <si>
    <t>DP05-3202056-5-10-GEN-2</t>
  </si>
  <si>
    <t>DP05-3202056-5-20-GEN-2</t>
  </si>
  <si>
    <t>DP05-3202060-19_1-10-GEN-2</t>
  </si>
  <si>
    <t>DP05-3202060-19_1-20-GEN-2</t>
  </si>
  <si>
    <t>DP05-3202060-19_1-21-GEN-2</t>
  </si>
  <si>
    <t>DP06-3202008-10-10-GEN-2</t>
  </si>
  <si>
    <t>DP06-3202008-10-20-GEN-2</t>
  </si>
  <si>
    <t>DP06-3202008-13-20-GEN-2</t>
  </si>
  <si>
    <t>DP06-3202008-15-10-GEN-2</t>
  </si>
  <si>
    <t>DP06-3202008-15-20-GEN-2</t>
  </si>
  <si>
    <t>DP06-3202008-15-21-GEN-2</t>
  </si>
  <si>
    <t>DP06-3202008-9-10-GEN-2</t>
  </si>
  <si>
    <t>DP06-3202008-9-20-GEN-2</t>
  </si>
  <si>
    <t>DP06-3202008-9-21-GEN-2</t>
  </si>
  <si>
    <t>DP06-3202032-1-10-GEN-2</t>
  </si>
  <si>
    <t>DP06-3202032-1-20-GEN-2</t>
  </si>
  <si>
    <t>DP06-3202038-17-20-GEN-2</t>
  </si>
  <si>
    <t>DP06-3202038-17-21-GEN-2</t>
  </si>
  <si>
    <t>DP06-3202056-5-10-GEN-2</t>
  </si>
  <si>
    <t>DP06-3202060-18_1-21-GEN-2</t>
  </si>
  <si>
    <t>DP06-3202060-19_1-10-GEN-2</t>
  </si>
  <si>
    <t>DP07-3202008-10-10-GEN-2</t>
  </si>
  <si>
    <t>DP07-3202008-13-10-GEN-2</t>
  </si>
  <si>
    <t>DP07-3202008-15-10-GEN-2</t>
  </si>
  <si>
    <t>DP07-3202008-15-20-GEN-2</t>
  </si>
  <si>
    <t>DP07-3202008-9-20-GEN-2</t>
  </si>
  <si>
    <t>DP07-3202032-1-10-GEN-2</t>
  </si>
  <si>
    <t>DP07-3202032-1-20-GEN-2</t>
  </si>
  <si>
    <t>DP07-3202052-8-10-GEN-2</t>
  </si>
  <si>
    <t>DP07-3202056-5-10-GEN-2</t>
  </si>
  <si>
    <t>DP07-3202060-18_1-10-GEN-2</t>
  </si>
  <si>
    <t>DP07-3202060-18_1-21-GEN-3</t>
  </si>
  <si>
    <t>DP07-3202060-19_1-10-GEN-2</t>
  </si>
  <si>
    <t>DP07-3202060-19_2-10-GEN-2</t>
  </si>
  <si>
    <t>DP08-3202008-10-20-GEN-2</t>
  </si>
  <si>
    <t>DP08-3202008-10-21-GEN-2</t>
  </si>
  <si>
    <t>DP08-3202008-15-10-GEN-2</t>
  </si>
  <si>
    <t>DP08-3202008-15-20-GEN-2</t>
  </si>
  <si>
    <t>DP08-3202008-15-21-GEN-2</t>
  </si>
  <si>
    <t>DP08-3202008-9-10-GEN-2</t>
  </si>
  <si>
    <t>DP08-3202032-1-10-GEN-2</t>
  </si>
  <si>
    <t>DP08-3202032-1-20-GEN-2</t>
  </si>
  <si>
    <t>DP08-3202032-1-21-GEN-2</t>
  </si>
  <si>
    <t>DP08-3202038-17-10-GEN-2</t>
  </si>
  <si>
    <t>DP08-3202038-17-20-GEN-2</t>
  </si>
  <si>
    <t>DP08-3202056-5-10-GEN-2</t>
  </si>
  <si>
    <t>DP08-3202056-5-20-GEN-2</t>
  </si>
  <si>
    <t>DP08-3202060-18_1-10-GEN-2</t>
  </si>
  <si>
    <t>DP09-3202008-10-10-GEN-2</t>
  </si>
  <si>
    <t>DP09-3202008-15-10-GEN-2</t>
  </si>
  <si>
    <t>DP09-3202008-15-20-GEN-2</t>
  </si>
  <si>
    <t>DP09-3202008-9-10-GEN-2</t>
  </si>
  <si>
    <t>DP09-3202010-25-10-GEN-2</t>
  </si>
  <si>
    <t>DP09-3202010-25-20-GEN-2</t>
  </si>
  <si>
    <t>DP09-3202032-1-10-GEN-2</t>
  </si>
  <si>
    <t>DP09-3202032-1-20-GEN-2</t>
  </si>
  <si>
    <t>DP09-3202056-5-10-GEN-2</t>
  </si>
  <si>
    <t>DP09-3202056-5-20-GEN-2</t>
  </si>
  <si>
    <t>DP10-3202008-10-20-GEN-2</t>
  </si>
  <si>
    <t>DP10-3202008-13-20-GEN-2</t>
  </si>
  <si>
    <t>DP10-3202008-15-10-GEN-2</t>
  </si>
  <si>
    <t>DP10-3202008-15-20-GEN-2</t>
  </si>
  <si>
    <t>DP10-3202008-15-21-GEN-2</t>
  </si>
  <si>
    <t>DP10-3202008-9-10-GEN-2</t>
  </si>
  <si>
    <t>DP10-3202008-9-21-GEN-2</t>
  </si>
  <si>
    <t>DP10-3202010-24-10-GEN-2</t>
  </si>
  <si>
    <t>DP10-3202010-24-20-GEN-2</t>
  </si>
  <si>
    <t>DP10-3202010-24-21-GEN-2</t>
  </si>
  <si>
    <t>DP10-3202032-1-10-GEN-2</t>
  </si>
  <si>
    <t>DP10-3202032-1-20-GEN-2</t>
  </si>
  <si>
    <t>DP10-3202032-1-21-GEN-2</t>
  </si>
  <si>
    <t>DP10-3202038-17-21-GEN-2</t>
  </si>
  <si>
    <t>DP10-3202052-8-10-GEN-2</t>
  </si>
  <si>
    <t>DP10-3202052-8-20-GEN-2</t>
  </si>
  <si>
    <t>DP10-3202056-5-20-GEN-2</t>
  </si>
  <si>
    <t>DP10-3202056-5-20-GEN-3</t>
  </si>
  <si>
    <t>DP10-3202056-5-21-GEN-2</t>
  </si>
  <si>
    <t>DP10-3202060-18_1-20-GEN-2</t>
  </si>
  <si>
    <t>DP10-3202060-19_1-10-GEN-2</t>
  </si>
  <si>
    <t>DP10-3202060-19_1-21-GEN-2</t>
  </si>
  <si>
    <t>DP11-3202008-15-21-GEN-2</t>
  </si>
  <si>
    <t>DP11-3202010-25-21-GEN-2</t>
  </si>
  <si>
    <t>DP11-3202032-1-21-GEN-2</t>
  </si>
  <si>
    <t>7. FORMULAR LOS INSTRUMENTOS DE PLANEACIÓN DE LAS ÁREAS ADMINISTRADAS POR LA ENTIDAD.</t>
  </si>
  <si>
    <t>DC00-3202008-9-21-GEN-2</t>
  </si>
  <si>
    <t>DC00-3202032-1-21-GEN-2</t>
  </si>
  <si>
    <t>DC00-3202060-19_1-21-GEN-2</t>
  </si>
  <si>
    <t>DC01-3202008-15-20-GEN-2</t>
  </si>
  <si>
    <t>DC01-3202008-9-11-GEN-2</t>
  </si>
  <si>
    <t>DC01-3202032-1-11-GEN-2</t>
  </si>
  <si>
    <t>DC01-3202032-1-20-GEN-2</t>
  </si>
  <si>
    <t>DC01-3202032-1-21-GEN-2</t>
  </si>
  <si>
    <t>DC01-3202060-19_1-11-GEN-2</t>
  </si>
  <si>
    <t>DC02-3202008-15-11-GEN-2</t>
  </si>
  <si>
    <t>DC02-3202008-15-20-GEN-2</t>
  </si>
  <si>
    <t>DC02-3202032-1-11-GEN-2</t>
  </si>
  <si>
    <t>DC02-3202052-8-11-GEN-2</t>
  </si>
  <si>
    <t>DC02-3202052-8-21-GEN-2</t>
  </si>
  <si>
    <t>DC03-3202008-15-20-GEN-2</t>
  </si>
  <si>
    <t>DC03-3202008-9-20-GEN-2</t>
  </si>
  <si>
    <t>DC03-3202010-24-20-GEN-2</t>
  </si>
  <si>
    <t>DC03-3202032-1-20-GEN-2</t>
  </si>
  <si>
    <t>DC03-3202052-8-20-GEN-2</t>
  </si>
  <si>
    <t>DC03-3202056-5-20-GEN-2</t>
  </si>
  <si>
    <t>DC04-3202008-15-20-GEN-2</t>
  </si>
  <si>
    <t>DC04-3202010-24-11-GEN-2</t>
  </si>
  <si>
    <t>DC04-3202032-1-11-GEN-2</t>
  </si>
  <si>
    <t>DC04-3202032-1-20-GEN-2</t>
  </si>
  <si>
    <t>DC04-3202032-1-21-GEN-2</t>
  </si>
  <si>
    <t>DC04-3202056-5-11-GEN-2</t>
  </si>
  <si>
    <t>DC04-3202060-19_1-11-GEN-2</t>
  </si>
  <si>
    <t>DC05-3202008-15-20-GEN-2</t>
  </si>
  <si>
    <t>DC05-3202008-15-21-GEN-2</t>
  </si>
  <si>
    <t>DC05-3202010-24-11-GEN-2</t>
  </si>
  <si>
    <t>DC05-3202010-24-20-GEN-2</t>
  </si>
  <si>
    <t>DC05-3202032-1-11-GEN-2</t>
  </si>
  <si>
    <t>DC05-3202052-8-11-GEN-2</t>
  </si>
  <si>
    <t>DC06-3202008-15-21-TSE-2</t>
  </si>
  <si>
    <t>DC06-3202008-9-21-TSE-2</t>
  </si>
  <si>
    <t>DC06-3202032-1-21-TSE-2</t>
  </si>
  <si>
    <t>DC06-3202032-2-20-TSE-2</t>
  </si>
  <si>
    <t>DC06-3202053-27-20-TSE-2</t>
  </si>
  <si>
    <t>DC06-3202053-27-21-TSE-2</t>
  </si>
  <si>
    <t>DC06-3202055-22-21-TSE-2</t>
  </si>
  <si>
    <t>DC06-3202056-5-20-TSE-2</t>
  </si>
  <si>
    <t>DC06-3202056-5-21-TSE-2</t>
  </si>
  <si>
    <t>DC06-3202060-19_1-21-TSE-2</t>
  </si>
  <si>
    <t>DC06-3299016-6-21-TSE-2</t>
  </si>
  <si>
    <t>DC07-3202008-15-21-GEN-2</t>
  </si>
  <si>
    <t>DC08-3202008-15-11-GEN-2</t>
  </si>
  <si>
    <t>DC08-3202008-9-11-GEN-2</t>
  </si>
  <si>
    <t>DC08-3202008-9-21-GEN-2</t>
  </si>
  <si>
    <t>DC08-3202032-1-11-GEN-2</t>
  </si>
  <si>
    <t>DC08-3202032-1-21-GEN-2</t>
  </si>
  <si>
    <t>DC08-3202056-5-11-GEN-2</t>
  </si>
  <si>
    <t>DC08-3202056-5-21-GEN-2</t>
  </si>
  <si>
    <t>DC08-3202060-19_1-11-GEN-2</t>
  </si>
  <si>
    <t>DC09-3202008-15-20-GEN-2</t>
  </si>
  <si>
    <t>DC09-3202008-9-11-GEN-2</t>
  </si>
  <si>
    <t>DC09-3202008-9-20-GEN-2</t>
  </si>
  <si>
    <t>DC09-3202008-9-21-GEN-2</t>
  </si>
  <si>
    <t>DC09-3202010-24-20-GEN-2</t>
  </si>
  <si>
    <t>DC09-3202032-1-20-GEN-2</t>
  </si>
  <si>
    <t>DC09-3202032-1-21-GEN-2</t>
  </si>
  <si>
    <t>DC09-3202052-8-20-GEN-2</t>
  </si>
  <si>
    <t>DC09-3202055-22-20-GEN-2</t>
  </si>
  <si>
    <t>DC09-3202056-5-20-GEN-2</t>
  </si>
  <si>
    <t>DC09-3202060-19_1-20-GEN-2</t>
  </si>
  <si>
    <t>DC10-3202008-9-20-GEN-2</t>
  </si>
  <si>
    <t>DC10-3202010-24-11-GEN-2</t>
  </si>
  <si>
    <t>DC10-3202032-1-11-GEN-2</t>
  </si>
  <si>
    <t>DC10-3202032-1-21-GEN-2</t>
  </si>
  <si>
    <t>DC10-3202052-8-11-GEN-2</t>
  </si>
  <si>
    <t>DC10-3202055-23-11-GEN-2</t>
  </si>
  <si>
    <t>DC11-3202008-15-11-GEN-2</t>
  </si>
  <si>
    <t>DC11-3202008-15-20-GEN-2</t>
  </si>
  <si>
    <t>DC11-3202008-9-11-GEN-2</t>
  </si>
  <si>
    <t>DC11-3202010-24-11-GEN-2</t>
  </si>
  <si>
    <t>DC11-3202032-1-11-GEN-2</t>
  </si>
  <si>
    <t>DC11-3202032-1-20-GEN-2</t>
  </si>
  <si>
    <t>DC11-3202032-1-21-GEN-2</t>
  </si>
  <si>
    <t>DC11-3202052-8-11-GEN-2</t>
  </si>
  <si>
    <t>DC12-3202008-15-20-GEN-2</t>
  </si>
  <si>
    <t>DC12-3202032-1-11-GEN-2</t>
  </si>
  <si>
    <t>DC12-3202032-1-20-GEN-2</t>
  </si>
  <si>
    <t>DC12-3202032-1-21-GEN-2</t>
  </si>
  <si>
    <t>DC12-3202038-16-11-GEN-2</t>
  </si>
  <si>
    <t>DC12-3202056-5-11-GEN-2</t>
  </si>
  <si>
    <t>DC12-3202060-19_1-11-GEN-2</t>
  </si>
  <si>
    <t>DC12-3202060-19_1-20-GEN-2</t>
  </si>
  <si>
    <t>DC13-3202008-15-11-GEN-2</t>
  </si>
  <si>
    <t>DC13-3202008-15-20-GEN-2</t>
  </si>
  <si>
    <t>DC13-3202032-1-11-GEN-2</t>
  </si>
  <si>
    <t>DC13-3202032-1-20-GEN-2</t>
  </si>
  <si>
    <t>DC13-3202032-1-21-GEN-2</t>
  </si>
  <si>
    <t>DC13-3202038-16-11-GEN-2</t>
  </si>
  <si>
    <t>DC13-3202052-8-11-GEN-2</t>
  </si>
  <si>
    <t>DC13-3202053-27-11-GEN-2</t>
  </si>
  <si>
    <t>DC13-3202055-23-11-GEN-2</t>
  </si>
  <si>
    <t>DC13-3202056-5-11-GEN-2</t>
  </si>
  <si>
    <t>DC13-3202060-19_1-11-GEN-2</t>
  </si>
  <si>
    <t>DC13-3202060-19_1-20-GEN-2</t>
  </si>
  <si>
    <t>DC14-3202008-15-20-GEN-2</t>
  </si>
  <si>
    <t>DC14-3202010-24-11-GEN-2</t>
  </si>
  <si>
    <t>DC14-3202032-1-11-GEN-2</t>
  </si>
  <si>
    <t>DC14-3202032-1-21-GEN-2</t>
  </si>
  <si>
    <t>DC14-3202053-27-11-GEN-2</t>
  </si>
  <si>
    <t>DC14-3202056-5-20-GEN-2</t>
  </si>
  <si>
    <t>DC14-3202060-19_1-11-GEN-2</t>
  </si>
  <si>
    <t>DC15-3202008-15-11-GEN-2</t>
  </si>
  <si>
    <t>DC15-3202008-9-11-GEN-2</t>
  </si>
  <si>
    <t>DC15-3202008-9-21-GEN-2</t>
  </si>
  <si>
    <t>DC15-3202010-24-11-GEN-2</t>
  </si>
  <si>
    <t>DC15-3202032-1-11-GEN-2</t>
  </si>
  <si>
    <t>DC15-3202032-1-20-GEN-2</t>
  </si>
  <si>
    <t>DC15-3202032-1-21-GEN-2</t>
  </si>
  <si>
    <t>DC15-3202038-16-11-GEN-2</t>
  </si>
  <si>
    <t>DC15-3202052-8-11-GEN-2</t>
  </si>
  <si>
    <t>DC15-3202052-8-21-GEN-2</t>
  </si>
  <si>
    <t>DC15-3202056-5-11-GEN-2</t>
  </si>
  <si>
    <t>DC15-3202060-19_1-11-GEN-2</t>
  </si>
  <si>
    <t>DC15-3202060-19_1-20-GEN-2</t>
  </si>
  <si>
    <t>DC15-3202060-19_1-21-GEN-2</t>
  </si>
  <si>
    <t>22. DESARROLLAR EL PROGRAMA DE ESTÍMULOS A LA INVESTIGACIÓN.</t>
  </si>
  <si>
    <t>DM00-3202008-10-10-GEN-2</t>
  </si>
  <si>
    <t>DM00-3202008-10-20-GEN-2</t>
  </si>
  <si>
    <t>DM00-3202008-11-10-GEN-2</t>
  </si>
  <si>
    <t>DM00-3202008-12-10-GEN-2</t>
  </si>
  <si>
    <t>DM00-3202008-13-10-GEN-2</t>
  </si>
  <si>
    <t>DM00-3202008-15-10-GEN-2</t>
  </si>
  <si>
    <t>DM00-3202008-15-20-GEN-2</t>
  </si>
  <si>
    <t>DM00-3202008-15-21-GEN-2</t>
  </si>
  <si>
    <t>DM00-3202032-1-10-GEN-2</t>
  </si>
  <si>
    <t>DM00-3202032-1-20-GEN-2</t>
  </si>
  <si>
    <t>DM00-3202032-1-21-GEN-2</t>
  </si>
  <si>
    <t>DM00-3202052-8-10-GEN-2</t>
  </si>
  <si>
    <t>DM00-3202052-8-20-GEN-2</t>
  </si>
  <si>
    <t>DM00-3202052-8-21-GEN-2</t>
  </si>
  <si>
    <t>DM00-3202056-5-20-GEN-2</t>
  </si>
  <si>
    <t>DM00-3202056-5-21-GEN-2</t>
  </si>
  <si>
    <t>DM00-3202060-18_1-10-GEN-2</t>
  </si>
  <si>
    <t>DM01-3202008-10-10-GEN-2</t>
  </si>
  <si>
    <t>DM01-3202008-10-20-GEN-2</t>
  </si>
  <si>
    <t>DM01-3202008-10-21-GEN-2</t>
  </si>
  <si>
    <t>DM01-3202008-15-10-GEN-2</t>
  </si>
  <si>
    <t>DM01-3202008-15-21-GEN-2</t>
  </si>
  <si>
    <t>DM01-3202032-1-10-GEN-2</t>
  </si>
  <si>
    <t>DM01-3202032-1-20-GEN-2</t>
  </si>
  <si>
    <t>DM01-3202032-1-21-GEN-2</t>
  </si>
  <si>
    <t>DM01-3202053-27-21-GEN-2</t>
  </si>
  <si>
    <t>DM01-3202055-23-10-GEN-2</t>
  </si>
  <si>
    <t>DM01-3202056-5-21-GEN-2</t>
  </si>
  <si>
    <t>DM01-3202060-19_2-10-GEN-2</t>
  </si>
  <si>
    <t>DM01-3202060-19_2-21-GEN-2</t>
  </si>
  <si>
    <t>DM02-3202008-10-10-GEN-2</t>
  </si>
  <si>
    <t>DM02-3202008-10-20-GEN-2</t>
  </si>
  <si>
    <t>DM02-3202008-10-21-GEN-2</t>
  </si>
  <si>
    <t>DM02-3202008-15-21-GEN-2</t>
  </si>
  <si>
    <t>DM02-3202008-9-20-GEN-2</t>
  </si>
  <si>
    <t>DM02-3202008-9-21-GEN-2</t>
  </si>
  <si>
    <t>DM02-3202010-25-10-GEN-2</t>
  </si>
  <si>
    <t>DM02-3202010-25-20-GEN-2</t>
  </si>
  <si>
    <t>DM02-3202010-25-21-GEN-2</t>
  </si>
  <si>
    <t>DM02-3202032-1-10-GEN-2</t>
  </si>
  <si>
    <t>DM02-3202032-1-20-GEN-2</t>
  </si>
  <si>
    <t>DM02-3202032-1-21-GEN-2</t>
  </si>
  <si>
    <t>DM02-3202056-5-10-GEN-2</t>
  </si>
  <si>
    <t>DM02-3202056-5-20-GEN-2</t>
  </si>
  <si>
    <t>DM02-3202056-5-21-GEN-2</t>
  </si>
  <si>
    <t>DM02-3202060-18_1-10-GEN-2</t>
  </si>
  <si>
    <t>DM02-3202060-19_2-20-GEN-2</t>
  </si>
  <si>
    <t>DM03-3202008-10-10-GEN-2</t>
  </si>
  <si>
    <t>DM03-3202008-10-20-GEN-2</t>
  </si>
  <si>
    <t>DM03-3202008-10-21-GEN-2</t>
  </si>
  <si>
    <t>DM03-3202008-15-20-GEN-2</t>
  </si>
  <si>
    <t>DM03-3202008-15-21-GEN-2</t>
  </si>
  <si>
    <t>DM03-3202008-9-10-GEN-2</t>
  </si>
  <si>
    <t>DM03-3202032-1-10-GEN-2</t>
  </si>
  <si>
    <t>DM03-3202032-1-20-GEN-2</t>
  </si>
  <si>
    <t>DM03-3202032-1-21-GEN-2</t>
  </si>
  <si>
    <t>DM04-3202008-10-10-GEN-2</t>
  </si>
  <si>
    <t>DM04-3202008-10-20-GEN-2</t>
  </si>
  <si>
    <t>DM04-3202008-10-21-GEN-2</t>
  </si>
  <si>
    <t>DM04-3202008-15-10-GEN-2</t>
  </si>
  <si>
    <t>DM04-3202008-15-21-GEN-2</t>
  </si>
  <si>
    <t>DM04-3202032-1-10-GEN-2</t>
  </si>
  <si>
    <t>DM04-3202032-1-20-GEN-2</t>
  </si>
  <si>
    <t>DM04-3202032-1-21-GEN-2</t>
  </si>
  <si>
    <t>DM04-3202052-8-10-GEN-2</t>
  </si>
  <si>
    <t>DM04-3202052-8-20-GEN-2</t>
  </si>
  <si>
    <t>DM04-3202056-5-10-GEN-2</t>
  </si>
  <si>
    <t>DM04-3202056-5-20-GEN-2</t>
  </si>
  <si>
    <t>DM04-3202060-18_1-20-GEN-2</t>
  </si>
  <si>
    <t>DM04-3202060-18_1-21-GEN-2</t>
  </si>
  <si>
    <t>DM04-3202060-19_2-20-GEN-2</t>
  </si>
  <si>
    <t>DM04-3202060-19_2-21-GEN-2</t>
  </si>
  <si>
    <t>DM05-3202008-10-10-GEN-2</t>
  </si>
  <si>
    <t>DM05-3202008-10-20-GEN-2</t>
  </si>
  <si>
    <t>DM05-3202008-15-10-GEN-2</t>
  </si>
  <si>
    <t>DM05-3202032-1-10-GEN-2</t>
  </si>
  <si>
    <t>DM05-3202032-1-21-GEN-2</t>
  </si>
  <si>
    <t>DM05-3202055-23-10-GEN-2</t>
  </si>
  <si>
    <t>DM05-3202056-5-10-GEN-2</t>
  </si>
  <si>
    <t>DM06-3202008-10-10-GEN-2</t>
  </si>
  <si>
    <t>DM06-3202008-10-20-GEN-2</t>
  </si>
  <si>
    <t>DM06-3202008-10-21-GEN-2</t>
  </si>
  <si>
    <t>DM06-3202008-15-20-GEN-2</t>
  </si>
  <si>
    <t>DM06-3202008-9-20-GEN-2</t>
  </si>
  <si>
    <t>DM06-3202008-9-21-GEN-2</t>
  </si>
  <si>
    <t>DM06-3202032-1-10-GEN-2</t>
  </si>
  <si>
    <t>DM06-3202032-1-20-GEN-2</t>
  </si>
  <si>
    <t>DM06-3202032-1-21-GEN-2</t>
  </si>
  <si>
    <t>DM06-3202056-5-20-GEN-2</t>
  </si>
  <si>
    <t>DM06-3202060-18_1-20-GEN-2</t>
  </si>
  <si>
    <t>DM06-3202060-19_2-10-GEN-2</t>
  </si>
  <si>
    <t>DM06-3202060-19_2-20-GEN-2</t>
  </si>
  <si>
    <t>DM06-3202060-19_2-21-GEN-2</t>
  </si>
  <si>
    <t>DM07-3202008-10-10-GEN-2</t>
  </si>
  <si>
    <t>DM07-3202008-10-20-GEN-2</t>
  </si>
  <si>
    <t>DM07-3202008-10-21-GEN-2</t>
  </si>
  <si>
    <t>DM07-3202008-15-10-GEN-2</t>
  </si>
  <si>
    <t>DM07-3202008-15-21-GEN-2</t>
  </si>
  <si>
    <t>DM07-3202032-1-10-GEN-2</t>
  </si>
  <si>
    <t>DM07-3202032-1-20-GEN-2</t>
  </si>
  <si>
    <t>DM07-3202053-27-20-GEN-2</t>
  </si>
  <si>
    <t>DM07-3202056-5-20-GEN-2</t>
  </si>
  <si>
    <t>DM07-3202056-5-21-GEN-2</t>
  </si>
  <si>
    <t>DM08-3202008-10-10-GEN-2</t>
  </si>
  <si>
    <t>DM08-3202008-10-20-GEN-2</t>
  </si>
  <si>
    <t>DM08-3202008-10-21-GEN-2</t>
  </si>
  <si>
    <t>DM08-3202008-15-20-GEN-2</t>
  </si>
  <si>
    <t>DM08-3202008-15-21-GEN-2</t>
  </si>
  <si>
    <t>DM08-3202008-9-20-GEN-2</t>
  </si>
  <si>
    <t>DM08-3202008-9-21-GEN-2</t>
  </si>
  <si>
    <t>DM08-3202032-1-10-GEN-2</t>
  </si>
  <si>
    <t>DM08-3202032-1-20-GEN-2</t>
  </si>
  <si>
    <t>DM08-3202032-1-21-GEN-2</t>
  </si>
  <si>
    <t>DM09-3202008-10-20-GEN-2</t>
  </si>
  <si>
    <t>DM09-3202008-10-21-GEN-2</t>
  </si>
  <si>
    <t>DM09-3202008-11-20-GEN-2</t>
  </si>
  <si>
    <t>DM09-3202008-15-10-GEN-2</t>
  </si>
  <si>
    <t>DM09-3202008-15-20-GEN-2</t>
  </si>
  <si>
    <t>DM09-3202008-15-21-GEN-2</t>
  </si>
  <si>
    <t>DM09-3202032-1-10-GEN-2</t>
  </si>
  <si>
    <t>DM09-3202032-1-20-GEN-2</t>
  </si>
  <si>
    <t>DM09-3202032-1-21-GEN-2</t>
  </si>
  <si>
    <t>DM09-3202055-23-10-GEN-2</t>
  </si>
  <si>
    <t>DM09-3202056-5-10-GEN-2</t>
  </si>
  <si>
    <t>DM09-3202056-5-21-GEN-2</t>
  </si>
  <si>
    <t>DM09-3202060-19_2-10-GEN-2</t>
  </si>
  <si>
    <t>DM09-3202060-19_2-20-GEN-2</t>
  </si>
  <si>
    <t>DM09-3202060-19_2-21-GEN-2</t>
  </si>
  <si>
    <t>DM10-3202008-10-10-GEN-2</t>
  </si>
  <si>
    <t>DM10-3202008-10-20-GEN-2</t>
  </si>
  <si>
    <t>DM10-3202008-10-21-GEN-2</t>
  </si>
  <si>
    <t>DM10-3202008-15-20-GEN-2</t>
  </si>
  <si>
    <t>DM10-3202008-15-21-GEN-2</t>
  </si>
  <si>
    <t>DM10-3202008-9-21-GEN-2</t>
  </si>
  <si>
    <t>DM10-3202032-1-10-GEN-2</t>
  </si>
  <si>
    <t>DM10-3202032-1-20-GEN-2</t>
  </si>
  <si>
    <t>DM10-3202032-1-21-GEN-2</t>
  </si>
  <si>
    <t>DM10-3202055-23-20-GEN-2</t>
  </si>
  <si>
    <t>DM10-3202055-23-21-GEN-2</t>
  </si>
  <si>
    <t>DM10-3202056-5-20-GEN-2</t>
  </si>
  <si>
    <t>DM10-3202056-5-21-GEN-2</t>
  </si>
  <si>
    <t>DM11-3202008-10-10-GEN-2</t>
  </si>
  <si>
    <t>DM11-3202008-15-10-GEN-2</t>
  </si>
  <si>
    <t>DM11-3202008-15-21-GEN-2</t>
  </si>
  <si>
    <t>DM11-3202008-9-10-GEN-2</t>
  </si>
  <si>
    <t>DM11-3202008-9-20-GEN-2</t>
  </si>
  <si>
    <t>DM11-3202032-1-10-GEN-2</t>
  </si>
  <si>
    <t>DM11-3202032-1-20-GEN-2</t>
  </si>
  <si>
    <t>DM11-3202032-1-21-GEN-2</t>
  </si>
  <si>
    <t>DM11-3202056-5-10-GEN-2</t>
  </si>
  <si>
    <t>DM11-3202060-19_2-10-GEN-2</t>
  </si>
  <si>
    <t>DM11-3202060-19_2-20-GEN-2</t>
  </si>
  <si>
    <t>DC00-3299060-7-10-GEN-2</t>
  </si>
  <si>
    <t>DM00-3299060-7-10-GEN-2</t>
  </si>
  <si>
    <t>DN00-3299060-7-10-GEN-2</t>
  </si>
  <si>
    <t>DO00-3299060-7-10-GEN-2</t>
  </si>
  <si>
    <t>DP00-3299060-7-10-GEN-2</t>
  </si>
  <si>
    <t>DR00-3299060-7-10-GEN-2</t>
  </si>
  <si>
    <t>SC10-3299060-7-10-GEN-2</t>
  </si>
  <si>
    <t>SC14-3202008-15-20-GEN-2</t>
  </si>
  <si>
    <t>GRUPO DE GESTION FINANCIERA</t>
  </si>
  <si>
    <t>1. DIRECCIÓN GENERAL - DG</t>
  </si>
  <si>
    <t>SC07-3299054-3-11-GEN-2</t>
  </si>
  <si>
    <t>3.ASESORAR METODOLÓGICAMENTE LA FORMULACIÓN DE PLANES, PROGRAMAS Y PROYECTOS INSTITUCIONALES, Y HACER EL SEGUIMIENTO CORRESPONDIENTE</t>
  </si>
  <si>
    <t>SC02-3299060-10-11-GEN-2</t>
  </si>
  <si>
    <t>DO00-3202008-12-10-GEN-2</t>
  </si>
  <si>
    <t>DO00-3202008-12-20-GEN-2</t>
  </si>
  <si>
    <t>DO00-3202008-12-21-GEN-2</t>
  </si>
  <si>
    <t>DO00-3202008-15-10-GEN-2</t>
  </si>
  <si>
    <t>DO00-3202008-15-20-GEN-2</t>
  </si>
  <si>
    <t>DO00-3202008-15-21-GEN-2</t>
  </si>
  <si>
    <t>DO00-3202008-9-10-GEN-2</t>
  </si>
  <si>
    <t>DO00-3202008-9-20-GEN-2</t>
  </si>
  <si>
    <t>DO00-3202008-9-21-GEN-2</t>
  </si>
  <si>
    <t>DO00-3202010-24-20-GEN-2</t>
  </si>
  <si>
    <t>DO00-3202010-24-21-GEN-2</t>
  </si>
  <si>
    <t>DO00-3202032-1-10-GEN-2</t>
  </si>
  <si>
    <t>DO00-3202032-1-20-GEN-2</t>
  </si>
  <si>
    <t>DO00-3202032-1-21-GEN-2</t>
  </si>
  <si>
    <t>DO00-3202053-26-10-GEN-2</t>
  </si>
  <si>
    <t>DO00-3202055-23-21-GEN-2</t>
  </si>
  <si>
    <t>DO00-3202056-5-21-GEN-2</t>
  </si>
  <si>
    <t>DO00-3202060-19_2-21-GEN-2</t>
  </si>
  <si>
    <t>DO00-3299016-6-20-GEN-2</t>
  </si>
  <si>
    <t>DO01-3202008-15-10-GEN-2</t>
  </si>
  <si>
    <t>DO01-3202032-1-10-GEN-2</t>
  </si>
  <si>
    <t>DO01-3202032-1-20-GEN-2</t>
  </si>
  <si>
    <t>DO01-3202032-1-21-GEN-2</t>
  </si>
  <si>
    <t>DO01-3202038-16-10-GEN-2</t>
  </si>
  <si>
    <t>DO01-3202038-17-21-GEN-2</t>
  </si>
  <si>
    <t>DO01-3202052-7-20-GEN-2</t>
  </si>
  <si>
    <t>DO01-3202056-5-10-GEN-2</t>
  </si>
  <si>
    <t>DO01-3202056-5-20-GEN-2</t>
  </si>
  <si>
    <t>DO01-3202056-5-21-GEN-2</t>
  </si>
  <si>
    <t>DO01-3202060-18_1-10-GEN-2</t>
  </si>
  <si>
    <t>DO01-3202060-18_1-20-GEN-2</t>
  </si>
  <si>
    <t>DO01-3202060-18_1-21-GEN-2</t>
  </si>
  <si>
    <t>DO01-3299016-5-20-GEN-2</t>
  </si>
  <si>
    <t>DO02-3202008-14-10-GEN-2</t>
  </si>
  <si>
    <t>DO02-3202008-14-20-GEN-2</t>
  </si>
  <si>
    <t>DO02-3202010-24-10-GEN-2</t>
  </si>
  <si>
    <t>DO02-3202010-25-10-GEN-2</t>
  </si>
  <si>
    <t>DO02-3202010-25-20-GEN-2</t>
  </si>
  <si>
    <t>DO02-3202032-1-10-GEN-2</t>
  </si>
  <si>
    <t>DO02-3202032-1-20-GEN-2</t>
  </si>
  <si>
    <t>DO02-3202056-5-10-GEN-2</t>
  </si>
  <si>
    <t>DO02-3299011-3-20-GEN-2</t>
  </si>
  <si>
    <t>DO03-3202008-10-10-GEN-2</t>
  </si>
  <si>
    <t>DO03-3202008-10-20-TSE-2</t>
  </si>
  <si>
    <t>DO03-3202008-13-10-GEN-2</t>
  </si>
  <si>
    <t>DO03-3202008-13-20-TSE-2</t>
  </si>
  <si>
    <t>DO03-3202008-15-10-GEN-2</t>
  </si>
  <si>
    <t>DO03-3202008-15-20-GEN-2</t>
  </si>
  <si>
    <t>DO03-3202008-15-20-TSE-2</t>
  </si>
  <si>
    <t>DO03-3202032-1-10-GEN-2</t>
  </si>
  <si>
    <t>DO03-3202032-1-20-GEN-2</t>
  </si>
  <si>
    <t>DO03-3202032-1-20-TSE-2</t>
  </si>
  <si>
    <t>DO03-3202032-1-21-GEN-2</t>
  </si>
  <si>
    <t>DO03-3202032-1-21-TSE-2</t>
  </si>
  <si>
    <t>DO03-3202053-26-10-GEN-2</t>
  </si>
  <si>
    <t>DO03-3202053-26-20-TSE-2</t>
  </si>
  <si>
    <t>DO03-3202056-5-10-GEN-2</t>
  </si>
  <si>
    <t>DO03-3202056-5-20-TSE-2</t>
  </si>
  <si>
    <t>DO03-3202060-18_1-10-GEN-2</t>
  </si>
  <si>
    <t>DO03-3202060-18_1-20-TSE-2</t>
  </si>
  <si>
    <t>DO03-3299011-3-21-GEN-2</t>
  </si>
  <si>
    <t>DO04-3202008-15-10-GEN-2</t>
  </si>
  <si>
    <t>DO04-3202008-15-21-GEN-2</t>
  </si>
  <si>
    <t>DO04-3202008-15-21-TSE-2</t>
  </si>
  <si>
    <t>DO04-3202008-9-20-GEN-2</t>
  </si>
  <si>
    <t>DO04-3202008-9-21-GEN-2</t>
  </si>
  <si>
    <t>DO04-3202032-1-10-GEN-2</t>
  </si>
  <si>
    <t>DO04-3202032-1-20-GEN-2</t>
  </si>
  <si>
    <t>DO04-3202032-1-20-TSE-2</t>
  </si>
  <si>
    <t>DO04-3202032-1-21-GEN-2</t>
  </si>
  <si>
    <t>DO04-3202032-2-20-GEN-2</t>
  </si>
  <si>
    <t>DO04-3202038-17-20-GEN-2</t>
  </si>
  <si>
    <t>DO04-3202055-22-21-GEN-2</t>
  </si>
  <si>
    <t>DO04-3202055-23-21-GEN-2</t>
  </si>
  <si>
    <t>DO04-3202056-5-21-GEN-2</t>
  </si>
  <si>
    <t>DO04-3202060-19_1-10-GEN-2</t>
  </si>
  <si>
    <t>DO04-3202060-19_1-21-GEN-2</t>
  </si>
  <si>
    <t>DO04-3299011-3-21-GEN-2</t>
  </si>
  <si>
    <t>DO05-3202008-15-10-GEN-2</t>
  </si>
  <si>
    <t>DO05-3202008-15-20-GEN-2</t>
  </si>
  <si>
    <t>DO05-3202008-15-21-GEN-2</t>
  </si>
  <si>
    <t>DO05-3202008-9-10-GEN-2</t>
  </si>
  <si>
    <t>DO05-3202010-25-10-GEN-2</t>
  </si>
  <si>
    <t>DO05-3202010-25-20-GEN-2</t>
  </si>
  <si>
    <t>DO05-3202032-1-10-GEN-2</t>
  </si>
  <si>
    <t>DO05-3202032-1-20-GEN-2</t>
  </si>
  <si>
    <t>DO05-3202032-2-20-GEN-2</t>
  </si>
  <si>
    <t>DO05-3202038-17-20-GEN-2</t>
  </si>
  <si>
    <t>DO05-3202038-17-21-GEN-2</t>
  </si>
  <si>
    <t>DO05-3202052-8-20-GEN-2</t>
  </si>
  <si>
    <t>DO05-3202052-8-21-GEN-2</t>
  </si>
  <si>
    <t>DO05-3202053-26-20-GEN-2</t>
  </si>
  <si>
    <t>DO05-3202053-26-21-GEN-2</t>
  </si>
  <si>
    <t>DO05-3202056-5-20-GEN-2</t>
  </si>
  <si>
    <t>DO05-3202056-5-21-GEN-2</t>
  </si>
  <si>
    <t>DO05-3202060-19_1-20-GEN-2</t>
  </si>
  <si>
    <t>DO05-3202060-19_1-21-GEN-2</t>
  </si>
  <si>
    <t>DO05-3299016-6-20-GEN-2</t>
  </si>
  <si>
    <t>DO06-3202008-15-10-GEN-2</t>
  </si>
  <si>
    <t>DO06-3202008-9-10-GEN-2</t>
  </si>
  <si>
    <t>DO06-3202008-9-20-GEN-2</t>
  </si>
  <si>
    <t>DO06-3202008-9-21-GEN-2</t>
  </si>
  <si>
    <t>DO06-3202032-1-10-GEN-2</t>
  </si>
  <si>
    <t>DO06-3202032-1-20-GEN-2</t>
  </si>
  <si>
    <t>DO06-3202032-1-21-GEN-2</t>
  </si>
  <si>
    <t>DO06-3202038-17-10-GEN-2</t>
  </si>
  <si>
    <t>DO06-3202038-17-20-GEN-2</t>
  </si>
  <si>
    <t>DO06-3202056-5-10-GEN-2</t>
  </si>
  <si>
    <t>DO06-3202056-5-20-GEN-2</t>
  </si>
  <si>
    <t>DO06-3202060-18_1-10-GEN-2</t>
  </si>
  <si>
    <t>DO06-3202060-18_1-20-GEN-2</t>
  </si>
  <si>
    <t>DO06-3299011-3-20-GEN-2</t>
  </si>
  <si>
    <t>DO07-3202008-10-10-GEN-2</t>
  </si>
  <si>
    <t>DO07-3202008-15-10-GEN-2</t>
  </si>
  <si>
    <t>DO07-3202008-15-20-GEN-2</t>
  </si>
  <si>
    <t>DO07-3202008-15-21-GEN-2</t>
  </si>
  <si>
    <t>DO07-3202008-9-20-GEN-2</t>
  </si>
  <si>
    <t>DO07-3202008-9-21-GEN-2</t>
  </si>
  <si>
    <t>DO07-3202032-1-10-GEN-2</t>
  </si>
  <si>
    <t>DO07-3202032-1-20-GEN-2</t>
  </si>
  <si>
    <t>DO07-3202032-1-21-GEN-2</t>
  </si>
  <si>
    <t>DO07-3202038-17-10-GEN-2</t>
  </si>
  <si>
    <t>DO07-3202038-17-20-GEN-2</t>
  </si>
  <si>
    <t>DO07-3202052-8-21-GEN-2</t>
  </si>
  <si>
    <t>DO07-3202056-5-20-GEN-2</t>
  </si>
  <si>
    <t>DO07-3202056-5-21-GEN-2</t>
  </si>
  <si>
    <t>DO07-3202060-18_1-10-GEN-2</t>
  </si>
  <si>
    <t>DO07-3202060-18_1-20-GEN-2</t>
  </si>
  <si>
    <t>DO07-3299011-3-20-GEN-2</t>
  </si>
  <si>
    <t>DO08-3202008-15-20-TSE-2</t>
  </si>
  <si>
    <t>DO08-3202008-15-21-TSE-2</t>
  </si>
  <si>
    <t>DO08-3202008-9-21-TSE-2</t>
  </si>
  <si>
    <t>DO08-3202032-1-20-TSE-2</t>
  </si>
  <si>
    <t>DO08-3202032-1-21-TSE-2</t>
  </si>
  <si>
    <t>DO08-3202032-2-20-TSE-2</t>
  </si>
  <si>
    <t>DO08-3202032-2-21-TSE-2</t>
  </si>
  <si>
    <t>DO08-3202038-17-21-TSE-2</t>
  </si>
  <si>
    <t>DO08-3202052-8-21-TSE-2</t>
  </si>
  <si>
    <t>DO08-3202055-22-21-TSE-2</t>
  </si>
  <si>
    <t>DO08-3202056-5-21-TSE-2</t>
  </si>
  <si>
    <t>DO08-3202060-19_1-21-TSE-2</t>
  </si>
  <si>
    <t>DO08-3299011-3-21-GEN-2</t>
  </si>
  <si>
    <t>DO09-3202008-15-20-GEN-2</t>
  </si>
  <si>
    <t>DO09-3202008-15-21-GEN-2</t>
  </si>
  <si>
    <t>DO09-3202008-9-10-GEN-2</t>
  </si>
  <si>
    <t>DO09-3202008-9-20-GEN-2</t>
  </si>
  <si>
    <t>DO09-3202008-9-21-GEN-2</t>
  </si>
  <si>
    <t>DO09-3202010-25-20-GEN-2</t>
  </si>
  <si>
    <t>DO09-3202010-25-21-GEN-2</t>
  </si>
  <si>
    <t>DO09-3202032-1-10-GEN-2</t>
  </si>
  <si>
    <t>DO09-3202032-1-20-GEN-2</t>
  </si>
  <si>
    <t>DO09-3202032-1-21-GEN-2</t>
  </si>
  <si>
    <t>DO09-3202052-8-10-GEN-2</t>
  </si>
  <si>
    <t>DO09-3202056-5-20-GEN-2</t>
  </si>
  <si>
    <t>DO09-3202056-5-21-GEN-2</t>
  </si>
  <si>
    <t>DO09-3202060-19_1-20-GEN-2</t>
  </si>
  <si>
    <t>DO09-3202060-19_1-21-GEN-2</t>
  </si>
  <si>
    <t>DO09-3299011-3-20-GEN-2</t>
  </si>
  <si>
    <t>DO10-3202008-10-21-GEN-2</t>
  </si>
  <si>
    <t>DO10-3202008-12-10-GEN-2</t>
  </si>
  <si>
    <t>DO10-3202008-12-20-GEN-2</t>
  </si>
  <si>
    <t>DO10-3202008-12-21-GEN-2</t>
  </si>
  <si>
    <t>DO10-3202008-15-10-GEN-2</t>
  </si>
  <si>
    <t>DO10-3202010-24-10-GEN-2</t>
  </si>
  <si>
    <t>DO10-3202010-24-21-GEN-2</t>
  </si>
  <si>
    <t>DO10-3202032-1-10-GEN-2</t>
  </si>
  <si>
    <t>DO10-3202032-1-20-GEN-2</t>
  </si>
  <si>
    <t>DO10-3202052-8-10-GEN-2</t>
  </si>
  <si>
    <t>DO10-3202056-5-10-GEN-2</t>
  </si>
  <si>
    <t>DO10-3202056-5-20-GEN-2</t>
  </si>
  <si>
    <t>DO10-3299011-3-20-GEN-2</t>
  </si>
  <si>
    <t>DO11-3202008-11-10-GEN-2</t>
  </si>
  <si>
    <t>DO11-3202008-11-20-GEN-2</t>
  </si>
  <si>
    <t>DO11-3202008-11-21-GEN-2</t>
  </si>
  <si>
    <t>DO11-3202008-13-10-GEN-2</t>
  </si>
  <si>
    <t>DO11-3202008-13-20-GEN-2</t>
  </si>
  <si>
    <t>DO11-3202008-15-10-GEN-2</t>
  </si>
  <si>
    <t>DO11-3202008-15-20-GEN-2</t>
  </si>
  <si>
    <t>DO11-3202008-15-20-TUA-2</t>
  </si>
  <si>
    <t>DO11-3202008-9-10-GEN-2</t>
  </si>
  <si>
    <t>DO11-3202008-9-20-GEN-2</t>
  </si>
  <si>
    <t>DO11-3202010-25-10-GEN-2</t>
  </si>
  <si>
    <t>DO11-3202010-25-20-GEN-2</t>
  </si>
  <si>
    <t>DO11-3202032-1-10-GEN-2</t>
  </si>
  <si>
    <t>DO11-3202032-1-20-GEN-2</t>
  </si>
  <si>
    <t>DO11-3202060-19_2-10-GEN-2</t>
  </si>
  <si>
    <t>DO11-3202060-19_2-20-GEN-2</t>
  </si>
  <si>
    <t>DO11-3299011-3-20-GEN-2</t>
  </si>
  <si>
    <t>DO12-3202008-15-10-GEN-2</t>
  </si>
  <si>
    <t>DO12-3202008-15-20-GEN-2</t>
  </si>
  <si>
    <t>DO12-3202008-15-21-GEN-2</t>
  </si>
  <si>
    <t>DO12-3202010-24-10-GEN-2</t>
  </si>
  <si>
    <t>DO12-3202010-24-20-GEN-2</t>
  </si>
  <si>
    <t>DO12-3202032-1-10-GEN-2</t>
  </si>
  <si>
    <t>DO12-3202032-1-20-GEN-2</t>
  </si>
  <si>
    <t>DO12-3202032-1-21-GEN-2</t>
  </si>
  <si>
    <t>DO12-3202052-8-21-GEN-2</t>
  </si>
  <si>
    <t>DO12-3202055-23-10-GEN-2</t>
  </si>
  <si>
    <t>DO12-3202056-5-10-GEN-2</t>
  </si>
  <si>
    <t>DO12-3202056-6-21-GEN-2</t>
  </si>
  <si>
    <t>DO12-3299011-3-20-GEN-2</t>
  </si>
  <si>
    <t>SC12-3299011-1_2-10-GEN-2</t>
  </si>
  <si>
    <t>SC12-3299011-1_4-10-GEN-2</t>
  </si>
  <si>
    <t>SC12-3299011-2_1-10-GEN-2</t>
  </si>
  <si>
    <t>SC12-3299011-2_1-20-GEN-2</t>
  </si>
  <si>
    <t>SC12-3299011-2_1-21-GEN-2</t>
  </si>
  <si>
    <t>SC12-3299016-5-10-GEN-2</t>
  </si>
  <si>
    <t>SC12-3299016-6-10-GEN-2</t>
  </si>
  <si>
    <t>SC12-3299016-6-20-GEN-2</t>
  </si>
  <si>
    <t>4. REALIZAR VISITAS DE SUPERVISIÓN - NÚMERO</t>
  </si>
  <si>
    <t>SC03-3299016-6-20-GEN-2</t>
  </si>
  <si>
    <t>SC03-3299065-19-11-GEN-2</t>
  </si>
  <si>
    <t>SC03-3299065-19-11-GEN-8</t>
  </si>
  <si>
    <t>SC08-3299054-5-10-GEN-2</t>
  </si>
  <si>
    <t>GRUPO DE COOPERACION Y ASUNTOS INTERNACIONALES</t>
  </si>
  <si>
    <t>SC08-3202008-15-10-GEN-2</t>
  </si>
  <si>
    <t>SC05-3299056-12-11-GEN-2</t>
  </si>
  <si>
    <t>SC05-3299060-7-11-GEN-2</t>
  </si>
  <si>
    <t>SC01-3299060-9-11-GEN-2</t>
  </si>
  <si>
    <t>SC04-3202008-15-11-GEN-2</t>
  </si>
  <si>
    <t>SC04-3299054-1-11-GEN-2</t>
  </si>
  <si>
    <t>SC04-3299054-2-11-GEN-2</t>
  </si>
  <si>
    <t>SC04-3299054-4-11-GEN-2</t>
  </si>
  <si>
    <t>SC04-3299060-6-11-GEN-2</t>
  </si>
  <si>
    <t>SC04-3299060-7-11-GEN-2</t>
  </si>
  <si>
    <t>SC04-3299060-8-11-GEN-2</t>
  </si>
  <si>
    <t>3299 FORTALECIMIENTO DE LA GESTIÓN Y DIRECCIÓN DEL SECTOR AMBIENTE Y DESARROLLO SOSTENIBLE</t>
  </si>
  <si>
    <t>SC00-3299060-7-11-GEN-2</t>
  </si>
  <si>
    <t>Total FONAM</t>
  </si>
  <si>
    <t>Total PGN</t>
  </si>
  <si>
    <t>SC06-3299060-7-11-GEN-2</t>
  </si>
  <si>
    <t>SC10-3299058-18-11-GEN-2</t>
  </si>
  <si>
    <t>SUBDIRECCIÓN ADMINISTRATIVA Y FINANCIERA</t>
  </si>
  <si>
    <t>DIRECCIÓN TERRITORIAL CARIBE</t>
  </si>
  <si>
    <t>CUENTA/PRODUCTO/DEPENDENCIA/SUBDEPENDENCIA</t>
  </si>
  <si>
    <t>VALOR</t>
  </si>
  <si>
    <t>DP01-3202008-10-10-GEN-2</t>
  </si>
  <si>
    <t>DP01-3202038-17-10-GEN-2</t>
  </si>
  <si>
    <t>DP08-3202008-9-20-GEN-3</t>
  </si>
  <si>
    <t>DP08-3202052-8-20-GEN-3</t>
  </si>
  <si>
    <t>DP09-3202008-10-21-GEN-3</t>
  </si>
  <si>
    <t>DP09-3202008-10-20-GEN-3</t>
  </si>
  <si>
    <t>DP10-3202060-18_1-10-GEN-2</t>
  </si>
  <si>
    <t>DP10-3202056-5-10-GEN-2</t>
  </si>
  <si>
    <t>DP10-3202008-9-20-GEN-3</t>
  </si>
  <si>
    <t>PNN SERRANÍA DE LOS YARIGUÍES-TSE</t>
  </si>
  <si>
    <t>PNN CHINGAZA-TUA</t>
  </si>
  <si>
    <t>SC30</t>
  </si>
  <si>
    <t>GEN</t>
  </si>
  <si>
    <t>SC20</t>
  </si>
  <si>
    <t>HEC</t>
  </si>
  <si>
    <t>SC21</t>
  </si>
  <si>
    <t>SC22</t>
  </si>
  <si>
    <t>SC23</t>
  </si>
  <si>
    <t>SC24</t>
  </si>
  <si>
    <t>DN00</t>
  </si>
  <si>
    <t>DN01</t>
  </si>
  <si>
    <t>DN02</t>
  </si>
  <si>
    <t>DN03</t>
  </si>
  <si>
    <t>DN04</t>
  </si>
  <si>
    <t>DN05</t>
  </si>
  <si>
    <t>DN06</t>
  </si>
  <si>
    <t>DN07</t>
  </si>
  <si>
    <t>DN08</t>
  </si>
  <si>
    <t>DR00</t>
  </si>
  <si>
    <t>DR01</t>
  </si>
  <si>
    <t>DR02</t>
  </si>
  <si>
    <t>DR03</t>
  </si>
  <si>
    <t>DR04</t>
  </si>
  <si>
    <t>DR05</t>
  </si>
  <si>
    <t>DR06</t>
  </si>
  <si>
    <t>DR07</t>
  </si>
  <si>
    <t>DR08</t>
  </si>
  <si>
    <t>DP00</t>
  </si>
  <si>
    <t>DP01</t>
  </si>
  <si>
    <t>DP02</t>
  </si>
  <si>
    <t>DP03</t>
  </si>
  <si>
    <t>DP04</t>
  </si>
  <si>
    <t>DP05</t>
  </si>
  <si>
    <t>DP06</t>
  </si>
  <si>
    <t>DP07</t>
  </si>
  <si>
    <t>DP08</t>
  </si>
  <si>
    <t>DP09</t>
  </si>
  <si>
    <t>DP10</t>
  </si>
  <si>
    <t>DP11</t>
  </si>
  <si>
    <t>DC00</t>
  </si>
  <si>
    <t>DC01</t>
  </si>
  <si>
    <t>DC02</t>
  </si>
  <si>
    <t>DC03</t>
  </si>
  <si>
    <t>DC04</t>
  </si>
  <si>
    <t>DC05</t>
  </si>
  <si>
    <t>DC06</t>
  </si>
  <si>
    <t>DC07</t>
  </si>
  <si>
    <t>DC08</t>
  </si>
  <si>
    <t>DC09</t>
  </si>
  <si>
    <t>DC10</t>
  </si>
  <si>
    <t>DC11</t>
  </si>
  <si>
    <t>DC12</t>
  </si>
  <si>
    <t>DC13</t>
  </si>
  <si>
    <t>DC14</t>
  </si>
  <si>
    <t>DC15</t>
  </si>
  <si>
    <t>DM00</t>
  </si>
  <si>
    <t>DM01</t>
  </si>
  <si>
    <t>DM02</t>
  </si>
  <si>
    <t>DM03</t>
  </si>
  <si>
    <t>DM04</t>
  </si>
  <si>
    <t>DM05</t>
  </si>
  <si>
    <t>DM06</t>
  </si>
  <si>
    <t>DM07</t>
  </si>
  <si>
    <t>DM08</t>
  </si>
  <si>
    <t>DM09</t>
  </si>
  <si>
    <t>DM10</t>
  </si>
  <si>
    <t>DM11</t>
  </si>
  <si>
    <t>DO00</t>
  </si>
  <si>
    <t>SC10</t>
  </si>
  <si>
    <t>SC14</t>
  </si>
  <si>
    <t>SC07</t>
  </si>
  <si>
    <t>SC02</t>
  </si>
  <si>
    <t>DO01</t>
  </si>
  <si>
    <t>DO02</t>
  </si>
  <si>
    <t>DO03</t>
  </si>
  <si>
    <t>DO04</t>
  </si>
  <si>
    <t>DO05</t>
  </si>
  <si>
    <t>DO06</t>
  </si>
  <si>
    <t>DO07</t>
  </si>
  <si>
    <t>DO08</t>
  </si>
  <si>
    <t>DO09</t>
  </si>
  <si>
    <t>DO10</t>
  </si>
  <si>
    <t>DO11</t>
  </si>
  <si>
    <t>DO12</t>
  </si>
  <si>
    <t>SC12</t>
  </si>
  <si>
    <t>SC03</t>
  </si>
  <si>
    <t>SC08</t>
  </si>
  <si>
    <t>SC05</t>
  </si>
  <si>
    <t>SC01</t>
  </si>
  <si>
    <t>SC04</t>
  </si>
  <si>
    <t>SC00</t>
  </si>
  <si>
    <t>SC06</t>
  </si>
  <si>
    <t>DR00-3202008-15-11-GEN-2</t>
  </si>
  <si>
    <t>DR00-3202008-9-11-GEN-2</t>
  </si>
  <si>
    <t>DR00-3202010-24-11-GEN-2</t>
  </si>
  <si>
    <t>DR00-3202032-1-11-GEN-2</t>
  </si>
  <si>
    <t>DR00-3202052-8-11-GEN-2</t>
  </si>
  <si>
    <t>DR00-3202060-18_1-11-GEN-2</t>
  </si>
  <si>
    <t>DR01-3202008-10-11-GEN-2</t>
  </si>
  <si>
    <t>DR01-3202008-15-11-GEN-2</t>
  </si>
  <si>
    <t>DR01-3202008-9-11-GEN-2</t>
  </si>
  <si>
    <t>DR01-3202032-1-11-GEN-2</t>
  </si>
  <si>
    <t>DR01-3202060-18_1-11-GEN-2</t>
  </si>
  <si>
    <t>DR03-3202008-9-11-GEN-2</t>
  </si>
  <si>
    <t>DR03-3202032-1-11-GEN-2</t>
  </si>
  <si>
    <t>DR03-3202038-17-11-GEN-2</t>
  </si>
  <si>
    <t>DR03-3202053-26-11-GEN-2</t>
  </si>
  <si>
    <t>DR03-3202056-5-11-GEN-2</t>
  </si>
  <si>
    <t>DR04-3202008-15-11-GEN-2</t>
  </si>
  <si>
    <t>DR04-3202008-9-11-GEN-2</t>
  </si>
  <si>
    <t>DR04-3202032-1-11-GEN-2</t>
  </si>
  <si>
    <t>DR04-3202038-17-11-GEN-2</t>
  </si>
  <si>
    <t>DR04-3202060-18_1-11-GEN-2</t>
  </si>
  <si>
    <t>DR05-3202008-15-11-GEN-2</t>
  </si>
  <si>
    <t>DR05-3202010-24-11-GEN-2</t>
  </si>
  <si>
    <t>DR05-3202032-1-11-GEN-2</t>
  </si>
  <si>
    <t>DR05-3202052-8-11-GEN-2</t>
  </si>
  <si>
    <t>DR05-3202053-26-11-GEN-2</t>
  </si>
  <si>
    <t>DR05-3202056-5-11-GEN-2</t>
  </si>
  <si>
    <t>DR05-3202060-18_1-11-GEN-2</t>
  </si>
  <si>
    <t>DR06-3202008-15-11-GEN-2</t>
  </si>
  <si>
    <t>DR06-3202008-9-11-GEN-2</t>
  </si>
  <si>
    <t>DR06-3202032-1-11-GEN-2</t>
  </si>
  <si>
    <t>DR06-3202053-26-11-GEN-2</t>
  </si>
  <si>
    <t>DR06-3202056-5-11-GEN-2</t>
  </si>
  <si>
    <t>DR06-3202060-18_1-11-GEN-2</t>
  </si>
  <si>
    <t>DR07-3202008-15-11-GEN-2</t>
  </si>
  <si>
    <t>DR07-3202008-9-11-GEN-2</t>
  </si>
  <si>
    <t>DR07-3202010-24-11-GEN-2</t>
  </si>
  <si>
    <t>DR07-3202032-1-11-GEN-2</t>
  </si>
  <si>
    <t>DR07-3202038-17-11-GEN-2</t>
  </si>
  <si>
    <t>DR07-3202052-8-11-GEN-2</t>
  </si>
  <si>
    <t>DR07-3202056-5-11-GEN-2</t>
  </si>
  <si>
    <t>DR08-3202008-15-11-GEN-2</t>
  </si>
  <si>
    <t>DR08-3202008-9-11-GEN-2</t>
  </si>
  <si>
    <t>DR08-3202032-1-11-GEN-2</t>
  </si>
  <si>
    <t>DR08-3202056-5-11-GEN-2</t>
  </si>
  <si>
    <t>DP00-3202008-10-11-GEN-2</t>
  </si>
  <si>
    <t>DP00-3202008-12-11-GEN-2</t>
  </si>
  <si>
    <t>DP00-3202008-13-11-GEN-2</t>
  </si>
  <si>
    <t>DP00-3202008-15-11-GEN-2</t>
  </si>
  <si>
    <t>DP00-3202008-9-11-GEN-2</t>
  </si>
  <si>
    <t>DP01-3202008-15-11-GEN-2</t>
  </si>
  <si>
    <t>DP01-3202008-9-11-GEN-2</t>
  </si>
  <si>
    <t>DP01-3202032-1-11-GEN-2</t>
  </si>
  <si>
    <t>DP01-3202060-18_1-11-GEN-2</t>
  </si>
  <si>
    <t>DP05-3202008-10-11-GEN-2</t>
  </si>
  <si>
    <t>DP05-3202008-15-11-GEN-2</t>
  </si>
  <si>
    <t>DP05-3202008-9-11-GEN-2</t>
  </si>
  <si>
    <t>DP05-3202010-25-11-GEN-2</t>
  </si>
  <si>
    <t>DP05-3202032-1-11-GEN-2</t>
  </si>
  <si>
    <t>DP05-3202056-5-11-GEN-2</t>
  </si>
  <si>
    <t>DP05-3202060-19_1-11-GEN-2</t>
  </si>
  <si>
    <t>DP06-3202008-10-11-GEN-2</t>
  </si>
  <si>
    <t>DP06-3202008-15-11-GEN-2</t>
  </si>
  <si>
    <t>DP06-3202008-9-11-GEN-2</t>
  </si>
  <si>
    <t>DP06-3202032-1-11-GEN-2</t>
  </si>
  <si>
    <t>DP06-3202056-5-11-GEN-2</t>
  </si>
  <si>
    <t>DP06-3202060-19_1-11-GEN-2</t>
  </si>
  <si>
    <t>DP07-3202008-10-11-GEN-2</t>
  </si>
  <si>
    <t>DP07-3202008-13-11-GEN-2</t>
  </si>
  <si>
    <t>DP07-3202008-15-11-GEN-2</t>
  </si>
  <si>
    <t>DP07-3202032-1-11-GEN-2</t>
  </si>
  <si>
    <t>DP07-3202052-8-11-GEN-2</t>
  </si>
  <si>
    <t>DP07-3202056-5-11-GEN-2</t>
  </si>
  <si>
    <t>DP07-3202060-18_1-11-GEN-2</t>
  </si>
  <si>
    <t>DP07-3202060-19_1-11-GEN-2</t>
  </si>
  <si>
    <t>DP07-3202060-19_2-11-GEN-2</t>
  </si>
  <si>
    <t>DP08-3202008-15-11-GEN-2</t>
  </si>
  <si>
    <t>DP08-3202008-9-11-GEN-2</t>
  </si>
  <si>
    <t>DP08-3202032-1-11-GEN-2</t>
  </si>
  <si>
    <t>DP08-3202038-17-11-GEN-2</t>
  </si>
  <si>
    <t>DP08-3202056-5-11-GEN-2</t>
  </si>
  <si>
    <t>DP08-3202060-18_1-11-GEN-2</t>
  </si>
  <si>
    <t>DP09-3202008-10-11-GEN-2</t>
  </si>
  <si>
    <t>DP09-3202008-15-11-GEN-2</t>
  </si>
  <si>
    <t>DP09-3202008-9-11-GEN-2</t>
  </si>
  <si>
    <t>DP09-3202010-25-11-GEN-2</t>
  </si>
  <si>
    <t>DP09-3202032-1-11-GEN-2</t>
  </si>
  <si>
    <t>DP09-3202056-5-11-GEN-2</t>
  </si>
  <si>
    <t>DP10-3202008-15-11-GEN-2</t>
  </si>
  <si>
    <t>DP10-3202008-9-11-GEN-2</t>
  </si>
  <si>
    <t>DP10-3202010-24-11-GEN-2</t>
  </si>
  <si>
    <t>DP10-3202032-1-11-GEN-2</t>
  </si>
  <si>
    <t>DP10-3202052-8-11-GEN-2</t>
  </si>
  <si>
    <t>DP10-3202060-19_1-11-GEN-2</t>
  </si>
  <si>
    <t>DP01-3202008-10-11-GEN-2</t>
  </si>
  <si>
    <t>DP01-3202038-17-11-GEN-2</t>
  </si>
  <si>
    <t>DP10-3202060-18_1-11-GEN-2</t>
  </si>
  <si>
    <t>DP10-3202056-5-11-GEN-2</t>
  </si>
  <si>
    <t>DM00-3202008-10-11-GEN-2</t>
  </si>
  <si>
    <t>DM00-3202008-11-11-GEN-2</t>
  </si>
  <si>
    <t>DM00-3202008-12-11-GEN-2</t>
  </si>
  <si>
    <t>DM00-3202008-13-11-GEN-2</t>
  </si>
  <si>
    <t>DM00-3202008-15-11-GEN-2</t>
  </si>
  <si>
    <t>DM00-3202032-1-11-GEN-2</t>
  </si>
  <si>
    <t>DM00-3202052-8-11-GEN-2</t>
  </si>
  <si>
    <t>DM00-3202060-18_1-11-GEN-2</t>
  </si>
  <si>
    <t>DM01-3202008-10-11-GEN-2</t>
  </si>
  <si>
    <t>DM01-3202008-15-11-GEN-2</t>
  </si>
  <si>
    <t>DM01-3202032-1-11-GEN-2</t>
  </si>
  <si>
    <t>DM01-3202055-23-11-GEN-2</t>
  </si>
  <si>
    <t>DM01-3202060-19_2-11-GEN-2</t>
  </si>
  <si>
    <t>DM02-3202008-10-11-GEN-2</t>
  </si>
  <si>
    <t>DM02-3202010-25-11-GEN-2</t>
  </si>
  <si>
    <t>DM02-3202032-1-11-GEN-2</t>
  </si>
  <si>
    <t>DM02-3202056-5-11-GEN-2</t>
  </si>
  <si>
    <t>DM02-3202060-18_1-11-GEN-2</t>
  </si>
  <si>
    <t>DM03-3202008-10-11-GEN-2</t>
  </si>
  <si>
    <t>DM03-3202008-9-11-GEN-2</t>
  </si>
  <si>
    <t>DM03-3202032-1-11-GEN-2</t>
  </si>
  <si>
    <t>DM04-3202008-10-11-GEN-2</t>
  </si>
  <si>
    <t>DM04-3202008-15-11-GEN-2</t>
  </si>
  <si>
    <t>DM04-3202032-1-11-GEN-2</t>
  </si>
  <si>
    <t>DM04-3202052-8-11-GEN-2</t>
  </si>
  <si>
    <t>DM04-3202056-5-11-GEN-2</t>
  </si>
  <si>
    <t>DM05-3202008-10-11-GEN-2</t>
  </si>
  <si>
    <t>DM05-3202008-15-11-GEN-2</t>
  </si>
  <si>
    <t>DM05-3202032-1-11-GEN-2</t>
  </si>
  <si>
    <t>DM05-3202055-23-11-GEN-2</t>
  </si>
  <si>
    <t>DM05-3202056-5-11-GEN-2</t>
  </si>
  <si>
    <t>DM06-3202008-10-11-GEN-2</t>
  </si>
  <si>
    <t>DM06-3202032-1-11-GEN-2</t>
  </si>
  <si>
    <t>DM06-3202060-19_2-11-GEN-2</t>
  </si>
  <si>
    <t>DM07-3202008-10-11-GEN-2</t>
  </si>
  <si>
    <t>DM07-3202008-15-11-GEN-2</t>
  </si>
  <si>
    <t>DM07-3202032-1-11-GEN-2</t>
  </si>
  <si>
    <t>DM08-3202008-10-11-GEN-2</t>
  </si>
  <si>
    <t>DM08-3202032-1-11-GEN-2</t>
  </si>
  <si>
    <t>DM09-3202008-15-11-GEN-2</t>
  </si>
  <si>
    <t>DM09-3202032-1-11-GEN-2</t>
  </si>
  <si>
    <t>DM09-3202055-23-11-GEN-2</t>
  </si>
  <si>
    <t>DM09-3202056-5-11-GEN-2</t>
  </si>
  <si>
    <t>DM09-3202060-19_2-11-GEN-2</t>
  </si>
  <si>
    <t>DM10-3202008-10-11-GEN-2</t>
  </si>
  <si>
    <t>DM10-3202032-1-11-GEN-2</t>
  </si>
  <si>
    <t>DM11-3202008-10-11-GEN-2</t>
  </si>
  <si>
    <t>DM11-3202008-15-11-GEN-2</t>
  </si>
  <si>
    <t>DM11-3202008-9-11-GEN-2</t>
  </si>
  <si>
    <t>DM11-3202032-1-11-GEN-2</t>
  </si>
  <si>
    <t>DM11-3202056-5-11-GEN-2</t>
  </si>
  <si>
    <t>DM11-3202060-19_2-11-GEN-2</t>
  </si>
  <si>
    <t>DC00-3299060-7-11-GEN-2</t>
  </si>
  <si>
    <t>DM00-3299060-7-11-GEN-2</t>
  </si>
  <si>
    <t>DN00-3299060-7-11-GEN-2</t>
  </si>
  <si>
    <t>DO00-3299060-7-11-GEN-2</t>
  </si>
  <si>
    <t>DP00-3299060-7-11-GEN-2</t>
  </si>
  <si>
    <t>DR00-3299060-7-11-GEN-2</t>
  </si>
  <si>
    <t>SC10-3299060-7-11-GEN-2</t>
  </si>
  <si>
    <t>DO00-3202008-12-11-GEN-2</t>
  </si>
  <si>
    <t>DO00-3202008-15-11-GEN-2</t>
  </si>
  <si>
    <t>DO00-3202008-9-11-GEN-2</t>
  </si>
  <si>
    <t>DO00-3202032-1-11-GEN-2</t>
  </si>
  <si>
    <t>DO00-3202053-26-11-GEN-2</t>
  </si>
  <si>
    <t>DO01-3202008-15-11-GEN-2</t>
  </si>
  <si>
    <t>DO01-3202032-1-11-GEN-2</t>
  </si>
  <si>
    <t>DO01-3202038-16-11-GEN-2</t>
  </si>
  <si>
    <t>DO01-3202056-5-11-GEN-2</t>
  </si>
  <si>
    <t>DO01-3202060-18_1-11-GEN-2</t>
  </si>
  <si>
    <t>DO02-3202008-14-11-GEN-2</t>
  </si>
  <si>
    <t>DO02-3202010-24-11-GEN-2</t>
  </si>
  <si>
    <t>DO02-3202010-25-11-GEN-2</t>
  </si>
  <si>
    <t>DO02-3202032-1-11-GEN-2</t>
  </si>
  <si>
    <t>DO02-3202056-5-11-GEN-2</t>
  </si>
  <si>
    <t>DO03-3202008-10-11-GEN-2</t>
  </si>
  <si>
    <t>DO03-3202008-13-11-GEN-2</t>
  </si>
  <si>
    <t>DO03-3202008-15-11-GEN-2</t>
  </si>
  <si>
    <t>DO03-3202032-1-11-GEN-2</t>
  </si>
  <si>
    <t>DO03-3202053-26-11-GEN-2</t>
  </si>
  <si>
    <t>DO03-3202056-5-11-GEN-2</t>
  </si>
  <si>
    <t>DO03-3202060-18_1-11-GEN-2</t>
  </si>
  <si>
    <t>DO04-3202008-15-11-GEN-2</t>
  </si>
  <si>
    <t>DO04-3202032-1-11-GEN-2</t>
  </si>
  <si>
    <t>DO04-3202060-19_1-11-GEN-2</t>
  </si>
  <si>
    <t>DO05-3202008-15-11-GEN-2</t>
  </si>
  <si>
    <t>DO05-3202008-9-11-GEN-2</t>
  </si>
  <si>
    <t>DO05-3202010-25-11-GEN-2</t>
  </si>
  <si>
    <t>DO05-3202032-1-11-GEN-2</t>
  </si>
  <si>
    <t>DO06-3202008-15-11-GEN-2</t>
  </si>
  <si>
    <t>DO06-3202008-9-11-GEN-2</t>
  </si>
  <si>
    <t>DO06-3202032-1-11-GEN-2</t>
  </si>
  <si>
    <t>DO06-3202038-17-11-GEN-2</t>
  </si>
  <si>
    <t>DO06-3202056-5-11-GEN-2</t>
  </si>
  <si>
    <t>DO06-3202060-18_1-11-GEN-2</t>
  </si>
  <si>
    <t>DO07-3202008-10-11-GEN-2</t>
  </si>
  <si>
    <t>DO07-3202008-15-11-GEN-2</t>
  </si>
  <si>
    <t>DO07-3202032-1-11-GEN-2</t>
  </si>
  <si>
    <t>DO07-3202038-17-11-GEN-2</t>
  </si>
  <si>
    <t>DO07-3202060-18_1-11-GEN-2</t>
  </si>
  <si>
    <t>DO09-3202008-9-11-GEN-2</t>
  </si>
  <si>
    <t>DO09-3202032-1-11-GEN-2</t>
  </si>
  <si>
    <t>DO09-3202052-8-11-GEN-2</t>
  </si>
  <si>
    <t>DO10-3202008-12-11-GEN-2</t>
  </si>
  <si>
    <t>DO10-3202008-15-11-GEN-2</t>
  </si>
  <si>
    <t>DO10-3202010-24-11-GEN-2</t>
  </si>
  <si>
    <t>DO10-3202032-1-11-GEN-2</t>
  </si>
  <si>
    <t>DO10-3202052-8-11-GEN-2</t>
  </si>
  <si>
    <t>DO10-3202056-5-11-GEN-2</t>
  </si>
  <si>
    <t>DO11-3202008-11-11-GEN-2</t>
  </si>
  <si>
    <t>DO11-3202008-13-11-GEN-2</t>
  </si>
  <si>
    <t>DO11-3202008-15-11-GEN-2</t>
  </si>
  <si>
    <t>DO11-3202008-9-11-GEN-2</t>
  </si>
  <si>
    <t>DO11-3202010-25-11-GEN-2</t>
  </si>
  <si>
    <t>DO11-3202032-1-11-GEN-2</t>
  </si>
  <si>
    <t>DO11-3202060-19_2-11-GEN-2</t>
  </si>
  <si>
    <t>DO12-3202008-15-11-GEN-2</t>
  </si>
  <si>
    <t>DO12-3202010-24-11-GEN-2</t>
  </si>
  <si>
    <t>DO12-3202032-1-11-GEN-2</t>
  </si>
  <si>
    <t>DO12-3202055-23-11-GEN-2</t>
  </si>
  <si>
    <t>DO12-3202056-5-11-GEN-2</t>
  </si>
  <si>
    <t>SC12-3299011-1_2-11-GEN-2</t>
  </si>
  <si>
    <t>SC12-3299011-1_4-11-GEN-2</t>
  </si>
  <si>
    <t>SC12-3299011-2_1-11-GEN-2</t>
  </si>
  <si>
    <t>SC12-3299016-5-11-GEN-2</t>
  </si>
  <si>
    <t>SC12-3299016-6-11-GEN-2</t>
  </si>
  <si>
    <t>SC08-3299054-5-11-GEN-2</t>
  </si>
  <si>
    <t>SC08-3202008-15-11-GEN-2</t>
  </si>
  <si>
    <t>XXXX-----</t>
  </si>
  <si>
    <t>Tiquetes</t>
  </si>
  <si>
    <t>Suma de CONTRACRÉDITO</t>
  </si>
  <si>
    <t>3202008</t>
  </si>
  <si>
    <t>3202032</t>
  </si>
  <si>
    <t>3202056</t>
  </si>
  <si>
    <t>Suma de INDICADOR DE PRODUCTO</t>
  </si>
  <si>
    <t xml:space="preserve">Código:  E1-FO-11
</t>
  </si>
  <si>
    <t>SC10-3202032-1-11-GEN-2</t>
  </si>
  <si>
    <t>SC10-3202056-5-11-GEN-2</t>
  </si>
  <si>
    <t>SC10-3202008-10-11-GEN-2</t>
  </si>
  <si>
    <t>SC10-3202008-13-11-GEN-2</t>
  </si>
  <si>
    <t>SC10-3202008-15-11-GEN-2</t>
  </si>
  <si>
    <t>SC10-3202008-9-11-GEN-2</t>
  </si>
  <si>
    <t>3202053</t>
  </si>
  <si>
    <t>3202010</t>
  </si>
  <si>
    <t>SC30-3202053-30-11-GEN-3</t>
  </si>
  <si>
    <t>SC30-3202053-29-11-GEN-3</t>
  </si>
  <si>
    <t>SC30-3202010-25-11-GEN-3</t>
  </si>
  <si>
    <t>DC09-3202032-1-11-GEN-2</t>
  </si>
  <si>
    <t>DC00-3202032-1-11-GEN-2</t>
  </si>
  <si>
    <t>DC04-3202052-8-11-GEN-2</t>
  </si>
  <si>
    <t>DC00-3202052-8-11-GEN-2</t>
  </si>
  <si>
    <t>3202052</t>
  </si>
  <si>
    <t>DC03-3299011-2_1-20-GEN-2</t>
  </si>
  <si>
    <t>3299011</t>
  </si>
  <si>
    <t>SC07-3299054-0-11-GEN-2</t>
  </si>
  <si>
    <t>DP04-3202060-19_1-20-TSE-2</t>
  </si>
  <si>
    <t>3202060</t>
  </si>
  <si>
    <t>DP10-3202060-18_1-21-GEN-2</t>
  </si>
  <si>
    <t>SC03-3299065-19-20-GEN-2</t>
  </si>
  <si>
    <t>3202038</t>
  </si>
  <si>
    <t>DN05-3202038-17-20-GEN-2</t>
  </si>
  <si>
    <t>DN05-3202008-15-20-GEN-2</t>
  </si>
  <si>
    <t>DN05-3202053-26-20-GEN-2</t>
  </si>
  <si>
    <t>DN05-3202008-15-21-TSE-2</t>
  </si>
  <si>
    <t>DR01-3202038-17-20-GEN-2</t>
  </si>
  <si>
    <t>DR03-3202056-5-20-GEN-2</t>
  </si>
  <si>
    <t>DN05-3202060-18_1-20-GEN-2</t>
  </si>
  <si>
    <t>DP07-3202056-5-20-GEN-2</t>
  </si>
  <si>
    <t>DP07-3202052-8-20-GEN-2</t>
  </si>
  <si>
    <t>DP06-3202060-18_1-20-GEN-2</t>
  </si>
  <si>
    <t>DC00-3299058-18-11-GEN-2</t>
  </si>
  <si>
    <t>3299058</t>
  </si>
  <si>
    <t>DC15-3202010-24-20-GEN-2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</si>
</sst>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 #,##0;[Red]\-&quot;$&quot;\ #,##0"/>
    <numFmt numFmtId="8" formatCode="&quot;$&quot;\ #,##0.00;[Red]\-&quot;$&quot;\ #,##0.00"/>
    <numFmt numFmtId="42" formatCode="_-&quot;$&quot;\ * #,##0_-;\-&quot;$&quot;\ * #,##0_-;_-&quot;$&quot;\ * &quot;-&quot;_-;_-@_-"/>
    <numFmt numFmtId="44" formatCode="_-&quot;$&quot;\ * #,##0.00_-;\-&quot;$&quot;\ * #,##0.00_-;_-&quot;$&quot;\ * &quot;-&quot;??_-;_-@_-"/>
    <numFmt numFmtId="164" formatCode="&quot;$&quot;\ #,##0.00"/>
    <numFmt numFmtId="165" formatCode="&quot;$&quot;\ #,##0"/>
    <numFmt numFmtId="166" formatCode="#,###"/>
    <numFmt numFmtId="167" formatCode="&quot;$&quot;#,##0.00"/>
    <numFmt numFmtId="168" formatCode="&quot;$&quot;\ #,##0.000"/>
  </numFmts>
  <fonts count="39" x14ac:knownFonts="1">
    <font>
      <sz val="11"/>
      <color theme="1"/>
      <name val="Aptos Narrow"/>
      <family val="2"/>
      <scheme val="minor"/>
    </font>
    <font>
      <sz val="11"/>
      <color theme="1"/>
      <name val="Aptos Narrow"/>
      <family val="2"/>
      <scheme val="minor"/>
    </font>
    <font>
      <b/>
      <sz val="11"/>
      <color theme="0"/>
      <name val="Aptos Narrow"/>
      <family val="2"/>
      <scheme val="minor"/>
    </font>
    <font>
      <sz val="11"/>
      <color theme="1"/>
      <name val="Aptos Narrow"/>
      <family val="2"/>
      <scheme val="minor"/>
    </font>
    <font>
      <sz val="11"/>
      <color theme="1"/>
      <name val="Calibri"/>
      <family val="2"/>
    </font>
    <font>
      <b/>
      <sz val="11"/>
      <color theme="0"/>
      <name val="Calibri"/>
      <family val="2"/>
    </font>
    <font>
      <sz val="11"/>
      <name val="Aptos Narrow"/>
      <family val="2"/>
      <scheme val="minor"/>
    </font>
    <font>
      <b/>
      <sz val="10"/>
      <color theme="0"/>
      <name val="Arial Narrow"/>
      <family val="2"/>
    </font>
    <font>
      <b/>
      <sz val="10"/>
      <color rgb="FFFFFFFF"/>
      <name val="Arial Narrow"/>
      <family val="2"/>
    </font>
    <font>
      <b/>
      <sz val="16"/>
      <color theme="1"/>
      <name val="Arial Narrow"/>
      <family val="2"/>
    </font>
    <font>
      <sz val="11"/>
      <name val="Calibri"/>
      <family val="2"/>
    </font>
    <font>
      <sz val="10"/>
      <name val="Arial"/>
      <family val="2"/>
    </font>
    <font>
      <sz val="8"/>
      <name val="Aptos Narrow"/>
      <family val="2"/>
      <scheme val="minor"/>
    </font>
    <font>
      <sz val="11"/>
      <color theme="0"/>
      <name val="Calibri"/>
      <family val="2"/>
    </font>
    <font>
      <sz val="11"/>
      <color theme="1"/>
      <name val="Arial Narrow"/>
      <family val="2"/>
    </font>
    <font>
      <b/>
      <sz val="22"/>
      <color theme="1"/>
      <name val="Arial Narrow"/>
      <family val="2"/>
    </font>
    <font>
      <b/>
      <sz val="20"/>
      <color theme="1"/>
      <name val="Arial Narrow"/>
      <family val="2"/>
    </font>
    <font>
      <sz val="14"/>
      <color theme="1"/>
      <name val="Arial Narrow"/>
      <family val="2"/>
    </font>
    <font>
      <b/>
      <sz val="13"/>
      <color theme="0"/>
      <name val="Arial Narrow"/>
      <family val="2"/>
    </font>
    <font>
      <sz val="13"/>
      <color theme="1"/>
      <name val="Arial Narrow"/>
      <family val="2"/>
    </font>
    <font>
      <sz val="13"/>
      <color rgb="FF1F3864"/>
      <name val="Arial Narrow"/>
      <family val="2"/>
    </font>
    <font>
      <sz val="10"/>
      <color theme="0"/>
      <name val="Arial Narrow"/>
      <family val="2"/>
    </font>
    <font>
      <sz val="10"/>
      <color theme="1"/>
      <name val="Arial Narrow"/>
      <family val="2"/>
    </font>
    <font>
      <b/>
      <sz val="10"/>
      <color theme="1"/>
      <name val="Arial Narrow"/>
      <family val="2"/>
    </font>
    <font>
      <sz val="8"/>
      <color theme="1"/>
      <name val="Arial Narrow"/>
      <family val="2"/>
    </font>
    <font>
      <b/>
      <sz val="9"/>
      <color theme="1"/>
      <name val="Arial Narrow"/>
      <family val="2"/>
    </font>
    <font>
      <b/>
      <sz val="18"/>
      <color theme="1"/>
      <name val="Arial Narrow"/>
      <family val="2"/>
    </font>
    <font>
      <sz val="10"/>
      <color theme="1"/>
      <name val="Aptos Narrow"/>
      <family val="2"/>
      <scheme val="minor"/>
    </font>
    <font>
      <sz val="12"/>
      <name val="Tahoma"/>
      <family val="2"/>
    </font>
    <font>
      <sz val="11"/>
      <name val="Arial Narrow"/>
      <family val="2"/>
    </font>
    <font>
      <b/>
      <sz val="11"/>
      <color rgb="FFFF0000"/>
      <name val="Arial Narrow"/>
      <family val="2"/>
    </font>
    <font>
      <sz val="11"/>
      <color theme="1"/>
      <name val="Aptos Display"/>
      <family val="2"/>
      <scheme val="major"/>
    </font>
    <font>
      <sz val="11"/>
      <color theme="1"/>
      <name val="Verdana"/>
      <family val="2"/>
    </font>
    <font>
      <b/>
      <sz val="11"/>
      <color theme="1"/>
      <name val="Verdana"/>
      <family val="2"/>
    </font>
    <font>
      <sz val="10"/>
      <color theme="1"/>
      <name val="Verdana"/>
      <family val="2"/>
    </font>
    <font>
      <b/>
      <sz val="10"/>
      <color theme="1"/>
      <name val="Verdana"/>
      <family val="2"/>
    </font>
    <font>
      <b/>
      <sz val="8"/>
      <color rgb="FFFF0000"/>
      <name val="Arial Narrow"/>
      <family val="2"/>
    </font>
    <font>
      <sz val="11"/>
      <color theme="1"/>
      <name val="Verdana"/>
      <family val="2"/>
    </font>
    <font>
      <b/>
      <sz val="11"/>
      <color theme="1"/>
      <name val="Verdana"/>
      <family val="2"/>
    </font>
  </fonts>
  <fills count="25">
    <fill>
      <patternFill patternType="none"/>
    </fill>
    <fill>
      <patternFill patternType="gray125"/>
    </fill>
    <fill>
      <patternFill patternType="solid">
        <fgColor rgb="FF7F7F7F"/>
        <bgColor rgb="FF7F7F7F"/>
      </patternFill>
    </fill>
    <fill>
      <patternFill patternType="solid">
        <fgColor rgb="FFFF0000"/>
        <bgColor indexed="64"/>
      </patternFill>
    </fill>
    <fill>
      <patternFill patternType="solid">
        <fgColor rgb="FF366092"/>
        <bgColor rgb="FF366092"/>
      </patternFill>
    </fill>
    <fill>
      <patternFill patternType="solid">
        <fgColor rgb="FFCC0000"/>
        <bgColor rgb="FFCC0000"/>
      </patternFill>
    </fill>
    <fill>
      <patternFill patternType="solid">
        <fgColor rgb="FF003300"/>
        <bgColor rgb="FF003300"/>
      </patternFill>
    </fill>
    <fill>
      <patternFill patternType="solid">
        <fgColor rgb="FF1F3864"/>
        <bgColor rgb="FF1F3864"/>
      </patternFill>
    </fill>
    <fill>
      <patternFill patternType="solid">
        <fgColor theme="0"/>
        <bgColor theme="0"/>
      </patternFill>
    </fill>
    <fill>
      <patternFill patternType="solid">
        <fgColor theme="0"/>
        <bgColor indexed="64"/>
      </patternFill>
    </fill>
    <fill>
      <patternFill patternType="solid">
        <fgColor theme="1" tint="0.34998626667073579"/>
        <bgColor indexed="64"/>
      </patternFill>
    </fill>
    <fill>
      <patternFill patternType="solid">
        <fgColor rgb="FFFFFF00"/>
        <bgColor rgb="FFFFFF00"/>
      </patternFill>
    </fill>
    <fill>
      <patternFill patternType="solid">
        <fgColor rgb="FF0070C0"/>
        <bgColor rgb="FF0070C0"/>
      </patternFill>
    </fill>
    <fill>
      <patternFill patternType="solid">
        <fgColor rgb="FF244061"/>
        <bgColor rgb="FF244061"/>
      </patternFill>
    </fill>
    <fill>
      <patternFill patternType="solid">
        <fgColor rgb="FF00B050"/>
        <bgColor rgb="FF00B050"/>
      </patternFill>
    </fill>
    <fill>
      <patternFill patternType="solid">
        <fgColor rgb="FFECECEC"/>
        <bgColor rgb="FFECECEC"/>
      </patternFill>
    </fill>
    <fill>
      <patternFill patternType="solid">
        <fgColor rgb="FFDEEAF6"/>
        <bgColor rgb="FFDEEAF6"/>
      </patternFill>
    </fill>
    <fill>
      <patternFill patternType="solid">
        <fgColor theme="5"/>
        <bgColor theme="5"/>
      </patternFill>
    </fill>
    <fill>
      <patternFill patternType="solid">
        <fgColor theme="4" tint="0.59999389629810485"/>
        <bgColor rgb="FFECECEC"/>
      </patternFill>
    </fill>
    <fill>
      <patternFill patternType="solid">
        <fgColor theme="4" tint="0.59999389629810485"/>
        <bgColor rgb="FFD9E2F3"/>
      </patternFill>
    </fill>
    <fill>
      <patternFill patternType="solid">
        <fgColor rgb="FF548135"/>
        <bgColor rgb="FF548135"/>
      </patternFill>
    </fill>
    <fill>
      <patternFill patternType="solid">
        <fgColor theme="4" tint="0.79998168889431442"/>
        <bgColor theme="4" tint="0.79998168889431442"/>
      </patternFill>
    </fill>
    <fill>
      <patternFill patternType="solid">
        <fgColor theme="2" tint="-9.9978637043366805E-2"/>
        <bgColor indexed="64"/>
      </patternFill>
    </fill>
    <fill>
      <patternFill patternType="solid">
        <fgColor rgb="FFFFC000"/>
        <bgColor indexed="64"/>
      </patternFill>
    </fill>
    <fill>
      <patternFill patternType="solid">
        <fgColor rgb="FFFFFF00"/>
        <bgColor indexed="64"/>
      </patternFill>
    </fill>
  </fills>
  <borders count="70">
    <border>
      <left/>
      <right/>
      <top/>
      <bottom/>
      <diagonal/>
    </border>
    <border>
      <left style="hair">
        <color rgb="FF000000"/>
      </left>
      <right style="hair">
        <color rgb="FF000000"/>
      </right>
      <top style="hair">
        <color rgb="FF000000"/>
      </top>
      <bottom style="hair">
        <color rgb="FF000000"/>
      </bottom>
      <diagonal/>
    </border>
    <border>
      <left style="dotted">
        <color indexed="64"/>
      </left>
      <right style="dotted">
        <color indexed="64"/>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style="dotted">
        <color rgb="FF000000"/>
      </left>
      <right style="dotted">
        <color rgb="FF000000"/>
      </right>
      <top style="dotted">
        <color rgb="FF000000"/>
      </top>
      <bottom style="dotted">
        <color rgb="FF000000"/>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2E75B5"/>
      </left>
      <right/>
      <top style="thin">
        <color rgb="FF2E75B5"/>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2E75B5"/>
      </left>
      <right/>
      <top/>
      <bottom/>
      <diagonal/>
    </border>
    <border>
      <left style="thin">
        <color rgb="FF000000"/>
      </left>
      <right/>
      <top/>
      <bottom/>
      <diagonal/>
    </border>
    <border>
      <left/>
      <right style="thin">
        <color rgb="FF000000"/>
      </right>
      <top/>
      <bottom/>
      <diagonal/>
    </border>
    <border>
      <left/>
      <right style="thin">
        <color rgb="FF000000"/>
      </right>
      <top/>
      <bottom style="thin">
        <color rgb="FF000000"/>
      </bottom>
      <diagonal/>
    </border>
    <border>
      <left style="thin">
        <color rgb="FF2E75B5"/>
      </left>
      <right/>
      <top/>
      <bottom style="thin">
        <color rgb="FF2E75B5"/>
      </bottom>
      <diagonal/>
    </border>
    <border>
      <left style="thin">
        <color rgb="FF000000"/>
      </left>
      <right/>
      <top/>
      <bottom style="thin">
        <color rgb="FF000000"/>
      </bottom>
      <diagonal/>
    </border>
    <border>
      <left/>
      <right/>
      <top/>
      <bottom style="thin">
        <color rgb="FF000000"/>
      </bottom>
      <diagonal/>
    </border>
    <border>
      <left style="medium">
        <color rgb="FF2E75B5"/>
      </left>
      <right/>
      <top style="medium">
        <color rgb="FF2E75B5"/>
      </top>
      <bottom/>
      <diagonal/>
    </border>
    <border>
      <left/>
      <right/>
      <top style="medium">
        <color rgb="FF2E75B5"/>
      </top>
      <bottom/>
      <diagonal/>
    </border>
    <border>
      <left/>
      <right style="medium">
        <color rgb="FF2E75B5"/>
      </right>
      <top style="medium">
        <color rgb="FF2E75B5"/>
      </top>
      <bottom/>
      <diagonal/>
    </border>
    <border>
      <left style="medium">
        <color rgb="FF2E75B5"/>
      </left>
      <right/>
      <top/>
      <bottom/>
      <diagonal/>
    </border>
    <border>
      <left/>
      <right/>
      <top/>
      <bottom style="dotted">
        <color rgb="FF1F3864"/>
      </bottom>
      <diagonal/>
    </border>
    <border>
      <left/>
      <right style="medium">
        <color rgb="FF2E75B5"/>
      </right>
      <top/>
      <bottom/>
      <diagonal/>
    </border>
    <border>
      <left style="medium">
        <color rgb="FF2E75B5"/>
      </left>
      <right/>
      <top/>
      <bottom style="medium">
        <color rgb="FF2E75B5"/>
      </bottom>
      <diagonal/>
    </border>
    <border>
      <left/>
      <right/>
      <top/>
      <bottom style="medium">
        <color rgb="FF2E75B5"/>
      </bottom>
      <diagonal/>
    </border>
    <border>
      <left/>
      <right style="medium">
        <color rgb="FF2E75B5"/>
      </right>
      <top/>
      <bottom style="medium">
        <color rgb="FF2E75B5"/>
      </bottom>
      <diagonal/>
    </border>
    <border>
      <left style="thin">
        <color rgb="FF1F3864"/>
      </left>
      <right style="thin">
        <color rgb="FF1F3864"/>
      </right>
      <top/>
      <bottom style="thin">
        <color rgb="FF1F3864"/>
      </bottom>
      <diagonal/>
    </border>
    <border>
      <left style="thin">
        <color rgb="FF2E75B5"/>
      </left>
      <right style="thin">
        <color rgb="FF2E75B5"/>
      </right>
      <top/>
      <bottom style="thin">
        <color rgb="FF2E75B5"/>
      </bottom>
      <diagonal/>
    </border>
    <border>
      <left style="thin">
        <color rgb="FF2E75B5"/>
      </left>
      <right style="medium">
        <color rgb="FF2E75B5"/>
      </right>
      <top/>
      <bottom style="thin">
        <color rgb="FF2E75B5"/>
      </bottom>
      <diagonal/>
    </border>
    <border>
      <left style="thin">
        <color rgb="FF1F3864"/>
      </left>
      <right style="thin">
        <color rgb="FF1F3864"/>
      </right>
      <top style="thin">
        <color rgb="FF1F3864"/>
      </top>
      <bottom style="thin">
        <color rgb="FF1F3864"/>
      </bottom>
      <diagonal/>
    </border>
    <border>
      <left style="thin">
        <color rgb="FFD8D8D8"/>
      </left>
      <right style="thin">
        <color rgb="FFD8D8D8"/>
      </right>
      <top style="thin">
        <color rgb="FFD8D8D8"/>
      </top>
      <bottom style="thin">
        <color rgb="FFD8D8D8"/>
      </bottom>
      <diagonal/>
    </border>
    <border>
      <left style="thin">
        <color rgb="FFD8D8D8"/>
      </left>
      <right/>
      <top/>
      <bottom style="thin">
        <color rgb="FF1F3864"/>
      </bottom>
      <diagonal/>
    </border>
    <border>
      <left/>
      <right/>
      <top/>
      <bottom style="thin">
        <color rgb="FF1F38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theme="9"/>
      </left>
      <right style="thin">
        <color theme="9"/>
      </right>
      <top style="thin">
        <color theme="9"/>
      </top>
      <bottom style="thin">
        <color theme="9"/>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9"/>
      </left>
      <right style="thin">
        <color theme="9"/>
      </right>
      <top style="thin">
        <color theme="9"/>
      </top>
      <bottom/>
      <diagonal/>
    </border>
    <border>
      <left style="thin">
        <color theme="1"/>
      </left>
      <right style="thin">
        <color theme="1"/>
      </right>
      <top style="thin">
        <color theme="1"/>
      </top>
      <bottom style="thin">
        <color theme="1"/>
      </bottom>
      <diagonal/>
    </border>
    <border>
      <left style="thin">
        <color theme="6"/>
      </left>
      <right style="thin">
        <color theme="6"/>
      </right>
      <top style="thin">
        <color theme="6"/>
      </top>
      <bottom style="thin">
        <color theme="6"/>
      </bottom>
      <diagonal/>
    </border>
    <border>
      <left style="thin">
        <color theme="6"/>
      </left>
      <right style="thin">
        <color theme="6"/>
      </right>
      <top style="thin">
        <color theme="6"/>
      </top>
      <bottom/>
      <diagonal/>
    </border>
    <border>
      <left style="thin">
        <color theme="7"/>
      </left>
      <right style="thin">
        <color theme="7"/>
      </right>
      <top style="thin">
        <color theme="7"/>
      </top>
      <bottom/>
      <diagonal/>
    </border>
    <border>
      <left style="thin">
        <color theme="7"/>
      </left>
      <right style="thin">
        <color theme="7"/>
      </right>
      <top style="thin">
        <color theme="7"/>
      </top>
      <bottom style="thin">
        <color theme="7"/>
      </bottom>
      <diagonal/>
    </border>
    <border>
      <left style="thin">
        <color theme="1"/>
      </left>
      <right style="thin">
        <color theme="1"/>
      </right>
      <top style="thin">
        <color theme="1"/>
      </top>
      <bottom/>
      <diagonal/>
    </border>
    <border>
      <left style="thin">
        <color theme="4"/>
      </left>
      <right style="thin">
        <color theme="4"/>
      </right>
      <top style="thin">
        <color theme="4"/>
      </top>
      <bottom/>
      <diagonal/>
    </border>
    <border>
      <left style="thin">
        <color theme="4"/>
      </left>
      <right style="thin">
        <color theme="4"/>
      </right>
      <top style="thin">
        <color theme="4"/>
      </top>
      <bottom style="thin">
        <color theme="4"/>
      </bottom>
      <diagonal/>
    </border>
    <border>
      <left style="thin">
        <color theme="5"/>
      </left>
      <right style="thin">
        <color theme="5"/>
      </right>
      <top style="thin">
        <color theme="5"/>
      </top>
      <bottom/>
      <diagonal/>
    </border>
    <border>
      <left style="thin">
        <color theme="5"/>
      </left>
      <right style="thin">
        <color theme="5"/>
      </right>
      <top style="thin">
        <color theme="5"/>
      </top>
      <bottom style="thin">
        <color theme="5"/>
      </bottom>
      <diagonal/>
    </border>
    <border>
      <left style="hair">
        <color rgb="FF000000"/>
      </left>
      <right style="hair">
        <color rgb="FF000000"/>
      </right>
      <top style="hair">
        <color rgb="FF000000"/>
      </top>
      <bottom/>
      <diagonal/>
    </border>
    <border>
      <left style="thin">
        <color rgb="FF000000"/>
      </left>
      <right style="thin">
        <color rgb="FF000000"/>
      </right>
      <top style="thin">
        <color rgb="FF000000"/>
      </top>
      <bottom/>
      <diagonal/>
    </border>
    <border>
      <left/>
      <right/>
      <top style="thin">
        <color theme="5"/>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style="hair">
        <color theme="1"/>
      </right>
      <top style="medium">
        <color indexed="64"/>
      </top>
      <bottom style="medium">
        <color indexed="64"/>
      </bottom>
      <diagonal/>
    </border>
    <border>
      <left style="hair">
        <color theme="1"/>
      </left>
      <right style="hair">
        <color theme="1"/>
      </right>
      <top style="medium">
        <color indexed="64"/>
      </top>
      <bottom style="medium">
        <color indexed="64"/>
      </bottom>
      <diagonal/>
    </border>
    <border>
      <left style="medium">
        <color rgb="FF000000"/>
      </left>
      <right style="hair">
        <color theme="1"/>
      </right>
      <top style="medium">
        <color indexed="64"/>
      </top>
      <bottom style="medium">
        <color indexed="64"/>
      </bottom>
      <diagonal/>
    </border>
    <border>
      <left style="medium">
        <color rgb="FF2E75B5"/>
      </left>
      <right style="thin">
        <color rgb="FF2E75B5"/>
      </right>
      <top style="medium">
        <color indexed="64"/>
      </top>
      <bottom style="medium">
        <color indexed="64"/>
      </bottom>
      <diagonal/>
    </border>
    <border>
      <left style="thin">
        <color rgb="FF2E75B5"/>
      </left>
      <right style="thin">
        <color rgb="FF2E75B5"/>
      </right>
      <top style="medium">
        <color indexed="64"/>
      </top>
      <bottom style="medium">
        <color indexed="64"/>
      </bottom>
      <diagonal/>
    </border>
    <border>
      <left style="thin">
        <color rgb="FF1F3864"/>
      </left>
      <right style="thin">
        <color rgb="FF1F3864"/>
      </right>
      <top style="medium">
        <color indexed="64"/>
      </top>
      <bottom style="medium">
        <color indexed="64"/>
      </bottom>
      <diagonal/>
    </border>
    <border>
      <left style="thin">
        <color rgb="FF1F3864"/>
      </left>
      <right style="medium">
        <color indexed="64"/>
      </right>
      <top style="medium">
        <color indexed="64"/>
      </top>
      <bottom style="medium">
        <color indexed="64"/>
      </bottom>
      <diagonal/>
    </border>
    <border>
      <left style="medium">
        <color rgb="FF000000"/>
      </left>
      <right/>
      <top style="medium">
        <color indexed="64"/>
      </top>
      <bottom style="medium">
        <color indexed="64"/>
      </bottom>
      <diagonal/>
    </border>
    <border>
      <left/>
      <right style="hair">
        <color theme="1"/>
      </right>
      <top style="medium">
        <color indexed="64"/>
      </top>
      <bottom style="medium">
        <color indexed="64"/>
      </bottom>
      <diagonal/>
    </border>
  </borders>
  <cellStyleXfs count="6">
    <xf numFmtId="0" fontId="0" fillId="0" borderId="0"/>
    <xf numFmtId="44" fontId="1" fillId="0" borderId="0" applyFont="0" applyFill="0" applyBorder="0" applyAlignment="0" applyProtection="0"/>
    <xf numFmtId="42" fontId="1" fillId="0" borderId="0" applyFont="0" applyFill="0" applyBorder="0" applyAlignment="0" applyProtection="0"/>
    <xf numFmtId="0" fontId="3" fillId="0" borderId="0"/>
    <xf numFmtId="0" fontId="1" fillId="0" borderId="0"/>
    <xf numFmtId="0" fontId="1" fillId="0" borderId="0"/>
  </cellStyleXfs>
  <cellXfs count="273">
    <xf numFmtId="0" fontId="0" fillId="0" borderId="0" xfId="0"/>
    <xf numFmtId="0" fontId="3" fillId="0" borderId="0" xfId="3"/>
    <xf numFmtId="42" fontId="0" fillId="0" borderId="0" xfId="2" applyFont="1"/>
    <xf numFmtId="0" fontId="4" fillId="2" borderId="0" xfId="3" applyFont="1" applyFill="1"/>
    <xf numFmtId="1" fontId="4" fillId="2" borderId="0" xfId="3" applyNumberFormat="1" applyFont="1" applyFill="1"/>
    <xf numFmtId="44" fontId="4" fillId="2" borderId="0" xfId="1" applyFont="1" applyFill="1" applyBorder="1"/>
    <xf numFmtId="0" fontId="4" fillId="2" borderId="0" xfId="3" applyFont="1" applyFill="1" applyAlignment="1">
      <alignment horizontal="center" vertical="center"/>
    </xf>
    <xf numFmtId="0" fontId="4" fillId="0" borderId="1" xfId="3" applyFont="1" applyBorder="1" applyAlignment="1">
      <alignment horizontal="center" vertical="center" wrapText="1"/>
    </xf>
    <xf numFmtId="44" fontId="4" fillId="0" borderId="1" xfId="1" applyFont="1" applyFill="1" applyBorder="1" applyAlignment="1">
      <alignment horizontal="center" vertical="center" wrapText="1"/>
    </xf>
    <xf numFmtId="0" fontId="4" fillId="0" borderId="0" xfId="3" applyFont="1"/>
    <xf numFmtId="0" fontId="1" fillId="0" borderId="2" xfId="3" applyFont="1" applyBorder="1" applyAlignment="1">
      <alignment horizontal="center" vertical="center" wrapText="1"/>
    </xf>
    <xf numFmtId="0" fontId="4" fillId="0" borderId="4" xfId="3" applyFont="1" applyBorder="1" applyAlignment="1">
      <alignment horizontal="center" vertical="center" wrapText="1"/>
    </xf>
    <xf numFmtId="0" fontId="7" fillId="4" borderId="1" xfId="3" applyFont="1" applyFill="1" applyBorder="1" applyAlignment="1">
      <alignment horizontal="center" vertical="center" wrapText="1"/>
    </xf>
    <xf numFmtId="0" fontId="8" fillId="4" borderId="1" xfId="3" applyFont="1" applyFill="1" applyBorder="1" applyAlignment="1">
      <alignment horizontal="center" vertical="center" wrapText="1"/>
    </xf>
    <xf numFmtId="44" fontId="7" fillId="5" borderId="1" xfId="1" applyFont="1" applyFill="1" applyBorder="1" applyAlignment="1">
      <alignment horizontal="center" vertical="center" wrapText="1"/>
    </xf>
    <xf numFmtId="0" fontId="7" fillId="6" borderId="1" xfId="3" applyFont="1" applyFill="1" applyBorder="1" applyAlignment="1">
      <alignment horizontal="center" vertical="center" wrapText="1"/>
    </xf>
    <xf numFmtId="0" fontId="7" fillId="7" borderId="1" xfId="3" applyFont="1" applyFill="1" applyBorder="1" applyAlignment="1">
      <alignment horizontal="center" vertical="center" wrapText="1"/>
    </xf>
    <xf numFmtId="0" fontId="9" fillId="2" borderId="0" xfId="3" applyFont="1" applyFill="1" applyAlignment="1">
      <alignment horizontal="left" vertical="center"/>
    </xf>
    <xf numFmtId="1" fontId="9" fillId="2" borderId="0" xfId="3" applyNumberFormat="1" applyFont="1" applyFill="1" applyAlignment="1">
      <alignment horizontal="left" vertical="center"/>
    </xf>
    <xf numFmtId="44" fontId="9" fillId="2" borderId="0" xfId="1" applyFont="1" applyFill="1" applyBorder="1" applyAlignment="1">
      <alignment horizontal="left" vertical="center"/>
    </xf>
    <xf numFmtId="0" fontId="9" fillId="2" borderId="0" xfId="3" applyFont="1" applyFill="1" applyAlignment="1">
      <alignment horizontal="center" vertical="center"/>
    </xf>
    <xf numFmtId="44" fontId="9" fillId="0" borderId="5" xfId="1" applyFont="1" applyBorder="1" applyAlignment="1">
      <alignment horizontal="center" vertical="center"/>
    </xf>
    <xf numFmtId="44" fontId="4" fillId="2" borderId="0" xfId="1" applyFont="1" applyFill="1" applyBorder="1" applyAlignment="1">
      <alignment horizontal="center" vertical="center"/>
    </xf>
    <xf numFmtId="0" fontId="10" fillId="0" borderId="0" xfId="3" applyFont="1"/>
    <xf numFmtId="0" fontId="11" fillId="9" borderId="7" xfId="0" applyFont="1" applyFill="1" applyBorder="1" applyAlignment="1" applyProtection="1">
      <alignment wrapText="1"/>
      <protection locked="0"/>
    </xf>
    <xf numFmtId="0" fontId="4" fillId="0" borderId="1" xfId="0" applyFont="1" applyBorder="1" applyAlignment="1">
      <alignment horizontal="center" wrapText="1"/>
    </xf>
    <xf numFmtId="0" fontId="4" fillId="0" borderId="1" xfId="0" applyFont="1" applyBorder="1" applyAlignment="1">
      <alignment horizontal="center" vertical="center" wrapText="1"/>
    </xf>
    <xf numFmtId="0" fontId="4" fillId="10" borderId="1" xfId="3" applyFont="1" applyFill="1" applyBorder="1" applyAlignment="1">
      <alignment horizontal="center" vertical="center" wrapText="1"/>
    </xf>
    <xf numFmtId="165" fontId="4" fillId="2" borderId="0" xfId="1" applyNumberFormat="1" applyFont="1" applyFill="1" applyBorder="1" applyAlignment="1">
      <alignment horizontal="center" vertical="center"/>
    </xf>
    <xf numFmtId="165" fontId="9" fillId="2" borderId="0" xfId="1" applyNumberFormat="1" applyFont="1" applyFill="1" applyBorder="1" applyAlignment="1">
      <alignment horizontal="left" vertical="center"/>
    </xf>
    <xf numFmtId="165" fontId="4" fillId="2" borderId="0" xfId="1" applyNumberFormat="1" applyFont="1" applyFill="1" applyBorder="1"/>
    <xf numFmtId="165" fontId="7" fillId="5" borderId="1" xfId="1" applyNumberFormat="1" applyFont="1" applyFill="1" applyBorder="1" applyAlignment="1">
      <alignment horizontal="center" vertical="center" wrapText="1"/>
    </xf>
    <xf numFmtId="165" fontId="9" fillId="0" borderId="5" xfId="1" applyNumberFormat="1" applyFont="1" applyBorder="1" applyAlignment="1">
      <alignment horizontal="center" vertical="center"/>
    </xf>
    <xf numFmtId="165" fontId="9" fillId="2" borderId="0" xfId="1" applyNumberFormat="1" applyFont="1" applyFill="1" applyBorder="1" applyAlignment="1">
      <alignment horizontal="center" vertical="center"/>
    </xf>
    <xf numFmtId="165" fontId="4" fillId="2" borderId="0" xfId="1" applyNumberFormat="1" applyFont="1" applyFill="1" applyBorder="1" applyAlignment="1">
      <alignment horizontal="center"/>
    </xf>
    <xf numFmtId="165" fontId="4" fillId="0" borderId="1" xfId="1" applyNumberFormat="1" applyFont="1" applyFill="1" applyBorder="1" applyAlignment="1">
      <alignment horizontal="center" vertical="center" wrapText="1"/>
    </xf>
    <xf numFmtId="0" fontId="14" fillId="0" borderId="0" xfId="0" applyFont="1"/>
    <xf numFmtId="0" fontId="14" fillId="0" borderId="19" xfId="0" applyFont="1" applyBorder="1" applyAlignment="1">
      <alignment vertical="top"/>
    </xf>
    <xf numFmtId="0" fontId="14" fillId="0" borderId="20" xfId="0" applyFont="1" applyBorder="1"/>
    <xf numFmtId="0" fontId="14" fillId="0" borderId="21" xfId="0" applyFont="1" applyBorder="1"/>
    <xf numFmtId="14" fontId="19" fillId="0" borderId="0" xfId="0" applyNumberFormat="1" applyFont="1" applyAlignment="1">
      <alignment horizontal="center" vertical="center"/>
    </xf>
    <xf numFmtId="0" fontId="19" fillId="0" borderId="23" xfId="0" applyFont="1" applyBorder="1" applyAlignment="1">
      <alignment horizontal="center" vertical="center"/>
    </xf>
    <xf numFmtId="0" fontId="19" fillId="0" borderId="0" xfId="0" applyFont="1"/>
    <xf numFmtId="0" fontId="14" fillId="0" borderId="24" xfId="0" applyFont="1" applyBorder="1"/>
    <xf numFmtId="0" fontId="19" fillId="0" borderId="22" xfId="0" applyFont="1" applyBorder="1"/>
    <xf numFmtId="0" fontId="19" fillId="0" borderId="0" xfId="0" applyFont="1" applyAlignment="1">
      <alignment horizontal="center" vertical="center"/>
    </xf>
    <xf numFmtId="0" fontId="19" fillId="8" borderId="23" xfId="0" applyFont="1" applyFill="1" applyBorder="1" applyAlignment="1">
      <alignment horizontal="center" vertical="center"/>
    </xf>
    <xf numFmtId="0" fontId="20" fillId="8" borderId="0" xfId="0" applyFont="1" applyFill="1" applyAlignment="1">
      <alignment vertical="center"/>
    </xf>
    <xf numFmtId="0" fontId="14" fillId="0" borderId="25" xfId="0" applyFont="1" applyBorder="1"/>
    <xf numFmtId="0" fontId="14" fillId="0" borderId="26" xfId="0" applyFont="1" applyBorder="1"/>
    <xf numFmtId="0" fontId="14" fillId="0" borderId="27" xfId="0" applyFont="1" applyBorder="1"/>
    <xf numFmtId="0" fontId="21" fillId="0" borderId="0" xfId="0" quotePrefix="1" applyFont="1"/>
    <xf numFmtId="0" fontId="22" fillId="0" borderId="0" xfId="0" applyFont="1"/>
    <xf numFmtId="0" fontId="24" fillId="0" borderId="0" xfId="0" applyFont="1" applyAlignment="1">
      <alignment horizontal="center" vertical="top"/>
    </xf>
    <xf numFmtId="0" fontId="24" fillId="15" borderId="28" xfId="0" applyFont="1" applyFill="1" applyBorder="1" applyAlignment="1">
      <alignment horizontal="center" vertical="top" wrapText="1"/>
    </xf>
    <xf numFmtId="166" fontId="24" fillId="15" borderId="28" xfId="0" applyNumberFormat="1" applyFont="1" applyFill="1" applyBorder="1" applyAlignment="1">
      <alignment horizontal="center" vertical="top" wrapText="1"/>
    </xf>
    <xf numFmtId="166" fontId="24" fillId="15" borderId="29" xfId="0" applyNumberFormat="1" applyFont="1" applyFill="1" applyBorder="1" applyAlignment="1">
      <alignment horizontal="center" vertical="top" wrapText="1"/>
    </xf>
    <xf numFmtId="166" fontId="24" fillId="15" borderId="30" xfId="0" applyNumberFormat="1" applyFont="1" applyFill="1" applyBorder="1" applyAlignment="1">
      <alignment horizontal="center" vertical="top" wrapText="1"/>
    </xf>
    <xf numFmtId="1" fontId="24" fillId="15" borderId="28" xfId="0" applyNumberFormat="1" applyFont="1" applyFill="1" applyBorder="1" applyAlignment="1">
      <alignment horizontal="center" vertical="top" wrapText="1"/>
    </xf>
    <xf numFmtId="0" fontId="24" fillId="0" borderId="0" xfId="0" applyFont="1"/>
    <xf numFmtId="0" fontId="25" fillId="15" borderId="32" xfId="0" applyFont="1" applyFill="1" applyBorder="1" applyAlignment="1">
      <alignment horizontal="center" vertical="center" wrapText="1"/>
    </xf>
    <xf numFmtId="0" fontId="25" fillId="16" borderId="32" xfId="0" applyFont="1" applyFill="1" applyBorder="1" applyAlignment="1">
      <alignment horizontal="center" vertical="center" wrapText="1"/>
    </xf>
    <xf numFmtId="0" fontId="18" fillId="12" borderId="32" xfId="0" applyFont="1" applyFill="1" applyBorder="1" applyAlignment="1">
      <alignment horizontal="center" vertical="center" wrapText="1"/>
    </xf>
    <xf numFmtId="0" fontId="0" fillId="0" borderId="0" xfId="0" applyAlignment="1">
      <alignment horizontal="center"/>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wrapText="1"/>
    </xf>
    <xf numFmtId="0" fontId="1" fillId="0" borderId="0" xfId="0" applyFont="1" applyAlignment="1">
      <alignment horizontal="center"/>
    </xf>
    <xf numFmtId="0" fontId="0" fillId="0" borderId="35" xfId="0" applyBorder="1" applyAlignment="1">
      <alignment horizontal="center" vertical="center"/>
    </xf>
    <xf numFmtId="0" fontId="0" fillId="0" borderId="36" xfId="0" applyBorder="1" applyAlignment="1">
      <alignment horizontal="center" vertical="center" wrapText="1"/>
    </xf>
    <xf numFmtId="0" fontId="0" fillId="0" borderId="37" xfId="0" applyBorder="1" applyAlignment="1">
      <alignment horizontal="center" vertical="center"/>
    </xf>
    <xf numFmtId="0" fontId="4" fillId="0" borderId="0" xfId="0" applyFont="1" applyAlignment="1">
      <alignment horizontal="center" vertical="center" wrapText="1"/>
    </xf>
    <xf numFmtId="0" fontId="4" fillId="0" borderId="1" xfId="0" applyFont="1" applyBorder="1" applyAlignment="1">
      <alignment horizontal="center"/>
    </xf>
    <xf numFmtId="0" fontId="27" fillId="0" borderId="38" xfId="0" applyFont="1" applyBorder="1" applyAlignment="1">
      <alignment wrapText="1"/>
    </xf>
    <xf numFmtId="0" fontId="4" fillId="0" borderId="1" xfId="0" applyFont="1" applyBorder="1" applyAlignment="1">
      <alignment horizontal="center" vertical="top" wrapText="1"/>
    </xf>
    <xf numFmtId="0" fontId="4" fillId="0" borderId="39" xfId="0" applyFont="1" applyBorder="1" applyAlignment="1">
      <alignment horizontal="center" vertical="center" wrapText="1"/>
    </xf>
    <xf numFmtId="0" fontId="0" fillId="0" borderId="3" xfId="0" applyBorder="1" applyAlignment="1">
      <alignment horizontal="center" vertical="center" wrapText="1"/>
    </xf>
    <xf numFmtId="0" fontId="4" fillId="0" borderId="40" xfId="0" applyFont="1" applyBorder="1" applyAlignment="1">
      <alignment horizontal="center" vertical="center" wrapText="1"/>
    </xf>
    <xf numFmtId="0" fontId="2" fillId="17" borderId="3" xfId="0" applyFont="1" applyFill="1" applyBorder="1" applyAlignment="1">
      <alignment horizontal="center" vertical="center" wrapText="1"/>
    </xf>
    <xf numFmtId="0" fontId="2" fillId="17" borderId="3" xfId="0" applyFont="1" applyFill="1" applyBorder="1" applyAlignment="1">
      <alignment horizontal="center" vertical="center"/>
    </xf>
    <xf numFmtId="0" fontId="4" fillId="0" borderId="3" xfId="0" applyFont="1" applyBorder="1" applyAlignment="1">
      <alignment horizontal="center" vertical="center" wrapText="1"/>
    </xf>
    <xf numFmtId="0" fontId="1" fillId="0" borderId="3" xfId="0" applyFont="1" applyBorder="1" applyAlignment="1">
      <alignment horizontal="center" vertical="center"/>
    </xf>
    <xf numFmtId="0" fontId="0" fillId="0" borderId="3" xfId="0" applyBorder="1" applyAlignment="1">
      <alignment horizontal="center" vertical="center"/>
    </xf>
    <xf numFmtId="0" fontId="27" fillId="0" borderId="41" xfId="0" applyFont="1" applyBorder="1" applyAlignment="1">
      <alignment wrapText="1"/>
    </xf>
    <xf numFmtId="0" fontId="1" fillId="0" borderId="3" xfId="0" applyFont="1" applyBorder="1" applyAlignment="1">
      <alignment horizontal="center" vertical="center" wrapText="1"/>
    </xf>
    <xf numFmtId="0" fontId="27" fillId="0" borderId="42" xfId="0" applyFont="1" applyBorder="1" applyAlignment="1">
      <alignment wrapText="1"/>
    </xf>
    <xf numFmtId="0" fontId="27" fillId="0" borderId="43" xfId="0" applyFont="1" applyBorder="1" applyAlignment="1">
      <alignment wrapText="1"/>
    </xf>
    <xf numFmtId="0" fontId="27" fillId="0" borderId="44" xfId="0" applyFont="1" applyBorder="1" applyAlignment="1">
      <alignment wrapText="1"/>
    </xf>
    <xf numFmtId="0" fontId="0" fillId="0" borderId="39" xfId="0" applyBorder="1" applyAlignment="1">
      <alignment horizontal="center" vertical="center"/>
    </xf>
    <xf numFmtId="0" fontId="0" fillId="0" borderId="40" xfId="0" applyBorder="1" applyAlignment="1">
      <alignment horizontal="center" vertical="center"/>
    </xf>
    <xf numFmtId="0" fontId="27" fillId="0" borderId="45" xfId="0" applyFont="1" applyBorder="1" applyAlignment="1">
      <alignment wrapText="1"/>
    </xf>
    <xf numFmtId="0" fontId="27" fillId="0" borderId="46" xfId="0" applyFont="1" applyBorder="1" applyAlignment="1">
      <alignment wrapText="1"/>
    </xf>
    <xf numFmtId="0" fontId="27" fillId="0" borderId="3" xfId="0" applyFont="1" applyBorder="1" applyAlignment="1">
      <alignment horizontal="center" vertical="center" wrapText="1"/>
    </xf>
    <xf numFmtId="0" fontId="4" fillId="0" borderId="4" xfId="0" applyFont="1" applyBorder="1" applyAlignment="1">
      <alignment horizontal="center" vertical="top" wrapText="1"/>
    </xf>
    <xf numFmtId="0" fontId="27" fillId="0" borderId="47" xfId="0" applyFont="1" applyBorder="1" applyAlignment="1">
      <alignment wrapText="1"/>
    </xf>
    <xf numFmtId="0" fontId="27" fillId="0" borderId="48" xfId="0" applyFont="1" applyBorder="1" applyAlignment="1">
      <alignment wrapText="1"/>
    </xf>
    <xf numFmtId="0" fontId="27" fillId="0" borderId="49" xfId="0" applyFont="1" applyBorder="1" applyAlignment="1">
      <alignment wrapText="1"/>
    </xf>
    <xf numFmtId="0" fontId="27" fillId="0" borderId="50" xfId="0" applyFont="1" applyBorder="1" applyAlignment="1">
      <alignment wrapText="1"/>
    </xf>
    <xf numFmtId="0" fontId="27" fillId="0" borderId="51" xfId="0" applyFont="1" applyBorder="1" applyAlignment="1">
      <alignment wrapText="1"/>
    </xf>
    <xf numFmtId="0" fontId="22" fillId="0" borderId="3" xfId="0" applyFont="1" applyBorder="1" applyAlignment="1">
      <alignment horizontal="center" wrapText="1"/>
    </xf>
    <xf numFmtId="0" fontId="22" fillId="0" borderId="3" xfId="0" applyFont="1" applyBorder="1" applyAlignment="1">
      <alignment wrapText="1"/>
    </xf>
    <xf numFmtId="0" fontId="4" fillId="0" borderId="52" xfId="0" applyFont="1" applyBorder="1" applyAlignment="1">
      <alignment horizontal="center" vertical="top" wrapText="1"/>
    </xf>
    <xf numFmtId="0" fontId="28" fillId="0" borderId="53" xfId="0" applyFont="1" applyBorder="1" applyAlignment="1">
      <alignment horizontal="left" wrapText="1"/>
    </xf>
    <xf numFmtId="0" fontId="4" fillId="0" borderId="1" xfId="5" applyFont="1" applyBorder="1" applyAlignment="1">
      <alignment horizontal="center" vertical="center" wrapText="1"/>
    </xf>
    <xf numFmtId="0" fontId="1" fillId="0" borderId="39" xfId="0" applyFont="1" applyBorder="1" applyAlignment="1">
      <alignment horizontal="center" vertical="center"/>
    </xf>
    <xf numFmtId="0" fontId="1" fillId="0" borderId="54" xfId="0" applyFont="1" applyBorder="1" applyAlignment="1">
      <alignment wrapText="1"/>
    </xf>
    <xf numFmtId="0" fontId="0" fillId="0" borderId="55" xfId="0" applyBorder="1" applyAlignment="1">
      <alignment horizontal="center" vertical="center"/>
    </xf>
    <xf numFmtId="0" fontId="0" fillId="0" borderId="56" xfId="0" applyBorder="1" applyAlignment="1">
      <alignment horizontal="center" vertical="center" wrapText="1"/>
    </xf>
    <xf numFmtId="0" fontId="4" fillId="0" borderId="57" xfId="0" applyFont="1" applyBorder="1" applyAlignment="1">
      <alignment horizontal="center" vertical="center" wrapText="1"/>
    </xf>
    <xf numFmtId="0" fontId="24" fillId="18" borderId="28" xfId="0" applyFont="1" applyFill="1" applyBorder="1" applyAlignment="1">
      <alignment horizontal="center" vertical="top" wrapText="1"/>
    </xf>
    <xf numFmtId="166" fontId="24" fillId="18" borderId="28" xfId="0" applyNumberFormat="1" applyFont="1" applyFill="1" applyBorder="1" applyAlignment="1">
      <alignment horizontal="center" vertical="top" wrapText="1"/>
    </xf>
    <xf numFmtId="166" fontId="24" fillId="18" borderId="29" xfId="0" applyNumberFormat="1" applyFont="1" applyFill="1" applyBorder="1" applyAlignment="1">
      <alignment horizontal="center" vertical="top" wrapText="1"/>
    </xf>
    <xf numFmtId="166" fontId="24" fillId="18" borderId="30" xfId="0" applyNumberFormat="1" applyFont="1" applyFill="1" applyBorder="1" applyAlignment="1">
      <alignment horizontal="center" vertical="top" wrapText="1"/>
    </xf>
    <xf numFmtId="1" fontId="24" fillId="18" borderId="28" xfId="0" applyNumberFormat="1" applyFont="1" applyFill="1" applyBorder="1" applyAlignment="1">
      <alignment horizontal="center" vertical="top" wrapText="1"/>
    </xf>
    <xf numFmtId="0" fontId="24" fillId="19" borderId="31" xfId="0" applyFont="1" applyFill="1" applyBorder="1" applyAlignment="1">
      <alignment horizontal="center" vertical="top" wrapText="1"/>
    </xf>
    <xf numFmtId="0" fontId="14" fillId="8" borderId="7" xfId="0" applyFont="1" applyFill="1" applyBorder="1" applyAlignment="1">
      <alignment horizontal="left" vertical="top"/>
    </xf>
    <xf numFmtId="0" fontId="29" fillId="8" borderId="7" xfId="0" applyFont="1" applyFill="1" applyBorder="1" applyAlignment="1">
      <alignment horizontal="left" wrapText="1"/>
    </xf>
    <xf numFmtId="0" fontId="14" fillId="0" borderId="7" xfId="0" applyFont="1" applyBorder="1" applyAlignment="1">
      <alignment vertical="top" wrapText="1"/>
    </xf>
    <xf numFmtId="0" fontId="14" fillId="0" borderId="7" xfId="0" applyFont="1" applyBorder="1" applyAlignment="1">
      <alignment wrapText="1"/>
    </xf>
    <xf numFmtId="0" fontId="7" fillId="13" borderId="61" xfId="0" applyFont="1" applyFill="1" applyBorder="1" applyAlignment="1">
      <alignment horizontal="center" vertical="center" wrapText="1"/>
    </xf>
    <xf numFmtId="0" fontId="23" fillId="11" borderId="62" xfId="0" applyFont="1" applyFill="1" applyBorder="1" applyAlignment="1">
      <alignment horizontal="center" vertical="center" wrapText="1"/>
    </xf>
    <xf numFmtId="0" fontId="7" fillId="13" borderId="63" xfId="0" applyFont="1" applyFill="1" applyBorder="1" applyAlignment="1">
      <alignment horizontal="center" vertical="center" wrapText="1"/>
    </xf>
    <xf numFmtId="0" fontId="7" fillId="6" borderId="62" xfId="0" applyFont="1" applyFill="1" applyBorder="1" applyAlignment="1">
      <alignment horizontal="center" vertical="center" wrapText="1"/>
    </xf>
    <xf numFmtId="0" fontId="7" fillId="14" borderId="62" xfId="0" applyFont="1" applyFill="1" applyBorder="1" applyAlignment="1">
      <alignment horizontal="center" vertical="center" wrapText="1"/>
    </xf>
    <xf numFmtId="0" fontId="23" fillId="11" borderId="64" xfId="0" applyFont="1" applyFill="1" applyBorder="1" applyAlignment="1">
      <alignment horizontal="center" vertical="center" wrapText="1"/>
    </xf>
    <xf numFmtId="0" fontId="23" fillId="11" borderId="65" xfId="0" applyFont="1" applyFill="1" applyBorder="1" applyAlignment="1">
      <alignment horizontal="center" vertical="center" wrapText="1"/>
    </xf>
    <xf numFmtId="164" fontId="7" fillId="14" borderId="62" xfId="0" applyNumberFormat="1" applyFont="1" applyFill="1" applyBorder="1" applyAlignment="1">
      <alignment horizontal="center" vertical="center" wrapText="1"/>
    </xf>
    <xf numFmtId="0" fontId="23" fillId="11" borderId="66" xfId="0" applyFont="1" applyFill="1" applyBorder="1" applyAlignment="1">
      <alignment horizontal="center" vertical="center" wrapText="1"/>
    </xf>
    <xf numFmtId="0" fontId="23" fillId="11" borderId="67" xfId="0" applyFont="1" applyFill="1" applyBorder="1" applyAlignment="1">
      <alignment horizontal="center" vertical="center" wrapText="1"/>
    </xf>
    <xf numFmtId="0" fontId="7" fillId="13" borderId="68" xfId="0" applyFont="1" applyFill="1" applyBorder="1" applyAlignment="1">
      <alignment horizontal="center" vertical="center" wrapText="1"/>
    </xf>
    <xf numFmtId="0" fontId="7" fillId="6" borderId="69" xfId="0" applyFont="1" applyFill="1" applyBorder="1" applyAlignment="1">
      <alignment horizontal="center" vertical="center" wrapText="1"/>
    </xf>
    <xf numFmtId="0" fontId="7" fillId="6" borderId="60" xfId="0" applyFont="1" applyFill="1" applyBorder="1" applyAlignment="1">
      <alignment horizontal="center" vertical="center" wrapText="1"/>
    </xf>
    <xf numFmtId="164" fontId="24" fillId="18" borderId="29" xfId="0" applyNumberFormat="1" applyFont="1" applyFill="1" applyBorder="1" applyAlignment="1">
      <alignment horizontal="center" vertical="top" wrapText="1"/>
    </xf>
    <xf numFmtId="164" fontId="24" fillId="15" borderId="29" xfId="0" applyNumberFormat="1" applyFont="1" applyFill="1" applyBorder="1" applyAlignment="1">
      <alignment horizontal="center" vertical="top" wrapText="1"/>
    </xf>
    <xf numFmtId="0" fontId="4" fillId="2" borderId="0" xfId="3" applyFont="1" applyFill="1" applyAlignment="1">
      <alignment horizontal="center" vertical="center" wrapText="1"/>
    </xf>
    <xf numFmtId="0" fontId="9" fillId="2" borderId="0" xfId="3" applyFont="1" applyFill="1" applyAlignment="1">
      <alignment horizontal="center" vertical="center" wrapText="1"/>
    </xf>
    <xf numFmtId="0" fontId="0" fillId="0" borderId="0" xfId="0" pivotButton="1"/>
    <xf numFmtId="0" fontId="0" fillId="0" borderId="0" xfId="0" applyAlignment="1">
      <alignment horizontal="left"/>
    </xf>
    <xf numFmtId="0" fontId="0" fillId="0" borderId="0" xfId="0" applyAlignment="1">
      <alignment horizontal="left" indent="1"/>
    </xf>
    <xf numFmtId="168" fontId="4" fillId="2" borderId="0" xfId="1" applyNumberFormat="1" applyFont="1" applyFill="1" applyBorder="1" applyAlignment="1">
      <alignment horizontal="center" vertical="center"/>
    </xf>
    <xf numFmtId="168" fontId="9" fillId="0" borderId="5" xfId="1" applyNumberFormat="1" applyFont="1" applyBorder="1" applyAlignment="1">
      <alignment horizontal="center" vertical="center"/>
    </xf>
    <xf numFmtId="168" fontId="9" fillId="2" borderId="0" xfId="1" applyNumberFormat="1" applyFont="1" applyFill="1" applyBorder="1" applyAlignment="1">
      <alignment horizontal="center" vertical="center"/>
    </xf>
    <xf numFmtId="168" fontId="4" fillId="2" borderId="0" xfId="1" applyNumberFormat="1" applyFont="1" applyFill="1" applyBorder="1" applyAlignment="1">
      <alignment horizontal="center"/>
    </xf>
    <xf numFmtId="168" fontId="7" fillId="5" borderId="1" xfId="1" applyNumberFormat="1" applyFont="1" applyFill="1" applyBorder="1" applyAlignment="1">
      <alignment horizontal="center" vertical="center" wrapText="1"/>
    </xf>
    <xf numFmtId="165" fontId="0" fillId="0" borderId="0" xfId="0" applyNumberFormat="1"/>
    <xf numFmtId="0" fontId="4" fillId="0" borderId="2" xfId="3" applyFont="1" applyBorder="1" applyAlignment="1">
      <alignment horizontal="center" vertical="center" wrapText="1"/>
    </xf>
    <xf numFmtId="165" fontId="1" fillId="0" borderId="2" xfId="3" applyNumberFormat="1" applyFont="1" applyBorder="1" applyAlignment="1">
      <alignment horizontal="center" vertical="center"/>
    </xf>
    <xf numFmtId="1" fontId="4" fillId="0" borderId="1" xfId="0" applyNumberFormat="1" applyFont="1" applyBorder="1" applyAlignment="1">
      <alignment horizontal="center" vertical="center" wrapText="1"/>
    </xf>
    <xf numFmtId="0" fontId="6" fillId="0" borderId="2" xfId="3" applyFont="1" applyBorder="1" applyAlignment="1">
      <alignment horizontal="center" vertical="center" wrapText="1"/>
    </xf>
    <xf numFmtId="0" fontId="1" fillId="0" borderId="1" xfId="3" applyFont="1" applyBorder="1" applyAlignment="1">
      <alignment horizontal="center" vertical="center" wrapText="1"/>
    </xf>
    <xf numFmtId="0" fontId="1" fillId="0" borderId="2" xfId="4" applyBorder="1" applyAlignment="1">
      <alignment horizontal="center" vertical="center" wrapText="1"/>
    </xf>
    <xf numFmtId="0" fontId="6" fillId="0" borderId="2" xfId="4" applyFont="1" applyBorder="1" applyAlignment="1">
      <alignment horizontal="center" vertical="center" wrapText="1"/>
    </xf>
    <xf numFmtId="0" fontId="1" fillId="0" borderId="1" xfId="4" applyBorder="1" applyAlignment="1">
      <alignment horizontal="center" vertical="center" wrapText="1"/>
    </xf>
    <xf numFmtId="0" fontId="0" fillId="0" borderId="2" xfId="3" applyFont="1" applyBorder="1" applyAlignment="1">
      <alignment horizontal="center" vertical="center" wrapText="1"/>
    </xf>
    <xf numFmtId="0" fontId="0" fillId="0" borderId="1" xfId="3" applyFont="1" applyBorder="1" applyAlignment="1">
      <alignment horizontal="center" vertical="center" wrapText="1"/>
    </xf>
    <xf numFmtId="0" fontId="1" fillId="0" borderId="0" xfId="3" applyFont="1" applyAlignment="1">
      <alignment horizontal="center" vertical="center" wrapText="1"/>
    </xf>
    <xf numFmtId="1" fontId="3" fillId="0" borderId="0" xfId="3" applyNumberFormat="1" applyAlignment="1">
      <alignment horizontal="center" vertical="center"/>
    </xf>
    <xf numFmtId="1" fontId="3" fillId="0" borderId="0" xfId="3" applyNumberFormat="1"/>
    <xf numFmtId="0" fontId="3" fillId="0" borderId="0" xfId="3" applyAlignment="1">
      <alignment horizontal="center"/>
    </xf>
    <xf numFmtId="165" fontId="0" fillId="0" borderId="0" xfId="1" applyNumberFormat="1" applyFont="1" applyFill="1"/>
    <xf numFmtId="44" fontId="0" fillId="0" borderId="0" xfId="1" applyFont="1" applyFill="1"/>
    <xf numFmtId="165" fontId="0" fillId="0" borderId="0" xfId="1" applyNumberFormat="1" applyFont="1" applyFill="1" applyAlignment="1">
      <alignment horizontal="center"/>
    </xf>
    <xf numFmtId="168" fontId="0" fillId="0" borderId="0" xfId="1" applyNumberFormat="1" applyFont="1" applyFill="1" applyAlignment="1">
      <alignment horizontal="center"/>
    </xf>
    <xf numFmtId="0" fontId="3" fillId="0" borderId="0" xfId="3" applyAlignment="1">
      <alignment horizontal="center" vertical="center" wrapText="1"/>
    </xf>
    <xf numFmtId="8" fontId="0" fillId="0" borderId="0" xfId="1" applyNumberFormat="1" applyFont="1" applyFill="1"/>
    <xf numFmtId="6" fontId="3" fillId="0" borderId="0" xfId="3" applyNumberFormat="1"/>
    <xf numFmtId="42" fontId="0" fillId="0" borderId="0" xfId="2" applyFont="1" applyFill="1"/>
    <xf numFmtId="44" fontId="1" fillId="0" borderId="0" xfId="1" applyFont="1" applyFill="1"/>
    <xf numFmtId="8" fontId="3" fillId="0" borderId="0" xfId="3" applyNumberFormat="1"/>
    <xf numFmtId="42" fontId="3" fillId="0" borderId="0" xfId="3" applyNumberFormat="1"/>
    <xf numFmtId="44" fontId="3" fillId="0" borderId="0" xfId="3" applyNumberFormat="1"/>
    <xf numFmtId="42" fontId="0" fillId="0" borderId="0" xfId="2" applyFont="1" applyFill="1" applyAlignment="1">
      <alignment horizontal="center"/>
    </xf>
    <xf numFmtId="3" fontId="3" fillId="0" borderId="0" xfId="3" applyNumberFormat="1"/>
    <xf numFmtId="3" fontId="3" fillId="0" borderId="0" xfId="3" applyNumberFormat="1" applyAlignment="1">
      <alignment horizontal="center"/>
    </xf>
    <xf numFmtId="0" fontId="4" fillId="0" borderId="0" xfId="5" applyFont="1"/>
    <xf numFmtId="0" fontId="4" fillId="2" borderId="0" xfId="5" applyFont="1" applyFill="1"/>
    <xf numFmtId="0" fontId="4" fillId="10" borderId="1" xfId="5" applyFont="1" applyFill="1" applyBorder="1" applyAlignment="1">
      <alignment horizontal="center" vertical="center" wrapText="1"/>
    </xf>
    <xf numFmtId="0" fontId="1" fillId="0" borderId="0" xfId="5"/>
    <xf numFmtId="165" fontId="4" fillId="2" borderId="0" xfId="5" applyNumberFormat="1" applyFont="1" applyFill="1"/>
    <xf numFmtId="165" fontId="4" fillId="2" borderId="0" xfId="5" applyNumberFormat="1" applyFont="1" applyFill="1" applyAlignment="1">
      <alignment horizontal="center"/>
    </xf>
    <xf numFmtId="168" fontId="4" fillId="2" borderId="0" xfId="5" applyNumberFormat="1" applyFont="1" applyFill="1" applyAlignment="1">
      <alignment horizontal="center"/>
    </xf>
    <xf numFmtId="0" fontId="4" fillId="2" borderId="0" xfId="5" applyFont="1" applyFill="1" applyAlignment="1">
      <alignment horizontal="center" vertical="center" wrapText="1"/>
    </xf>
    <xf numFmtId="1" fontId="1" fillId="0" borderId="2" xfId="3" applyNumberFormat="1" applyFont="1" applyBorder="1" applyAlignment="1">
      <alignment horizontal="center" vertical="center" wrapText="1"/>
    </xf>
    <xf numFmtId="0" fontId="3" fillId="0" borderId="0" xfId="3" applyAlignment="1">
      <alignment horizontal="center" vertical="center"/>
    </xf>
    <xf numFmtId="0" fontId="4" fillId="2" borderId="0" xfId="5" applyFont="1" applyFill="1" applyAlignment="1">
      <alignment horizontal="center" vertical="center"/>
    </xf>
    <xf numFmtId="0" fontId="1" fillId="0" borderId="0" xfId="3" applyFont="1" applyAlignment="1">
      <alignment horizontal="center" vertical="center"/>
    </xf>
    <xf numFmtId="8" fontId="3" fillId="0" borderId="0" xfId="3" applyNumberFormat="1" applyAlignment="1">
      <alignment horizontal="center" vertical="center"/>
    </xf>
    <xf numFmtId="0" fontId="31" fillId="0" borderId="56" xfId="0" applyFont="1" applyBorder="1" applyAlignment="1">
      <alignment horizontal="center" vertical="center" wrapText="1"/>
    </xf>
    <xf numFmtId="0" fontId="0" fillId="0" borderId="0" xfId="3" applyFont="1" applyAlignment="1">
      <alignment horizontal="center" vertical="center"/>
    </xf>
    <xf numFmtId="0" fontId="1" fillId="0" borderId="2" xfId="5" applyBorder="1" applyAlignment="1">
      <alignment horizontal="center" vertical="center" wrapText="1"/>
    </xf>
    <xf numFmtId="165" fontId="1" fillId="0" borderId="2" xfId="5" applyNumberFormat="1" applyBorder="1" applyAlignment="1">
      <alignment horizontal="center" vertical="center"/>
    </xf>
    <xf numFmtId="0" fontId="0" fillId="0" borderId="0" xfId="0" pivotButton="1" applyAlignment="1">
      <alignment wrapText="1"/>
    </xf>
    <xf numFmtId="0" fontId="0" fillId="0" borderId="0" xfId="0" applyAlignment="1">
      <alignment horizontal="left" wrapText="1"/>
    </xf>
    <xf numFmtId="0" fontId="0" fillId="0" borderId="0" xfId="0" applyAlignment="1">
      <alignment horizontal="left" indent="2"/>
    </xf>
    <xf numFmtId="42" fontId="0" fillId="0" borderId="0" xfId="0" applyNumberFormat="1"/>
    <xf numFmtId="165" fontId="1" fillId="3" borderId="2" xfId="3" applyNumberFormat="1" applyFont="1" applyFill="1" applyBorder="1" applyAlignment="1">
      <alignment horizontal="center" vertical="center"/>
    </xf>
    <xf numFmtId="0" fontId="10" fillId="0" borderId="5" xfId="3" applyFont="1" applyBorder="1"/>
    <xf numFmtId="0" fontId="34" fillId="0" borderId="3" xfId="0" applyFont="1" applyBorder="1" applyAlignment="1">
      <alignment horizontal="left" wrapText="1"/>
    </xf>
    <xf numFmtId="0" fontId="34" fillId="0" borderId="3" xfId="0" pivotButton="1" applyFont="1" applyBorder="1"/>
    <xf numFmtId="0" fontId="0" fillId="0" borderId="0" xfId="0" applyAlignment="1">
      <alignment vertical="top"/>
    </xf>
    <xf numFmtId="165" fontId="33" fillId="0" borderId="3" xfId="0" applyNumberFormat="1" applyFont="1" applyBorder="1" applyAlignment="1">
      <alignment horizontal="center" vertical="top"/>
    </xf>
    <xf numFmtId="165" fontId="32" fillId="0" borderId="3" xfId="0" applyNumberFormat="1" applyFont="1" applyBorder="1" applyAlignment="1">
      <alignment horizontal="center" vertical="top"/>
    </xf>
    <xf numFmtId="165" fontId="33" fillId="21" borderId="3" xfId="0" applyNumberFormat="1" applyFont="1" applyFill="1" applyBorder="1" applyAlignment="1">
      <alignment horizontal="center" vertical="top"/>
    </xf>
    <xf numFmtId="0" fontId="0" fillId="0" borderId="0" xfId="0" applyAlignment="1">
      <alignment vertical="center"/>
    </xf>
    <xf numFmtId="0" fontId="33" fillId="21" borderId="3" xfId="0" applyFont="1" applyFill="1" applyBorder="1" applyAlignment="1">
      <alignment vertical="center" wrapText="1"/>
    </xf>
    <xf numFmtId="0" fontId="33" fillId="0" borderId="3" xfId="0" applyFont="1" applyBorder="1" applyAlignment="1">
      <alignment horizontal="left" vertical="center" wrapText="1"/>
    </xf>
    <xf numFmtId="0" fontId="32" fillId="0" borderId="3" xfId="0" applyFont="1" applyBorder="1" applyAlignment="1">
      <alignment horizontal="left" vertical="center" wrapText="1"/>
    </xf>
    <xf numFmtId="0" fontId="33" fillId="21" borderId="3" xfId="0" applyFont="1" applyFill="1" applyBorder="1" applyAlignment="1">
      <alignment horizontal="left" vertical="center" wrapText="1"/>
    </xf>
    <xf numFmtId="0" fontId="33" fillId="21" borderId="3" xfId="0" applyFont="1" applyFill="1" applyBorder="1" applyAlignment="1">
      <alignment horizontal="center" vertical="center"/>
    </xf>
    <xf numFmtId="0" fontId="4" fillId="23" borderId="1" xfId="3" applyFont="1" applyFill="1" applyBorder="1" applyAlignment="1">
      <alignment horizontal="center" vertical="center" wrapText="1"/>
    </xf>
    <xf numFmtId="164" fontId="5" fillId="3" borderId="1" xfId="1" applyNumberFormat="1" applyFont="1" applyFill="1" applyBorder="1" applyAlignment="1">
      <alignment horizontal="center" vertical="center" wrapText="1"/>
    </xf>
    <xf numFmtId="0" fontId="34" fillId="0" borderId="3" xfId="0" applyFont="1" applyBorder="1"/>
    <xf numFmtId="0" fontId="34" fillId="22" borderId="3" xfId="0" applyFont="1" applyFill="1" applyBorder="1" applyAlignment="1">
      <alignment horizontal="left" wrapText="1"/>
    </xf>
    <xf numFmtId="0" fontId="34" fillId="22" borderId="3" xfId="0" applyFont="1" applyFill="1" applyBorder="1" applyAlignment="1">
      <alignment horizontal="center" wrapText="1"/>
    </xf>
    <xf numFmtId="0" fontId="0" fillId="0" borderId="0" xfId="0" applyAlignment="1">
      <alignment vertical="center" wrapText="1"/>
    </xf>
    <xf numFmtId="0" fontId="35" fillId="22" borderId="3" xfId="0" applyFont="1" applyFill="1" applyBorder="1" applyAlignment="1">
      <alignment horizontal="left" wrapText="1"/>
    </xf>
    <xf numFmtId="42" fontId="34" fillId="22" borderId="3" xfId="0" applyNumberFormat="1" applyFont="1" applyFill="1" applyBorder="1" applyAlignment="1">
      <alignment horizontal="center" wrapText="1"/>
    </xf>
    <xf numFmtId="165" fontId="0" fillId="0" borderId="0" xfId="2" applyNumberFormat="1" applyFont="1" applyAlignment="1">
      <alignment horizontal="center"/>
    </xf>
    <xf numFmtId="165" fontId="34" fillId="22" borderId="3" xfId="0" applyNumberFormat="1" applyFont="1" applyFill="1" applyBorder="1" applyAlignment="1">
      <alignment horizontal="center"/>
    </xf>
    <xf numFmtId="165" fontId="35" fillId="22" borderId="3" xfId="0" applyNumberFormat="1" applyFont="1" applyFill="1" applyBorder="1" applyAlignment="1">
      <alignment horizontal="center"/>
    </xf>
    <xf numFmtId="165" fontId="34" fillId="0" borderId="3" xfId="0" applyNumberFormat="1" applyFont="1" applyBorder="1" applyAlignment="1">
      <alignment horizontal="center"/>
    </xf>
    <xf numFmtId="168" fontId="4" fillId="2" borderId="0" xfId="5" applyNumberFormat="1" applyFont="1" applyFill="1"/>
    <xf numFmtId="166" fontId="24" fillId="15" borderId="28" xfId="0" applyNumberFormat="1" applyFont="1" applyFill="1" applyBorder="1" applyAlignment="1">
      <alignment horizontal="center" vertical="center" wrapText="1"/>
    </xf>
    <xf numFmtId="14" fontId="19" fillId="8" borderId="23" xfId="0" applyNumberFormat="1" applyFont="1" applyFill="1" applyBorder="1" applyAlignment="1">
      <alignment horizontal="center" vertical="center"/>
    </xf>
    <xf numFmtId="166" fontId="0" fillId="0" borderId="0" xfId="0" applyNumberFormat="1"/>
    <xf numFmtId="164" fontId="0" fillId="0" borderId="0" xfId="0" applyNumberFormat="1"/>
    <xf numFmtId="0" fontId="36" fillId="18" borderId="28" xfId="0" applyFont="1" applyFill="1" applyBorder="1" applyAlignment="1">
      <alignment horizontal="center" vertical="center" wrapText="1"/>
    </xf>
    <xf numFmtId="6" fontId="4" fillId="2" borderId="0" xfId="5" applyNumberFormat="1" applyFont="1" applyFill="1"/>
    <xf numFmtId="8" fontId="4" fillId="2" borderId="0" xfId="5" applyNumberFormat="1" applyFont="1" applyFill="1"/>
    <xf numFmtId="44" fontId="4" fillId="24" borderId="1" xfId="1" applyFont="1" applyFill="1" applyBorder="1" applyAlignment="1">
      <alignment horizontal="center" vertical="center" wrapText="1"/>
    </xf>
    <xf numFmtId="0" fontId="37" fillId="0" borderId="3" xfId="0" pivotButton="1" applyFont="1" applyBorder="1" applyAlignment="1">
      <alignment vertical="center"/>
    </xf>
    <xf numFmtId="0" fontId="37" fillId="0" borderId="3" xfId="0" applyFont="1" applyBorder="1" applyAlignment="1">
      <alignment vertical="center"/>
    </xf>
    <xf numFmtId="0" fontId="37" fillId="22" borderId="3" xfId="0" applyFont="1" applyFill="1" applyBorder="1" applyAlignment="1">
      <alignment vertical="center" wrapText="1"/>
    </xf>
    <xf numFmtId="0" fontId="37" fillId="22" borderId="3" xfId="0" applyFont="1" applyFill="1" applyBorder="1" applyAlignment="1">
      <alignment horizontal="center" vertical="center"/>
    </xf>
    <xf numFmtId="0" fontId="37" fillId="22" borderId="3" xfId="0" applyFont="1" applyFill="1" applyBorder="1" applyAlignment="1">
      <alignment horizontal="left" vertical="center" wrapText="1"/>
    </xf>
    <xf numFmtId="165" fontId="38" fillId="22" borderId="3" xfId="0" applyNumberFormat="1" applyFont="1" applyFill="1" applyBorder="1" applyAlignment="1">
      <alignment horizontal="center" vertical="center"/>
    </xf>
    <xf numFmtId="0" fontId="37" fillId="22" borderId="3" xfId="0" applyFont="1" applyFill="1" applyBorder="1" applyAlignment="1">
      <alignment horizontal="left" vertical="center"/>
    </xf>
    <xf numFmtId="0" fontId="38" fillId="22" borderId="3" xfId="0" applyFont="1" applyFill="1" applyBorder="1" applyAlignment="1">
      <alignment horizontal="left" vertical="center"/>
    </xf>
    <xf numFmtId="0" fontId="37" fillId="0" borderId="3" xfId="0" applyFont="1" applyBorder="1" applyAlignment="1">
      <alignment horizontal="left" vertical="center"/>
    </xf>
    <xf numFmtId="165" fontId="37" fillId="0" borderId="3" xfId="0" applyNumberFormat="1" applyFont="1" applyBorder="1" applyAlignment="1">
      <alignment horizontal="center" vertical="center"/>
    </xf>
    <xf numFmtId="0" fontId="37" fillId="22" borderId="3" xfId="0" applyFont="1" applyFill="1" applyBorder="1" applyAlignment="1">
      <alignment horizontal="center" vertical="center" wrapText="1"/>
    </xf>
    <xf numFmtId="165" fontId="37" fillId="22" borderId="3" xfId="0" applyNumberFormat="1" applyFont="1" applyFill="1" applyBorder="1" applyAlignment="1">
      <alignment horizontal="center" vertical="center"/>
    </xf>
    <xf numFmtId="168" fontId="4" fillId="0" borderId="1" xfId="1" applyNumberFormat="1" applyFont="1" applyFill="1" applyBorder="1" applyAlignment="1">
      <alignment horizontal="center" vertical="center" wrapText="1"/>
    </xf>
    <xf numFmtId="0" fontId="9" fillId="0" borderId="5" xfId="3" applyFont="1" applyBorder="1" applyAlignment="1">
      <alignment horizontal="left" vertical="center"/>
    </xf>
    <xf numFmtId="0" fontId="10" fillId="0" borderId="5" xfId="3" applyFont="1" applyBorder="1"/>
    <xf numFmtId="0" fontId="9" fillId="0" borderId="6" xfId="3" applyFont="1" applyBorder="1" applyAlignment="1">
      <alignment horizontal="center" vertical="center"/>
    </xf>
    <xf numFmtId="0" fontId="9" fillId="8" borderId="6" xfId="3" applyFont="1" applyFill="1" applyBorder="1" applyAlignment="1">
      <alignment horizontal="center" vertical="center"/>
    </xf>
    <xf numFmtId="167" fontId="26" fillId="0" borderId="33" xfId="0" applyNumberFormat="1" applyFont="1" applyBorder="1" applyAlignment="1">
      <alignment horizontal="center" vertical="center"/>
    </xf>
    <xf numFmtId="0" fontId="10" fillId="0" borderId="34" xfId="0" applyFont="1" applyBorder="1"/>
    <xf numFmtId="0" fontId="18" fillId="12" borderId="22" xfId="0" applyFont="1" applyFill="1" applyBorder="1" applyAlignment="1">
      <alignment horizontal="center" vertical="center" wrapText="1"/>
    </xf>
    <xf numFmtId="0" fontId="10" fillId="0" borderId="0" xfId="0" applyFont="1"/>
    <xf numFmtId="0" fontId="18" fillId="12" borderId="0" xfId="0" applyFont="1" applyFill="1" applyAlignment="1">
      <alignment horizontal="center" vertical="center" wrapText="1"/>
    </xf>
    <xf numFmtId="1" fontId="19" fillId="8" borderId="0" xfId="0" applyNumberFormat="1" applyFont="1" applyFill="1" applyAlignment="1">
      <alignment horizontal="center" vertical="center"/>
    </xf>
    <xf numFmtId="0" fontId="20" fillId="0" borderId="23" xfId="0" applyFont="1" applyBorder="1" applyAlignment="1">
      <alignment horizontal="center" vertical="center"/>
    </xf>
    <xf numFmtId="0" fontId="10" fillId="0" borderId="23" xfId="0" applyFont="1" applyBorder="1"/>
    <xf numFmtId="0" fontId="15" fillId="0" borderId="8" xfId="0" applyFont="1" applyBorder="1" applyAlignment="1">
      <alignment horizontal="center" vertical="center" wrapText="1"/>
    </xf>
    <xf numFmtId="0" fontId="10" fillId="0" borderId="12" xfId="0" applyFont="1" applyBorder="1"/>
    <xf numFmtId="0" fontId="10" fillId="0" borderId="16" xfId="0" applyFont="1" applyBorder="1"/>
    <xf numFmtId="0" fontId="16" fillId="8" borderId="9" xfId="0" applyFont="1" applyFill="1" applyBorder="1" applyAlignment="1">
      <alignment horizontal="center" vertical="center" wrapText="1"/>
    </xf>
    <xf numFmtId="0" fontId="10" fillId="0" borderId="10" xfId="0" applyFont="1" applyBorder="1"/>
    <xf numFmtId="0" fontId="10" fillId="0" borderId="11" xfId="0" applyFont="1" applyBorder="1"/>
    <xf numFmtId="0" fontId="10" fillId="0" borderId="13" xfId="0" applyFont="1" applyBorder="1"/>
    <xf numFmtId="0" fontId="0" fillId="0" borderId="0" xfId="0"/>
    <xf numFmtId="0" fontId="10" fillId="0" borderId="14" xfId="0" applyFont="1" applyBorder="1"/>
    <xf numFmtId="0" fontId="10" fillId="0" borderId="17" xfId="0" applyFont="1" applyBorder="1"/>
    <xf numFmtId="0" fontId="10" fillId="0" borderId="18" xfId="0" applyFont="1" applyBorder="1"/>
    <xf numFmtId="0" fontId="10" fillId="0" borderId="15" xfId="0" applyFont="1" applyBorder="1"/>
    <xf numFmtId="0" fontId="17" fillId="8" borderId="11" xfId="0" applyFont="1" applyFill="1" applyBorder="1" applyAlignment="1">
      <alignment horizontal="left" vertical="top" wrapText="1"/>
    </xf>
    <xf numFmtId="0" fontId="10" fillId="0" borderId="15" xfId="0" applyFont="1" applyBorder="1" applyAlignment="1">
      <alignment horizontal="left" vertical="top"/>
    </xf>
    <xf numFmtId="0" fontId="17" fillId="0" borderId="11" xfId="0" applyFont="1" applyBorder="1" applyAlignment="1">
      <alignment horizontal="left" vertical="center" wrapText="1"/>
    </xf>
    <xf numFmtId="0" fontId="13" fillId="20" borderId="0" xfId="0" applyFont="1" applyFill="1" applyAlignment="1">
      <alignment horizontal="center"/>
    </xf>
    <xf numFmtId="0" fontId="14" fillId="0" borderId="58" xfId="0" applyFont="1" applyBorder="1" applyAlignment="1">
      <alignment horizontal="left" vertical="top" wrapText="1"/>
    </xf>
    <xf numFmtId="0" fontId="10" fillId="0" borderId="59" xfId="0" applyFont="1" applyBorder="1"/>
  </cellXfs>
  <cellStyles count="6">
    <cellStyle name="Moneda" xfId="1" builtinId="4"/>
    <cellStyle name="Moneda [0]" xfId="2" builtinId="7"/>
    <cellStyle name="Normal" xfId="0" builtinId="0"/>
    <cellStyle name="Normal 2" xfId="3" xr:uid="{C26A00C8-8D71-43C8-8DE7-AC2E3C70DA29}"/>
    <cellStyle name="Normal 2 2" xfId="5" xr:uid="{AB43A5DB-FB18-4A3F-922B-4C69F60A374B}"/>
    <cellStyle name="Normal 8" xfId="4" xr:uid="{AB6B79AD-922B-459E-B436-B4D300CB78AE}"/>
  </cellStyles>
  <dxfs count="1403">
    <dxf>
      <font>
        <b/>
        <color rgb="FFFFFF00"/>
      </font>
      <fill>
        <patternFill patternType="solid">
          <fgColor rgb="FFC00000"/>
          <bgColor rgb="FFC00000"/>
        </patternFill>
      </fill>
    </dxf>
    <dxf>
      <font>
        <color rgb="FF006100"/>
      </font>
      <fill>
        <patternFill patternType="solid">
          <fgColor rgb="FFC6EFCE"/>
          <bgColor rgb="FFC6EFCE"/>
        </patternFill>
      </fill>
    </dxf>
    <dxf>
      <alignment wrapText="1"/>
    </dxf>
    <dxf>
      <numFmt numFmtId="165" formatCode="&quot;$&quot;\ #,##0"/>
    </dxf>
    <dxf>
      <numFmt numFmtId="165" formatCode="&quot;$&quot;\ #,##0"/>
    </dxf>
    <dxf>
      <alignment horizontal="center"/>
    </dxf>
    <dxf>
      <alignment horizontal="center"/>
    </dxf>
    <dxf>
      <numFmt numFmtId="32" formatCode="_-&quot;$&quot;\ * #,##0_-;\-&quot;$&quot;\ * #,##0_-;_-&quot;$&quot;\ * &quot;-&quot;_-;_-@_-"/>
    </dxf>
    <dxf>
      <numFmt numFmtId="32" formatCode="_-&quot;$&quot;\ * #,##0_-;\-&quot;$&quot;\ * #,##0_-;_-&quot;$&quot;\ * &quot;-&quot;_-;_-@_-"/>
    </dxf>
    <dxf>
      <alignment horizontal="center"/>
    </dxf>
    <dxf>
      <alignment horizontal="center"/>
    </dxf>
    <dxf>
      <font>
        <b val="0"/>
      </font>
    </dxf>
    <dxf>
      <font>
        <b val="0"/>
      </font>
    </dxf>
    <dxf>
      <fill>
        <patternFill patternType="solid">
          <bgColor theme="2" tint="-9.9978637043366805E-2"/>
        </patternFill>
      </fill>
    </dxf>
    <dxf>
      <fill>
        <patternFill patternType="solid">
          <bgColor theme="2" tint="-9.9978637043366805E-2"/>
        </patternFill>
      </fill>
    </dxf>
    <dxf>
      <numFmt numFmtId="32" formatCode="_-&quot;$&quot;\ * #,##0_-;\-&quot;$&quot;\ * #,##0_-;_-&quot;$&quot;\ * &quot;-&quot;_-;_-@_-"/>
    </dxf>
    <dxf>
      <numFmt numFmtId="32" formatCode="_-&quot;$&quot;\ * #,##0_-;\-&quot;$&quot;\ * #,##0_-;_-&quot;$&quot;\ * &quot;-&quot;_-;_-@_-"/>
    </dxf>
    <dxf>
      <font>
        <b/>
      </font>
    </dxf>
    <dxf>
      <font>
        <b/>
      </font>
    </dxf>
    <dxf>
      <fill>
        <patternFill patternType="solid">
          <bgColor theme="2" tint="-9.9978637043366805E-2"/>
        </patternFill>
      </fill>
    </dxf>
    <dxf>
      <fill>
        <patternFill patternType="solid">
          <bgColor theme="2" tint="-9.9978637043366805E-2"/>
        </patternFill>
      </fill>
    </dxf>
    <dxf>
      <font>
        <b/>
      </font>
    </dxf>
    <dxf>
      <alignment horizontal="center"/>
    </dxf>
    <dxf>
      <alignment horizontal="center"/>
    </dxf>
    <dxf>
      <fill>
        <patternFill patternType="solid">
          <bgColor theme="2" tint="-9.9978637043366805E-2"/>
        </patternFill>
      </fill>
    </dxf>
    <dxf>
      <fill>
        <patternFill patternType="solid">
          <bgColor theme="2" tint="-9.9978637043366805E-2"/>
        </patternFill>
      </fill>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font>
        <name val="Verdana"/>
        <scheme val="none"/>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center"/>
    </dxf>
    <dxf>
      <alignment vertical="top" indent="0"/>
    </dxf>
    <dxf>
      <alignment vertical="top" indent="0"/>
    </dxf>
    <dxf>
      <alignment vertical="top" indent="0"/>
    </dxf>
    <dxf>
      <alignment vertical="top" indent="0"/>
    </dxf>
    <dxf>
      <alignment vertical="top" indent="0"/>
    </dxf>
    <dxf>
      <alignment vertical="top" indent="0"/>
    </dxf>
    <dxf>
      <alignment vertical="top" indent="0"/>
    </dxf>
    <dxf>
      <alignment vertical="top" indent="0"/>
    </dxf>
    <dxf>
      <alignment vertical="top" indent="0"/>
    </dxf>
    <dxf>
      <alignment vertical="top" indent="0"/>
    </dxf>
    <dxf>
      <alignment vertical="top" indent="0"/>
    </dxf>
    <dxf>
      <alignment vertical="top" indent="0"/>
    </dxf>
    <dxf>
      <alignment vertical="top" indent="0"/>
    </dxf>
    <dxf>
      <alignment vertical="top" indent="0"/>
    </dxf>
    <dxf>
      <alignment vertical="top" indent="0"/>
    </dxf>
    <dxf>
      <alignment vertical="top" indent="0"/>
    </dxf>
    <dxf>
      <alignment vertical="top" indent="0"/>
    </dxf>
    <dxf>
      <alignment vertical="top" indent="0"/>
    </dxf>
    <dxf>
      <alignment vertical="top" indent="0"/>
    </dxf>
    <dxf>
      <alignment vertical="top" indent="0"/>
    </dxf>
    <dxf>
      <alignment vertical="top" indent="0"/>
    </dxf>
    <dxf>
      <alignment vertical="top" indent="0"/>
    </dxf>
    <dxf>
      <alignment vertical="top" indent="0"/>
    </dxf>
    <dxf>
      <alignment vertical="top" indent="0"/>
    </dxf>
    <dxf>
      <alignment vertical="top" indent="0"/>
    </dxf>
    <dxf>
      <alignment vertical="top" indent="0"/>
    </dxf>
    <dxf>
      <alignment vertical="top" indent="0"/>
    </dxf>
    <dxf>
      <alignment horizontal="center"/>
    </dxf>
    <dxf>
      <alignment horizontal="center"/>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ont>
        <b/>
      </font>
    </dxf>
    <dxf>
      <font>
        <b/>
      </font>
    </dxf>
    <dxf>
      <font>
        <b/>
      </font>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ont>
        <b/>
      </font>
    </dxf>
    <dxf>
      <fill>
        <patternFill patternType="solid">
          <bgColor theme="2" tint="-9.9978637043366805E-2"/>
        </patternFill>
      </fill>
    </dxf>
    <dxf>
      <font>
        <b/>
      </font>
    </dxf>
    <dxf>
      <fill>
        <patternFill patternType="solid">
          <bgColor theme="2" tint="-9.9978637043366805E-2"/>
        </patternFill>
      </fill>
    </dxf>
    <dxf>
      <font>
        <b/>
      </font>
    </dxf>
    <dxf>
      <fill>
        <patternFill patternType="solid">
          <bgColor theme="2" tint="-9.9978637043366805E-2"/>
        </patternFill>
      </fill>
    </dxf>
    <dxf>
      <fill>
        <patternFill patternType="solid">
          <bgColor theme="2" tint="-9.9978637043366805E-2"/>
        </patternFill>
      </fill>
    </dxf>
    <dxf>
      <font>
        <b/>
      </font>
    </dxf>
    <dxf>
      <font>
        <b/>
      </font>
    </dxf>
    <dxf>
      <font>
        <b/>
      </font>
    </dxf>
    <dxf>
      <font>
        <b/>
      </font>
    </dxf>
    <dxf>
      <font>
        <b/>
      </font>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fill>
        <patternFill patternType="solid">
          <bgColor theme="2" tint="-9.9978637043366805E-2"/>
        </patternFill>
      </fill>
    </dxf>
    <dxf>
      <alignment horizontal="center"/>
    </dxf>
    <dxf>
      <alignment horizontal="center"/>
    </dxf>
    <dxf>
      <font>
        <b/>
      </font>
    </dxf>
    <dxf>
      <font>
        <b/>
      </font>
    </dxf>
    <dxf>
      <font>
        <b/>
      </font>
    </dxf>
    <dxf>
      <font>
        <b/>
      </font>
    </dxf>
    <dxf>
      <font>
        <b/>
      </font>
    </dxf>
    <dxf>
      <font>
        <b/>
      </font>
    </dxf>
    <dxf>
      <font>
        <b/>
      </font>
    </dxf>
    <dxf>
      <font>
        <b/>
      </font>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font>
        <name val="Verdana"/>
      </font>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wrapText="1"/>
    </dxf>
    <dxf>
      <alignment horizontal="center" vertical="center"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center" vertical="top" textRotation="0" wrapText="1" indent="0" justifyLastLine="0" shrinkToFit="0" readingOrder="0"/>
      <border diagonalUp="0" diagonalDown="0">
        <left style="hair">
          <color rgb="FF000000"/>
        </left>
        <right style="hair">
          <color rgb="FF000000"/>
        </right>
        <top style="hair">
          <color rgb="FF000000"/>
        </top>
        <bottom style="hair">
          <color rgb="FF000000"/>
        </bottom>
        <vertical/>
        <horizontal/>
      </border>
    </dxf>
    <dxf>
      <font>
        <b val="0"/>
        <i val="0"/>
        <strike val="0"/>
        <condense val="0"/>
        <extend val="0"/>
        <outline val="0"/>
        <shadow val="0"/>
        <u val="none"/>
        <vertAlign val="baseline"/>
        <sz val="11"/>
        <color theme="1"/>
        <name val="Aptos Narrow"/>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0"/>
        <color theme="1"/>
        <name val="Aptos Narrow"/>
        <family val="2"/>
        <scheme val="minor"/>
      </font>
      <alignment horizontal="general" vertical="bottom" textRotation="0" wrapText="1" indent="0" justifyLastLine="0" shrinkToFit="0" readingOrder="0"/>
      <border diagonalUp="0" diagonalDown="0">
        <left style="thin">
          <color theme="5"/>
        </left>
        <right style="thin">
          <color theme="5"/>
        </right>
        <top style="thin">
          <color theme="5"/>
        </top>
        <bottom/>
        <vertical/>
        <horizontal/>
      </border>
    </dxf>
    <dxf>
      <font>
        <b val="0"/>
        <i val="0"/>
        <strike val="0"/>
        <condense val="0"/>
        <extend val="0"/>
        <outline val="0"/>
        <shadow val="0"/>
        <u val="none"/>
        <vertAlign val="baseline"/>
        <sz val="11"/>
        <color theme="1"/>
        <name val="Calibri"/>
        <family val="2"/>
        <scheme val="none"/>
      </font>
      <alignment horizontal="center" vertical="bottom" textRotation="0" wrapText="1" indent="0" justifyLastLine="0" shrinkToFit="0" readingOrder="0"/>
      <border diagonalUp="0" diagonalDown="0">
        <left style="hair">
          <color rgb="FF000000"/>
        </left>
        <right style="hair">
          <color rgb="FF000000"/>
        </right>
        <top style="hair">
          <color rgb="FF000000"/>
        </top>
        <bottom style="hair">
          <color rgb="FF000000"/>
        </bottom>
        <vertical/>
        <horizontal/>
      </border>
    </dxf>
    <dxf>
      <font>
        <b val="0"/>
        <i val="0"/>
        <strike val="0"/>
        <condense val="0"/>
        <extend val="0"/>
        <outline val="0"/>
        <shadow val="0"/>
        <u val="none"/>
        <vertAlign val="baseline"/>
        <sz val="11"/>
        <color theme="1"/>
        <name val="Calibri"/>
        <family val="2"/>
        <scheme val="none"/>
      </font>
      <alignment horizontal="center" vertical="bottom" textRotation="0" wrapText="1" indent="0" justifyLastLine="0" shrinkToFit="0" readingOrder="0"/>
      <border diagonalUp="0" diagonalDown="0">
        <left style="hair">
          <color rgb="FF000000"/>
        </left>
        <right style="hair">
          <color rgb="FF000000"/>
        </right>
        <top style="hair">
          <color rgb="FF000000"/>
        </top>
        <bottom style="hair">
          <color rgb="FF000000"/>
        </bottom>
        <vertical/>
        <horizontal/>
      </border>
    </dxf>
    <dxf>
      <font>
        <b val="0"/>
        <i val="0"/>
        <strike val="0"/>
        <condense val="0"/>
        <extend val="0"/>
        <outline val="0"/>
        <shadow val="0"/>
        <u val="none"/>
        <vertAlign val="baseline"/>
        <sz val="11"/>
        <color theme="1"/>
        <name val="Calibri"/>
        <family val="2"/>
        <scheme val="none"/>
      </font>
      <alignment horizontal="center" vertical="bottom" textRotation="0" wrapText="0" indent="0" justifyLastLine="0" shrinkToFit="0" readingOrder="0"/>
      <border diagonalUp="0" diagonalDown="0">
        <left style="hair">
          <color rgb="FF000000"/>
        </left>
        <right style="hair">
          <color rgb="FF000000"/>
        </right>
        <top style="hair">
          <color rgb="FF000000"/>
        </top>
        <bottom style="hair">
          <color rgb="FF000000"/>
        </bottom>
        <vertical/>
        <horizontal/>
      </border>
    </dxf>
    <dxf>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family val="2"/>
        <scheme val="none"/>
      </font>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border outline="0">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pivotCacheDefinition" Target="pivotCache/pivotCacheDefinition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pivotCacheDefinition" Target="pivotCache/pivotCacheDefinition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pivotCacheDefinition" Target="pivotCache/pivotCacheDefinition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8</xdr:col>
      <xdr:colOff>0</xdr:colOff>
      <xdr:row>1</xdr:row>
      <xdr:rowOff>38100</xdr:rowOff>
    </xdr:from>
    <xdr:ext cx="1790700" cy="685800"/>
    <xdr:pic>
      <xdr:nvPicPr>
        <xdr:cNvPr id="2" name="image1.png">
          <a:extLst>
            <a:ext uri="{FF2B5EF4-FFF2-40B4-BE49-F238E27FC236}">
              <a16:creationId xmlns:a16="http://schemas.microsoft.com/office/drawing/2014/main" id="{22485E55-0F78-3F47-A424-89E4B7EC5BBB}"/>
            </a:ext>
          </a:extLst>
        </xdr:cNvPr>
        <xdr:cNvPicPr preferRelativeResize="0"/>
      </xdr:nvPicPr>
      <xdr:blipFill>
        <a:blip xmlns:r="http://schemas.openxmlformats.org/officeDocument/2006/relationships" r:embed="rId1" cstate="print"/>
        <a:stretch>
          <a:fillRect/>
        </a:stretch>
      </xdr:blipFill>
      <xdr:spPr>
        <a:xfrm>
          <a:off x="355600" y="228600"/>
          <a:ext cx="1790700" cy="68580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8</xdr:col>
      <xdr:colOff>0</xdr:colOff>
      <xdr:row>1</xdr:row>
      <xdr:rowOff>38100</xdr:rowOff>
    </xdr:from>
    <xdr:ext cx="1790700" cy="685800"/>
    <xdr:pic>
      <xdr:nvPicPr>
        <xdr:cNvPr id="2" name="image1.png">
          <a:extLst>
            <a:ext uri="{FF2B5EF4-FFF2-40B4-BE49-F238E27FC236}">
              <a16:creationId xmlns:a16="http://schemas.microsoft.com/office/drawing/2014/main" id="{D8948650-C986-48CE-9185-6F933E23DD62}"/>
            </a:ext>
          </a:extLst>
        </xdr:cNvPr>
        <xdr:cNvPicPr preferRelativeResize="0"/>
      </xdr:nvPicPr>
      <xdr:blipFill>
        <a:blip xmlns:r="http://schemas.openxmlformats.org/officeDocument/2006/relationships" r:embed="rId1" cstate="print"/>
        <a:stretch>
          <a:fillRect/>
        </a:stretch>
      </xdr:blipFill>
      <xdr:spPr>
        <a:xfrm>
          <a:off x="320040" y="236220"/>
          <a:ext cx="1790700" cy="68580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3</xdr:col>
      <xdr:colOff>228600</xdr:colOff>
      <xdr:row>1</xdr:row>
      <xdr:rowOff>95250</xdr:rowOff>
    </xdr:from>
    <xdr:ext cx="809625" cy="962025"/>
    <xdr:pic>
      <xdr:nvPicPr>
        <xdr:cNvPr id="2" name="image2.png" descr="Resultado de imagen de logo parques nacionales naturales png transparente&quot;">
          <a:extLst>
            <a:ext uri="{FF2B5EF4-FFF2-40B4-BE49-F238E27FC236}">
              <a16:creationId xmlns:a16="http://schemas.microsoft.com/office/drawing/2014/main" id="{E69FA6A6-4310-4809-8F9E-129EE6E57C13}"/>
            </a:ext>
          </a:extLst>
        </xdr:cNvPr>
        <xdr:cNvPicPr preferRelativeResize="0"/>
      </xdr:nvPicPr>
      <xdr:blipFill>
        <a:blip xmlns:r="http://schemas.openxmlformats.org/officeDocument/2006/relationships" r:embed="rId1" cstate="print"/>
        <a:stretch>
          <a:fillRect/>
        </a:stretch>
      </xdr:blipFill>
      <xdr:spPr>
        <a:xfrm>
          <a:off x="666750" y="97790"/>
          <a:ext cx="809625" cy="962025"/>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kamil\Downloads\Distribucion%20(3).xlsx" TargetMode="External"/><Relationship Id="rId1" Type="http://schemas.openxmlformats.org/officeDocument/2006/relationships/externalLinkPath" Target="file:///C:\Users\kamil\Downloads\Distribucion%20(3).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academiausbbogedu-my.sharepoint.com/personal/jcalarconj_academia_usbbog_edu_co/Documents/Computadores/Trabajo%20Parques/2024/Diciembre/Formato-MODIFICACIONES%20AL%20PLAN%20DE%20ACCIO&#769;N%20A%20COTNUAL%20-%20PAA%20PRESUPUESTO%20DE%20INVERSIO&#769;N-Novimebre.xlsx" TargetMode="External"/><Relationship Id="rId1" Type="http://schemas.openxmlformats.org/officeDocument/2006/relationships/externalLinkPath" Target="Formato-MODIFICACIONES%20AL%20PLAN%20DE%20ACCIO&#769;N%20A%20COTNUAL%20-%20PAA%20PRESUPUESTO%20DE%20INVERSIO&#769;N-Novimeb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RDINALES"/>
      <sheetName val="Hoja1"/>
      <sheetName val="DISTRIBUCION 2"/>
      <sheetName val="ANEXO 1 (2)"/>
      <sheetName val="ANEXO 1"/>
      <sheetName val="TECHOS"/>
      <sheetName val="DISTRIBUCIÓN"/>
      <sheetName val="ORDINAL"/>
      <sheetName val="SECTOR ELÉCTRICO"/>
      <sheetName val="CDV"/>
      <sheetName val="TASAS %"/>
      <sheetName val="Proyectos"/>
      <sheetName val="Actividades"/>
      <sheetName val="Código"/>
      <sheetName val="Indi"/>
      <sheetName val="Lis Respon"/>
      <sheetName val="Dpt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2">
          <cell r="B2" t="str">
            <v>3202 CONSERVACIÓN DE LA BIODIVERSIDAD Y SUS SERVICIOS ECOSISTÉMICOS</v>
          </cell>
          <cell r="C2" t="str">
            <v>900 INTERSUBSECTORIAL AMBIENTE</v>
          </cell>
          <cell r="D2" t="str">
            <v>CONSER</v>
          </cell>
        </row>
        <row r="3">
          <cell r="B3" t="str">
            <v>3299 FORTALECIMIENTO DE LA GESTIÓN Y DIRECCIÓN DEL SECTOR AMBIENTE Y DESARROLLO SOSTENIBLE</v>
          </cell>
          <cell r="C3" t="str">
            <v>900 INTERSUBSECTORIAL AMBIENTE</v>
          </cell>
          <cell r="D3" t="str">
            <v>FORTA</v>
          </cell>
        </row>
        <row r="6">
          <cell r="D6" t="str">
            <v>FORTALECER LOS PROCESOS DE CONSERVACIÓN DE LA DIVERSIDAD BIOLÓGICA EN LAS ÁREAS PROTEGIDAS DEL SINAP, SALVAGUARDANDO TERRITORIOS QUE RESGUARDAN CULTURAS Y SERVICIOS DERIVADOS DE LA NATURALEZA, APORTANDO A LA VIDA Y DESARROLLO SOSTENIBLE DEL PAÍS.</v>
          </cell>
          <cell r="E6" t="str">
            <v>MISIONAL</v>
          </cell>
        </row>
        <row r="7">
          <cell r="D7" t="str">
            <v xml:space="preserve">AUMENTAR EL GRADO DE CONSERVACIÓN IN SITU DE LAS ÁREAS PROTEGIDAS PARA GARANTIZAR LA SOSTENIBILIDAD DEL RECURSO HÍDRICO. </v>
          </cell>
          <cell r="E7" t="str">
            <v>TASAS</v>
          </cell>
        </row>
        <row r="8">
          <cell r="D8" t="str">
            <v>FORTALECER LA IMPLEMENTACIÓN DEL MODELO DE GESTIÓN PÚBLICA NACIONAL EN PNN.</v>
          </cell>
          <cell r="E8" t="str">
            <v>MIPG</v>
          </cell>
        </row>
        <row r="9">
          <cell r="D9" t="str">
            <v xml:space="preserve">AUMENTAR LA CAPACIDAD INSTALADA DE INFRAESTRUCTURA EN LAS ÁREAS PROTEGIDAS Y LAS SEDES ADMINISTRATIVAS DE PNNC. </v>
          </cell>
          <cell r="E9" t="str">
            <v>INFRA</v>
          </cell>
        </row>
        <row r="12">
          <cell r="B12" t="str">
            <v>1. AUMENTAR LOS NIVELES DE PROTECCIÓN DEL PATRIMONIO NATURAL Y CULTURAL DEL PAÍS.</v>
          </cell>
          <cell r="C12" t="str">
            <v>MISI1</v>
          </cell>
        </row>
        <row r="13">
          <cell r="B13" t="str">
            <v>2. AUMENTAR LA CONECTIVIDAD DE LAS ÁREAS PROTEGIDAS EN PAISAJES TERRESTRES Y MARINOS.</v>
          </cell>
          <cell r="C13" t="str">
            <v>MISI2</v>
          </cell>
        </row>
        <row r="14">
          <cell r="B14" t="str">
            <v>3. AMPLIAR LA GESTIÓN EFECTIVA DEL SINAP Y SUS ÁREAS PROTEGIDAS.</v>
          </cell>
          <cell r="C14" t="str">
            <v>MISI3</v>
          </cell>
        </row>
        <row r="15">
          <cell r="B15" t="str">
            <v>4. INCREMENTAR LA CORRESPONSABILIDAD ENTRE LOS ACTORES PARA LA GESTIÓN DE LAS ÁREAS PROTEGIDAS QUE PERMITA SU CONSERVACIÓN Y PROVISIÓN DE SERVICIOS DERIVADOS DE LA NATURALEZA.</v>
          </cell>
          <cell r="C15" t="str">
            <v>MISI4</v>
          </cell>
        </row>
        <row r="16">
          <cell r="B16" t="str">
            <v>1. INCREMENTAR LA EFICIENCIA EN LAS ESTRATEGIAS DE MANEJO PARA LA ADMINISTRACIÓN DE LAS ÁREAS PROTEGIDAS.</v>
          </cell>
          <cell r="C16" t="str">
            <v>TASAS1</v>
          </cell>
        </row>
        <row r="17">
          <cell r="B17" t="str">
            <v>2. AMPLIAR EL CONOCIMIENTO DEL ESTADO DE CONSERVACIÓN DE LAS ÁREAS PROTEGIDAS Y SUS BIENES Y SERVICIOS AMBIENTALES.</v>
          </cell>
          <cell r="C17" t="str">
            <v>TASAS2</v>
          </cell>
        </row>
        <row r="18">
          <cell r="B18" t="str">
            <v>1. FORTALECER LAS HERRAMIENTAS DE PLANEACIÓN, SEGUIMIENTO Y GESTIÓN INSTITUCIONAL.</v>
          </cell>
          <cell r="C18" t="str">
            <v>FORTA1</v>
          </cell>
        </row>
        <row r="19">
          <cell r="B19" t="str">
            <v>2. FORTALECER LOS PROCESOS DE GESTIÓN DEL CONOCIMIENTO EN PNN.</v>
          </cell>
          <cell r="C19" t="str">
            <v>FORTA2</v>
          </cell>
        </row>
        <row r="20">
          <cell r="B20" t="str">
            <v>3. AUMENTAR LA DISPONIBILIDAD Y COBERTURA DE LOS SERVICIOS DE TIC Y DE RADIOCOMUNICACIONES EN PNN.</v>
          </cell>
          <cell r="C20" t="str">
            <v>FORTA3</v>
          </cell>
        </row>
        <row r="21">
          <cell r="B21" t="str">
            <v>1. ADECUAR LA INFRAESTRUCTURA FÍSICA PARA LA ADMINISTRACIÓN, VIGILANCIA Y EL CONTROL DE LAS ÁREAS PROTEGIDAS Y LA ATENCIÓN DE VISITANTES PARA EL SERVICIO DE ECOTURISMO EN LAS ÁREAS PROTEGIDAS Y LAS SEDES DE PARQUES NACIONALES NATURALES.</v>
          </cell>
          <cell r="C21" t="str">
            <v>INFRA1</v>
          </cell>
        </row>
        <row r="22">
          <cell r="B22" t="str">
            <v>2. MEJORAR LAS CONDICIONES DE INFRAESTRUCTURA FÍSICA PARA LA ADMINISTRACIÓN, VIGILANCIA Y EL CONTROL DE LAS ÁREAS PROTEGIDAS Y LA ATENCIÓN DE VISITANTES PARA EL SERVICIO DE ECOTURISMO EN LAS ÁREAS PROTEGIDAS.</v>
          </cell>
          <cell r="C22" t="str">
            <v>INFRA2</v>
          </cell>
        </row>
      </sheetData>
      <sheetData sheetId="12" refreshError="1">
        <row r="12">
          <cell r="B12" t="str">
            <v>ÁREAS CUBIERTAS CON JORNADAS DE VIGILANCIA</v>
          </cell>
          <cell r="C12" t="str">
            <v>AA</v>
          </cell>
        </row>
        <row r="13">
          <cell r="B13" t="str">
            <v>PREDIOS SANEADOS</v>
          </cell>
          <cell r="C13" t="str">
            <v>BB</v>
          </cell>
        </row>
        <row r="14">
          <cell r="B14" t="str">
            <v xml:space="preserve">NUEVAS ÁREAS DECLARADAS PROTEGIDAS </v>
          </cell>
          <cell r="C14" t="str">
            <v>CC</v>
          </cell>
        </row>
        <row r="15">
          <cell r="B15" t="str">
            <v>ÁREAS PROTEGIDAS AMPLIADAS</v>
          </cell>
          <cell r="C15" t="str">
            <v>DD</v>
          </cell>
        </row>
        <row r="16">
          <cell r="B16" t="str">
            <v>PERSONAS CAPACITADAS</v>
          </cell>
          <cell r="C16" t="str">
            <v>EE</v>
          </cell>
        </row>
        <row r="17">
          <cell r="B17" t="str">
            <v>DOCUMENTOS DE PLANEACIÓN REALIZADOS</v>
          </cell>
          <cell r="C17" t="str">
            <v>FF</v>
          </cell>
        </row>
        <row r="18">
          <cell r="B18" t="str">
            <v>ÁREAS ADMINISTRADAS</v>
          </cell>
          <cell r="C18" t="str">
            <v>GG</v>
          </cell>
        </row>
        <row r="19">
          <cell r="B19" t="str">
            <v>PLÁNTULAS PRODUCIDAS</v>
          </cell>
          <cell r="C19" t="str">
            <v>HH</v>
          </cell>
        </row>
        <row r="20">
          <cell r="B20" t="str">
            <v>ÁREAS EN PROCESO DE RESTAURACIÓN</v>
          </cell>
          <cell r="C20" t="str">
            <v>II</v>
          </cell>
        </row>
        <row r="21">
          <cell r="B21" t="str">
            <v>ÁREAS EN PROCESO RESTAURACIÓN EN MANTENIMIENTO</v>
          </cell>
          <cell r="C21" t="str">
            <v>JJ</v>
          </cell>
        </row>
        <row r="22">
          <cell r="B22" t="str">
            <v>ÁREAS PROTEGIDAS REGISTRADAS EN EL REGISTRO ÚNICO NACIONAL DE ÁREAS PROTEGIDAS</v>
          </cell>
          <cell r="C22" t="str">
            <v>KK</v>
          </cell>
        </row>
        <row r="23">
          <cell r="B23" t="str">
            <v>DOCUMENTOS DE INVESTIGACIÓN REALIZADOS</v>
          </cell>
          <cell r="C23" t="str">
            <v>LL</v>
          </cell>
        </row>
        <row r="24">
          <cell r="B24" t="str">
            <v>VISITANTES QUE INGRESAN A LAS ÁREAS PROTEGIDAS NACIONALES</v>
          </cell>
          <cell r="C24" t="str">
            <v>MM</v>
          </cell>
        </row>
        <row r="25">
          <cell r="B25" t="str">
            <v>DOCUMENTOS DE LINEAMIENTOS TÉCNICOS REALIZADOS</v>
          </cell>
          <cell r="C25" t="str">
            <v>NN</v>
          </cell>
        </row>
        <row r="26">
          <cell r="B26" t="str">
            <v>ÁREAS CUBIERTAS CON JORNADAS DE VIGILANCIA.</v>
          </cell>
          <cell r="C26" t="str">
            <v>AAA</v>
          </cell>
        </row>
        <row r="27">
          <cell r="B27" t="str">
            <v>PREDIOS SANEADOS.</v>
          </cell>
          <cell r="C27" t="str">
            <v>BBB</v>
          </cell>
        </row>
        <row r="28">
          <cell r="B28" t="str">
            <v>DOCUMENTOS DE ACUERDOS DE USO SUSCRITOS CON CAMPESINOS QUE OCUPAN LAS ÁREAS PROTEGIDAS.</v>
          </cell>
          <cell r="C28" t="str">
            <v>CCC</v>
          </cell>
        </row>
        <row r="29">
          <cell r="B29" t="str">
            <v>ÁREAS EN PROCESO DE RESTAURACIÓN.</v>
          </cell>
          <cell r="C29" t="str">
            <v>DDD</v>
          </cell>
        </row>
        <row r="30">
          <cell r="B30" t="str">
            <v>VISITANTES QUE INGRESAN A LAS ÁREAS PROTEGIDAS NACIONALES.</v>
          </cell>
          <cell r="C30" t="str">
            <v>EEE</v>
          </cell>
        </row>
        <row r="31">
          <cell r="B31" t="str">
            <v>DOCUMENTOS DE LINEAMIENTOS TÉCNICOS REALIZADOS.</v>
          </cell>
          <cell r="C31" t="str">
            <v>FFF</v>
          </cell>
        </row>
        <row r="32">
          <cell r="B32" t="str">
            <v>DOCUMENTO DE LINEAMIENTOS TÉCNICOS PARA LA ADMINISTRACIÓN DEL RECURSO HÍDRICO.</v>
          </cell>
          <cell r="C32" t="str">
            <v>GGG</v>
          </cell>
        </row>
        <row r="33">
          <cell r="B33" t="str">
            <v>DOCUMENTOS DE INVESTIGACIÓN REALIZADOS.</v>
          </cell>
          <cell r="C33" t="str">
            <v>HHH</v>
          </cell>
        </row>
        <row r="34">
          <cell r="B34" t="str">
            <v>PERSONAS CAPACITADAS.</v>
          </cell>
          <cell r="C34" t="str">
            <v>III</v>
          </cell>
        </row>
        <row r="35">
          <cell r="B35" t="str">
            <v>DOCUMENTOS DE PLANEACIÓN REALIZADOS</v>
          </cell>
          <cell r="C35" t="str">
            <v>AAAA</v>
          </cell>
        </row>
        <row r="36">
          <cell r="B36" t="str">
            <v>SISTEMA DE GESTIÓN IMPLEMENTADO</v>
          </cell>
          <cell r="C36" t="str">
            <v>BBBB</v>
          </cell>
        </row>
        <row r="37">
          <cell r="B37" t="str">
            <v>DOCUMENTOS NORMATIVOS REALIZADOS</v>
          </cell>
          <cell r="C37" t="str">
            <v>CCCC</v>
          </cell>
        </row>
        <row r="38">
          <cell r="B38" t="str">
            <v>SISTEMAS DE INFORMACIÓN PARA LA GESTIÓN ADMINISTRATIVA ACTUALIZADOS</v>
          </cell>
          <cell r="C38" t="str">
            <v>DDDD</v>
          </cell>
        </row>
        <row r="39">
          <cell r="B39" t="str">
            <v>PERSONAS CAPACITADAS</v>
          </cell>
          <cell r="C39" t="str">
            <v>EEEE</v>
          </cell>
        </row>
        <row r="40">
          <cell r="B40" t="str">
            <v>ÍNDICE DE CAPACIDAD EN  LA PRESTACIÓN DE SERVICIOS DE TECNOLOGÍA</v>
          </cell>
          <cell r="C40" t="str">
            <v>FFFF</v>
          </cell>
        </row>
        <row r="41">
          <cell r="B41" t="str">
            <v>SISTEMAS DE INFORMACIÓN IMPLEMENTADOS</v>
          </cell>
          <cell r="C41" t="str">
            <v>GGGG</v>
          </cell>
        </row>
        <row r="42">
          <cell r="B42" t="str">
            <v>NÚMERO DE SEDES ADECUADAS</v>
          </cell>
          <cell r="C42" t="str">
            <v>AAAAA</v>
          </cell>
        </row>
        <row r="43">
          <cell r="B43" t="str">
            <v>NÚMERO DE SEDES ADQUIRIDAS</v>
          </cell>
          <cell r="C43" t="str">
            <v>BBBBB</v>
          </cell>
        </row>
        <row r="44">
          <cell r="B44" t="str">
            <v>NÚMERO DE SEDES MANTENIDAS</v>
          </cell>
          <cell r="C44" t="str">
            <v>CCCCC</v>
          </cell>
        </row>
      </sheetData>
      <sheetData sheetId="13" refreshError="1"/>
      <sheetData sheetId="14" refreshError="1">
        <row r="9">
          <cell r="B9" t="str">
            <v>1. SERVICIO DE PREVENCIÓN, VIGILANCIA Y CONTROL DE LAS ÁREAS PROTEGIDAS</v>
          </cell>
          <cell r="C9" t="str">
            <v>MI</v>
          </cell>
        </row>
        <row r="10">
          <cell r="B10" t="str">
            <v>2. SERVICIO DECLARACIÓN DE ÁREAS PROTEGIDAS</v>
          </cell>
          <cell r="C10" t="str">
            <v>MII</v>
          </cell>
        </row>
        <row r="11">
          <cell r="B11" t="str">
            <v>3. SERVICIO DE EDUCACIÓN INFORMAL EN EL MARCO DE LA CONSERVACIÓN DE LA BIODIVERSIDAD Y LOS SERVICIO ECO SISTÉMICOS</v>
          </cell>
          <cell r="C11" t="str">
            <v>MIII</v>
          </cell>
        </row>
        <row r="12">
          <cell r="B12" t="str">
            <v>4. DOCUMENTOS DE PLANEACIÓN PARA LA CONSERVACIÓN DE LA BIODIVERSIDAD Y SUS SERVICIOS ECO SISTÉMICOS</v>
          </cell>
          <cell r="C12" t="str">
            <v>MIV</v>
          </cell>
        </row>
        <row r="13">
          <cell r="B13" t="str">
            <v>5. SERVICIO DE ADMINISTRACIÓN Y MANEJO DE ÁREAS PROTEGIDAS</v>
          </cell>
          <cell r="C13" t="str">
            <v>MV</v>
          </cell>
        </row>
        <row r="14">
          <cell r="B14" t="str">
            <v>6. SERVICIO DE PRODUCCIÓN DE PLÁNTULAS EN VIVEROS</v>
          </cell>
          <cell r="C14" t="str">
            <v>MVI</v>
          </cell>
        </row>
        <row r="15">
          <cell r="B15" t="str">
            <v>7. SERVICIO DE RESTAURACIÓN DE ECOSISTEMAS</v>
          </cell>
          <cell r="C15" t="str">
            <v>MVII</v>
          </cell>
        </row>
        <row r="16">
          <cell r="B16" t="str">
            <v>8. SERVICIO DE REGISTRO DE ÁREAS PROTEGIDAS</v>
          </cell>
          <cell r="C16" t="str">
            <v>MVIII</v>
          </cell>
        </row>
        <row r="17">
          <cell r="B17" t="str">
            <v>9. DOCUMENTOS DE INVESTIGACIÓN PARA LA CONSERVACIÓN DE LA BIODIVERSIDAD Y SUS SERVICIOS ECO SISTÉMICOS</v>
          </cell>
          <cell r="C17" t="str">
            <v>MIX</v>
          </cell>
        </row>
        <row r="18">
          <cell r="B18" t="str">
            <v>10. SERVICIO DE ECOTURISMO EN LAS ÁREAS PROTEGIDAS</v>
          </cell>
          <cell r="C18" t="str">
            <v>MX</v>
          </cell>
        </row>
        <row r="19">
          <cell r="B19" t="str">
            <v xml:space="preserve">11. DOCUMENTOS DE LINEAMIENTOS TÉCNICOS </v>
          </cell>
          <cell r="C19" t="str">
            <v>MXI</v>
          </cell>
        </row>
        <row r="20">
          <cell r="B20" t="str">
            <v xml:space="preserve">1. SERVICIO DE PREVENCIÓN, VIGILANCIA Y CONTROL DE LAS ÁREAS PROTEGIDAS. </v>
          </cell>
          <cell r="C20" t="str">
            <v>TI</v>
          </cell>
        </row>
        <row r="21">
          <cell r="B21" t="str">
            <v xml:space="preserve">2. DOCUMENTOS DE LINEAMIENTOS TÉCNICOS CON ACUERDOS DE USO, OCUPACIÓN Y TENENCIA EN LAS ÁREAS PROTEGIDAS. </v>
          </cell>
          <cell r="C21" t="str">
            <v>TII</v>
          </cell>
        </row>
        <row r="22">
          <cell r="B22" t="str">
            <v>3. SERVICIO DE RESTAURACIÓN DE ECOSISTEMAS.</v>
          </cell>
          <cell r="C22" t="str">
            <v>TIII</v>
          </cell>
        </row>
        <row r="23">
          <cell r="B23" t="str">
            <v>4. SERVICIO DE ECOTURISMO EN LAS ÁREAS PROTEGIDAS.</v>
          </cell>
          <cell r="C23" t="str">
            <v>TIV</v>
          </cell>
        </row>
        <row r="24">
          <cell r="B24" t="str">
            <v>5. DOCUMENTOS DE LINEAMIENTOS TÉCNICOS PARA LA CONSERVACIÓN DE LA BIODIVERSIDAD Y SUS SERVICIOS ECOSISTÉMICOS.</v>
          </cell>
          <cell r="C24" t="str">
            <v>TV</v>
          </cell>
        </row>
        <row r="25">
          <cell r="B25" t="str">
            <v>6. DOCUMENTOS DE INVESTIGACIÓN PARA LA CONSERVACIÓN DE LA BIODIVERSIDAD Y SUS SERVICIOS ECOSISTÉMICOS.</v>
          </cell>
          <cell r="C25" t="str">
            <v>TVI</v>
          </cell>
        </row>
        <row r="26">
          <cell r="B26" t="str">
            <v>7. SERVICIO DE EDUCACIÓN INFORMAL EN EL MARCO DE LA CONSERVACIÓN DE LA BIODIVERSIDAD Y LOS SERVICIO ECOSISTÉMICOS.</v>
          </cell>
          <cell r="C26" t="str">
            <v>TVII</v>
          </cell>
        </row>
        <row r="27">
          <cell r="B27" t="str">
            <v>1. DOCUMENTOS DE PLANEACIÓN</v>
          </cell>
          <cell r="C27" t="str">
            <v>FI</v>
          </cell>
        </row>
        <row r="28">
          <cell r="B28" t="str">
            <v>2. SERVICIO DE IMPLEMENTACIÓN SISTEMAS DE GESTIÓN</v>
          </cell>
          <cell r="C28" t="str">
            <v>FII</v>
          </cell>
        </row>
        <row r="29">
          <cell r="B29" t="str">
            <v>3. DOCUMENTOS NORMATIVOS</v>
          </cell>
          <cell r="C29" t="str">
            <v>FIII</v>
          </cell>
        </row>
        <row r="30">
          <cell r="B30" t="str">
            <v>4. SERVICIOS DE INFORMACIÓN ACTUALIZADOS</v>
          </cell>
          <cell r="C30" t="str">
            <v>FIV</v>
          </cell>
        </row>
        <row r="31">
          <cell r="B31" t="str">
            <v>5. SERVICIO DE EDUCACIÓN INFORMAL PARA LA GESTIÓN ADMINISTRATIVA</v>
          </cell>
          <cell r="C31" t="str">
            <v>FV</v>
          </cell>
        </row>
        <row r="32">
          <cell r="B32" t="str">
            <v>6. SERVICIOS TECNOLÓGICOS</v>
          </cell>
          <cell r="C32" t="str">
            <v>FVI</v>
          </cell>
        </row>
        <row r="33">
          <cell r="B33" t="str">
            <v>7. SERVICIOS DE INFORMACIÓN IMPLEMENTADOS</v>
          </cell>
          <cell r="C33" t="str">
            <v>FVII</v>
          </cell>
        </row>
        <row r="34">
          <cell r="B34" t="str">
            <v>1. SEDES ADECUADAS</v>
          </cell>
          <cell r="C34" t="str">
            <v>CI</v>
          </cell>
        </row>
        <row r="35">
          <cell r="B35" t="str">
            <v>2. SEDES ADQUIRIDAS</v>
          </cell>
          <cell r="C35" t="str">
            <v>CII</v>
          </cell>
        </row>
        <row r="36">
          <cell r="B36" t="str">
            <v>3. SEDES MANTENIDAS</v>
          </cell>
          <cell r="C36" t="str">
            <v>CIII</v>
          </cell>
        </row>
      </sheetData>
      <sheetData sheetId="15" refreshError="1"/>
      <sheetData sheetId="16" refreshError="1">
        <row r="2">
          <cell r="D2" t="str">
            <v>AMAZONAS</v>
          </cell>
          <cell r="G2" t="str">
            <v>Amazonas</v>
          </cell>
          <cell r="H2" t="str">
            <v>AMAZONAS</v>
          </cell>
          <cell r="I2" t="str">
            <v>EL ENCANTO</v>
          </cell>
        </row>
        <row r="3">
          <cell r="G3" t="str">
            <v>Amazonas</v>
          </cell>
          <cell r="I3" t="str">
            <v>LA CHORRERA</v>
          </cell>
        </row>
        <row r="4">
          <cell r="G4" t="str">
            <v>Amazonas</v>
          </cell>
          <cell r="I4" t="str">
            <v>LA PEDRERA</v>
          </cell>
        </row>
        <row r="5">
          <cell r="G5" t="str">
            <v>Amazonas</v>
          </cell>
          <cell r="I5" t="str">
            <v>LA VICTORIA</v>
          </cell>
        </row>
        <row r="6">
          <cell r="G6" t="str">
            <v>Amazonas</v>
          </cell>
          <cell r="I6" t="str">
            <v>LETICIA</v>
          </cell>
        </row>
        <row r="7">
          <cell r="G7" t="str">
            <v>Amazonas</v>
          </cell>
          <cell r="I7" t="str">
            <v>MIRITI PARANÁ</v>
          </cell>
        </row>
        <row r="8">
          <cell r="G8" t="str">
            <v>Amazonas</v>
          </cell>
          <cell r="I8" t="str">
            <v>PUERTO ALEGRÍA</v>
          </cell>
        </row>
        <row r="9">
          <cell r="G9" t="str">
            <v>Amazonas</v>
          </cell>
          <cell r="I9" t="str">
            <v>PUERTO ARICA</v>
          </cell>
        </row>
        <row r="10">
          <cell r="G10" t="str">
            <v>Amazonas</v>
          </cell>
          <cell r="I10" t="str">
            <v>PUERTO NARIÑO</v>
          </cell>
        </row>
        <row r="11">
          <cell r="G11" t="str">
            <v>Amazonas</v>
          </cell>
          <cell r="I11" t="str">
            <v>PUERTO SANTANDER</v>
          </cell>
        </row>
        <row r="12">
          <cell r="G12" t="str">
            <v>Amazonas</v>
          </cell>
          <cell r="I12" t="str">
            <v>TARAPACÁ</v>
          </cell>
        </row>
        <row r="13">
          <cell r="G13" t="str">
            <v>Antioquia</v>
          </cell>
          <cell r="H13" t="str">
            <v>ANTIOQUIA</v>
          </cell>
          <cell r="I13" t="str">
            <v>ABEJORRAL</v>
          </cell>
        </row>
        <row r="14">
          <cell r="G14" t="str">
            <v>Antioquia</v>
          </cell>
          <cell r="I14" t="str">
            <v>ABRIAQUÍ</v>
          </cell>
        </row>
        <row r="15">
          <cell r="G15" t="str">
            <v>Antioquia</v>
          </cell>
          <cell r="I15" t="str">
            <v>ALEJANDRÍA</v>
          </cell>
        </row>
        <row r="16">
          <cell r="G16" t="str">
            <v>Antioquia</v>
          </cell>
          <cell r="I16" t="str">
            <v>AMAGÁ</v>
          </cell>
        </row>
        <row r="17">
          <cell r="G17" t="str">
            <v>Antioquia</v>
          </cell>
          <cell r="I17" t="str">
            <v>AMALFI</v>
          </cell>
        </row>
        <row r="18">
          <cell r="G18" t="str">
            <v>Antioquia</v>
          </cell>
          <cell r="I18" t="str">
            <v>ANDES</v>
          </cell>
        </row>
        <row r="19">
          <cell r="G19" t="str">
            <v>Antioquia</v>
          </cell>
          <cell r="I19" t="str">
            <v>ANGELÓPOLIS</v>
          </cell>
        </row>
        <row r="20">
          <cell r="G20" t="str">
            <v>Antioquia</v>
          </cell>
          <cell r="I20" t="str">
            <v>ANGOSTURA</v>
          </cell>
        </row>
        <row r="21">
          <cell r="G21" t="str">
            <v>Antioquia</v>
          </cell>
          <cell r="I21" t="str">
            <v>ANORÍ</v>
          </cell>
        </row>
        <row r="22">
          <cell r="G22" t="str">
            <v>Antioquia</v>
          </cell>
          <cell r="I22" t="str">
            <v>ANZA</v>
          </cell>
        </row>
        <row r="23">
          <cell r="G23" t="str">
            <v>Antioquia</v>
          </cell>
          <cell r="I23" t="str">
            <v>APARTADÓ</v>
          </cell>
        </row>
        <row r="24">
          <cell r="G24" t="str">
            <v>Antioquia</v>
          </cell>
          <cell r="I24" t="str">
            <v>ARBOLETES</v>
          </cell>
        </row>
        <row r="25">
          <cell r="G25" t="str">
            <v>Antioquia</v>
          </cell>
          <cell r="I25" t="str">
            <v>ARGELIA</v>
          </cell>
        </row>
        <row r="26">
          <cell r="G26" t="str">
            <v>Antioquia</v>
          </cell>
          <cell r="I26" t="str">
            <v>ARMENIA</v>
          </cell>
        </row>
        <row r="27">
          <cell r="G27" t="str">
            <v>Antioquia</v>
          </cell>
          <cell r="I27" t="str">
            <v>BARBOSA</v>
          </cell>
        </row>
        <row r="28">
          <cell r="G28" t="str">
            <v>Antioquia</v>
          </cell>
          <cell r="I28" t="str">
            <v>BELLO</v>
          </cell>
        </row>
        <row r="29">
          <cell r="G29" t="str">
            <v>Antioquia</v>
          </cell>
          <cell r="I29" t="str">
            <v>BELMIRA</v>
          </cell>
        </row>
        <row r="30">
          <cell r="G30" t="str">
            <v>Antioquia</v>
          </cell>
          <cell r="I30" t="str">
            <v>BETANIA</v>
          </cell>
        </row>
        <row r="31">
          <cell r="G31" t="str">
            <v>Antioquia</v>
          </cell>
          <cell r="I31" t="str">
            <v>BETULIA</v>
          </cell>
        </row>
        <row r="32">
          <cell r="G32" t="str">
            <v>Antioquia</v>
          </cell>
          <cell r="I32" t="str">
            <v>BRICEÑO</v>
          </cell>
        </row>
        <row r="33">
          <cell r="G33" t="str">
            <v>Antioquia</v>
          </cell>
          <cell r="I33" t="str">
            <v>BURITICÁ</v>
          </cell>
        </row>
        <row r="34">
          <cell r="G34" t="str">
            <v>Antioquia</v>
          </cell>
          <cell r="I34" t="str">
            <v>CÁCERES</v>
          </cell>
        </row>
        <row r="35">
          <cell r="G35" t="str">
            <v>Antioquia</v>
          </cell>
          <cell r="I35" t="str">
            <v>CAICEDO</v>
          </cell>
        </row>
        <row r="36">
          <cell r="G36" t="str">
            <v>Antioquia</v>
          </cell>
          <cell r="I36" t="str">
            <v>CALDAS</v>
          </cell>
        </row>
        <row r="37">
          <cell r="G37" t="str">
            <v>Antioquia</v>
          </cell>
          <cell r="I37" t="str">
            <v>CAMPAMENTO</v>
          </cell>
        </row>
        <row r="38">
          <cell r="G38" t="str">
            <v>Antioquia</v>
          </cell>
          <cell r="I38" t="str">
            <v>CAÑASGORDAS</v>
          </cell>
        </row>
        <row r="39">
          <cell r="G39" t="str">
            <v>Antioquia</v>
          </cell>
          <cell r="I39" t="str">
            <v>CARACOLÍ</v>
          </cell>
        </row>
        <row r="40">
          <cell r="G40" t="str">
            <v>Antioquia</v>
          </cell>
          <cell r="I40" t="str">
            <v>CARAMANTA</v>
          </cell>
        </row>
        <row r="41">
          <cell r="G41" t="str">
            <v>Antioquia</v>
          </cell>
          <cell r="I41" t="str">
            <v>CAREPA</v>
          </cell>
        </row>
        <row r="42">
          <cell r="G42" t="str">
            <v>Antioquia</v>
          </cell>
          <cell r="I42" t="str">
            <v>CAROLINA</v>
          </cell>
        </row>
        <row r="43">
          <cell r="G43" t="str">
            <v>Antioquia</v>
          </cell>
          <cell r="I43" t="str">
            <v>CAUCASIA</v>
          </cell>
        </row>
        <row r="44">
          <cell r="G44" t="str">
            <v>Antioquia</v>
          </cell>
          <cell r="I44" t="str">
            <v>CHIGORODÓ</v>
          </cell>
        </row>
        <row r="45">
          <cell r="G45" t="str">
            <v>Antioquia</v>
          </cell>
          <cell r="I45" t="str">
            <v>CISNEROS</v>
          </cell>
        </row>
        <row r="46">
          <cell r="G46" t="str">
            <v>Antioquia</v>
          </cell>
          <cell r="I46" t="str">
            <v>CIUDAD BOLÍVAR</v>
          </cell>
        </row>
        <row r="47">
          <cell r="G47" t="str">
            <v>Antioquia</v>
          </cell>
          <cell r="I47" t="str">
            <v>COCORNÁ</v>
          </cell>
        </row>
        <row r="48">
          <cell r="G48" t="str">
            <v>Antioquia</v>
          </cell>
          <cell r="I48" t="str">
            <v>CONCEPCIÓN</v>
          </cell>
        </row>
        <row r="49">
          <cell r="G49" t="str">
            <v>Antioquia</v>
          </cell>
          <cell r="I49" t="str">
            <v>CONCORDIA</v>
          </cell>
        </row>
        <row r="50">
          <cell r="G50" t="str">
            <v>Antioquia</v>
          </cell>
          <cell r="I50" t="str">
            <v>COPACABANA</v>
          </cell>
        </row>
        <row r="51">
          <cell r="G51" t="str">
            <v>Antioquia</v>
          </cell>
          <cell r="I51" t="str">
            <v>DABEIBA</v>
          </cell>
        </row>
        <row r="52">
          <cell r="G52" t="str">
            <v>Antioquia</v>
          </cell>
          <cell r="I52" t="str">
            <v>DON MATÍAS</v>
          </cell>
        </row>
        <row r="53">
          <cell r="G53" t="str">
            <v>Antioquia</v>
          </cell>
          <cell r="I53" t="str">
            <v>EBÉJICO</v>
          </cell>
        </row>
        <row r="54">
          <cell r="G54" t="str">
            <v>Antioquia</v>
          </cell>
          <cell r="I54" t="str">
            <v>EL BAGRE</v>
          </cell>
        </row>
        <row r="55">
          <cell r="G55" t="str">
            <v>Antioquia</v>
          </cell>
          <cell r="I55" t="str">
            <v>EL CARMEN DE VIBORAL</v>
          </cell>
        </row>
        <row r="56">
          <cell r="G56" t="str">
            <v>Antioquia</v>
          </cell>
          <cell r="I56" t="str">
            <v>EL SANTUARIO</v>
          </cell>
        </row>
        <row r="57">
          <cell r="G57" t="str">
            <v>Antioquia</v>
          </cell>
          <cell r="I57" t="str">
            <v>ENTRERRIOS</v>
          </cell>
        </row>
        <row r="58">
          <cell r="G58" t="str">
            <v>Antioquia</v>
          </cell>
          <cell r="I58" t="str">
            <v>ENVIGADO</v>
          </cell>
        </row>
        <row r="59">
          <cell r="G59" t="str">
            <v>Antioquia</v>
          </cell>
          <cell r="I59" t="str">
            <v>FREDONIA</v>
          </cell>
        </row>
        <row r="60">
          <cell r="G60" t="str">
            <v>Antioquia</v>
          </cell>
          <cell r="I60" t="str">
            <v>FRONTINO</v>
          </cell>
        </row>
        <row r="61">
          <cell r="G61" t="str">
            <v>Antioquia</v>
          </cell>
          <cell r="I61" t="str">
            <v>GIRALDO</v>
          </cell>
        </row>
        <row r="62">
          <cell r="G62" t="str">
            <v>Antioquia</v>
          </cell>
          <cell r="I62" t="str">
            <v>GIRARDOTA</v>
          </cell>
        </row>
        <row r="63">
          <cell r="G63" t="str">
            <v>Antioquia</v>
          </cell>
          <cell r="I63" t="str">
            <v>GÓMEZ PLATA</v>
          </cell>
        </row>
        <row r="64">
          <cell r="G64" t="str">
            <v>Antioquia</v>
          </cell>
          <cell r="I64" t="str">
            <v>GRANADA</v>
          </cell>
        </row>
        <row r="65">
          <cell r="G65" t="str">
            <v>Antioquia</v>
          </cell>
          <cell r="I65" t="str">
            <v>GUADALUPE</v>
          </cell>
        </row>
        <row r="66">
          <cell r="G66" t="str">
            <v>Antioquia</v>
          </cell>
          <cell r="I66" t="str">
            <v>GUARNE</v>
          </cell>
        </row>
        <row r="67">
          <cell r="G67" t="str">
            <v>Antioquia</v>
          </cell>
          <cell r="I67" t="str">
            <v>GUATAPÉ</v>
          </cell>
        </row>
        <row r="68">
          <cell r="G68" t="str">
            <v>Antioquia</v>
          </cell>
          <cell r="I68" t="str">
            <v>HELICONIA</v>
          </cell>
        </row>
        <row r="69">
          <cell r="G69" t="str">
            <v>Antioquia</v>
          </cell>
          <cell r="I69" t="str">
            <v>HISPANIA</v>
          </cell>
        </row>
        <row r="70">
          <cell r="G70" t="str">
            <v>Antioquia</v>
          </cell>
          <cell r="I70" t="str">
            <v>ITAGUI</v>
          </cell>
        </row>
        <row r="71">
          <cell r="G71" t="str">
            <v>Antioquia</v>
          </cell>
          <cell r="I71" t="str">
            <v>ITUANGO</v>
          </cell>
        </row>
        <row r="72">
          <cell r="G72" t="str">
            <v>Antioquia</v>
          </cell>
          <cell r="I72" t="str">
            <v>JARDÍN</v>
          </cell>
        </row>
        <row r="73">
          <cell r="G73" t="str">
            <v>Antioquia</v>
          </cell>
          <cell r="I73" t="str">
            <v>JERICÓ</v>
          </cell>
        </row>
        <row r="74">
          <cell r="G74" t="str">
            <v>Antioquia</v>
          </cell>
          <cell r="I74" t="str">
            <v>LA CEJA</v>
          </cell>
        </row>
        <row r="75">
          <cell r="G75" t="str">
            <v>Antioquia</v>
          </cell>
          <cell r="I75" t="str">
            <v>LA ESTRELLA</v>
          </cell>
        </row>
        <row r="76">
          <cell r="G76" t="str">
            <v>Antioquia</v>
          </cell>
          <cell r="I76" t="str">
            <v>LA PINTADA</v>
          </cell>
        </row>
        <row r="77">
          <cell r="G77" t="str">
            <v>Antioquia</v>
          </cell>
          <cell r="I77" t="str">
            <v>LA UNIÓN</v>
          </cell>
        </row>
        <row r="78">
          <cell r="G78" t="str">
            <v>Antioquia</v>
          </cell>
          <cell r="I78" t="str">
            <v>LIBORINA</v>
          </cell>
        </row>
        <row r="79">
          <cell r="G79" t="str">
            <v>Antioquia</v>
          </cell>
          <cell r="I79" t="str">
            <v>MACEO</v>
          </cell>
        </row>
        <row r="80">
          <cell r="G80" t="str">
            <v>Antioquia</v>
          </cell>
          <cell r="I80" t="str">
            <v>MARINILLA</v>
          </cell>
        </row>
        <row r="81">
          <cell r="G81" t="str">
            <v>Antioquia</v>
          </cell>
          <cell r="I81" t="str">
            <v>MEDELLÍN</v>
          </cell>
        </row>
        <row r="82">
          <cell r="G82" t="str">
            <v>Antioquia</v>
          </cell>
          <cell r="I82" t="str">
            <v>MONTEBELLO</v>
          </cell>
        </row>
        <row r="83">
          <cell r="G83" t="str">
            <v>Antioquia</v>
          </cell>
          <cell r="I83" t="str">
            <v>MURINDÓ</v>
          </cell>
        </row>
        <row r="84">
          <cell r="G84" t="str">
            <v>Antioquia</v>
          </cell>
          <cell r="I84" t="str">
            <v>MUTATÁ</v>
          </cell>
        </row>
        <row r="85">
          <cell r="G85" t="str">
            <v>Antioquia</v>
          </cell>
          <cell r="I85" t="str">
            <v>NARIÑO</v>
          </cell>
        </row>
        <row r="86">
          <cell r="G86" t="str">
            <v>Antioquia</v>
          </cell>
          <cell r="I86" t="str">
            <v>NECHÍ</v>
          </cell>
        </row>
        <row r="87">
          <cell r="G87" t="str">
            <v>Antioquia</v>
          </cell>
          <cell r="I87" t="str">
            <v>NECOCLÍ</v>
          </cell>
        </row>
        <row r="88">
          <cell r="G88" t="str">
            <v>Antioquia</v>
          </cell>
          <cell r="I88" t="str">
            <v>OLAYA</v>
          </cell>
        </row>
        <row r="89">
          <cell r="G89" t="str">
            <v>Antioquia</v>
          </cell>
          <cell r="I89" t="str">
            <v>PEÑOL</v>
          </cell>
        </row>
        <row r="90">
          <cell r="G90" t="str">
            <v>Antioquia</v>
          </cell>
          <cell r="I90" t="str">
            <v>PEQUE</v>
          </cell>
        </row>
        <row r="91">
          <cell r="G91" t="str">
            <v>Antioquia</v>
          </cell>
          <cell r="I91" t="str">
            <v>PUEBLORRICO</v>
          </cell>
        </row>
        <row r="92">
          <cell r="G92" t="str">
            <v>Antioquia</v>
          </cell>
          <cell r="I92" t="str">
            <v>PUERTO BERRÍO</v>
          </cell>
        </row>
        <row r="93">
          <cell r="G93" t="str">
            <v>Antioquia</v>
          </cell>
          <cell r="I93" t="str">
            <v>PUERTO NARE</v>
          </cell>
        </row>
        <row r="94">
          <cell r="G94" t="str">
            <v>Antioquia</v>
          </cell>
          <cell r="I94" t="str">
            <v>PUERTO TRIUNFO</v>
          </cell>
        </row>
        <row r="95">
          <cell r="G95" t="str">
            <v>Antioquia</v>
          </cell>
          <cell r="I95" t="str">
            <v>REMEDIOS</v>
          </cell>
        </row>
        <row r="96">
          <cell r="G96" t="str">
            <v>Antioquia</v>
          </cell>
          <cell r="I96" t="str">
            <v>RETIRO</v>
          </cell>
        </row>
        <row r="97">
          <cell r="G97" t="str">
            <v>Antioquia</v>
          </cell>
          <cell r="I97" t="str">
            <v>RIONEGRO</v>
          </cell>
        </row>
        <row r="98">
          <cell r="G98" t="str">
            <v>Antioquia</v>
          </cell>
          <cell r="I98" t="str">
            <v>SABANALARGA</v>
          </cell>
        </row>
        <row r="99">
          <cell r="G99" t="str">
            <v>Antioquia</v>
          </cell>
          <cell r="I99" t="str">
            <v>SABANETA</v>
          </cell>
        </row>
        <row r="100">
          <cell r="G100" t="str">
            <v>Antioquia</v>
          </cell>
          <cell r="I100" t="str">
            <v>SALGAR</v>
          </cell>
        </row>
        <row r="101">
          <cell r="G101" t="str">
            <v>Antioquia</v>
          </cell>
          <cell r="I101" t="str">
            <v>SAN ANDRÉS DE CUERQUÍA</v>
          </cell>
        </row>
        <row r="102">
          <cell r="G102" t="str">
            <v>Antioquia</v>
          </cell>
          <cell r="I102" t="str">
            <v>SAN CARLOS</v>
          </cell>
        </row>
        <row r="103">
          <cell r="G103" t="str">
            <v>Antioquia</v>
          </cell>
          <cell r="I103" t="str">
            <v>SAN FRANCISCO</v>
          </cell>
        </row>
        <row r="104">
          <cell r="G104" t="str">
            <v>Antioquia</v>
          </cell>
          <cell r="I104" t="str">
            <v>SAN JERÓNIMO</v>
          </cell>
        </row>
        <row r="105">
          <cell r="G105" t="str">
            <v>Antioquia</v>
          </cell>
          <cell r="I105" t="str">
            <v>SAN JOSÉ DE LA MONTAÑA</v>
          </cell>
        </row>
        <row r="106">
          <cell r="G106" t="str">
            <v>Antioquia</v>
          </cell>
          <cell r="I106" t="str">
            <v>SAN JUAN DE URABÁ</v>
          </cell>
        </row>
        <row r="107">
          <cell r="G107" t="str">
            <v>Antioquia</v>
          </cell>
          <cell r="I107" t="str">
            <v>SAN LUIS</v>
          </cell>
        </row>
        <row r="108">
          <cell r="G108" t="str">
            <v>Antioquia</v>
          </cell>
          <cell r="I108" t="str">
            <v>SAN PEDRO</v>
          </cell>
        </row>
        <row r="109">
          <cell r="G109" t="str">
            <v>Antioquia</v>
          </cell>
          <cell r="I109" t="str">
            <v>SAN PEDRO DE URABA</v>
          </cell>
        </row>
        <row r="110">
          <cell r="G110" t="str">
            <v>Antioquia</v>
          </cell>
          <cell r="I110" t="str">
            <v>SAN RAFAEL</v>
          </cell>
        </row>
        <row r="111">
          <cell r="G111" t="str">
            <v>Antioquia</v>
          </cell>
          <cell r="I111" t="str">
            <v>SAN ROQUE</v>
          </cell>
        </row>
        <row r="112">
          <cell r="G112" t="str">
            <v>Antioquia</v>
          </cell>
          <cell r="I112" t="str">
            <v>SAN VICENTE</v>
          </cell>
        </row>
        <row r="113">
          <cell r="G113" t="str">
            <v>Antioquia</v>
          </cell>
          <cell r="I113" t="str">
            <v>SANTA BÁRBARA</v>
          </cell>
        </row>
        <row r="114">
          <cell r="G114" t="str">
            <v>Antioquia</v>
          </cell>
          <cell r="I114" t="str">
            <v>SANTA ROSA DE OSOS</v>
          </cell>
        </row>
        <row r="115">
          <cell r="G115" t="str">
            <v>Antioquia</v>
          </cell>
          <cell r="I115" t="str">
            <v>SANTAFÉ DE ANTIOQUIA</v>
          </cell>
        </row>
        <row r="116">
          <cell r="G116" t="str">
            <v>Antioquia</v>
          </cell>
          <cell r="I116" t="str">
            <v>SANTO DOMINGO</v>
          </cell>
        </row>
        <row r="117">
          <cell r="G117" t="str">
            <v>Antioquia</v>
          </cell>
          <cell r="I117" t="str">
            <v>SEGOVIA</v>
          </cell>
        </row>
        <row r="118">
          <cell r="G118" t="str">
            <v>Antioquia</v>
          </cell>
          <cell r="I118" t="str">
            <v>SONSÓN</v>
          </cell>
        </row>
        <row r="119">
          <cell r="G119" t="str">
            <v>Antioquia</v>
          </cell>
          <cell r="I119" t="str">
            <v>SOPETRÁN</v>
          </cell>
        </row>
        <row r="120">
          <cell r="G120" t="str">
            <v>Antioquia</v>
          </cell>
          <cell r="I120" t="str">
            <v>TÁMESIS</v>
          </cell>
        </row>
        <row r="121">
          <cell r="G121" t="str">
            <v>Antioquia</v>
          </cell>
          <cell r="I121" t="str">
            <v>TARAZÁ</v>
          </cell>
        </row>
        <row r="122">
          <cell r="G122" t="str">
            <v>Antioquia</v>
          </cell>
          <cell r="I122" t="str">
            <v>TARSO</v>
          </cell>
        </row>
        <row r="123">
          <cell r="G123" t="str">
            <v>Antioquia</v>
          </cell>
          <cell r="I123" t="str">
            <v>TITIRIBÍ</v>
          </cell>
        </row>
        <row r="124">
          <cell r="G124" t="str">
            <v>Antioquia</v>
          </cell>
          <cell r="I124" t="str">
            <v>TOLEDO</v>
          </cell>
        </row>
        <row r="125">
          <cell r="G125" t="str">
            <v>Antioquia</v>
          </cell>
          <cell r="I125" t="str">
            <v>TURBO</v>
          </cell>
        </row>
        <row r="126">
          <cell r="G126" t="str">
            <v>Antioquia</v>
          </cell>
          <cell r="I126" t="str">
            <v>URAMITA</v>
          </cell>
        </row>
        <row r="127">
          <cell r="G127" t="str">
            <v>Antioquia</v>
          </cell>
          <cell r="I127" t="str">
            <v>URRAO</v>
          </cell>
        </row>
        <row r="128">
          <cell r="G128" t="str">
            <v>Antioquia</v>
          </cell>
          <cell r="I128" t="str">
            <v>VALDIVIA</v>
          </cell>
        </row>
        <row r="129">
          <cell r="G129" t="str">
            <v>Antioquia</v>
          </cell>
          <cell r="I129" t="str">
            <v>VALPARAÍSO</v>
          </cell>
        </row>
        <row r="130">
          <cell r="G130" t="str">
            <v>Antioquia</v>
          </cell>
          <cell r="I130" t="str">
            <v>VEGACHÍ</v>
          </cell>
        </row>
        <row r="131">
          <cell r="G131" t="str">
            <v>Antioquia</v>
          </cell>
          <cell r="I131" t="str">
            <v>VENECIA</v>
          </cell>
        </row>
        <row r="132">
          <cell r="G132" t="str">
            <v>Antioquia</v>
          </cell>
          <cell r="I132" t="str">
            <v>VIGÍA DEL FUERTE</v>
          </cell>
        </row>
        <row r="133">
          <cell r="G133" t="str">
            <v>Antioquia</v>
          </cell>
          <cell r="I133" t="str">
            <v>YALÍ</v>
          </cell>
        </row>
        <row r="134">
          <cell r="G134" t="str">
            <v>Antioquia</v>
          </cell>
          <cell r="I134" t="str">
            <v>YARUMAL</v>
          </cell>
        </row>
        <row r="135">
          <cell r="G135" t="str">
            <v>Antioquia</v>
          </cell>
          <cell r="I135" t="str">
            <v>YOLOMBÓ</v>
          </cell>
        </row>
        <row r="136">
          <cell r="G136" t="str">
            <v>Antioquia</v>
          </cell>
          <cell r="I136" t="str">
            <v>YONDÓ</v>
          </cell>
        </row>
        <row r="137">
          <cell r="G137" t="str">
            <v>Antioquia</v>
          </cell>
          <cell r="I137" t="str">
            <v>ZARAGOZA</v>
          </cell>
        </row>
        <row r="138">
          <cell r="G138" t="str">
            <v>Arauca</v>
          </cell>
          <cell r="H138" t="str">
            <v>ARAUCA</v>
          </cell>
          <cell r="I138" t="str">
            <v>ARAUCA</v>
          </cell>
        </row>
        <row r="139">
          <cell r="G139" t="str">
            <v>Arauca</v>
          </cell>
          <cell r="I139" t="str">
            <v>ARAUQUITA</v>
          </cell>
        </row>
        <row r="140">
          <cell r="G140" t="str">
            <v>Arauca</v>
          </cell>
          <cell r="I140" t="str">
            <v>CRAVO NORTE</v>
          </cell>
        </row>
        <row r="141">
          <cell r="G141" t="str">
            <v>Arauca</v>
          </cell>
          <cell r="I141" t="str">
            <v>FORTUL</v>
          </cell>
        </row>
        <row r="142">
          <cell r="G142" t="str">
            <v>Arauca</v>
          </cell>
          <cell r="I142" t="str">
            <v>PUERTO RONDÓN</v>
          </cell>
        </row>
        <row r="143">
          <cell r="G143" t="str">
            <v>Arauca</v>
          </cell>
          <cell r="I143" t="str">
            <v>SARAVENA</v>
          </cell>
        </row>
        <row r="144">
          <cell r="G144" t="str">
            <v>Arauca</v>
          </cell>
          <cell r="I144" t="str">
            <v>TAME</v>
          </cell>
        </row>
        <row r="145">
          <cell r="G145" t="str">
            <v>Archipiélago de San Andrés, Providencia y Santa Catalina</v>
          </cell>
          <cell r="H145" t="str">
            <v>ARCHIP</v>
          </cell>
          <cell r="I145" t="str">
            <v>PROVIDENCIA</v>
          </cell>
        </row>
        <row r="146">
          <cell r="G146" t="str">
            <v>Archipiélago de San Andrés, Providencia y Santa Catalina</v>
          </cell>
          <cell r="I146" t="str">
            <v>SAN ANDRÉS</v>
          </cell>
        </row>
        <row r="147">
          <cell r="G147" t="str">
            <v>Atlántico</v>
          </cell>
          <cell r="H147" t="str">
            <v>ATLANTICO</v>
          </cell>
          <cell r="I147" t="str">
            <v>BARANOA</v>
          </cell>
        </row>
        <row r="148">
          <cell r="G148" t="str">
            <v>Atlántico</v>
          </cell>
          <cell r="I148" t="str">
            <v>BARRANQUILLA</v>
          </cell>
        </row>
        <row r="149">
          <cell r="G149" t="str">
            <v>Atlántico</v>
          </cell>
          <cell r="I149" t="str">
            <v>CAMPO DE LA CRUZ</v>
          </cell>
        </row>
        <row r="150">
          <cell r="G150" t="str">
            <v>Atlántico</v>
          </cell>
          <cell r="I150" t="str">
            <v>CANDELARIA</v>
          </cell>
        </row>
        <row r="151">
          <cell r="G151" t="str">
            <v>Atlántico</v>
          </cell>
          <cell r="I151" t="str">
            <v>GALAPA</v>
          </cell>
        </row>
        <row r="152">
          <cell r="G152" t="str">
            <v>Atlántico</v>
          </cell>
          <cell r="I152" t="str">
            <v>JUAN DE ACOSTA</v>
          </cell>
        </row>
        <row r="153">
          <cell r="G153" t="str">
            <v>Atlántico</v>
          </cell>
          <cell r="I153" t="str">
            <v>LURUACO</v>
          </cell>
        </row>
        <row r="154">
          <cell r="G154" t="str">
            <v>Atlántico</v>
          </cell>
          <cell r="I154" t="str">
            <v>MALAMBO</v>
          </cell>
        </row>
        <row r="155">
          <cell r="G155" t="str">
            <v>Atlántico</v>
          </cell>
          <cell r="I155" t="str">
            <v>MANATÍ</v>
          </cell>
        </row>
        <row r="156">
          <cell r="G156" t="str">
            <v>Atlántico</v>
          </cell>
          <cell r="I156" t="str">
            <v>PALMAR DE VARELA</v>
          </cell>
        </row>
        <row r="157">
          <cell r="G157" t="str">
            <v>Atlántico</v>
          </cell>
          <cell r="I157" t="str">
            <v>PIOJÓ</v>
          </cell>
        </row>
        <row r="158">
          <cell r="G158" t="str">
            <v>Atlántico</v>
          </cell>
          <cell r="I158" t="str">
            <v>POLONUEVO</v>
          </cell>
        </row>
        <row r="159">
          <cell r="G159" t="str">
            <v>Atlántico</v>
          </cell>
          <cell r="I159" t="str">
            <v>PONEDERA</v>
          </cell>
        </row>
        <row r="160">
          <cell r="G160" t="str">
            <v>Atlántico</v>
          </cell>
          <cell r="I160" t="str">
            <v>PUERTO COLOMBIA</v>
          </cell>
        </row>
        <row r="161">
          <cell r="G161" t="str">
            <v>Atlántico</v>
          </cell>
          <cell r="I161" t="str">
            <v>REPELÓN</v>
          </cell>
        </row>
        <row r="162">
          <cell r="G162" t="str">
            <v>Atlántico</v>
          </cell>
          <cell r="I162" t="str">
            <v>SABANAGRANDE</v>
          </cell>
        </row>
        <row r="163">
          <cell r="G163" t="str">
            <v>Atlántico</v>
          </cell>
          <cell r="I163" t="str">
            <v>SABANALARGA</v>
          </cell>
        </row>
        <row r="164">
          <cell r="G164" t="str">
            <v>Atlántico</v>
          </cell>
          <cell r="I164" t="str">
            <v>SANTA LUCÍA</v>
          </cell>
        </row>
        <row r="165">
          <cell r="G165" t="str">
            <v>Atlántico</v>
          </cell>
          <cell r="I165" t="str">
            <v>SANTO TOMÁS</v>
          </cell>
        </row>
        <row r="166">
          <cell r="G166" t="str">
            <v>Atlántico</v>
          </cell>
          <cell r="I166" t="str">
            <v>SOLEDAD</v>
          </cell>
        </row>
        <row r="167">
          <cell r="G167" t="str">
            <v>Atlántico</v>
          </cell>
          <cell r="I167" t="str">
            <v>SUAN</v>
          </cell>
        </row>
        <row r="168">
          <cell r="G168" t="str">
            <v>Atlántico</v>
          </cell>
          <cell r="I168" t="str">
            <v>TUBARÁ</v>
          </cell>
        </row>
        <row r="169">
          <cell r="G169" t="str">
            <v>Atlántico</v>
          </cell>
          <cell r="I169" t="str">
            <v>USIACURÍ</v>
          </cell>
        </row>
        <row r="170">
          <cell r="G170" t="str">
            <v>Bogotá D.C.</v>
          </cell>
          <cell r="H170" t="str">
            <v>BOGDC</v>
          </cell>
          <cell r="I170" t="str">
            <v>BOGOTÁ D.C.</v>
          </cell>
        </row>
        <row r="171">
          <cell r="G171" t="str">
            <v>Bolívar</v>
          </cell>
          <cell r="H171" t="str">
            <v>BOLIVAR</v>
          </cell>
          <cell r="I171" t="str">
            <v>ACHÍ</v>
          </cell>
        </row>
        <row r="172">
          <cell r="G172" t="str">
            <v>Bolívar</v>
          </cell>
          <cell r="I172" t="str">
            <v>ALTOS DEL ROSARIO</v>
          </cell>
        </row>
        <row r="173">
          <cell r="G173" t="str">
            <v>Bolívar</v>
          </cell>
          <cell r="I173" t="str">
            <v>ARENAL</v>
          </cell>
        </row>
        <row r="174">
          <cell r="G174" t="str">
            <v>Bolívar</v>
          </cell>
          <cell r="I174" t="str">
            <v>ARJONA</v>
          </cell>
        </row>
        <row r="175">
          <cell r="G175" t="str">
            <v>Bolívar</v>
          </cell>
          <cell r="I175" t="str">
            <v>ARROYOHONDO</v>
          </cell>
        </row>
        <row r="176">
          <cell r="G176" t="str">
            <v>Bolívar</v>
          </cell>
          <cell r="I176" t="str">
            <v>BARRANCO DE LOBA</v>
          </cell>
        </row>
        <row r="177">
          <cell r="G177" t="str">
            <v>Bolívar</v>
          </cell>
          <cell r="I177" t="str">
            <v>CALAMAR</v>
          </cell>
        </row>
        <row r="178">
          <cell r="G178" t="str">
            <v>Bolívar</v>
          </cell>
          <cell r="I178" t="str">
            <v>CANTAGALLO</v>
          </cell>
        </row>
        <row r="179">
          <cell r="G179" t="str">
            <v>Bolívar</v>
          </cell>
          <cell r="I179" t="str">
            <v>CARTAGENA</v>
          </cell>
        </row>
        <row r="180">
          <cell r="G180" t="str">
            <v>Bolívar</v>
          </cell>
          <cell r="I180" t="str">
            <v>CICUCO</v>
          </cell>
        </row>
        <row r="181">
          <cell r="G181" t="str">
            <v>Bolívar</v>
          </cell>
          <cell r="I181" t="str">
            <v>CLEMENCIA</v>
          </cell>
        </row>
        <row r="182">
          <cell r="G182" t="str">
            <v>Bolívar</v>
          </cell>
          <cell r="I182" t="str">
            <v>CÓRDOBA</v>
          </cell>
        </row>
        <row r="183">
          <cell r="G183" t="str">
            <v>Bolívar</v>
          </cell>
          <cell r="I183" t="str">
            <v>EL CARMEN DE BOLÍVAR</v>
          </cell>
        </row>
        <row r="184">
          <cell r="G184" t="str">
            <v>Bolívar</v>
          </cell>
          <cell r="I184" t="str">
            <v>EL GUAMO</v>
          </cell>
        </row>
        <row r="185">
          <cell r="G185" t="str">
            <v>Bolívar</v>
          </cell>
          <cell r="I185" t="str">
            <v>EL PEÑÓN</v>
          </cell>
        </row>
        <row r="186">
          <cell r="G186" t="str">
            <v>Bolívar</v>
          </cell>
          <cell r="I186" t="str">
            <v>HATILLO DE LOBA</v>
          </cell>
        </row>
        <row r="187">
          <cell r="G187" t="str">
            <v>Bolívar</v>
          </cell>
          <cell r="I187" t="str">
            <v>MAGANGUÉ</v>
          </cell>
        </row>
        <row r="188">
          <cell r="G188" t="str">
            <v>Bolívar</v>
          </cell>
          <cell r="I188" t="str">
            <v>MAHATES</v>
          </cell>
        </row>
        <row r="189">
          <cell r="G189" t="str">
            <v>Bolívar</v>
          </cell>
          <cell r="I189" t="str">
            <v>MARGARITA</v>
          </cell>
        </row>
        <row r="190">
          <cell r="G190" t="str">
            <v>Bolívar</v>
          </cell>
          <cell r="I190" t="str">
            <v>MARÍA LA BAJA</v>
          </cell>
        </row>
        <row r="191">
          <cell r="G191" t="str">
            <v>Bolívar</v>
          </cell>
          <cell r="I191" t="str">
            <v>MOMPÓS</v>
          </cell>
        </row>
        <row r="192">
          <cell r="G192" t="str">
            <v>Bolívar</v>
          </cell>
          <cell r="I192" t="str">
            <v>MONTECRISTO</v>
          </cell>
        </row>
        <row r="193">
          <cell r="G193" t="str">
            <v>Bolívar</v>
          </cell>
          <cell r="I193" t="str">
            <v>MORALES</v>
          </cell>
        </row>
        <row r="194">
          <cell r="G194" t="str">
            <v>Bolívar</v>
          </cell>
          <cell r="I194" t="str">
            <v>NOROSÍ</v>
          </cell>
        </row>
        <row r="195">
          <cell r="G195" t="str">
            <v>Bolívar</v>
          </cell>
          <cell r="I195" t="str">
            <v>PINILLOS</v>
          </cell>
        </row>
        <row r="196">
          <cell r="G196" t="str">
            <v>Bolívar</v>
          </cell>
          <cell r="I196" t="str">
            <v>REGIDOR</v>
          </cell>
        </row>
        <row r="197">
          <cell r="G197" t="str">
            <v>Bolívar</v>
          </cell>
          <cell r="I197" t="str">
            <v>RÍO VIEJO</v>
          </cell>
        </row>
        <row r="198">
          <cell r="G198" t="str">
            <v>Bolívar</v>
          </cell>
          <cell r="I198" t="str">
            <v>SAN CRISTÓBAL</v>
          </cell>
        </row>
        <row r="199">
          <cell r="G199" t="str">
            <v>Bolívar</v>
          </cell>
          <cell r="I199" t="str">
            <v>SAN ESTANISLAO</v>
          </cell>
        </row>
        <row r="200">
          <cell r="G200" t="str">
            <v>Bolívar</v>
          </cell>
          <cell r="I200" t="str">
            <v>SAN FERNANDO</v>
          </cell>
        </row>
        <row r="201">
          <cell r="G201" t="str">
            <v>Bolívar</v>
          </cell>
          <cell r="I201" t="str">
            <v>SAN JACINTO</v>
          </cell>
        </row>
        <row r="202">
          <cell r="G202" t="str">
            <v>Bolívar</v>
          </cell>
          <cell r="I202" t="str">
            <v>SAN JACINTO DEL CAUCA</v>
          </cell>
        </row>
        <row r="203">
          <cell r="G203" t="str">
            <v>Bolívar</v>
          </cell>
          <cell r="I203" t="str">
            <v>SAN JUAN NEPOMUCENO</v>
          </cell>
        </row>
        <row r="204">
          <cell r="G204" t="str">
            <v>Bolívar</v>
          </cell>
          <cell r="I204" t="str">
            <v>SAN MARTÍN DE LOBA</v>
          </cell>
        </row>
        <row r="205">
          <cell r="G205" t="str">
            <v>Bolívar</v>
          </cell>
          <cell r="I205" t="str">
            <v>SAN PABLO DE BORBUR</v>
          </cell>
        </row>
        <row r="206">
          <cell r="G206" t="str">
            <v>Bolívar</v>
          </cell>
          <cell r="I206" t="str">
            <v>SANTA CATALINA</v>
          </cell>
        </row>
        <row r="207">
          <cell r="G207" t="str">
            <v>Bolívar</v>
          </cell>
          <cell r="I207" t="str">
            <v>SANTA ROSA</v>
          </cell>
        </row>
        <row r="208">
          <cell r="G208" t="str">
            <v>Bolívar</v>
          </cell>
          <cell r="I208" t="str">
            <v>SANTA ROSA DEL SUR</v>
          </cell>
        </row>
        <row r="209">
          <cell r="G209" t="str">
            <v>Bolívar</v>
          </cell>
          <cell r="I209" t="str">
            <v>SIMITÍ</v>
          </cell>
        </row>
        <row r="210">
          <cell r="G210" t="str">
            <v>Bolívar</v>
          </cell>
          <cell r="I210" t="str">
            <v>SOPLAVIENTO</v>
          </cell>
        </row>
        <row r="211">
          <cell r="G211" t="str">
            <v>Bolívar</v>
          </cell>
          <cell r="I211" t="str">
            <v>TALAIGUA NUEVO</v>
          </cell>
        </row>
        <row r="212">
          <cell r="G212" t="str">
            <v>Bolívar</v>
          </cell>
          <cell r="I212" t="str">
            <v>TIQUISIO</v>
          </cell>
        </row>
        <row r="213">
          <cell r="G213" t="str">
            <v>Bolívar</v>
          </cell>
          <cell r="I213" t="str">
            <v>TURBACO</v>
          </cell>
        </row>
        <row r="214">
          <cell r="G214" t="str">
            <v>Bolívar</v>
          </cell>
          <cell r="I214" t="str">
            <v>TURBANÁ</v>
          </cell>
        </row>
        <row r="215">
          <cell r="G215" t="str">
            <v>Bolívar</v>
          </cell>
          <cell r="I215" t="str">
            <v>VILLANUEVA</v>
          </cell>
        </row>
        <row r="216">
          <cell r="G216" t="str">
            <v>Bolívar</v>
          </cell>
          <cell r="I216" t="str">
            <v>ZAMBRANO</v>
          </cell>
        </row>
        <row r="217">
          <cell r="G217" t="str">
            <v>Boyacá</v>
          </cell>
          <cell r="H217" t="str">
            <v>BOYA</v>
          </cell>
          <cell r="I217" t="str">
            <v>ALMEIDA</v>
          </cell>
        </row>
        <row r="218">
          <cell r="G218" t="str">
            <v>Boyacá</v>
          </cell>
          <cell r="I218" t="str">
            <v>AQUITANIA</v>
          </cell>
        </row>
        <row r="219">
          <cell r="G219" t="str">
            <v>Boyacá</v>
          </cell>
          <cell r="I219" t="str">
            <v>ARCABUCO</v>
          </cell>
        </row>
        <row r="220">
          <cell r="G220" t="str">
            <v>Boyacá</v>
          </cell>
          <cell r="I220" t="str">
            <v>BELÉN</v>
          </cell>
        </row>
        <row r="221">
          <cell r="G221" t="str">
            <v>Boyacá</v>
          </cell>
          <cell r="I221" t="str">
            <v>BERBEO</v>
          </cell>
        </row>
        <row r="222">
          <cell r="G222" t="str">
            <v>Boyacá</v>
          </cell>
          <cell r="I222" t="str">
            <v>BETÉITIVA</v>
          </cell>
        </row>
        <row r="223">
          <cell r="G223" t="str">
            <v>Boyacá</v>
          </cell>
          <cell r="I223" t="str">
            <v>BOAVITA</v>
          </cell>
        </row>
        <row r="224">
          <cell r="G224" t="str">
            <v>Boyacá</v>
          </cell>
          <cell r="I224" t="str">
            <v>BOYACÁ</v>
          </cell>
        </row>
        <row r="225">
          <cell r="G225" t="str">
            <v>Boyacá</v>
          </cell>
          <cell r="I225" t="str">
            <v>BRICEÑO</v>
          </cell>
        </row>
        <row r="226">
          <cell r="G226" t="str">
            <v>Boyacá</v>
          </cell>
          <cell r="I226" t="str">
            <v>BUENA VISTA</v>
          </cell>
        </row>
        <row r="227">
          <cell r="G227" t="str">
            <v>Boyacá</v>
          </cell>
          <cell r="I227" t="str">
            <v>BUSBANZÁ</v>
          </cell>
        </row>
        <row r="228">
          <cell r="G228" t="str">
            <v>Boyacá</v>
          </cell>
          <cell r="I228" t="str">
            <v>CALDAS</v>
          </cell>
        </row>
        <row r="229">
          <cell r="G229" t="str">
            <v>Boyacá</v>
          </cell>
          <cell r="I229" t="str">
            <v>CAMPOHERMOSO</v>
          </cell>
        </row>
        <row r="230">
          <cell r="G230" t="str">
            <v>Boyacá</v>
          </cell>
          <cell r="I230" t="str">
            <v>CERINZA</v>
          </cell>
        </row>
        <row r="231">
          <cell r="G231" t="str">
            <v>Boyacá</v>
          </cell>
          <cell r="I231" t="str">
            <v>CHINAVITA</v>
          </cell>
        </row>
        <row r="232">
          <cell r="G232" t="str">
            <v>Boyacá</v>
          </cell>
          <cell r="I232" t="str">
            <v>CHIQUINQUIRÁ</v>
          </cell>
        </row>
        <row r="233">
          <cell r="G233" t="str">
            <v>Boyacá</v>
          </cell>
          <cell r="I233" t="str">
            <v>CHÍQUIZA</v>
          </cell>
        </row>
        <row r="234">
          <cell r="G234" t="str">
            <v>Boyacá</v>
          </cell>
          <cell r="I234" t="str">
            <v>CHISCAS</v>
          </cell>
        </row>
        <row r="235">
          <cell r="G235" t="str">
            <v>Boyacá</v>
          </cell>
          <cell r="I235" t="str">
            <v>CHITA</v>
          </cell>
        </row>
        <row r="236">
          <cell r="G236" t="str">
            <v>Boyacá</v>
          </cell>
          <cell r="I236" t="str">
            <v>CHITARAQUE</v>
          </cell>
        </row>
        <row r="237">
          <cell r="G237" t="str">
            <v>Boyacá</v>
          </cell>
          <cell r="I237" t="str">
            <v>CHIVATÁ</v>
          </cell>
        </row>
        <row r="238">
          <cell r="G238" t="str">
            <v>Boyacá</v>
          </cell>
          <cell r="I238" t="str">
            <v>CHIVOR</v>
          </cell>
        </row>
        <row r="239">
          <cell r="G239" t="str">
            <v>Boyacá</v>
          </cell>
          <cell r="I239" t="str">
            <v>CIÉNEGA</v>
          </cell>
        </row>
        <row r="240">
          <cell r="G240" t="str">
            <v>Boyacá</v>
          </cell>
          <cell r="I240" t="str">
            <v>CÓMBITA</v>
          </cell>
        </row>
        <row r="241">
          <cell r="G241" t="str">
            <v>Boyacá</v>
          </cell>
          <cell r="I241" t="str">
            <v>COPER</v>
          </cell>
        </row>
        <row r="242">
          <cell r="G242" t="str">
            <v>Boyacá</v>
          </cell>
          <cell r="I242" t="str">
            <v>CORRALES</v>
          </cell>
        </row>
        <row r="243">
          <cell r="G243" t="str">
            <v>Boyacá</v>
          </cell>
          <cell r="I243" t="str">
            <v>COVARACHÍA</v>
          </cell>
        </row>
        <row r="244">
          <cell r="G244" t="str">
            <v>Boyacá</v>
          </cell>
          <cell r="I244" t="str">
            <v>CUBARÁ</v>
          </cell>
        </row>
        <row r="245">
          <cell r="G245" t="str">
            <v>Boyacá</v>
          </cell>
          <cell r="I245" t="str">
            <v>CUCAITA</v>
          </cell>
        </row>
        <row r="246">
          <cell r="G246" t="str">
            <v>Boyacá</v>
          </cell>
          <cell r="I246" t="str">
            <v>CUÍTIVA</v>
          </cell>
        </row>
        <row r="247">
          <cell r="G247" t="str">
            <v>Boyacá</v>
          </cell>
          <cell r="I247" t="str">
            <v>DUITAMA</v>
          </cell>
        </row>
        <row r="248">
          <cell r="G248" t="str">
            <v>Boyacá</v>
          </cell>
          <cell r="I248" t="str">
            <v>EL COCUY</v>
          </cell>
        </row>
        <row r="249">
          <cell r="G249" t="str">
            <v>Boyacá</v>
          </cell>
          <cell r="I249" t="str">
            <v>EL ESPINO</v>
          </cell>
        </row>
        <row r="250">
          <cell r="G250" t="str">
            <v>Boyacá</v>
          </cell>
          <cell r="I250" t="str">
            <v>FIRAVITOBA</v>
          </cell>
        </row>
        <row r="251">
          <cell r="G251" t="str">
            <v>Boyacá</v>
          </cell>
          <cell r="I251" t="str">
            <v>FLORESTA</v>
          </cell>
        </row>
        <row r="252">
          <cell r="G252" t="str">
            <v>Boyacá</v>
          </cell>
          <cell r="I252" t="str">
            <v>GACHANTIVÁ</v>
          </cell>
        </row>
        <row r="253">
          <cell r="G253" t="str">
            <v>Boyacá</v>
          </cell>
          <cell r="I253" t="str">
            <v>GAMEZA</v>
          </cell>
        </row>
        <row r="254">
          <cell r="G254" t="str">
            <v>Boyacá</v>
          </cell>
          <cell r="I254" t="str">
            <v>GARAGOA</v>
          </cell>
        </row>
        <row r="255">
          <cell r="G255" t="str">
            <v>Boyacá</v>
          </cell>
          <cell r="I255" t="str">
            <v>GUACAMAYAS</v>
          </cell>
        </row>
        <row r="256">
          <cell r="G256" t="str">
            <v>Boyacá</v>
          </cell>
          <cell r="I256" t="str">
            <v>GUATEQUE</v>
          </cell>
        </row>
        <row r="257">
          <cell r="G257" t="str">
            <v>Boyacá</v>
          </cell>
          <cell r="I257" t="str">
            <v>GUAYATÁ</v>
          </cell>
        </row>
        <row r="258">
          <cell r="G258" t="str">
            <v>Boyacá</v>
          </cell>
          <cell r="I258" t="str">
            <v>GÜICÁN</v>
          </cell>
        </row>
        <row r="259">
          <cell r="G259" t="str">
            <v>Boyacá</v>
          </cell>
          <cell r="I259" t="str">
            <v>IZA</v>
          </cell>
        </row>
        <row r="260">
          <cell r="G260" t="str">
            <v>Boyacá</v>
          </cell>
          <cell r="I260" t="str">
            <v>JENESANO</v>
          </cell>
        </row>
        <row r="261">
          <cell r="G261" t="str">
            <v>Boyacá</v>
          </cell>
          <cell r="I261" t="str">
            <v>JERICÓ</v>
          </cell>
        </row>
        <row r="262">
          <cell r="G262" t="str">
            <v>Boyacá</v>
          </cell>
          <cell r="I262" t="str">
            <v>LA CAPILLA</v>
          </cell>
        </row>
        <row r="263">
          <cell r="G263" t="str">
            <v>Boyacá</v>
          </cell>
          <cell r="I263" t="str">
            <v>LA UVITA</v>
          </cell>
        </row>
        <row r="264">
          <cell r="G264" t="str">
            <v>Boyacá</v>
          </cell>
          <cell r="I264" t="str">
            <v>LA VICTORIA</v>
          </cell>
        </row>
        <row r="265">
          <cell r="G265" t="str">
            <v>Boyacá</v>
          </cell>
          <cell r="I265" t="str">
            <v>LABRANZAGRANDE</v>
          </cell>
        </row>
        <row r="266">
          <cell r="G266" t="str">
            <v>Boyacá</v>
          </cell>
          <cell r="I266" t="str">
            <v>MACANAL</v>
          </cell>
        </row>
        <row r="267">
          <cell r="G267" t="str">
            <v>Boyacá</v>
          </cell>
          <cell r="I267" t="str">
            <v>MARIPÍ</v>
          </cell>
        </row>
        <row r="268">
          <cell r="G268" t="str">
            <v>Boyacá</v>
          </cell>
          <cell r="I268" t="str">
            <v>MIRAFLORES</v>
          </cell>
        </row>
        <row r="269">
          <cell r="G269" t="str">
            <v>Boyacá</v>
          </cell>
          <cell r="I269" t="str">
            <v>MONGUA</v>
          </cell>
        </row>
        <row r="270">
          <cell r="G270" t="str">
            <v>Boyacá</v>
          </cell>
          <cell r="I270" t="str">
            <v>MONGUÍ</v>
          </cell>
        </row>
        <row r="271">
          <cell r="G271" t="str">
            <v>Boyacá</v>
          </cell>
          <cell r="I271" t="str">
            <v>MONIQUIRÁ</v>
          </cell>
        </row>
        <row r="272">
          <cell r="G272" t="str">
            <v>Boyacá</v>
          </cell>
          <cell r="I272" t="str">
            <v>MOTAVITA</v>
          </cell>
        </row>
        <row r="273">
          <cell r="G273" t="str">
            <v>Boyacá</v>
          </cell>
          <cell r="I273" t="str">
            <v>MUZO</v>
          </cell>
        </row>
        <row r="274">
          <cell r="G274" t="str">
            <v>Boyacá</v>
          </cell>
          <cell r="I274" t="str">
            <v>NOBSA</v>
          </cell>
        </row>
        <row r="275">
          <cell r="G275" t="str">
            <v>Boyacá</v>
          </cell>
          <cell r="I275" t="str">
            <v>NUEVO COLÓN</v>
          </cell>
        </row>
        <row r="276">
          <cell r="G276" t="str">
            <v>Boyacá</v>
          </cell>
          <cell r="I276" t="str">
            <v>OICATÁ</v>
          </cell>
        </row>
        <row r="277">
          <cell r="G277" t="str">
            <v>Boyacá</v>
          </cell>
          <cell r="I277" t="str">
            <v>OTANCHE</v>
          </cell>
        </row>
        <row r="278">
          <cell r="G278" t="str">
            <v>Boyacá</v>
          </cell>
          <cell r="I278" t="str">
            <v>PACHAVITA</v>
          </cell>
        </row>
        <row r="279">
          <cell r="G279" t="str">
            <v>Boyacá</v>
          </cell>
          <cell r="I279" t="str">
            <v>PÁEZ</v>
          </cell>
        </row>
        <row r="280">
          <cell r="G280" t="str">
            <v>Boyacá</v>
          </cell>
          <cell r="I280" t="str">
            <v>PAIPA</v>
          </cell>
        </row>
        <row r="281">
          <cell r="G281" t="str">
            <v>Boyacá</v>
          </cell>
          <cell r="I281" t="str">
            <v>PAJARITO</v>
          </cell>
        </row>
        <row r="282">
          <cell r="G282" t="str">
            <v>Boyacá</v>
          </cell>
          <cell r="I282" t="str">
            <v>PANQUEBA</v>
          </cell>
        </row>
        <row r="283">
          <cell r="G283" t="str">
            <v>Boyacá</v>
          </cell>
          <cell r="I283" t="str">
            <v>PAUNA</v>
          </cell>
        </row>
        <row r="284">
          <cell r="G284" t="str">
            <v>Boyacá</v>
          </cell>
          <cell r="I284" t="str">
            <v>PAYA</v>
          </cell>
        </row>
        <row r="285">
          <cell r="G285" t="str">
            <v>Boyacá</v>
          </cell>
          <cell r="I285" t="str">
            <v>PAZ DE RÍO</v>
          </cell>
        </row>
        <row r="286">
          <cell r="G286" t="str">
            <v>Boyacá</v>
          </cell>
          <cell r="I286" t="str">
            <v>PESCA</v>
          </cell>
        </row>
        <row r="287">
          <cell r="G287" t="str">
            <v>Boyacá</v>
          </cell>
          <cell r="I287" t="str">
            <v>PISBA</v>
          </cell>
        </row>
        <row r="288">
          <cell r="G288" t="str">
            <v>Boyacá</v>
          </cell>
          <cell r="I288" t="str">
            <v>PUERTO BOYACÁ</v>
          </cell>
        </row>
        <row r="289">
          <cell r="G289" t="str">
            <v>Boyacá</v>
          </cell>
          <cell r="I289" t="str">
            <v>QUÍPAMA</v>
          </cell>
        </row>
        <row r="290">
          <cell r="G290" t="str">
            <v>Boyacá</v>
          </cell>
          <cell r="I290" t="str">
            <v>RAMIRIQUÍ</v>
          </cell>
        </row>
        <row r="291">
          <cell r="G291" t="str">
            <v>Boyacá</v>
          </cell>
          <cell r="I291" t="str">
            <v>RÁQUIRA</v>
          </cell>
        </row>
        <row r="292">
          <cell r="G292" t="str">
            <v>Boyacá</v>
          </cell>
          <cell r="I292" t="str">
            <v>RONDÓN</v>
          </cell>
        </row>
        <row r="293">
          <cell r="G293" t="str">
            <v>Boyacá</v>
          </cell>
          <cell r="I293" t="str">
            <v>SABOYÁ</v>
          </cell>
        </row>
        <row r="294">
          <cell r="G294" t="str">
            <v>Boyacá</v>
          </cell>
          <cell r="I294" t="str">
            <v>SÁCHICA</v>
          </cell>
        </row>
        <row r="295">
          <cell r="G295" t="str">
            <v>Boyacá</v>
          </cell>
          <cell r="I295" t="str">
            <v>SAMACÁ</v>
          </cell>
        </row>
        <row r="296">
          <cell r="G296" t="str">
            <v>Boyacá</v>
          </cell>
          <cell r="I296" t="str">
            <v>SAN EDUARDO</v>
          </cell>
        </row>
        <row r="297">
          <cell r="G297" t="str">
            <v>Boyacá</v>
          </cell>
          <cell r="I297" t="str">
            <v>SAN JOSÉ DE PARE</v>
          </cell>
        </row>
        <row r="298">
          <cell r="G298" t="str">
            <v>Boyacá</v>
          </cell>
          <cell r="I298" t="str">
            <v>SAN LUIS DE GACENO</v>
          </cell>
        </row>
        <row r="299">
          <cell r="G299" t="str">
            <v>Boyacá</v>
          </cell>
          <cell r="I299" t="str">
            <v>SAN MATEO</v>
          </cell>
        </row>
        <row r="300">
          <cell r="G300" t="str">
            <v>Boyacá</v>
          </cell>
          <cell r="I300" t="str">
            <v>SAN MIGUEL DE SEMA</v>
          </cell>
        </row>
        <row r="301">
          <cell r="G301" t="str">
            <v>Boyacá</v>
          </cell>
          <cell r="I301" t="str">
            <v>SAN PABLO DE BORBUR</v>
          </cell>
        </row>
        <row r="302">
          <cell r="G302" t="str">
            <v>Boyacá</v>
          </cell>
          <cell r="I302" t="str">
            <v>SANTA MARÍA</v>
          </cell>
        </row>
        <row r="303">
          <cell r="G303" t="str">
            <v>Boyacá</v>
          </cell>
          <cell r="I303" t="str">
            <v>SANTA ROSA DE VITERBO</v>
          </cell>
        </row>
        <row r="304">
          <cell r="G304" t="str">
            <v>Boyacá</v>
          </cell>
          <cell r="I304" t="str">
            <v>SANTA SOFÍA</v>
          </cell>
        </row>
        <row r="305">
          <cell r="G305" t="str">
            <v>Boyacá</v>
          </cell>
          <cell r="I305" t="str">
            <v>SANTANA</v>
          </cell>
        </row>
        <row r="306">
          <cell r="G306" t="str">
            <v>Boyacá</v>
          </cell>
          <cell r="I306" t="str">
            <v>SATIVANORTE</v>
          </cell>
        </row>
        <row r="307">
          <cell r="G307" t="str">
            <v>Boyacá</v>
          </cell>
          <cell r="I307" t="str">
            <v>SATIVASUR</v>
          </cell>
        </row>
        <row r="308">
          <cell r="G308" t="str">
            <v>Boyacá</v>
          </cell>
          <cell r="I308" t="str">
            <v>SIACHOQUE</v>
          </cell>
        </row>
        <row r="309">
          <cell r="G309" t="str">
            <v>Boyacá</v>
          </cell>
          <cell r="I309" t="str">
            <v>SOATÁ</v>
          </cell>
        </row>
        <row r="310">
          <cell r="G310" t="str">
            <v>Boyacá</v>
          </cell>
          <cell r="I310" t="str">
            <v>SOCHA</v>
          </cell>
        </row>
        <row r="311">
          <cell r="G311" t="str">
            <v>Boyacá</v>
          </cell>
          <cell r="I311" t="str">
            <v>SOCOTÁ</v>
          </cell>
        </row>
        <row r="312">
          <cell r="G312" t="str">
            <v>Boyacá</v>
          </cell>
          <cell r="I312" t="str">
            <v>SOGAMOSO</v>
          </cell>
        </row>
        <row r="313">
          <cell r="G313" t="str">
            <v>Boyacá</v>
          </cell>
          <cell r="I313" t="str">
            <v>SOMONDOCO</v>
          </cell>
        </row>
        <row r="314">
          <cell r="G314" t="str">
            <v>Boyacá</v>
          </cell>
          <cell r="I314" t="str">
            <v>SORA</v>
          </cell>
        </row>
        <row r="315">
          <cell r="G315" t="str">
            <v>Boyacá</v>
          </cell>
          <cell r="I315" t="str">
            <v>SORACÁ</v>
          </cell>
        </row>
        <row r="316">
          <cell r="G316" t="str">
            <v>Boyacá</v>
          </cell>
          <cell r="I316" t="str">
            <v>SOTAQUIRÁ</v>
          </cell>
        </row>
        <row r="317">
          <cell r="G317" t="str">
            <v>Boyacá</v>
          </cell>
          <cell r="I317" t="str">
            <v>SUSACÓN</v>
          </cell>
        </row>
        <row r="318">
          <cell r="G318" t="str">
            <v>Boyacá</v>
          </cell>
          <cell r="I318" t="str">
            <v>SUTAMARCHÁN</v>
          </cell>
        </row>
        <row r="319">
          <cell r="G319" t="str">
            <v>Boyacá</v>
          </cell>
          <cell r="I319" t="str">
            <v>SUTATENZA</v>
          </cell>
        </row>
        <row r="320">
          <cell r="G320" t="str">
            <v>Boyacá</v>
          </cell>
          <cell r="I320" t="str">
            <v>TASCO</v>
          </cell>
        </row>
        <row r="321">
          <cell r="G321" t="str">
            <v>Boyacá</v>
          </cell>
          <cell r="I321" t="str">
            <v>TENZA</v>
          </cell>
        </row>
        <row r="322">
          <cell r="G322" t="str">
            <v>Boyacá</v>
          </cell>
          <cell r="I322" t="str">
            <v>TIBANÁ</v>
          </cell>
        </row>
        <row r="323">
          <cell r="G323" t="str">
            <v>Boyacá</v>
          </cell>
          <cell r="I323" t="str">
            <v>TIBASOSA</v>
          </cell>
        </row>
        <row r="324">
          <cell r="G324" t="str">
            <v>Boyacá</v>
          </cell>
          <cell r="I324" t="str">
            <v>TINJACÁ</v>
          </cell>
        </row>
        <row r="325">
          <cell r="G325" t="str">
            <v>Boyacá</v>
          </cell>
          <cell r="I325" t="str">
            <v>TIPACOQUE</v>
          </cell>
        </row>
        <row r="326">
          <cell r="G326" t="str">
            <v>Boyacá</v>
          </cell>
          <cell r="I326" t="str">
            <v>TOCA</v>
          </cell>
        </row>
        <row r="327">
          <cell r="G327" t="str">
            <v>Boyacá</v>
          </cell>
          <cell r="I327" t="str">
            <v>TOGÜÍ</v>
          </cell>
        </row>
        <row r="328">
          <cell r="G328" t="str">
            <v>Boyacá</v>
          </cell>
          <cell r="I328" t="str">
            <v>TÓPAGA</v>
          </cell>
        </row>
        <row r="329">
          <cell r="G329" t="str">
            <v>Boyacá</v>
          </cell>
          <cell r="I329" t="str">
            <v>TOTA</v>
          </cell>
        </row>
        <row r="330">
          <cell r="G330" t="str">
            <v>Boyacá</v>
          </cell>
          <cell r="I330" t="str">
            <v>TUNJA</v>
          </cell>
        </row>
        <row r="331">
          <cell r="G331" t="str">
            <v>Boyacá</v>
          </cell>
          <cell r="I331" t="str">
            <v>TUNUNGUÁ</v>
          </cell>
        </row>
        <row r="332">
          <cell r="G332" t="str">
            <v>Boyacá</v>
          </cell>
          <cell r="I332" t="str">
            <v>TURMEQUÉ</v>
          </cell>
        </row>
        <row r="333">
          <cell r="G333" t="str">
            <v>Boyacá</v>
          </cell>
          <cell r="I333" t="str">
            <v>TUTA</v>
          </cell>
        </row>
        <row r="334">
          <cell r="G334" t="str">
            <v>Boyacá</v>
          </cell>
          <cell r="I334" t="str">
            <v>TUTAZÁ</v>
          </cell>
        </row>
        <row r="335">
          <cell r="G335" t="str">
            <v>Boyacá</v>
          </cell>
          <cell r="I335" t="str">
            <v>UMBITA</v>
          </cell>
        </row>
        <row r="336">
          <cell r="G336" t="str">
            <v>Boyacá</v>
          </cell>
          <cell r="I336" t="str">
            <v>VENTAQUEMADA</v>
          </cell>
        </row>
        <row r="337">
          <cell r="G337" t="str">
            <v>Boyacá</v>
          </cell>
          <cell r="I337" t="str">
            <v>VILLA DE LEYVA</v>
          </cell>
        </row>
        <row r="338">
          <cell r="G338" t="str">
            <v>Boyacá</v>
          </cell>
          <cell r="I338" t="str">
            <v>VIRACACHÁ</v>
          </cell>
        </row>
        <row r="339">
          <cell r="G339" t="str">
            <v>Boyacá</v>
          </cell>
          <cell r="I339" t="str">
            <v>ZETAQUIRA</v>
          </cell>
        </row>
        <row r="340">
          <cell r="G340" t="str">
            <v>Caldas</v>
          </cell>
          <cell r="H340" t="str">
            <v>CALDAS</v>
          </cell>
          <cell r="I340" t="str">
            <v>AGUADAS</v>
          </cell>
        </row>
        <row r="341">
          <cell r="G341" t="str">
            <v>Caldas</v>
          </cell>
          <cell r="I341" t="str">
            <v>ANSERMA</v>
          </cell>
        </row>
        <row r="342">
          <cell r="G342" t="str">
            <v>Caldas</v>
          </cell>
          <cell r="I342" t="str">
            <v>ARANZAZU</v>
          </cell>
        </row>
        <row r="343">
          <cell r="G343" t="str">
            <v>Caldas</v>
          </cell>
          <cell r="I343" t="str">
            <v>BELALCÁZAR</v>
          </cell>
        </row>
        <row r="344">
          <cell r="G344" t="str">
            <v>Caldas</v>
          </cell>
          <cell r="I344" t="str">
            <v>CHINCHINÁ</v>
          </cell>
        </row>
        <row r="345">
          <cell r="G345" t="str">
            <v>Caldas</v>
          </cell>
          <cell r="I345" t="str">
            <v>FILADELFIA</v>
          </cell>
        </row>
        <row r="346">
          <cell r="G346" t="str">
            <v>Caldas</v>
          </cell>
          <cell r="I346" t="str">
            <v>LA DORADA</v>
          </cell>
        </row>
        <row r="347">
          <cell r="G347" t="str">
            <v>Caldas</v>
          </cell>
          <cell r="I347" t="str">
            <v>LA MERCED</v>
          </cell>
        </row>
        <row r="348">
          <cell r="G348" t="str">
            <v>Caldas</v>
          </cell>
          <cell r="I348" t="str">
            <v>MANIZALES</v>
          </cell>
        </row>
        <row r="349">
          <cell r="G349" t="str">
            <v>Caldas</v>
          </cell>
          <cell r="I349" t="str">
            <v>MANZANARES</v>
          </cell>
        </row>
        <row r="350">
          <cell r="G350" t="str">
            <v>Caldas</v>
          </cell>
          <cell r="I350" t="str">
            <v>MARMATO</v>
          </cell>
        </row>
        <row r="351">
          <cell r="G351" t="str">
            <v>Caldas</v>
          </cell>
          <cell r="I351" t="str">
            <v>MARQUETALIA</v>
          </cell>
        </row>
        <row r="352">
          <cell r="G352" t="str">
            <v>Caldas</v>
          </cell>
          <cell r="I352" t="str">
            <v>MARULANDA</v>
          </cell>
        </row>
        <row r="353">
          <cell r="G353" t="str">
            <v>Caldas</v>
          </cell>
          <cell r="I353" t="str">
            <v>NEIRA</v>
          </cell>
        </row>
        <row r="354">
          <cell r="G354" t="str">
            <v>Caldas</v>
          </cell>
          <cell r="I354" t="str">
            <v>NORCASIA</v>
          </cell>
        </row>
        <row r="355">
          <cell r="G355" t="str">
            <v>Caldas</v>
          </cell>
          <cell r="I355" t="str">
            <v>PÁCORA</v>
          </cell>
        </row>
        <row r="356">
          <cell r="G356" t="str">
            <v>Caldas</v>
          </cell>
          <cell r="I356" t="str">
            <v>PALESTINA</v>
          </cell>
        </row>
        <row r="357">
          <cell r="G357" t="str">
            <v>Caldas</v>
          </cell>
          <cell r="I357" t="str">
            <v>PENSILVANIA</v>
          </cell>
        </row>
        <row r="358">
          <cell r="G358" t="str">
            <v>Caldas</v>
          </cell>
          <cell r="I358" t="str">
            <v>RIOSUCIO</v>
          </cell>
        </row>
        <row r="359">
          <cell r="G359" t="str">
            <v>Caldas</v>
          </cell>
          <cell r="I359" t="str">
            <v>RISARALDA</v>
          </cell>
        </row>
        <row r="360">
          <cell r="G360" t="str">
            <v>Caldas</v>
          </cell>
          <cell r="I360" t="str">
            <v>SALAMINA</v>
          </cell>
        </row>
        <row r="361">
          <cell r="G361" t="str">
            <v>Caldas</v>
          </cell>
          <cell r="I361" t="str">
            <v>SAMANÁ</v>
          </cell>
        </row>
        <row r="362">
          <cell r="G362" t="str">
            <v>Caldas</v>
          </cell>
          <cell r="I362" t="str">
            <v>SAN JOSÉ</v>
          </cell>
        </row>
        <row r="363">
          <cell r="G363" t="str">
            <v>Caldas</v>
          </cell>
          <cell r="I363" t="str">
            <v>SUPÍA</v>
          </cell>
        </row>
        <row r="364">
          <cell r="G364" t="str">
            <v>Caldas</v>
          </cell>
          <cell r="I364" t="str">
            <v>VICTORIA</v>
          </cell>
        </row>
        <row r="365">
          <cell r="G365" t="str">
            <v>Caldas</v>
          </cell>
          <cell r="I365" t="str">
            <v>VILLAMARÍA</v>
          </cell>
        </row>
        <row r="366">
          <cell r="G366" t="str">
            <v>Caldas</v>
          </cell>
          <cell r="I366" t="str">
            <v>VITERBO</v>
          </cell>
        </row>
        <row r="367">
          <cell r="G367" t="str">
            <v>Caquetá</v>
          </cell>
          <cell r="H367" t="str">
            <v>CAQUETA</v>
          </cell>
          <cell r="I367" t="str">
            <v>ALBANIA</v>
          </cell>
        </row>
        <row r="368">
          <cell r="G368" t="str">
            <v>Caquetá</v>
          </cell>
          <cell r="I368" t="str">
            <v>BELÉN DE LOS ANDAQUIES</v>
          </cell>
        </row>
        <row r="369">
          <cell r="G369" t="str">
            <v>Caquetá</v>
          </cell>
          <cell r="I369" t="str">
            <v>CARTAGENA DEL CHAIRÁ</v>
          </cell>
        </row>
        <row r="370">
          <cell r="G370" t="str">
            <v>Caquetá</v>
          </cell>
          <cell r="I370" t="str">
            <v>CURILLO</v>
          </cell>
        </row>
        <row r="371">
          <cell r="G371" t="str">
            <v>Caquetá</v>
          </cell>
          <cell r="I371" t="str">
            <v>EL DONCELLO</v>
          </cell>
        </row>
        <row r="372">
          <cell r="G372" t="str">
            <v>Caquetá</v>
          </cell>
          <cell r="I372" t="str">
            <v>EL PAUJIL</v>
          </cell>
        </row>
        <row r="373">
          <cell r="G373" t="str">
            <v>Caquetá</v>
          </cell>
          <cell r="I373" t="str">
            <v>FLORENCIA</v>
          </cell>
        </row>
        <row r="374">
          <cell r="G374" t="str">
            <v>Caquetá</v>
          </cell>
          <cell r="I374" t="str">
            <v>LA MONTAÑITA</v>
          </cell>
        </row>
        <row r="375">
          <cell r="G375" t="str">
            <v>Caquetá</v>
          </cell>
          <cell r="I375" t="str">
            <v>MILÁN</v>
          </cell>
        </row>
        <row r="376">
          <cell r="G376" t="str">
            <v>Caquetá</v>
          </cell>
          <cell r="I376" t="str">
            <v>MORELIA</v>
          </cell>
        </row>
        <row r="377">
          <cell r="G377" t="str">
            <v>Caquetá</v>
          </cell>
          <cell r="I377" t="str">
            <v>PUERTO RICO</v>
          </cell>
        </row>
        <row r="378">
          <cell r="G378" t="str">
            <v>Caquetá</v>
          </cell>
          <cell r="I378" t="str">
            <v>SAN JOSÉ DEL FRAGUA</v>
          </cell>
        </row>
        <row r="379">
          <cell r="G379" t="str">
            <v>Caquetá</v>
          </cell>
          <cell r="I379" t="str">
            <v>SAN VICENTE DEL CAGUÁN</v>
          </cell>
        </row>
        <row r="380">
          <cell r="G380" t="str">
            <v>Caquetá</v>
          </cell>
          <cell r="I380" t="str">
            <v>SOLANO</v>
          </cell>
        </row>
        <row r="381">
          <cell r="G381" t="str">
            <v>Caquetá</v>
          </cell>
          <cell r="I381" t="str">
            <v>SOLITA</v>
          </cell>
        </row>
        <row r="382">
          <cell r="G382" t="str">
            <v>Caquetá</v>
          </cell>
          <cell r="I382" t="str">
            <v>VALPARAÍSO</v>
          </cell>
        </row>
        <row r="383">
          <cell r="G383" t="str">
            <v>Casanare</v>
          </cell>
          <cell r="H383" t="str">
            <v>CASANARE</v>
          </cell>
          <cell r="I383" t="str">
            <v>AGUAZUL</v>
          </cell>
        </row>
        <row r="384">
          <cell r="G384" t="str">
            <v>Casanare</v>
          </cell>
          <cell r="I384" t="str">
            <v>CHÁMEZA</v>
          </cell>
        </row>
        <row r="385">
          <cell r="G385" t="str">
            <v>Casanare</v>
          </cell>
          <cell r="I385" t="str">
            <v>HATO COROZAL</v>
          </cell>
        </row>
        <row r="386">
          <cell r="G386" t="str">
            <v>Casanare</v>
          </cell>
          <cell r="I386" t="str">
            <v>LA SALINA</v>
          </cell>
        </row>
        <row r="387">
          <cell r="G387" t="str">
            <v>Casanare</v>
          </cell>
          <cell r="I387" t="str">
            <v>MANÍ</v>
          </cell>
        </row>
        <row r="388">
          <cell r="G388" t="str">
            <v>Casanare</v>
          </cell>
          <cell r="I388" t="str">
            <v>MONTERREY</v>
          </cell>
        </row>
        <row r="389">
          <cell r="G389" t="str">
            <v>Casanare</v>
          </cell>
          <cell r="I389" t="str">
            <v>NUNCHÍA</v>
          </cell>
        </row>
        <row r="390">
          <cell r="G390" t="str">
            <v>Casanare</v>
          </cell>
          <cell r="I390" t="str">
            <v>OROCUÉ</v>
          </cell>
        </row>
        <row r="391">
          <cell r="G391" t="str">
            <v>Casanare</v>
          </cell>
          <cell r="I391" t="str">
            <v>PAZ DE ARIPORO</v>
          </cell>
        </row>
        <row r="392">
          <cell r="G392" t="str">
            <v>Casanare</v>
          </cell>
          <cell r="I392" t="str">
            <v>PORE</v>
          </cell>
        </row>
        <row r="393">
          <cell r="G393" t="str">
            <v>Casanare</v>
          </cell>
          <cell r="I393" t="str">
            <v>RECETOR</v>
          </cell>
        </row>
        <row r="394">
          <cell r="G394" t="str">
            <v>Casanare</v>
          </cell>
          <cell r="I394" t="str">
            <v>SABANALARGA</v>
          </cell>
        </row>
        <row r="395">
          <cell r="G395" t="str">
            <v>Casanare</v>
          </cell>
          <cell r="I395" t="str">
            <v>SÁCAMA</v>
          </cell>
        </row>
        <row r="396">
          <cell r="G396" t="str">
            <v>Casanare</v>
          </cell>
          <cell r="I396" t="str">
            <v>SAN LUIS DE GACENO</v>
          </cell>
        </row>
        <row r="397">
          <cell r="G397" t="str">
            <v>Casanare</v>
          </cell>
          <cell r="I397" t="str">
            <v>TÁMARA</v>
          </cell>
        </row>
        <row r="398">
          <cell r="G398" t="str">
            <v>Casanare</v>
          </cell>
          <cell r="I398" t="str">
            <v>TAURAMENA</v>
          </cell>
        </row>
        <row r="399">
          <cell r="G399" t="str">
            <v>Casanare</v>
          </cell>
          <cell r="I399" t="str">
            <v>TRINIDAD</v>
          </cell>
        </row>
        <row r="400">
          <cell r="G400" t="str">
            <v>Casanare</v>
          </cell>
          <cell r="I400" t="str">
            <v>VILLANUEVA</v>
          </cell>
        </row>
        <row r="401">
          <cell r="G401" t="str">
            <v>Casanare</v>
          </cell>
          <cell r="I401" t="str">
            <v>YOPAL</v>
          </cell>
        </row>
        <row r="402">
          <cell r="G402" t="str">
            <v>Cauca</v>
          </cell>
          <cell r="H402" t="str">
            <v>CAUCA</v>
          </cell>
          <cell r="I402" t="str">
            <v>ALMAGUER</v>
          </cell>
        </row>
        <row r="403">
          <cell r="G403" t="str">
            <v>Cauca</v>
          </cell>
          <cell r="I403" t="str">
            <v>ARGELIA</v>
          </cell>
        </row>
        <row r="404">
          <cell r="G404" t="str">
            <v>Cauca</v>
          </cell>
          <cell r="I404" t="str">
            <v>BALBOA</v>
          </cell>
        </row>
        <row r="405">
          <cell r="G405" t="str">
            <v>Cauca</v>
          </cell>
          <cell r="I405" t="str">
            <v>BOLÍVAR</v>
          </cell>
        </row>
        <row r="406">
          <cell r="G406" t="str">
            <v>Cauca</v>
          </cell>
          <cell r="I406" t="str">
            <v>BUENOS AIRES</v>
          </cell>
        </row>
        <row r="407">
          <cell r="G407" t="str">
            <v>Cauca</v>
          </cell>
          <cell r="I407" t="str">
            <v>CAJIBÍO</v>
          </cell>
        </row>
        <row r="408">
          <cell r="G408" t="str">
            <v>Cauca</v>
          </cell>
          <cell r="I408" t="str">
            <v>CALDONO</v>
          </cell>
        </row>
        <row r="409">
          <cell r="G409" t="str">
            <v>Cauca</v>
          </cell>
          <cell r="I409" t="str">
            <v>CALOTO</v>
          </cell>
        </row>
        <row r="410">
          <cell r="G410" t="str">
            <v>Cauca</v>
          </cell>
          <cell r="I410" t="str">
            <v>CORINTO</v>
          </cell>
        </row>
        <row r="411">
          <cell r="G411" t="str">
            <v>Cauca</v>
          </cell>
          <cell r="I411" t="str">
            <v>EL TAMBO</v>
          </cell>
        </row>
        <row r="412">
          <cell r="G412" t="str">
            <v>Cauca</v>
          </cell>
          <cell r="I412" t="str">
            <v>FLORENCIA</v>
          </cell>
        </row>
        <row r="413">
          <cell r="G413" t="str">
            <v>Cauca</v>
          </cell>
          <cell r="I413" t="str">
            <v>GUACHENÉ</v>
          </cell>
        </row>
        <row r="414">
          <cell r="G414" t="str">
            <v>Cauca</v>
          </cell>
          <cell r="I414" t="str">
            <v>GUAPI</v>
          </cell>
        </row>
        <row r="415">
          <cell r="G415" t="str">
            <v>Cauca</v>
          </cell>
          <cell r="I415" t="str">
            <v>INZÁ</v>
          </cell>
        </row>
        <row r="416">
          <cell r="G416" t="str">
            <v>Cauca</v>
          </cell>
          <cell r="I416" t="str">
            <v>JAMBALÓ</v>
          </cell>
        </row>
        <row r="417">
          <cell r="G417" t="str">
            <v>Cauca</v>
          </cell>
          <cell r="I417" t="str">
            <v>LA SIERRA</v>
          </cell>
        </row>
        <row r="418">
          <cell r="G418" t="str">
            <v>Cauca</v>
          </cell>
          <cell r="I418" t="str">
            <v>LA VEGA</v>
          </cell>
        </row>
        <row r="419">
          <cell r="G419" t="str">
            <v>Cauca</v>
          </cell>
          <cell r="I419" t="str">
            <v>LÓPEZ</v>
          </cell>
        </row>
        <row r="420">
          <cell r="G420" t="str">
            <v>Cauca</v>
          </cell>
          <cell r="I420" t="str">
            <v>MERCADERES</v>
          </cell>
        </row>
        <row r="421">
          <cell r="G421" t="str">
            <v>Cauca</v>
          </cell>
          <cell r="I421" t="str">
            <v>MIRANDA</v>
          </cell>
        </row>
        <row r="422">
          <cell r="G422" t="str">
            <v>Cauca</v>
          </cell>
          <cell r="I422" t="str">
            <v>MORALES</v>
          </cell>
        </row>
        <row r="423">
          <cell r="G423" t="str">
            <v>Cauca</v>
          </cell>
          <cell r="I423" t="str">
            <v>PADILLA</v>
          </cell>
        </row>
        <row r="424">
          <cell r="G424" t="str">
            <v>Cauca</v>
          </cell>
          <cell r="I424" t="str">
            <v>PÁEZ</v>
          </cell>
        </row>
        <row r="425">
          <cell r="G425" t="str">
            <v>Cauca</v>
          </cell>
          <cell r="I425" t="str">
            <v>PATÍA</v>
          </cell>
        </row>
        <row r="426">
          <cell r="G426" t="str">
            <v>Cauca</v>
          </cell>
          <cell r="I426" t="str">
            <v>PIAMONTE</v>
          </cell>
        </row>
        <row r="427">
          <cell r="G427" t="str">
            <v>Cauca</v>
          </cell>
          <cell r="I427" t="str">
            <v>PIENDAMÓ</v>
          </cell>
        </row>
        <row r="428">
          <cell r="G428" t="str">
            <v>Cauca</v>
          </cell>
          <cell r="I428" t="str">
            <v>POPAYÁN</v>
          </cell>
        </row>
        <row r="429">
          <cell r="G429" t="str">
            <v>Cauca</v>
          </cell>
          <cell r="I429" t="str">
            <v>PUERTO TEJADA</v>
          </cell>
        </row>
        <row r="430">
          <cell r="G430" t="str">
            <v>Cauca</v>
          </cell>
          <cell r="I430" t="str">
            <v>PURACÉ</v>
          </cell>
        </row>
        <row r="431">
          <cell r="G431" t="str">
            <v>Cauca</v>
          </cell>
          <cell r="I431" t="str">
            <v>ROSAS</v>
          </cell>
        </row>
        <row r="432">
          <cell r="G432" t="str">
            <v>Cauca</v>
          </cell>
          <cell r="I432" t="str">
            <v>SAN SEBASTIÁN</v>
          </cell>
        </row>
        <row r="433">
          <cell r="G433" t="str">
            <v>Cauca</v>
          </cell>
          <cell r="I433" t="str">
            <v>SANTA ROSA</v>
          </cell>
        </row>
        <row r="434">
          <cell r="G434" t="str">
            <v>Cauca</v>
          </cell>
          <cell r="I434" t="str">
            <v>SANTANDER DE QUILICHAO</v>
          </cell>
        </row>
        <row r="435">
          <cell r="G435" t="str">
            <v>Cauca</v>
          </cell>
          <cell r="I435" t="str">
            <v>SILVIA</v>
          </cell>
        </row>
        <row r="436">
          <cell r="G436" t="str">
            <v>Cauca</v>
          </cell>
          <cell r="I436" t="str">
            <v>SOTARA</v>
          </cell>
        </row>
        <row r="437">
          <cell r="G437" t="str">
            <v>Cauca</v>
          </cell>
          <cell r="I437" t="str">
            <v>SUÁREZ</v>
          </cell>
        </row>
        <row r="438">
          <cell r="G438" t="str">
            <v>Cauca</v>
          </cell>
          <cell r="I438" t="str">
            <v>SUCRE</v>
          </cell>
        </row>
        <row r="439">
          <cell r="G439" t="str">
            <v>Cauca</v>
          </cell>
          <cell r="I439" t="str">
            <v>TIMBÍO</v>
          </cell>
        </row>
        <row r="440">
          <cell r="G440" t="str">
            <v>Cauca</v>
          </cell>
          <cell r="I440" t="str">
            <v>TIMBIQUÍ</v>
          </cell>
        </row>
        <row r="441">
          <cell r="G441" t="str">
            <v>Cauca</v>
          </cell>
          <cell r="I441" t="str">
            <v>TORIBIO</v>
          </cell>
        </row>
        <row r="442">
          <cell r="G442" t="str">
            <v>Cauca</v>
          </cell>
          <cell r="I442" t="str">
            <v>TOTORÓ</v>
          </cell>
        </row>
        <row r="443">
          <cell r="G443" t="str">
            <v>Cauca</v>
          </cell>
          <cell r="I443" t="str">
            <v>VILLA RICA</v>
          </cell>
        </row>
        <row r="444">
          <cell r="G444" t="str">
            <v>Cesar</v>
          </cell>
          <cell r="H444" t="str">
            <v>CESAR</v>
          </cell>
          <cell r="I444" t="str">
            <v>AGUACHICA</v>
          </cell>
        </row>
        <row r="445">
          <cell r="G445" t="str">
            <v>Cesar</v>
          </cell>
          <cell r="I445" t="str">
            <v>AGUSTÍN CODAZZI</v>
          </cell>
        </row>
        <row r="446">
          <cell r="G446" t="str">
            <v>Cesar</v>
          </cell>
          <cell r="I446" t="str">
            <v>ASTREA</v>
          </cell>
        </row>
        <row r="447">
          <cell r="G447" t="str">
            <v>Cesar</v>
          </cell>
          <cell r="I447" t="str">
            <v>BECERRIL</v>
          </cell>
        </row>
        <row r="448">
          <cell r="G448" t="str">
            <v>Cesar</v>
          </cell>
          <cell r="I448" t="str">
            <v>BOSCONIA</v>
          </cell>
        </row>
        <row r="449">
          <cell r="G449" t="str">
            <v>Cesar</v>
          </cell>
          <cell r="I449" t="str">
            <v>CHIMICHAGUA</v>
          </cell>
        </row>
        <row r="450">
          <cell r="G450" t="str">
            <v>Cesar</v>
          </cell>
          <cell r="I450" t="str">
            <v>CHIRIGUANÁ</v>
          </cell>
        </row>
        <row r="451">
          <cell r="G451" t="str">
            <v>Cesar</v>
          </cell>
          <cell r="I451" t="str">
            <v>CURUMANÍ</v>
          </cell>
        </row>
        <row r="452">
          <cell r="G452" t="str">
            <v>Cesar</v>
          </cell>
          <cell r="I452" t="str">
            <v>EL COPEY</v>
          </cell>
        </row>
        <row r="453">
          <cell r="G453" t="str">
            <v>Cesar</v>
          </cell>
          <cell r="I453" t="str">
            <v>EL PASO</v>
          </cell>
        </row>
        <row r="454">
          <cell r="G454" t="str">
            <v>Cesar</v>
          </cell>
          <cell r="I454" t="str">
            <v>GAMARRA</v>
          </cell>
        </row>
        <row r="455">
          <cell r="G455" t="str">
            <v>Cesar</v>
          </cell>
          <cell r="I455" t="str">
            <v>GONZÁLEZ</v>
          </cell>
        </row>
        <row r="456">
          <cell r="G456" t="str">
            <v>Cesar</v>
          </cell>
          <cell r="I456" t="str">
            <v>LA GLORIA</v>
          </cell>
        </row>
        <row r="457">
          <cell r="G457" t="str">
            <v>Cesar</v>
          </cell>
          <cell r="I457" t="str">
            <v>LA JAGUA DE IBIRICO</v>
          </cell>
        </row>
        <row r="458">
          <cell r="G458" t="str">
            <v>Cesar</v>
          </cell>
          <cell r="I458" t="str">
            <v>LA PAZ</v>
          </cell>
        </row>
        <row r="459">
          <cell r="G459" t="str">
            <v>Cesar</v>
          </cell>
          <cell r="I459" t="str">
            <v>MANAURE</v>
          </cell>
        </row>
        <row r="460">
          <cell r="G460" t="str">
            <v>Cesar</v>
          </cell>
          <cell r="I460" t="str">
            <v>PAILITAS</v>
          </cell>
        </row>
        <row r="461">
          <cell r="G461" t="str">
            <v>Cesar</v>
          </cell>
          <cell r="I461" t="str">
            <v>PELAYA</v>
          </cell>
        </row>
        <row r="462">
          <cell r="G462" t="str">
            <v>Cesar</v>
          </cell>
          <cell r="I462" t="str">
            <v>PUEBLO BELLO</v>
          </cell>
        </row>
        <row r="463">
          <cell r="G463" t="str">
            <v>Cesar</v>
          </cell>
          <cell r="I463" t="str">
            <v>RÍO DE ORO</v>
          </cell>
        </row>
        <row r="464">
          <cell r="G464" t="str">
            <v>Cesar</v>
          </cell>
          <cell r="I464" t="str">
            <v>SAN ALBERTO</v>
          </cell>
        </row>
        <row r="465">
          <cell r="G465" t="str">
            <v>Cesar</v>
          </cell>
          <cell r="I465" t="str">
            <v>SAN DIEGO</v>
          </cell>
        </row>
        <row r="466">
          <cell r="G466" t="str">
            <v>Cesar</v>
          </cell>
          <cell r="I466" t="str">
            <v>SAN MARTÍN</v>
          </cell>
        </row>
        <row r="467">
          <cell r="G467" t="str">
            <v>Cesar</v>
          </cell>
          <cell r="I467" t="str">
            <v>TAMALAMEQUE</v>
          </cell>
        </row>
        <row r="468">
          <cell r="G468" t="str">
            <v>Cesar</v>
          </cell>
          <cell r="I468" t="str">
            <v>VALLEDUPAR</v>
          </cell>
        </row>
        <row r="469">
          <cell r="G469" t="str">
            <v>Chocó</v>
          </cell>
          <cell r="H469" t="str">
            <v>CHOCO</v>
          </cell>
          <cell r="I469" t="str">
            <v>ACANDÍ</v>
          </cell>
        </row>
        <row r="470">
          <cell r="G470" t="str">
            <v>Chocó</v>
          </cell>
          <cell r="I470" t="str">
            <v>ALTO BAUDO</v>
          </cell>
        </row>
        <row r="471">
          <cell r="G471" t="str">
            <v>Chocó</v>
          </cell>
          <cell r="I471" t="str">
            <v>ATRATO</v>
          </cell>
        </row>
        <row r="472">
          <cell r="G472" t="str">
            <v>Chocó</v>
          </cell>
          <cell r="I472" t="str">
            <v>BAGADÓ</v>
          </cell>
        </row>
        <row r="473">
          <cell r="G473" t="str">
            <v>Chocó</v>
          </cell>
          <cell r="I473" t="str">
            <v>BAHÍA SOLANO</v>
          </cell>
        </row>
        <row r="474">
          <cell r="G474" t="str">
            <v>Chocó</v>
          </cell>
          <cell r="I474" t="str">
            <v>BAJO BAUDÓ</v>
          </cell>
        </row>
        <row r="475">
          <cell r="G475" t="str">
            <v>Chocó</v>
          </cell>
          <cell r="I475" t="str">
            <v>BELÉN DE BAJIRA</v>
          </cell>
        </row>
        <row r="476">
          <cell r="G476" t="str">
            <v>Chocó</v>
          </cell>
          <cell r="I476" t="str">
            <v>BOJAYA</v>
          </cell>
        </row>
        <row r="477">
          <cell r="G477" t="str">
            <v>Chocó</v>
          </cell>
          <cell r="I477" t="str">
            <v>CARMEN DEL DARIEN</v>
          </cell>
        </row>
        <row r="478">
          <cell r="G478" t="str">
            <v>Chocó</v>
          </cell>
          <cell r="I478" t="str">
            <v>CÉRTEGUI</v>
          </cell>
        </row>
        <row r="479">
          <cell r="G479" t="str">
            <v>Chocó</v>
          </cell>
          <cell r="I479" t="str">
            <v>CONDOTO</v>
          </cell>
        </row>
        <row r="480">
          <cell r="G480" t="str">
            <v>Chocó</v>
          </cell>
          <cell r="I480" t="str">
            <v>EL CANTÓN DEL SAN PABLO</v>
          </cell>
        </row>
        <row r="481">
          <cell r="G481" t="str">
            <v>Chocó</v>
          </cell>
          <cell r="I481" t="str">
            <v>EL CARMEN DE ATRATO</v>
          </cell>
        </row>
        <row r="482">
          <cell r="G482" t="str">
            <v>Chocó</v>
          </cell>
          <cell r="I482" t="str">
            <v>EL LITORAL DEL SAN JUAN</v>
          </cell>
        </row>
        <row r="483">
          <cell r="G483" t="str">
            <v>Chocó</v>
          </cell>
          <cell r="I483" t="str">
            <v>ISTMINA</v>
          </cell>
        </row>
        <row r="484">
          <cell r="G484" t="str">
            <v>Chocó</v>
          </cell>
          <cell r="I484" t="str">
            <v>JURADÓ</v>
          </cell>
        </row>
        <row r="485">
          <cell r="G485" t="str">
            <v>Chocó</v>
          </cell>
          <cell r="I485" t="str">
            <v>LLORÓ</v>
          </cell>
        </row>
        <row r="486">
          <cell r="G486" t="str">
            <v>Chocó</v>
          </cell>
          <cell r="I486" t="str">
            <v>MEDIO ATRATO</v>
          </cell>
        </row>
        <row r="487">
          <cell r="G487" t="str">
            <v>Chocó</v>
          </cell>
          <cell r="I487" t="str">
            <v>MEDIO BAUDÓ</v>
          </cell>
        </row>
        <row r="488">
          <cell r="G488" t="str">
            <v>Chocó</v>
          </cell>
          <cell r="I488" t="str">
            <v>MEDIO SAN JUAN</v>
          </cell>
        </row>
        <row r="489">
          <cell r="G489" t="str">
            <v>Chocó</v>
          </cell>
          <cell r="I489" t="str">
            <v>NÓVITA</v>
          </cell>
        </row>
        <row r="490">
          <cell r="G490" t="str">
            <v>Chocó</v>
          </cell>
          <cell r="I490" t="str">
            <v>NUQUÍ</v>
          </cell>
        </row>
        <row r="491">
          <cell r="G491" t="str">
            <v>Chocó</v>
          </cell>
          <cell r="I491" t="str">
            <v>QUIBDÓ</v>
          </cell>
        </row>
        <row r="492">
          <cell r="G492" t="str">
            <v>Chocó</v>
          </cell>
          <cell r="I492" t="str">
            <v>RÍO IRO</v>
          </cell>
        </row>
        <row r="493">
          <cell r="G493" t="str">
            <v>Chocó</v>
          </cell>
          <cell r="I493" t="str">
            <v>RÍO QUITO</v>
          </cell>
        </row>
        <row r="494">
          <cell r="G494" t="str">
            <v>Chocó</v>
          </cell>
          <cell r="I494" t="str">
            <v>RIOSUCIO</v>
          </cell>
        </row>
        <row r="495">
          <cell r="G495" t="str">
            <v>Chocó</v>
          </cell>
          <cell r="I495" t="str">
            <v>SAN JOSÉ DEL PALMAR</v>
          </cell>
        </row>
        <row r="496">
          <cell r="G496" t="str">
            <v>Chocó</v>
          </cell>
          <cell r="I496" t="str">
            <v>SIPÍ</v>
          </cell>
        </row>
        <row r="497">
          <cell r="G497" t="str">
            <v>Chocó</v>
          </cell>
          <cell r="I497" t="str">
            <v>TADÓ</v>
          </cell>
        </row>
        <row r="498">
          <cell r="G498" t="str">
            <v>Chocó</v>
          </cell>
          <cell r="I498" t="str">
            <v>UNGUÍA</v>
          </cell>
        </row>
        <row r="499">
          <cell r="G499" t="str">
            <v>Chocó</v>
          </cell>
          <cell r="I499" t="str">
            <v>UNIÓN PANAMERICANA</v>
          </cell>
        </row>
        <row r="500">
          <cell r="G500" t="str">
            <v>Córdoba</v>
          </cell>
          <cell r="H500" t="str">
            <v>CORDOBA</v>
          </cell>
          <cell r="I500" t="str">
            <v>AYAPEL</v>
          </cell>
        </row>
        <row r="501">
          <cell r="G501" t="str">
            <v>Córdoba</v>
          </cell>
          <cell r="I501" t="str">
            <v>BUENAVISTA</v>
          </cell>
        </row>
        <row r="502">
          <cell r="G502" t="str">
            <v>Córdoba</v>
          </cell>
          <cell r="I502" t="str">
            <v>CANALETE</v>
          </cell>
        </row>
        <row r="503">
          <cell r="G503" t="str">
            <v>Córdoba</v>
          </cell>
          <cell r="I503" t="str">
            <v>CERETÉ</v>
          </cell>
        </row>
        <row r="504">
          <cell r="G504" t="str">
            <v>Córdoba</v>
          </cell>
          <cell r="I504" t="str">
            <v>CHIMÁ</v>
          </cell>
        </row>
        <row r="505">
          <cell r="G505" t="str">
            <v>Córdoba</v>
          </cell>
          <cell r="I505" t="str">
            <v>CHINÚ</v>
          </cell>
        </row>
        <row r="506">
          <cell r="G506" t="str">
            <v>Córdoba</v>
          </cell>
          <cell r="I506" t="str">
            <v>CIÉNAGA DE ORO</v>
          </cell>
        </row>
        <row r="507">
          <cell r="G507" t="str">
            <v>Córdoba</v>
          </cell>
          <cell r="I507" t="str">
            <v>COTORRA</v>
          </cell>
        </row>
        <row r="508">
          <cell r="G508" t="str">
            <v>Córdoba</v>
          </cell>
          <cell r="I508" t="str">
            <v>LA APARTADA</v>
          </cell>
        </row>
        <row r="509">
          <cell r="G509" t="str">
            <v>Córdoba</v>
          </cell>
          <cell r="I509" t="str">
            <v>LORICA</v>
          </cell>
        </row>
        <row r="510">
          <cell r="G510" t="str">
            <v>Córdoba</v>
          </cell>
          <cell r="I510" t="str">
            <v>LOS CÓRDOBAS</v>
          </cell>
        </row>
        <row r="511">
          <cell r="G511" t="str">
            <v>Córdoba</v>
          </cell>
          <cell r="I511" t="str">
            <v>MOMIL</v>
          </cell>
        </row>
        <row r="512">
          <cell r="G512" t="str">
            <v>Córdoba</v>
          </cell>
          <cell r="I512" t="str">
            <v>MONTELÍBANO</v>
          </cell>
        </row>
        <row r="513">
          <cell r="G513" t="str">
            <v>Córdoba</v>
          </cell>
          <cell r="I513" t="str">
            <v>MONTERÍA</v>
          </cell>
        </row>
        <row r="514">
          <cell r="G514" t="str">
            <v>Córdoba</v>
          </cell>
          <cell r="I514" t="str">
            <v>MOÑITOS</v>
          </cell>
        </row>
        <row r="515">
          <cell r="G515" t="str">
            <v>Córdoba</v>
          </cell>
          <cell r="I515" t="str">
            <v>PLANETA RICA</v>
          </cell>
        </row>
        <row r="516">
          <cell r="G516" t="str">
            <v>Córdoba</v>
          </cell>
          <cell r="I516" t="str">
            <v>PUEBLO NUEVO</v>
          </cell>
        </row>
        <row r="517">
          <cell r="G517" t="str">
            <v>Córdoba</v>
          </cell>
          <cell r="I517" t="str">
            <v>PUERTO ESCONDIDO</v>
          </cell>
        </row>
        <row r="518">
          <cell r="G518" t="str">
            <v>Córdoba</v>
          </cell>
          <cell r="I518" t="str">
            <v>PUERTO LIBERTADOR</v>
          </cell>
        </row>
        <row r="519">
          <cell r="G519" t="str">
            <v>Córdoba</v>
          </cell>
          <cell r="I519" t="str">
            <v>PURÍSIMA</v>
          </cell>
        </row>
        <row r="520">
          <cell r="G520" t="str">
            <v>Córdoba</v>
          </cell>
          <cell r="I520" t="str">
            <v>SAHAGÚN</v>
          </cell>
        </row>
        <row r="521">
          <cell r="G521" t="str">
            <v>Córdoba</v>
          </cell>
          <cell r="I521" t="str">
            <v>SAN ANDRÉS SOTAVENTO</v>
          </cell>
        </row>
        <row r="522">
          <cell r="G522" t="str">
            <v>Córdoba</v>
          </cell>
          <cell r="I522" t="str">
            <v>SAN ANTERO</v>
          </cell>
        </row>
        <row r="523">
          <cell r="G523" t="str">
            <v>Córdoba</v>
          </cell>
          <cell r="I523" t="str">
            <v>SAN BERNARDO DEL VIENTO</v>
          </cell>
        </row>
        <row r="524">
          <cell r="G524" t="str">
            <v>Córdoba</v>
          </cell>
          <cell r="I524" t="str">
            <v>SAN CARLOS</v>
          </cell>
        </row>
        <row r="525">
          <cell r="G525" t="str">
            <v>Córdoba</v>
          </cell>
          <cell r="I525" t="str">
            <v>SAN JOSÉ DE URÉ</v>
          </cell>
        </row>
        <row r="526">
          <cell r="G526" t="str">
            <v>Córdoba</v>
          </cell>
          <cell r="I526" t="str">
            <v>SAN PELAYO</v>
          </cell>
        </row>
        <row r="527">
          <cell r="G527" t="str">
            <v>Córdoba</v>
          </cell>
          <cell r="I527" t="str">
            <v>TIERRALTA</v>
          </cell>
        </row>
        <row r="528">
          <cell r="G528" t="str">
            <v>Córdoba</v>
          </cell>
          <cell r="I528" t="str">
            <v>TUCHÍN</v>
          </cell>
        </row>
        <row r="529">
          <cell r="G529" t="str">
            <v>Córdoba</v>
          </cell>
          <cell r="I529" t="str">
            <v>VALENCIA</v>
          </cell>
        </row>
        <row r="530">
          <cell r="G530" t="str">
            <v>Cundinamarca</v>
          </cell>
          <cell r="H530" t="str">
            <v>CUNDI</v>
          </cell>
          <cell r="I530" t="str">
            <v>AGUA DE DIOS</v>
          </cell>
        </row>
        <row r="531">
          <cell r="G531" t="str">
            <v>Cundinamarca</v>
          </cell>
          <cell r="I531" t="str">
            <v>ALBÁN</v>
          </cell>
        </row>
        <row r="532">
          <cell r="G532" t="str">
            <v>Cundinamarca</v>
          </cell>
          <cell r="I532" t="str">
            <v>ANAPOIMA</v>
          </cell>
        </row>
        <row r="533">
          <cell r="G533" t="str">
            <v>Cundinamarca</v>
          </cell>
          <cell r="I533" t="str">
            <v>ANOLAIMA</v>
          </cell>
        </row>
        <row r="534">
          <cell r="G534" t="str">
            <v>Cundinamarca</v>
          </cell>
          <cell r="I534" t="str">
            <v>APULO</v>
          </cell>
        </row>
        <row r="535">
          <cell r="G535" t="str">
            <v>Cundinamarca</v>
          </cell>
          <cell r="I535" t="str">
            <v>ARBELÁEZ</v>
          </cell>
        </row>
        <row r="536">
          <cell r="G536" t="str">
            <v>Cundinamarca</v>
          </cell>
          <cell r="I536" t="str">
            <v>BELTRÁN</v>
          </cell>
        </row>
        <row r="537">
          <cell r="G537" t="str">
            <v>Cundinamarca</v>
          </cell>
          <cell r="I537" t="str">
            <v>BITUIMA</v>
          </cell>
        </row>
        <row r="538">
          <cell r="G538" t="str">
            <v>Cundinamarca</v>
          </cell>
          <cell r="I538" t="str">
            <v>BOJACÁ</v>
          </cell>
        </row>
        <row r="539">
          <cell r="G539" t="str">
            <v>Cundinamarca</v>
          </cell>
          <cell r="I539" t="str">
            <v>CABRERA</v>
          </cell>
        </row>
        <row r="540">
          <cell r="G540" t="str">
            <v>Cundinamarca</v>
          </cell>
          <cell r="I540" t="str">
            <v>CACHIPAY</v>
          </cell>
        </row>
        <row r="541">
          <cell r="G541" t="str">
            <v>Cundinamarca</v>
          </cell>
          <cell r="I541" t="str">
            <v>CAJICÁ</v>
          </cell>
        </row>
        <row r="542">
          <cell r="G542" t="str">
            <v>Cundinamarca</v>
          </cell>
          <cell r="I542" t="str">
            <v>CAPARRAPÍ</v>
          </cell>
        </row>
        <row r="543">
          <cell r="G543" t="str">
            <v>Cundinamarca</v>
          </cell>
          <cell r="I543" t="str">
            <v>CAQUEZA</v>
          </cell>
        </row>
        <row r="544">
          <cell r="G544" t="str">
            <v>Cundinamarca</v>
          </cell>
          <cell r="I544" t="str">
            <v>CARMEN DE CARUPA</v>
          </cell>
        </row>
        <row r="545">
          <cell r="G545" t="str">
            <v>Cundinamarca</v>
          </cell>
          <cell r="I545" t="str">
            <v>CHAGUANÍ</v>
          </cell>
        </row>
        <row r="546">
          <cell r="G546" t="str">
            <v>Cundinamarca</v>
          </cell>
          <cell r="I546" t="str">
            <v>CHÍA</v>
          </cell>
        </row>
        <row r="547">
          <cell r="G547" t="str">
            <v>Cundinamarca</v>
          </cell>
          <cell r="I547" t="str">
            <v>CHIPAQUE</v>
          </cell>
        </row>
        <row r="548">
          <cell r="G548" t="str">
            <v>Cundinamarca</v>
          </cell>
          <cell r="I548" t="str">
            <v>CHOACHÍ</v>
          </cell>
        </row>
        <row r="549">
          <cell r="G549" t="str">
            <v>Cundinamarca</v>
          </cell>
          <cell r="I549" t="str">
            <v>CHOCONTÁ</v>
          </cell>
        </row>
        <row r="550">
          <cell r="G550" t="str">
            <v>Cundinamarca</v>
          </cell>
          <cell r="I550" t="str">
            <v>COGUA</v>
          </cell>
        </row>
        <row r="551">
          <cell r="G551" t="str">
            <v>Cundinamarca</v>
          </cell>
          <cell r="I551" t="str">
            <v>COTA</v>
          </cell>
        </row>
        <row r="552">
          <cell r="G552" t="str">
            <v>Cundinamarca</v>
          </cell>
          <cell r="I552" t="str">
            <v>CUCUNUBÁ</v>
          </cell>
        </row>
        <row r="553">
          <cell r="G553" t="str">
            <v>Cundinamarca</v>
          </cell>
          <cell r="I553" t="str">
            <v>EL COLEGIO</v>
          </cell>
        </row>
        <row r="554">
          <cell r="G554" t="str">
            <v>Cundinamarca</v>
          </cell>
          <cell r="I554" t="str">
            <v>EL PEÑÓN</v>
          </cell>
        </row>
        <row r="555">
          <cell r="G555" t="str">
            <v>Cundinamarca</v>
          </cell>
          <cell r="I555" t="str">
            <v>EL ROSAL</v>
          </cell>
        </row>
        <row r="556">
          <cell r="G556" t="str">
            <v>Cundinamarca</v>
          </cell>
          <cell r="I556" t="str">
            <v>FACATATIVÁ</v>
          </cell>
        </row>
        <row r="557">
          <cell r="G557" t="str">
            <v>Cundinamarca</v>
          </cell>
          <cell r="I557" t="str">
            <v>FOMEQUE</v>
          </cell>
        </row>
        <row r="558">
          <cell r="G558" t="str">
            <v>Cundinamarca</v>
          </cell>
          <cell r="I558" t="str">
            <v>FOSCA</v>
          </cell>
        </row>
        <row r="559">
          <cell r="G559" t="str">
            <v>Cundinamarca</v>
          </cell>
          <cell r="I559" t="str">
            <v>FUNZA</v>
          </cell>
        </row>
        <row r="560">
          <cell r="G560" t="str">
            <v>Cundinamarca</v>
          </cell>
          <cell r="I560" t="str">
            <v>FÚQUENE</v>
          </cell>
        </row>
        <row r="561">
          <cell r="G561" t="str">
            <v>Cundinamarca</v>
          </cell>
          <cell r="I561" t="str">
            <v>FUSAGASUGÁ</v>
          </cell>
        </row>
        <row r="562">
          <cell r="G562" t="str">
            <v>Cundinamarca</v>
          </cell>
          <cell r="I562" t="str">
            <v>GACHALA</v>
          </cell>
        </row>
        <row r="563">
          <cell r="G563" t="str">
            <v>Cundinamarca</v>
          </cell>
          <cell r="I563" t="str">
            <v>GACHANCIPÁ</v>
          </cell>
        </row>
        <row r="564">
          <cell r="G564" t="str">
            <v>Cundinamarca</v>
          </cell>
          <cell r="I564" t="str">
            <v>GACHETÁ</v>
          </cell>
        </row>
        <row r="565">
          <cell r="G565" t="str">
            <v>Cundinamarca</v>
          </cell>
          <cell r="I565" t="str">
            <v>GAMA</v>
          </cell>
        </row>
        <row r="566">
          <cell r="G566" t="str">
            <v>Cundinamarca</v>
          </cell>
          <cell r="I566" t="str">
            <v>GIRARDOT</v>
          </cell>
        </row>
        <row r="567">
          <cell r="G567" t="str">
            <v>Cundinamarca</v>
          </cell>
          <cell r="I567" t="str">
            <v>GRANADA</v>
          </cell>
        </row>
        <row r="568">
          <cell r="G568" t="str">
            <v>Cundinamarca</v>
          </cell>
          <cell r="I568" t="str">
            <v>GUACHETÁ</v>
          </cell>
        </row>
        <row r="569">
          <cell r="G569" t="str">
            <v>Cundinamarca</v>
          </cell>
          <cell r="I569" t="str">
            <v>GUADUAS</v>
          </cell>
        </row>
        <row r="570">
          <cell r="G570" t="str">
            <v>Cundinamarca</v>
          </cell>
          <cell r="I570" t="str">
            <v>GUASCA</v>
          </cell>
        </row>
        <row r="571">
          <cell r="G571" t="str">
            <v>Cundinamarca</v>
          </cell>
          <cell r="I571" t="str">
            <v>GUATAQUÍ</v>
          </cell>
        </row>
        <row r="572">
          <cell r="G572" t="str">
            <v>Cundinamarca</v>
          </cell>
          <cell r="I572" t="str">
            <v>GUATAVITA</v>
          </cell>
        </row>
        <row r="573">
          <cell r="G573" t="str">
            <v>Cundinamarca</v>
          </cell>
          <cell r="I573" t="str">
            <v>GUAYABAL DE SIQUIMA</v>
          </cell>
        </row>
        <row r="574">
          <cell r="G574" t="str">
            <v>Cundinamarca</v>
          </cell>
          <cell r="I574" t="str">
            <v>GUAYABETAL</v>
          </cell>
        </row>
        <row r="575">
          <cell r="G575" t="str">
            <v>Cundinamarca</v>
          </cell>
          <cell r="I575" t="str">
            <v>GUTIÉRREZ</v>
          </cell>
        </row>
        <row r="576">
          <cell r="G576" t="str">
            <v>Cundinamarca</v>
          </cell>
          <cell r="I576" t="str">
            <v>JERUSALÉN</v>
          </cell>
        </row>
        <row r="577">
          <cell r="G577" t="str">
            <v>Cundinamarca</v>
          </cell>
          <cell r="I577" t="str">
            <v>JUNÍN</v>
          </cell>
        </row>
        <row r="578">
          <cell r="G578" t="str">
            <v>Cundinamarca</v>
          </cell>
          <cell r="I578" t="str">
            <v>LA CALERA</v>
          </cell>
        </row>
        <row r="579">
          <cell r="G579" t="str">
            <v>Cundinamarca</v>
          </cell>
          <cell r="I579" t="str">
            <v>LA MESA</v>
          </cell>
        </row>
        <row r="580">
          <cell r="G580" t="str">
            <v>Cundinamarca</v>
          </cell>
          <cell r="I580" t="str">
            <v>LA PALMA</v>
          </cell>
        </row>
        <row r="581">
          <cell r="G581" t="str">
            <v>Cundinamarca</v>
          </cell>
          <cell r="I581" t="str">
            <v>LA PEÑA</v>
          </cell>
        </row>
        <row r="582">
          <cell r="G582" t="str">
            <v>Cundinamarca</v>
          </cell>
          <cell r="I582" t="str">
            <v>LA VEGA</v>
          </cell>
        </row>
        <row r="583">
          <cell r="G583" t="str">
            <v>Cundinamarca</v>
          </cell>
          <cell r="I583" t="str">
            <v>LENGUAZAQUE</v>
          </cell>
        </row>
        <row r="584">
          <cell r="G584" t="str">
            <v>Cundinamarca</v>
          </cell>
          <cell r="I584" t="str">
            <v>MACHETA</v>
          </cell>
        </row>
        <row r="585">
          <cell r="G585" t="str">
            <v>Cundinamarca</v>
          </cell>
          <cell r="I585" t="str">
            <v>MADRID</v>
          </cell>
        </row>
        <row r="586">
          <cell r="G586" t="str">
            <v>Cundinamarca</v>
          </cell>
          <cell r="I586" t="str">
            <v>MANTA</v>
          </cell>
        </row>
        <row r="587">
          <cell r="G587" t="str">
            <v>Cundinamarca</v>
          </cell>
          <cell r="I587" t="str">
            <v>MEDINA</v>
          </cell>
        </row>
        <row r="588">
          <cell r="G588" t="str">
            <v>Cundinamarca</v>
          </cell>
          <cell r="I588" t="str">
            <v>MOSQUERA</v>
          </cell>
        </row>
        <row r="589">
          <cell r="G589" t="str">
            <v>Cundinamarca</v>
          </cell>
          <cell r="I589" t="str">
            <v>NARIÑO</v>
          </cell>
        </row>
        <row r="590">
          <cell r="G590" t="str">
            <v>Cundinamarca</v>
          </cell>
          <cell r="I590" t="str">
            <v>NEMOCÓN</v>
          </cell>
        </row>
        <row r="591">
          <cell r="G591" t="str">
            <v>Cundinamarca</v>
          </cell>
          <cell r="I591" t="str">
            <v>NILO</v>
          </cell>
        </row>
        <row r="592">
          <cell r="G592" t="str">
            <v>Cundinamarca</v>
          </cell>
          <cell r="I592" t="str">
            <v>NIMAIMA</v>
          </cell>
        </row>
        <row r="593">
          <cell r="G593" t="str">
            <v>Cundinamarca</v>
          </cell>
          <cell r="I593" t="str">
            <v>NOCAIMA</v>
          </cell>
        </row>
        <row r="594">
          <cell r="G594" t="str">
            <v>Cundinamarca</v>
          </cell>
          <cell r="I594" t="str">
            <v>PACHO</v>
          </cell>
        </row>
        <row r="595">
          <cell r="G595" t="str">
            <v>Cundinamarca</v>
          </cell>
          <cell r="I595" t="str">
            <v>PAIME</v>
          </cell>
        </row>
        <row r="596">
          <cell r="G596" t="str">
            <v>Cundinamarca</v>
          </cell>
          <cell r="I596" t="str">
            <v>PANDI</v>
          </cell>
        </row>
        <row r="597">
          <cell r="G597" t="str">
            <v>Cundinamarca</v>
          </cell>
          <cell r="I597" t="str">
            <v>PARATEBUENO</v>
          </cell>
        </row>
        <row r="598">
          <cell r="G598" t="str">
            <v>Cundinamarca</v>
          </cell>
          <cell r="I598" t="str">
            <v>PASCA</v>
          </cell>
        </row>
        <row r="599">
          <cell r="G599" t="str">
            <v>Cundinamarca</v>
          </cell>
          <cell r="I599" t="str">
            <v>PUERTO SALGAR</v>
          </cell>
        </row>
        <row r="600">
          <cell r="G600" t="str">
            <v>Cundinamarca</v>
          </cell>
          <cell r="I600" t="str">
            <v>PULÍ</v>
          </cell>
        </row>
        <row r="601">
          <cell r="G601" t="str">
            <v>Cundinamarca</v>
          </cell>
          <cell r="I601" t="str">
            <v>QUEBRADANEGRA</v>
          </cell>
        </row>
        <row r="602">
          <cell r="G602" t="str">
            <v>Cundinamarca</v>
          </cell>
          <cell r="I602" t="str">
            <v>QUETAME</v>
          </cell>
        </row>
        <row r="603">
          <cell r="G603" t="str">
            <v>Cundinamarca</v>
          </cell>
          <cell r="I603" t="str">
            <v>QUIPILE</v>
          </cell>
        </row>
        <row r="604">
          <cell r="G604" t="str">
            <v>Cundinamarca</v>
          </cell>
          <cell r="I604" t="str">
            <v>RICAURTE</v>
          </cell>
        </row>
        <row r="605">
          <cell r="G605" t="str">
            <v>Cundinamarca</v>
          </cell>
          <cell r="I605" t="str">
            <v>SAN ANTONIO DEL TEQUENDAMA</v>
          </cell>
        </row>
        <row r="606">
          <cell r="G606" t="str">
            <v>Cundinamarca</v>
          </cell>
          <cell r="I606" t="str">
            <v>SAN BERNARDO</v>
          </cell>
        </row>
        <row r="607">
          <cell r="G607" t="str">
            <v>Cundinamarca</v>
          </cell>
          <cell r="I607" t="str">
            <v>SAN CAYETANO</v>
          </cell>
        </row>
        <row r="608">
          <cell r="G608" t="str">
            <v>Cundinamarca</v>
          </cell>
          <cell r="I608" t="str">
            <v>SAN FRANCISCO</v>
          </cell>
        </row>
        <row r="609">
          <cell r="G609" t="str">
            <v>Cundinamarca</v>
          </cell>
          <cell r="I609" t="str">
            <v>SAN JUAN DE RÍO SECO</v>
          </cell>
        </row>
        <row r="610">
          <cell r="G610" t="str">
            <v>Cundinamarca</v>
          </cell>
          <cell r="I610" t="str">
            <v>SASAIMA</v>
          </cell>
        </row>
        <row r="611">
          <cell r="G611" t="str">
            <v>Cundinamarca</v>
          </cell>
          <cell r="I611" t="str">
            <v>SESQUILÉ</v>
          </cell>
        </row>
        <row r="612">
          <cell r="G612" t="str">
            <v>Cundinamarca</v>
          </cell>
          <cell r="I612" t="str">
            <v>SIBATÉ</v>
          </cell>
        </row>
        <row r="613">
          <cell r="G613" t="str">
            <v>Cundinamarca</v>
          </cell>
          <cell r="I613" t="str">
            <v>SILVANIA</v>
          </cell>
        </row>
        <row r="614">
          <cell r="G614" t="str">
            <v>Cundinamarca</v>
          </cell>
          <cell r="I614" t="str">
            <v>SIMIJACA</v>
          </cell>
        </row>
        <row r="615">
          <cell r="G615" t="str">
            <v>Cundinamarca</v>
          </cell>
          <cell r="I615" t="str">
            <v>SOACHA</v>
          </cell>
        </row>
        <row r="616">
          <cell r="G616" t="str">
            <v>Cundinamarca</v>
          </cell>
          <cell r="I616" t="str">
            <v>SOPÓ</v>
          </cell>
        </row>
        <row r="617">
          <cell r="G617" t="str">
            <v>Cundinamarca</v>
          </cell>
          <cell r="I617" t="str">
            <v>SUBACHOQUE</v>
          </cell>
        </row>
        <row r="618">
          <cell r="G618" t="str">
            <v>Cundinamarca</v>
          </cell>
          <cell r="I618" t="str">
            <v>SUESCA</v>
          </cell>
        </row>
        <row r="619">
          <cell r="G619" t="str">
            <v>Cundinamarca</v>
          </cell>
          <cell r="I619" t="str">
            <v>SUPATÁ</v>
          </cell>
        </row>
        <row r="620">
          <cell r="G620" t="str">
            <v>Cundinamarca</v>
          </cell>
          <cell r="I620" t="str">
            <v>SUSA</v>
          </cell>
        </row>
        <row r="621">
          <cell r="G621" t="str">
            <v>Cundinamarca</v>
          </cell>
          <cell r="I621" t="str">
            <v>SUTATAUSA</v>
          </cell>
        </row>
        <row r="622">
          <cell r="G622" t="str">
            <v>Cundinamarca</v>
          </cell>
          <cell r="I622" t="str">
            <v>TABIO</v>
          </cell>
        </row>
        <row r="623">
          <cell r="G623" t="str">
            <v>Cundinamarca</v>
          </cell>
          <cell r="I623" t="str">
            <v>TAUSA</v>
          </cell>
        </row>
        <row r="624">
          <cell r="G624" t="str">
            <v>Cundinamarca</v>
          </cell>
          <cell r="I624" t="str">
            <v>TENA</v>
          </cell>
        </row>
        <row r="625">
          <cell r="G625" t="str">
            <v>Cundinamarca</v>
          </cell>
          <cell r="I625" t="str">
            <v>TENJO</v>
          </cell>
        </row>
        <row r="626">
          <cell r="G626" t="str">
            <v>Cundinamarca</v>
          </cell>
          <cell r="I626" t="str">
            <v>TIBACUY</v>
          </cell>
        </row>
        <row r="627">
          <cell r="G627" t="str">
            <v>Cundinamarca</v>
          </cell>
          <cell r="I627" t="str">
            <v>TIBIRITA</v>
          </cell>
        </row>
        <row r="628">
          <cell r="G628" t="str">
            <v>Cundinamarca</v>
          </cell>
          <cell r="I628" t="str">
            <v>TOCAIMA</v>
          </cell>
        </row>
        <row r="629">
          <cell r="G629" t="str">
            <v>Cundinamarca</v>
          </cell>
          <cell r="I629" t="str">
            <v>TOCANCIPÁ</v>
          </cell>
        </row>
        <row r="630">
          <cell r="G630" t="str">
            <v>Cundinamarca</v>
          </cell>
          <cell r="I630" t="str">
            <v>TOPAIPÍ</v>
          </cell>
        </row>
        <row r="631">
          <cell r="G631" t="str">
            <v>Cundinamarca</v>
          </cell>
          <cell r="I631" t="str">
            <v>UBALÁ</v>
          </cell>
        </row>
        <row r="632">
          <cell r="G632" t="str">
            <v>Cundinamarca</v>
          </cell>
          <cell r="I632" t="str">
            <v>UBAQUE</v>
          </cell>
        </row>
        <row r="633">
          <cell r="G633" t="str">
            <v>Cundinamarca</v>
          </cell>
          <cell r="I633" t="str">
            <v>UNE</v>
          </cell>
        </row>
        <row r="634">
          <cell r="G634" t="str">
            <v>Cundinamarca</v>
          </cell>
          <cell r="I634" t="str">
            <v>ÚTICA</v>
          </cell>
        </row>
        <row r="635">
          <cell r="G635" t="str">
            <v>Cundinamarca</v>
          </cell>
          <cell r="I635" t="str">
            <v>VENECIA</v>
          </cell>
        </row>
        <row r="636">
          <cell r="G636" t="str">
            <v>Cundinamarca</v>
          </cell>
          <cell r="I636" t="str">
            <v>VERGARA</v>
          </cell>
        </row>
        <row r="637">
          <cell r="G637" t="str">
            <v>Cundinamarca</v>
          </cell>
          <cell r="I637" t="str">
            <v>VIANÍ</v>
          </cell>
        </row>
        <row r="638">
          <cell r="G638" t="str">
            <v>Cundinamarca</v>
          </cell>
          <cell r="I638" t="str">
            <v>VILLA DE SAN DIEGO DE UBATE</v>
          </cell>
        </row>
        <row r="639">
          <cell r="G639" t="str">
            <v>Cundinamarca</v>
          </cell>
          <cell r="I639" t="str">
            <v>VILLAGÓMEZ</v>
          </cell>
        </row>
        <row r="640">
          <cell r="G640" t="str">
            <v>Cundinamarca</v>
          </cell>
          <cell r="I640" t="str">
            <v>VILLAPINZÓN</v>
          </cell>
        </row>
        <row r="641">
          <cell r="G641" t="str">
            <v>Cundinamarca</v>
          </cell>
          <cell r="I641" t="str">
            <v>VILLETA</v>
          </cell>
        </row>
        <row r="642">
          <cell r="G642" t="str">
            <v>Cundinamarca</v>
          </cell>
          <cell r="I642" t="str">
            <v>VIOTÁ</v>
          </cell>
        </row>
        <row r="643">
          <cell r="G643" t="str">
            <v>Cundinamarca</v>
          </cell>
          <cell r="I643" t="str">
            <v>YACOPÍ</v>
          </cell>
        </row>
        <row r="644">
          <cell r="G644" t="str">
            <v>Cundinamarca</v>
          </cell>
          <cell r="I644" t="str">
            <v>ZIPACÓN</v>
          </cell>
        </row>
        <row r="645">
          <cell r="G645" t="str">
            <v>Cundinamarca</v>
          </cell>
          <cell r="I645" t="str">
            <v>ZIPAQUIRÁ</v>
          </cell>
        </row>
        <row r="646">
          <cell r="G646" t="str">
            <v>Guainía</v>
          </cell>
          <cell r="H646" t="str">
            <v>GUAINIA</v>
          </cell>
          <cell r="I646" t="str">
            <v>BARRANCO MINAS</v>
          </cell>
        </row>
        <row r="647">
          <cell r="G647" t="str">
            <v>Guainía</v>
          </cell>
          <cell r="I647" t="str">
            <v>CACAHUAL</v>
          </cell>
        </row>
        <row r="648">
          <cell r="G648" t="str">
            <v>Guainía</v>
          </cell>
          <cell r="I648" t="str">
            <v>INÍRIDA</v>
          </cell>
        </row>
        <row r="649">
          <cell r="G649" t="str">
            <v>Guainía</v>
          </cell>
          <cell r="I649" t="str">
            <v>LA GUADALUPE</v>
          </cell>
        </row>
        <row r="650">
          <cell r="G650" t="str">
            <v>Guainía</v>
          </cell>
          <cell r="I650" t="str">
            <v>MAPIRIPANA</v>
          </cell>
        </row>
        <row r="651">
          <cell r="G651" t="str">
            <v>Guainía</v>
          </cell>
          <cell r="I651" t="str">
            <v>MORICHAL</v>
          </cell>
        </row>
        <row r="652">
          <cell r="G652" t="str">
            <v>Guainía</v>
          </cell>
          <cell r="I652" t="str">
            <v>PANA PANA</v>
          </cell>
        </row>
        <row r="653">
          <cell r="G653" t="str">
            <v>Guainía</v>
          </cell>
          <cell r="I653" t="str">
            <v>PUERTO COLOMBIA</v>
          </cell>
        </row>
        <row r="654">
          <cell r="G654" t="str">
            <v>Guainía</v>
          </cell>
          <cell r="I654" t="str">
            <v>SAN FELIPE</v>
          </cell>
        </row>
        <row r="655">
          <cell r="G655" t="str">
            <v>Guaviare</v>
          </cell>
          <cell r="H655" t="str">
            <v>GUAVIARE</v>
          </cell>
          <cell r="I655" t="str">
            <v>CALAMAR</v>
          </cell>
        </row>
        <row r="656">
          <cell r="G656" t="str">
            <v>Guaviare</v>
          </cell>
          <cell r="I656" t="str">
            <v>EL RETORNO</v>
          </cell>
        </row>
        <row r="657">
          <cell r="G657" t="str">
            <v>Guaviare</v>
          </cell>
          <cell r="I657" t="str">
            <v>MIRAFLORES</v>
          </cell>
        </row>
        <row r="658">
          <cell r="G658" t="str">
            <v>Guaviare</v>
          </cell>
          <cell r="I658" t="str">
            <v>SAN JOSÉ DEL GUAVIARE</v>
          </cell>
        </row>
        <row r="659">
          <cell r="G659" t="str">
            <v>Huila</v>
          </cell>
          <cell r="H659" t="str">
            <v>HUILA</v>
          </cell>
          <cell r="I659" t="str">
            <v>ACEVEDO</v>
          </cell>
        </row>
        <row r="660">
          <cell r="G660" t="str">
            <v>Huila</v>
          </cell>
          <cell r="I660" t="str">
            <v>AGRADO</v>
          </cell>
        </row>
        <row r="661">
          <cell r="G661" t="str">
            <v>Huila</v>
          </cell>
          <cell r="I661" t="str">
            <v>AIPE</v>
          </cell>
        </row>
        <row r="662">
          <cell r="G662" t="str">
            <v>Huila</v>
          </cell>
          <cell r="I662" t="str">
            <v>ALGECIRAS</v>
          </cell>
        </row>
        <row r="663">
          <cell r="G663" t="str">
            <v>Huila</v>
          </cell>
          <cell r="I663" t="str">
            <v>ALTAMIRA</v>
          </cell>
        </row>
        <row r="664">
          <cell r="G664" t="str">
            <v>Huila</v>
          </cell>
          <cell r="I664" t="str">
            <v>BARAYA</v>
          </cell>
        </row>
        <row r="665">
          <cell r="G665" t="str">
            <v>Huila</v>
          </cell>
          <cell r="I665" t="str">
            <v>CAMPOALEGRE</v>
          </cell>
        </row>
        <row r="666">
          <cell r="G666" t="str">
            <v>Huila</v>
          </cell>
          <cell r="I666" t="str">
            <v>COLOMBIA</v>
          </cell>
        </row>
        <row r="667">
          <cell r="G667" t="str">
            <v>Huila</v>
          </cell>
          <cell r="I667" t="str">
            <v>ELÍAS</v>
          </cell>
        </row>
        <row r="668">
          <cell r="G668" t="str">
            <v>Huila</v>
          </cell>
          <cell r="I668" t="str">
            <v>GARZÓN</v>
          </cell>
        </row>
        <row r="669">
          <cell r="G669" t="str">
            <v>Huila</v>
          </cell>
          <cell r="I669" t="str">
            <v>GIGANTE</v>
          </cell>
        </row>
        <row r="670">
          <cell r="G670" t="str">
            <v>Huila</v>
          </cell>
          <cell r="I670" t="str">
            <v>GUADALUPE</v>
          </cell>
        </row>
        <row r="671">
          <cell r="G671" t="str">
            <v>Huila</v>
          </cell>
          <cell r="I671" t="str">
            <v>HOBO</v>
          </cell>
        </row>
        <row r="672">
          <cell r="G672" t="str">
            <v>Huila</v>
          </cell>
          <cell r="I672" t="str">
            <v>IQUIRA</v>
          </cell>
        </row>
        <row r="673">
          <cell r="G673" t="str">
            <v>Huila</v>
          </cell>
          <cell r="I673" t="str">
            <v>ISNOS</v>
          </cell>
        </row>
        <row r="674">
          <cell r="G674" t="str">
            <v>Huila</v>
          </cell>
          <cell r="I674" t="str">
            <v>LA ARGENTINA</v>
          </cell>
        </row>
        <row r="675">
          <cell r="G675" t="str">
            <v>Huila</v>
          </cell>
          <cell r="I675" t="str">
            <v>LA PLATA</v>
          </cell>
        </row>
        <row r="676">
          <cell r="G676" t="str">
            <v>Huila</v>
          </cell>
          <cell r="I676" t="str">
            <v>NÁTAGA</v>
          </cell>
        </row>
        <row r="677">
          <cell r="G677" t="str">
            <v>Huila</v>
          </cell>
          <cell r="I677" t="str">
            <v>NEIVA</v>
          </cell>
        </row>
        <row r="678">
          <cell r="G678" t="str">
            <v>Huila</v>
          </cell>
          <cell r="I678" t="str">
            <v>OPORAPA</v>
          </cell>
        </row>
        <row r="679">
          <cell r="G679" t="str">
            <v>Huila</v>
          </cell>
          <cell r="I679" t="str">
            <v>PAICOL</v>
          </cell>
        </row>
        <row r="680">
          <cell r="G680" t="str">
            <v>Huila</v>
          </cell>
          <cell r="I680" t="str">
            <v>PALERMO</v>
          </cell>
        </row>
        <row r="681">
          <cell r="G681" t="str">
            <v>Huila</v>
          </cell>
          <cell r="I681" t="str">
            <v>PALESTINA</v>
          </cell>
        </row>
        <row r="682">
          <cell r="G682" t="str">
            <v>Huila</v>
          </cell>
          <cell r="I682" t="str">
            <v>PITAL</v>
          </cell>
        </row>
        <row r="683">
          <cell r="G683" t="str">
            <v>Huila</v>
          </cell>
          <cell r="I683" t="str">
            <v>PITALITO</v>
          </cell>
        </row>
        <row r="684">
          <cell r="G684" t="str">
            <v>Huila</v>
          </cell>
          <cell r="I684" t="str">
            <v>RIVERA</v>
          </cell>
        </row>
        <row r="685">
          <cell r="G685" t="str">
            <v>Huila</v>
          </cell>
          <cell r="I685" t="str">
            <v>SALADOBLANCO</v>
          </cell>
        </row>
        <row r="686">
          <cell r="G686" t="str">
            <v>Huila</v>
          </cell>
          <cell r="I686" t="str">
            <v>SAN AGUSTÍN</v>
          </cell>
        </row>
        <row r="687">
          <cell r="G687" t="str">
            <v>Huila</v>
          </cell>
          <cell r="I687" t="str">
            <v>SANTA MARÍA</v>
          </cell>
        </row>
        <row r="688">
          <cell r="G688" t="str">
            <v>Huila</v>
          </cell>
          <cell r="I688" t="str">
            <v>SUAZA</v>
          </cell>
        </row>
        <row r="689">
          <cell r="G689" t="str">
            <v>Huila</v>
          </cell>
          <cell r="I689" t="str">
            <v>TARQUI</v>
          </cell>
        </row>
        <row r="690">
          <cell r="G690" t="str">
            <v>Huila</v>
          </cell>
          <cell r="I690" t="str">
            <v>TELLO</v>
          </cell>
        </row>
        <row r="691">
          <cell r="G691" t="str">
            <v>Huila</v>
          </cell>
          <cell r="I691" t="str">
            <v>TERUEL</v>
          </cell>
        </row>
        <row r="692">
          <cell r="G692" t="str">
            <v>Huila</v>
          </cell>
          <cell r="I692" t="str">
            <v>TESALIA</v>
          </cell>
        </row>
        <row r="693">
          <cell r="G693" t="str">
            <v>Huila</v>
          </cell>
          <cell r="I693" t="str">
            <v>TIMANÁ</v>
          </cell>
        </row>
        <row r="694">
          <cell r="G694" t="str">
            <v>Huila</v>
          </cell>
          <cell r="I694" t="str">
            <v>VILLAVIEJA</v>
          </cell>
        </row>
        <row r="695">
          <cell r="G695" t="str">
            <v>Huila</v>
          </cell>
          <cell r="I695" t="str">
            <v>YAGUARÁ</v>
          </cell>
        </row>
        <row r="696">
          <cell r="G696" t="str">
            <v>La Guajira</v>
          </cell>
          <cell r="H696" t="str">
            <v>GUAJIRA</v>
          </cell>
          <cell r="I696" t="str">
            <v>ALBANIA</v>
          </cell>
        </row>
        <row r="697">
          <cell r="G697" t="str">
            <v>La Guajira</v>
          </cell>
          <cell r="I697" t="str">
            <v>BARRANCAS</v>
          </cell>
        </row>
        <row r="698">
          <cell r="G698" t="str">
            <v>La Guajira</v>
          </cell>
          <cell r="I698" t="str">
            <v>DIBULA</v>
          </cell>
        </row>
        <row r="699">
          <cell r="G699" t="str">
            <v>La Guajira</v>
          </cell>
          <cell r="I699" t="str">
            <v>DISTRACCIÓN</v>
          </cell>
        </row>
        <row r="700">
          <cell r="G700" t="str">
            <v>La Guajira</v>
          </cell>
          <cell r="I700" t="str">
            <v>EL MOLINO</v>
          </cell>
        </row>
        <row r="701">
          <cell r="G701" t="str">
            <v>La Guajira</v>
          </cell>
          <cell r="I701" t="str">
            <v>FONSECA</v>
          </cell>
        </row>
        <row r="702">
          <cell r="G702" t="str">
            <v>La Guajira</v>
          </cell>
          <cell r="I702" t="str">
            <v>HATONUEVO</v>
          </cell>
        </row>
        <row r="703">
          <cell r="G703" t="str">
            <v>La Guajira</v>
          </cell>
          <cell r="I703" t="str">
            <v>LA JAGUA DEL PILAR</v>
          </cell>
        </row>
        <row r="704">
          <cell r="G704" t="str">
            <v>La Guajira</v>
          </cell>
          <cell r="I704" t="str">
            <v>MAICAO</v>
          </cell>
        </row>
        <row r="705">
          <cell r="G705" t="str">
            <v>La Guajira</v>
          </cell>
          <cell r="I705" t="str">
            <v>MANAURE</v>
          </cell>
        </row>
        <row r="706">
          <cell r="G706" t="str">
            <v>La Guajira</v>
          </cell>
          <cell r="I706" t="str">
            <v>RIOHACHA</v>
          </cell>
        </row>
        <row r="707">
          <cell r="G707" t="str">
            <v>La Guajira</v>
          </cell>
          <cell r="I707" t="str">
            <v>SAN JUAN DEL CESAR</v>
          </cell>
        </row>
        <row r="708">
          <cell r="G708" t="str">
            <v>La Guajira</v>
          </cell>
          <cell r="I708" t="str">
            <v>URIBIA</v>
          </cell>
        </row>
        <row r="709">
          <cell r="G709" t="str">
            <v>La Guajira</v>
          </cell>
          <cell r="I709" t="str">
            <v>URUMITA</v>
          </cell>
        </row>
        <row r="710">
          <cell r="G710" t="str">
            <v>La Guajira</v>
          </cell>
          <cell r="I710" t="str">
            <v>VILLANUEVA</v>
          </cell>
        </row>
        <row r="711">
          <cell r="G711" t="str">
            <v>Magdalena</v>
          </cell>
          <cell r="H711" t="str">
            <v>MAGDALENA</v>
          </cell>
          <cell r="I711" t="str">
            <v>ALGARROBO</v>
          </cell>
        </row>
        <row r="712">
          <cell r="G712" t="str">
            <v>Magdalena</v>
          </cell>
          <cell r="I712" t="str">
            <v>ARACATACA</v>
          </cell>
        </row>
        <row r="713">
          <cell r="G713" t="str">
            <v>Magdalena</v>
          </cell>
          <cell r="I713" t="str">
            <v>ARIGUANÍ</v>
          </cell>
        </row>
        <row r="714">
          <cell r="G714" t="str">
            <v>Magdalena</v>
          </cell>
          <cell r="I714" t="str">
            <v>CERRO SAN ANTONIO</v>
          </cell>
        </row>
        <row r="715">
          <cell r="G715" t="str">
            <v>Magdalena</v>
          </cell>
          <cell r="I715" t="str">
            <v>CHIVOLO</v>
          </cell>
        </row>
        <row r="716">
          <cell r="G716" t="str">
            <v>Magdalena</v>
          </cell>
          <cell r="I716" t="str">
            <v>CIÉNAGA</v>
          </cell>
        </row>
        <row r="717">
          <cell r="G717" t="str">
            <v>Magdalena</v>
          </cell>
          <cell r="I717" t="str">
            <v>CONCORDIA</v>
          </cell>
        </row>
        <row r="718">
          <cell r="G718" t="str">
            <v>Magdalena</v>
          </cell>
          <cell r="I718" t="str">
            <v>EL BANCO</v>
          </cell>
        </row>
        <row r="719">
          <cell r="G719" t="str">
            <v>Magdalena</v>
          </cell>
          <cell r="I719" t="str">
            <v>EL PIÑON</v>
          </cell>
        </row>
        <row r="720">
          <cell r="G720" t="str">
            <v>Magdalena</v>
          </cell>
          <cell r="I720" t="str">
            <v>EL RETÉN</v>
          </cell>
        </row>
        <row r="721">
          <cell r="G721" t="str">
            <v>Magdalena</v>
          </cell>
          <cell r="I721" t="str">
            <v>FUNDACIÓN</v>
          </cell>
        </row>
        <row r="722">
          <cell r="G722" t="str">
            <v>Magdalena</v>
          </cell>
          <cell r="I722" t="str">
            <v>GUAMAL</v>
          </cell>
        </row>
        <row r="723">
          <cell r="G723" t="str">
            <v>Magdalena</v>
          </cell>
          <cell r="I723" t="str">
            <v>NUEVA GRANADA</v>
          </cell>
        </row>
        <row r="724">
          <cell r="G724" t="str">
            <v>Magdalena</v>
          </cell>
          <cell r="I724" t="str">
            <v>PEDRAZA</v>
          </cell>
        </row>
        <row r="725">
          <cell r="G725" t="str">
            <v>Magdalena</v>
          </cell>
          <cell r="I725" t="str">
            <v>PIJIÑO DEL CARMEN</v>
          </cell>
        </row>
        <row r="726">
          <cell r="G726" t="str">
            <v>Magdalena</v>
          </cell>
          <cell r="I726" t="str">
            <v>PIVIJAY</v>
          </cell>
        </row>
        <row r="727">
          <cell r="G727" t="str">
            <v>Magdalena</v>
          </cell>
          <cell r="I727" t="str">
            <v>PLATO</v>
          </cell>
        </row>
        <row r="728">
          <cell r="G728" t="str">
            <v>Magdalena</v>
          </cell>
          <cell r="I728" t="str">
            <v>PUEBLO VIEJO</v>
          </cell>
        </row>
        <row r="729">
          <cell r="G729" t="str">
            <v>Magdalena</v>
          </cell>
          <cell r="I729" t="str">
            <v>REMOLINO</v>
          </cell>
        </row>
        <row r="730">
          <cell r="G730" t="str">
            <v>Magdalena</v>
          </cell>
          <cell r="I730" t="str">
            <v>SABANAS DE SAN ANGEL</v>
          </cell>
        </row>
        <row r="731">
          <cell r="G731" t="str">
            <v>Magdalena</v>
          </cell>
          <cell r="I731" t="str">
            <v>SALAMINA</v>
          </cell>
        </row>
        <row r="732">
          <cell r="G732" t="str">
            <v>Magdalena</v>
          </cell>
          <cell r="I732" t="str">
            <v>SAN SEBASTIÁN DE BUENAVISTA</v>
          </cell>
        </row>
        <row r="733">
          <cell r="G733" t="str">
            <v>Magdalena</v>
          </cell>
          <cell r="I733" t="str">
            <v>SAN ZENÓN</v>
          </cell>
        </row>
        <row r="734">
          <cell r="G734" t="str">
            <v>Magdalena</v>
          </cell>
          <cell r="I734" t="str">
            <v>SANTA ANA</v>
          </cell>
        </row>
        <row r="735">
          <cell r="G735" t="str">
            <v>Magdalena</v>
          </cell>
          <cell r="I735" t="str">
            <v>SANTA BÁRBARA DE PINTO</v>
          </cell>
        </row>
        <row r="736">
          <cell r="G736" t="str">
            <v>Magdalena</v>
          </cell>
          <cell r="I736" t="str">
            <v>SANTA MARTA</v>
          </cell>
        </row>
        <row r="737">
          <cell r="G737" t="str">
            <v>Magdalena</v>
          </cell>
          <cell r="I737" t="str">
            <v>SITIONUEVO</v>
          </cell>
        </row>
        <row r="738">
          <cell r="G738" t="str">
            <v>Magdalena</v>
          </cell>
          <cell r="I738" t="str">
            <v>TENERIFE</v>
          </cell>
        </row>
        <row r="739">
          <cell r="G739" t="str">
            <v>Magdalena</v>
          </cell>
          <cell r="I739" t="str">
            <v>ZAPAYÁN</v>
          </cell>
        </row>
        <row r="740">
          <cell r="G740" t="str">
            <v>Magdalena</v>
          </cell>
          <cell r="I740" t="str">
            <v>ZONA BANANERA</v>
          </cell>
        </row>
        <row r="741">
          <cell r="G741" t="str">
            <v>Meta</v>
          </cell>
          <cell r="H741" t="str">
            <v>META</v>
          </cell>
          <cell r="I741" t="str">
            <v>ACACIAS</v>
          </cell>
        </row>
        <row r="742">
          <cell r="G742" t="str">
            <v>Meta</v>
          </cell>
          <cell r="I742" t="str">
            <v>BARRANCA DE UPÍA</v>
          </cell>
        </row>
        <row r="743">
          <cell r="G743" t="str">
            <v>Meta</v>
          </cell>
          <cell r="I743" t="str">
            <v>CABUYARO</v>
          </cell>
        </row>
        <row r="744">
          <cell r="G744" t="str">
            <v>Meta</v>
          </cell>
          <cell r="I744" t="str">
            <v>CASTILLA LA NUEVA</v>
          </cell>
        </row>
        <row r="745">
          <cell r="G745" t="str">
            <v>Meta</v>
          </cell>
          <cell r="I745" t="str">
            <v>CUBARRAL</v>
          </cell>
        </row>
        <row r="746">
          <cell r="G746" t="str">
            <v>Meta</v>
          </cell>
          <cell r="I746" t="str">
            <v>CUMARAL</v>
          </cell>
        </row>
        <row r="747">
          <cell r="G747" t="str">
            <v>Meta</v>
          </cell>
          <cell r="I747" t="str">
            <v>EL CALVARIO</v>
          </cell>
        </row>
        <row r="748">
          <cell r="G748" t="str">
            <v>Meta</v>
          </cell>
          <cell r="I748" t="str">
            <v>EL CASTILLO</v>
          </cell>
        </row>
        <row r="749">
          <cell r="G749" t="str">
            <v>Meta</v>
          </cell>
          <cell r="I749" t="str">
            <v>EL DORADO</v>
          </cell>
        </row>
        <row r="750">
          <cell r="G750" t="str">
            <v>Meta</v>
          </cell>
          <cell r="I750" t="str">
            <v>FUENTE DE ORO</v>
          </cell>
        </row>
        <row r="751">
          <cell r="G751" t="str">
            <v>Meta</v>
          </cell>
          <cell r="I751" t="str">
            <v>GRANADA</v>
          </cell>
        </row>
        <row r="752">
          <cell r="G752" t="str">
            <v>Meta</v>
          </cell>
          <cell r="I752" t="str">
            <v>GUAMAL</v>
          </cell>
        </row>
        <row r="753">
          <cell r="G753" t="str">
            <v>Meta</v>
          </cell>
          <cell r="I753" t="str">
            <v>LA MACARENA</v>
          </cell>
        </row>
        <row r="754">
          <cell r="G754" t="str">
            <v>Meta</v>
          </cell>
          <cell r="I754" t="str">
            <v>LEJANÍAS</v>
          </cell>
        </row>
        <row r="755">
          <cell r="G755" t="str">
            <v>Meta</v>
          </cell>
          <cell r="I755" t="str">
            <v>MAPIRIPÁN</v>
          </cell>
        </row>
        <row r="756">
          <cell r="G756" t="str">
            <v>Meta</v>
          </cell>
          <cell r="I756" t="str">
            <v>MESETAS</v>
          </cell>
        </row>
        <row r="757">
          <cell r="G757" t="str">
            <v>Meta</v>
          </cell>
          <cell r="I757" t="str">
            <v>PUERTO CONCORDIA</v>
          </cell>
        </row>
        <row r="758">
          <cell r="G758" t="str">
            <v>Meta</v>
          </cell>
          <cell r="I758" t="str">
            <v>PUERTO GAITÁN</v>
          </cell>
        </row>
        <row r="759">
          <cell r="G759" t="str">
            <v>Meta</v>
          </cell>
          <cell r="I759" t="str">
            <v>PUERTO LLERAS</v>
          </cell>
        </row>
        <row r="760">
          <cell r="G760" t="str">
            <v>Meta</v>
          </cell>
          <cell r="I760" t="str">
            <v>PUERTO LÓPEZ</v>
          </cell>
        </row>
        <row r="761">
          <cell r="G761" t="str">
            <v>Meta</v>
          </cell>
          <cell r="I761" t="str">
            <v>PUERTO RICO</v>
          </cell>
        </row>
        <row r="762">
          <cell r="G762" t="str">
            <v>Meta</v>
          </cell>
          <cell r="I762" t="str">
            <v>RESTREPO</v>
          </cell>
        </row>
        <row r="763">
          <cell r="G763" t="str">
            <v>Meta</v>
          </cell>
          <cell r="I763" t="str">
            <v>SAN CARLOS DE GUAROA</v>
          </cell>
        </row>
        <row r="764">
          <cell r="G764" t="str">
            <v>Meta</v>
          </cell>
          <cell r="I764" t="str">
            <v>SAN JUAN DE ARAMA</v>
          </cell>
        </row>
        <row r="765">
          <cell r="G765" t="str">
            <v>Meta</v>
          </cell>
          <cell r="I765" t="str">
            <v>SAN JUANITO</v>
          </cell>
        </row>
        <row r="766">
          <cell r="G766" t="str">
            <v>Meta</v>
          </cell>
          <cell r="I766" t="str">
            <v>SAN MARTÍN</v>
          </cell>
        </row>
        <row r="767">
          <cell r="G767" t="str">
            <v>Meta</v>
          </cell>
          <cell r="I767" t="str">
            <v>URIBE</v>
          </cell>
        </row>
        <row r="768">
          <cell r="G768" t="str">
            <v>Meta</v>
          </cell>
          <cell r="I768" t="str">
            <v>VILLAVICENCIO</v>
          </cell>
        </row>
        <row r="769">
          <cell r="G769" t="str">
            <v>Meta</v>
          </cell>
          <cell r="I769" t="str">
            <v>VISTA HERMOSA</v>
          </cell>
        </row>
        <row r="770">
          <cell r="G770" t="str">
            <v>NACIÓN</v>
          </cell>
          <cell r="H770" t="str">
            <v>NACION</v>
          </cell>
          <cell r="I770" t="str">
            <v>NACIÓN</v>
          </cell>
        </row>
        <row r="771">
          <cell r="G771" t="str">
            <v>Nariño</v>
          </cell>
          <cell r="H771" t="str">
            <v>NARINO</v>
          </cell>
          <cell r="I771" t="str">
            <v>ALBÁN</v>
          </cell>
        </row>
        <row r="772">
          <cell r="G772" t="str">
            <v>Nariño</v>
          </cell>
          <cell r="I772" t="str">
            <v>ALDANA</v>
          </cell>
        </row>
        <row r="773">
          <cell r="G773" t="str">
            <v>Nariño</v>
          </cell>
          <cell r="I773" t="str">
            <v>ANCUYÁ</v>
          </cell>
        </row>
        <row r="774">
          <cell r="G774" t="str">
            <v>Nariño</v>
          </cell>
          <cell r="I774" t="str">
            <v>ARBOLEDA</v>
          </cell>
        </row>
        <row r="775">
          <cell r="G775" t="str">
            <v>Nariño</v>
          </cell>
          <cell r="I775" t="str">
            <v>BARBACOAS</v>
          </cell>
        </row>
        <row r="776">
          <cell r="G776" t="str">
            <v>Nariño</v>
          </cell>
          <cell r="I776" t="str">
            <v>BELÉN</v>
          </cell>
        </row>
        <row r="777">
          <cell r="G777" t="str">
            <v>Nariño</v>
          </cell>
          <cell r="I777" t="str">
            <v>BUESACO</v>
          </cell>
        </row>
        <row r="778">
          <cell r="G778" t="str">
            <v>Nariño</v>
          </cell>
          <cell r="I778" t="str">
            <v>CHACHAGÜÍ</v>
          </cell>
        </row>
        <row r="779">
          <cell r="G779" t="str">
            <v>Nariño</v>
          </cell>
          <cell r="I779" t="str">
            <v>COLÓN</v>
          </cell>
        </row>
        <row r="780">
          <cell r="G780" t="str">
            <v>Nariño</v>
          </cell>
          <cell r="I780" t="str">
            <v>CONSACA</v>
          </cell>
        </row>
        <row r="781">
          <cell r="G781" t="str">
            <v>Nariño</v>
          </cell>
          <cell r="I781" t="str">
            <v>CONTADERO</v>
          </cell>
        </row>
        <row r="782">
          <cell r="G782" t="str">
            <v>Nariño</v>
          </cell>
          <cell r="I782" t="str">
            <v>CÓRDOBA</v>
          </cell>
        </row>
        <row r="783">
          <cell r="G783" t="str">
            <v>Nariño</v>
          </cell>
          <cell r="I783" t="str">
            <v>CUASPUD</v>
          </cell>
        </row>
        <row r="784">
          <cell r="G784" t="str">
            <v>Nariño</v>
          </cell>
          <cell r="I784" t="str">
            <v>CUMBAL</v>
          </cell>
        </row>
        <row r="785">
          <cell r="G785" t="str">
            <v>Nariño</v>
          </cell>
          <cell r="I785" t="str">
            <v>CUMBITARA</v>
          </cell>
        </row>
        <row r="786">
          <cell r="G786" t="str">
            <v>Nariño</v>
          </cell>
          <cell r="I786" t="str">
            <v>EL CHARCO</v>
          </cell>
        </row>
        <row r="787">
          <cell r="G787" t="str">
            <v>Nariño</v>
          </cell>
          <cell r="I787" t="str">
            <v>EL PEÑOL</v>
          </cell>
        </row>
        <row r="788">
          <cell r="G788" t="str">
            <v>Nariño</v>
          </cell>
          <cell r="I788" t="str">
            <v>EL ROSARIO</v>
          </cell>
        </row>
        <row r="789">
          <cell r="G789" t="str">
            <v>Nariño</v>
          </cell>
          <cell r="I789" t="str">
            <v>EL TABLÓN DE GÓMEZ</v>
          </cell>
        </row>
        <row r="790">
          <cell r="G790" t="str">
            <v>Nariño</v>
          </cell>
          <cell r="I790" t="str">
            <v>EL TAMBO</v>
          </cell>
        </row>
        <row r="791">
          <cell r="G791" t="str">
            <v>Nariño</v>
          </cell>
          <cell r="I791" t="str">
            <v>FRANCISCO PIZARRO</v>
          </cell>
        </row>
        <row r="792">
          <cell r="G792" t="str">
            <v>Nariño</v>
          </cell>
          <cell r="I792" t="str">
            <v>FUNES</v>
          </cell>
        </row>
        <row r="793">
          <cell r="G793" t="str">
            <v>Nariño</v>
          </cell>
          <cell r="I793" t="str">
            <v>GUACHUCAL</v>
          </cell>
        </row>
        <row r="794">
          <cell r="G794" t="str">
            <v>Nariño</v>
          </cell>
          <cell r="I794" t="str">
            <v>GUAITARILLA</v>
          </cell>
        </row>
        <row r="795">
          <cell r="G795" t="str">
            <v>Nariño</v>
          </cell>
          <cell r="I795" t="str">
            <v>GUALMATÁN</v>
          </cell>
        </row>
        <row r="796">
          <cell r="G796" t="str">
            <v>Nariño</v>
          </cell>
          <cell r="I796" t="str">
            <v>ILES</v>
          </cell>
        </row>
        <row r="797">
          <cell r="G797" t="str">
            <v>Nariño</v>
          </cell>
          <cell r="I797" t="str">
            <v>IMUÉS</v>
          </cell>
        </row>
        <row r="798">
          <cell r="G798" t="str">
            <v>Nariño</v>
          </cell>
          <cell r="I798" t="str">
            <v>IPIALES</v>
          </cell>
        </row>
        <row r="799">
          <cell r="G799" t="str">
            <v>Nariño</v>
          </cell>
          <cell r="I799" t="str">
            <v>LA CRUZ</v>
          </cell>
        </row>
        <row r="800">
          <cell r="G800" t="str">
            <v>Nariño</v>
          </cell>
          <cell r="I800" t="str">
            <v>LA FLORIDA</v>
          </cell>
        </row>
        <row r="801">
          <cell r="G801" t="str">
            <v>Nariño</v>
          </cell>
          <cell r="I801" t="str">
            <v>LA LLANADA</v>
          </cell>
        </row>
        <row r="802">
          <cell r="G802" t="str">
            <v>Nariño</v>
          </cell>
          <cell r="I802" t="str">
            <v>LA TOLA</v>
          </cell>
        </row>
        <row r="803">
          <cell r="G803" t="str">
            <v>Nariño</v>
          </cell>
          <cell r="I803" t="str">
            <v>LA UNIÓN</v>
          </cell>
        </row>
        <row r="804">
          <cell r="G804" t="str">
            <v>Nariño</v>
          </cell>
          <cell r="I804" t="str">
            <v>LEIVA</v>
          </cell>
        </row>
        <row r="805">
          <cell r="G805" t="str">
            <v>Nariño</v>
          </cell>
          <cell r="I805" t="str">
            <v>LINARES</v>
          </cell>
        </row>
        <row r="806">
          <cell r="G806" t="str">
            <v>Nariño</v>
          </cell>
          <cell r="I806" t="str">
            <v>LOS ANDES</v>
          </cell>
        </row>
        <row r="807">
          <cell r="G807" t="str">
            <v>Nariño</v>
          </cell>
          <cell r="I807" t="str">
            <v>MAGÜÍ</v>
          </cell>
        </row>
        <row r="808">
          <cell r="G808" t="str">
            <v>Nariño</v>
          </cell>
          <cell r="I808" t="str">
            <v>MALLAMA</v>
          </cell>
        </row>
        <row r="809">
          <cell r="G809" t="str">
            <v>Nariño</v>
          </cell>
          <cell r="I809" t="str">
            <v>MOSQUERA</v>
          </cell>
        </row>
        <row r="810">
          <cell r="G810" t="str">
            <v>Nariño</v>
          </cell>
          <cell r="I810" t="str">
            <v>NARIÑO</v>
          </cell>
        </row>
        <row r="811">
          <cell r="G811" t="str">
            <v>Nariño</v>
          </cell>
          <cell r="I811" t="str">
            <v>OLAYA HERRERA</v>
          </cell>
        </row>
        <row r="812">
          <cell r="G812" t="str">
            <v>Nariño</v>
          </cell>
          <cell r="I812" t="str">
            <v>OSPINA</v>
          </cell>
        </row>
        <row r="813">
          <cell r="G813" t="str">
            <v>Nariño</v>
          </cell>
          <cell r="I813" t="str">
            <v>PASTO</v>
          </cell>
        </row>
        <row r="814">
          <cell r="G814" t="str">
            <v>Nariño</v>
          </cell>
          <cell r="I814" t="str">
            <v>POLICARPA</v>
          </cell>
        </row>
        <row r="815">
          <cell r="G815" t="str">
            <v>Nariño</v>
          </cell>
          <cell r="I815" t="str">
            <v>POTOSÍ</v>
          </cell>
        </row>
        <row r="816">
          <cell r="G816" t="str">
            <v>Nariño</v>
          </cell>
          <cell r="I816" t="str">
            <v>PROVIDENCIA</v>
          </cell>
        </row>
        <row r="817">
          <cell r="G817" t="str">
            <v>Nariño</v>
          </cell>
          <cell r="I817" t="str">
            <v>PUERRES</v>
          </cell>
        </row>
        <row r="818">
          <cell r="G818" t="str">
            <v>Nariño</v>
          </cell>
          <cell r="I818" t="str">
            <v>PUPIALES</v>
          </cell>
        </row>
        <row r="819">
          <cell r="G819" t="str">
            <v>Nariño</v>
          </cell>
          <cell r="I819" t="str">
            <v>RICAURTE</v>
          </cell>
        </row>
        <row r="820">
          <cell r="G820" t="str">
            <v>Nariño</v>
          </cell>
          <cell r="I820" t="str">
            <v>ROBERTO PAYÁN</v>
          </cell>
        </row>
        <row r="821">
          <cell r="G821" t="str">
            <v>Nariño</v>
          </cell>
          <cell r="I821" t="str">
            <v>SAMANIEGO</v>
          </cell>
        </row>
        <row r="822">
          <cell r="G822" t="str">
            <v>Nariño</v>
          </cell>
          <cell r="I822" t="str">
            <v>SAN ANDRÉS DE TUMACO</v>
          </cell>
        </row>
        <row r="823">
          <cell r="G823" t="str">
            <v>Nariño</v>
          </cell>
          <cell r="I823" t="str">
            <v>SAN BERNARDO</v>
          </cell>
        </row>
        <row r="824">
          <cell r="G824" t="str">
            <v>Nariño</v>
          </cell>
          <cell r="I824" t="str">
            <v>SAN LORENZO</v>
          </cell>
        </row>
        <row r="825">
          <cell r="G825" t="str">
            <v>Nariño</v>
          </cell>
          <cell r="I825" t="str">
            <v>SAN PABLO</v>
          </cell>
        </row>
        <row r="826">
          <cell r="G826" t="str">
            <v>Nariño</v>
          </cell>
          <cell r="I826" t="str">
            <v>SAN PEDRO DE CARTAGO</v>
          </cell>
        </row>
        <row r="827">
          <cell r="G827" t="str">
            <v>Nariño</v>
          </cell>
          <cell r="I827" t="str">
            <v>SANDONÁ</v>
          </cell>
        </row>
        <row r="828">
          <cell r="G828" t="str">
            <v>Nariño</v>
          </cell>
          <cell r="I828" t="str">
            <v>SANTA BÁRBARA</v>
          </cell>
        </row>
        <row r="829">
          <cell r="G829" t="str">
            <v>Nariño</v>
          </cell>
          <cell r="I829" t="str">
            <v>SANTACRUZ</v>
          </cell>
        </row>
        <row r="830">
          <cell r="G830" t="str">
            <v>Nariño</v>
          </cell>
          <cell r="I830" t="str">
            <v>SAPUYES</v>
          </cell>
        </row>
        <row r="831">
          <cell r="G831" t="str">
            <v>Nariño</v>
          </cell>
          <cell r="I831" t="str">
            <v>TAMINANGO</v>
          </cell>
        </row>
        <row r="832">
          <cell r="G832" t="str">
            <v>Nariño</v>
          </cell>
          <cell r="I832" t="str">
            <v>TANGUA</v>
          </cell>
        </row>
        <row r="833">
          <cell r="G833" t="str">
            <v>Nariño</v>
          </cell>
          <cell r="I833" t="str">
            <v>TÚQUERRES</v>
          </cell>
        </row>
        <row r="834">
          <cell r="G834" t="str">
            <v>Nariño</v>
          </cell>
          <cell r="I834" t="str">
            <v>YACUANQUER</v>
          </cell>
        </row>
        <row r="835">
          <cell r="G835" t="str">
            <v>Norte de Santander</v>
          </cell>
          <cell r="H835" t="str">
            <v>NORTESANTA</v>
          </cell>
          <cell r="I835" t="str">
            <v>ABREGO</v>
          </cell>
        </row>
        <row r="836">
          <cell r="G836" t="str">
            <v>Norte de Santander</v>
          </cell>
          <cell r="I836" t="str">
            <v>ARBOLEDAS</v>
          </cell>
        </row>
        <row r="837">
          <cell r="G837" t="str">
            <v>Norte de Santander</v>
          </cell>
          <cell r="I837" t="str">
            <v>BOCHALEMA</v>
          </cell>
        </row>
        <row r="838">
          <cell r="G838" t="str">
            <v>Norte de Santander</v>
          </cell>
          <cell r="I838" t="str">
            <v>BUCARASICA</v>
          </cell>
        </row>
        <row r="839">
          <cell r="G839" t="str">
            <v>Norte de Santander</v>
          </cell>
          <cell r="I839" t="str">
            <v>CACHIRÁ</v>
          </cell>
        </row>
        <row r="840">
          <cell r="G840" t="str">
            <v>Norte de Santander</v>
          </cell>
          <cell r="I840" t="str">
            <v>CÁCOTA</v>
          </cell>
        </row>
        <row r="841">
          <cell r="G841" t="str">
            <v>Norte de Santander</v>
          </cell>
          <cell r="I841" t="str">
            <v>CHINÁCOTA</v>
          </cell>
        </row>
        <row r="842">
          <cell r="G842" t="str">
            <v>Norte de Santander</v>
          </cell>
          <cell r="I842" t="str">
            <v>CHITAGÁ</v>
          </cell>
        </row>
        <row r="843">
          <cell r="G843" t="str">
            <v>Norte de Santander</v>
          </cell>
          <cell r="I843" t="str">
            <v>CONVENCIÓN</v>
          </cell>
        </row>
        <row r="844">
          <cell r="G844" t="str">
            <v>Norte de Santander</v>
          </cell>
          <cell r="I844" t="str">
            <v>CÚCUTA</v>
          </cell>
        </row>
        <row r="845">
          <cell r="G845" t="str">
            <v>Norte de Santander</v>
          </cell>
          <cell r="I845" t="str">
            <v>CUCUTILLA</v>
          </cell>
        </row>
        <row r="846">
          <cell r="G846" t="str">
            <v>Norte de Santander</v>
          </cell>
          <cell r="I846" t="str">
            <v>DURANIA</v>
          </cell>
        </row>
        <row r="847">
          <cell r="G847" t="str">
            <v>Norte de Santander</v>
          </cell>
          <cell r="I847" t="str">
            <v>EL CARMEN</v>
          </cell>
        </row>
        <row r="848">
          <cell r="G848" t="str">
            <v>Norte de Santander</v>
          </cell>
          <cell r="I848" t="str">
            <v>EL TARRA</v>
          </cell>
        </row>
        <row r="849">
          <cell r="G849" t="str">
            <v>Norte de Santander</v>
          </cell>
          <cell r="I849" t="str">
            <v>EL ZULIA</v>
          </cell>
        </row>
        <row r="850">
          <cell r="G850" t="str">
            <v>Norte de Santander</v>
          </cell>
          <cell r="I850" t="str">
            <v>GRAMALOTE</v>
          </cell>
        </row>
        <row r="851">
          <cell r="G851" t="str">
            <v>Norte de Santander</v>
          </cell>
          <cell r="I851" t="str">
            <v>HACARÍ</v>
          </cell>
        </row>
        <row r="852">
          <cell r="G852" t="str">
            <v>Norte de Santander</v>
          </cell>
          <cell r="I852" t="str">
            <v>HERRÁN</v>
          </cell>
        </row>
        <row r="853">
          <cell r="G853" t="str">
            <v>Norte de Santander</v>
          </cell>
          <cell r="I853" t="str">
            <v>LA ESPERANZA</v>
          </cell>
        </row>
        <row r="854">
          <cell r="G854" t="str">
            <v>Norte de Santander</v>
          </cell>
          <cell r="I854" t="str">
            <v>LA PLAYA</v>
          </cell>
        </row>
        <row r="855">
          <cell r="G855" t="str">
            <v>Norte de Santander</v>
          </cell>
          <cell r="I855" t="str">
            <v>LABATECA</v>
          </cell>
        </row>
        <row r="856">
          <cell r="G856" t="str">
            <v>Norte de Santander</v>
          </cell>
          <cell r="I856" t="str">
            <v>LOS PATIOS</v>
          </cell>
        </row>
        <row r="857">
          <cell r="G857" t="str">
            <v>Norte de Santander</v>
          </cell>
          <cell r="I857" t="str">
            <v>LOURDES</v>
          </cell>
        </row>
        <row r="858">
          <cell r="G858" t="str">
            <v>Norte de Santander</v>
          </cell>
          <cell r="I858" t="str">
            <v>MUTISCUA</v>
          </cell>
        </row>
        <row r="859">
          <cell r="G859" t="str">
            <v>Norte de Santander</v>
          </cell>
          <cell r="I859" t="str">
            <v>OCAÑA</v>
          </cell>
        </row>
        <row r="860">
          <cell r="G860" t="str">
            <v>Norte de Santander</v>
          </cell>
          <cell r="I860" t="str">
            <v>PAMPLONA</v>
          </cell>
        </row>
        <row r="861">
          <cell r="G861" t="str">
            <v>Norte de Santander</v>
          </cell>
          <cell r="I861" t="str">
            <v>PAMPLONITA</v>
          </cell>
        </row>
        <row r="862">
          <cell r="G862" t="str">
            <v>Norte de Santander</v>
          </cell>
          <cell r="I862" t="str">
            <v>PUERTO SANTANDER</v>
          </cell>
        </row>
        <row r="863">
          <cell r="G863" t="str">
            <v>Norte de Santander</v>
          </cell>
          <cell r="I863" t="str">
            <v>RAGONVALIA</v>
          </cell>
        </row>
        <row r="864">
          <cell r="G864" t="str">
            <v>Norte de Santander</v>
          </cell>
          <cell r="I864" t="str">
            <v>SALAZAR</v>
          </cell>
        </row>
        <row r="865">
          <cell r="G865" t="str">
            <v>Norte de Santander</v>
          </cell>
          <cell r="I865" t="str">
            <v>SAN CALIXTO</v>
          </cell>
        </row>
        <row r="866">
          <cell r="G866" t="str">
            <v>Norte de Santander</v>
          </cell>
          <cell r="I866" t="str">
            <v>SAN CAYETANO</v>
          </cell>
        </row>
        <row r="867">
          <cell r="G867" t="str">
            <v>Norte de Santander</v>
          </cell>
          <cell r="I867" t="str">
            <v>SANTIAGO</v>
          </cell>
        </row>
        <row r="868">
          <cell r="G868" t="str">
            <v>Norte de Santander</v>
          </cell>
          <cell r="I868" t="str">
            <v>SARDINATA</v>
          </cell>
        </row>
        <row r="869">
          <cell r="G869" t="str">
            <v>Norte de Santander</v>
          </cell>
          <cell r="I869" t="str">
            <v>SILOS</v>
          </cell>
        </row>
        <row r="870">
          <cell r="G870" t="str">
            <v>Norte de Santander</v>
          </cell>
          <cell r="I870" t="str">
            <v>TEORAMA</v>
          </cell>
        </row>
        <row r="871">
          <cell r="G871" t="str">
            <v>Norte de Santander</v>
          </cell>
          <cell r="I871" t="str">
            <v>TIBÚ</v>
          </cell>
        </row>
        <row r="872">
          <cell r="G872" t="str">
            <v>Norte de Santander</v>
          </cell>
          <cell r="I872" t="str">
            <v>TOLEDO</v>
          </cell>
        </row>
        <row r="873">
          <cell r="G873" t="str">
            <v>Norte de Santander</v>
          </cell>
          <cell r="I873" t="str">
            <v>VILLA CARO</v>
          </cell>
        </row>
        <row r="874">
          <cell r="G874" t="str">
            <v>Norte de Santander</v>
          </cell>
          <cell r="I874" t="str">
            <v>VILLA DEL ROSARIO</v>
          </cell>
        </row>
        <row r="875">
          <cell r="G875" t="str">
            <v>Putumayo</v>
          </cell>
          <cell r="H875" t="str">
            <v>PUTUMAYO</v>
          </cell>
          <cell r="I875" t="str">
            <v>COLÓN</v>
          </cell>
        </row>
        <row r="876">
          <cell r="G876" t="str">
            <v>Putumayo</v>
          </cell>
          <cell r="I876" t="str">
            <v>LEGUÍZAMO</v>
          </cell>
        </row>
        <row r="877">
          <cell r="G877" t="str">
            <v>Putumayo</v>
          </cell>
          <cell r="I877" t="str">
            <v>MOCOA</v>
          </cell>
        </row>
        <row r="878">
          <cell r="G878" t="str">
            <v>Putumayo</v>
          </cell>
          <cell r="I878" t="str">
            <v>ORITO</v>
          </cell>
        </row>
        <row r="879">
          <cell r="G879" t="str">
            <v>Putumayo</v>
          </cell>
          <cell r="I879" t="str">
            <v>PUERTO ASÍS</v>
          </cell>
        </row>
        <row r="880">
          <cell r="G880" t="str">
            <v>Putumayo</v>
          </cell>
          <cell r="I880" t="str">
            <v>PUERTO CAICEDO</v>
          </cell>
        </row>
        <row r="881">
          <cell r="G881" t="str">
            <v>Putumayo</v>
          </cell>
          <cell r="I881" t="str">
            <v>PUERTO GUZMÁN</v>
          </cell>
        </row>
        <row r="882">
          <cell r="G882" t="str">
            <v>Putumayo</v>
          </cell>
          <cell r="I882" t="str">
            <v>SAN FRANCISCO</v>
          </cell>
        </row>
        <row r="883">
          <cell r="G883" t="str">
            <v>Putumayo</v>
          </cell>
          <cell r="I883" t="str">
            <v>SAN MIGUEL</v>
          </cell>
        </row>
        <row r="884">
          <cell r="G884" t="str">
            <v>Putumayo</v>
          </cell>
          <cell r="I884" t="str">
            <v>SANTIAGO</v>
          </cell>
        </row>
        <row r="885">
          <cell r="G885" t="str">
            <v>Putumayo</v>
          </cell>
          <cell r="I885" t="str">
            <v>SIBUNDOY</v>
          </cell>
        </row>
        <row r="886">
          <cell r="G886" t="str">
            <v>Putumayo</v>
          </cell>
          <cell r="I886" t="str">
            <v>VALLE DE GUAMEZ</v>
          </cell>
        </row>
        <row r="887">
          <cell r="G887" t="str">
            <v>Putumayo</v>
          </cell>
          <cell r="I887" t="str">
            <v>VILLAGARZÓN</v>
          </cell>
        </row>
        <row r="888">
          <cell r="G888" t="str">
            <v>Quindío</v>
          </cell>
          <cell r="H888" t="str">
            <v>QUINDIO</v>
          </cell>
          <cell r="I888" t="str">
            <v>ARMENIA</v>
          </cell>
        </row>
        <row r="889">
          <cell r="G889" t="str">
            <v>Quindío</v>
          </cell>
          <cell r="I889" t="str">
            <v>BUENAVISTA</v>
          </cell>
        </row>
        <row r="890">
          <cell r="G890" t="str">
            <v>Quindío</v>
          </cell>
          <cell r="I890" t="str">
            <v>CALARCÁ</v>
          </cell>
        </row>
        <row r="891">
          <cell r="G891" t="str">
            <v>Quindío</v>
          </cell>
          <cell r="I891" t="str">
            <v>CIRCASIA</v>
          </cell>
        </row>
        <row r="892">
          <cell r="G892" t="str">
            <v>Quindío</v>
          </cell>
          <cell r="I892" t="str">
            <v>CÓRDOBA</v>
          </cell>
        </row>
        <row r="893">
          <cell r="G893" t="str">
            <v>Quindío</v>
          </cell>
          <cell r="I893" t="str">
            <v>FILANDIA</v>
          </cell>
        </row>
        <row r="894">
          <cell r="G894" t="str">
            <v>Quindío</v>
          </cell>
          <cell r="I894" t="str">
            <v>GÉNOVA</v>
          </cell>
        </row>
        <row r="895">
          <cell r="G895" t="str">
            <v>Quindío</v>
          </cell>
          <cell r="I895" t="str">
            <v>LA TEBAIDA</v>
          </cell>
        </row>
        <row r="896">
          <cell r="G896" t="str">
            <v>Quindío</v>
          </cell>
          <cell r="I896" t="str">
            <v>MONTENEGRO</v>
          </cell>
        </row>
        <row r="897">
          <cell r="G897" t="str">
            <v>Quindío</v>
          </cell>
          <cell r="I897" t="str">
            <v>PIJAO</v>
          </cell>
        </row>
        <row r="898">
          <cell r="G898" t="str">
            <v>Quindío</v>
          </cell>
          <cell r="I898" t="str">
            <v>QUIMBAYA</v>
          </cell>
        </row>
        <row r="899">
          <cell r="G899" t="str">
            <v>Quindío</v>
          </cell>
          <cell r="I899" t="str">
            <v>SALENTO</v>
          </cell>
        </row>
        <row r="900">
          <cell r="G900" t="str">
            <v>Risaralda</v>
          </cell>
          <cell r="H900" t="str">
            <v>RISARALDA</v>
          </cell>
          <cell r="I900" t="str">
            <v>APÍA</v>
          </cell>
        </row>
        <row r="901">
          <cell r="G901" t="str">
            <v>Risaralda</v>
          </cell>
          <cell r="I901" t="str">
            <v>BALBOA</v>
          </cell>
        </row>
        <row r="902">
          <cell r="G902" t="str">
            <v>Risaralda</v>
          </cell>
          <cell r="I902" t="str">
            <v>BELÉN DE UMBRÍA</v>
          </cell>
        </row>
        <row r="903">
          <cell r="G903" t="str">
            <v>Risaralda</v>
          </cell>
          <cell r="I903" t="str">
            <v>DOSQUEBRADAS</v>
          </cell>
        </row>
        <row r="904">
          <cell r="G904" t="str">
            <v>Risaralda</v>
          </cell>
          <cell r="I904" t="str">
            <v>GUÁTICA</v>
          </cell>
        </row>
        <row r="905">
          <cell r="G905" t="str">
            <v>Risaralda</v>
          </cell>
          <cell r="I905" t="str">
            <v>LA CELIA</v>
          </cell>
        </row>
        <row r="906">
          <cell r="G906" t="str">
            <v>Risaralda</v>
          </cell>
          <cell r="I906" t="str">
            <v>LA VIRGINIA</v>
          </cell>
        </row>
        <row r="907">
          <cell r="G907" t="str">
            <v>Risaralda</v>
          </cell>
          <cell r="I907" t="str">
            <v>MARSELLA</v>
          </cell>
        </row>
        <row r="908">
          <cell r="G908" t="str">
            <v>Risaralda</v>
          </cell>
          <cell r="I908" t="str">
            <v>MISTRATÓ</v>
          </cell>
        </row>
        <row r="909">
          <cell r="G909" t="str">
            <v>Risaralda</v>
          </cell>
          <cell r="I909" t="str">
            <v>PEREIRA</v>
          </cell>
        </row>
        <row r="910">
          <cell r="G910" t="str">
            <v>Risaralda</v>
          </cell>
          <cell r="I910" t="str">
            <v>PUEBLO RICO</v>
          </cell>
        </row>
        <row r="911">
          <cell r="G911" t="str">
            <v>Risaralda</v>
          </cell>
          <cell r="I911" t="str">
            <v>QUINCHÍA</v>
          </cell>
        </row>
        <row r="912">
          <cell r="G912" t="str">
            <v>Risaralda</v>
          </cell>
          <cell r="I912" t="str">
            <v>SANTA ROSA DE CABAL</v>
          </cell>
        </row>
        <row r="913">
          <cell r="G913" t="str">
            <v>Risaralda</v>
          </cell>
          <cell r="I913" t="str">
            <v>SANTUARIO</v>
          </cell>
        </row>
        <row r="914">
          <cell r="G914" t="str">
            <v>Santander</v>
          </cell>
          <cell r="H914" t="str">
            <v>SANTANDER</v>
          </cell>
          <cell r="I914" t="str">
            <v>AGUADA</v>
          </cell>
        </row>
        <row r="915">
          <cell r="G915" t="str">
            <v>Santander</v>
          </cell>
          <cell r="I915" t="str">
            <v>ALBANIA</v>
          </cell>
        </row>
        <row r="916">
          <cell r="G916" t="str">
            <v>Santander</v>
          </cell>
          <cell r="I916" t="str">
            <v>ARATOCA</v>
          </cell>
        </row>
        <row r="917">
          <cell r="G917" t="str">
            <v>Santander</v>
          </cell>
          <cell r="I917" t="str">
            <v>BARBOSA</v>
          </cell>
        </row>
        <row r="918">
          <cell r="G918" t="str">
            <v>Santander</v>
          </cell>
          <cell r="I918" t="str">
            <v>BARICHARA</v>
          </cell>
        </row>
        <row r="919">
          <cell r="G919" t="str">
            <v>Santander</v>
          </cell>
          <cell r="I919" t="str">
            <v>BARRANCABERMEJA</v>
          </cell>
        </row>
        <row r="920">
          <cell r="G920" t="str">
            <v>Santander</v>
          </cell>
          <cell r="I920" t="str">
            <v>BETULIA</v>
          </cell>
        </row>
        <row r="921">
          <cell r="G921" t="str">
            <v>Santander</v>
          </cell>
          <cell r="I921" t="str">
            <v>BOLÍVAR</v>
          </cell>
        </row>
        <row r="922">
          <cell r="G922" t="str">
            <v>Santander</v>
          </cell>
          <cell r="I922" t="str">
            <v>BUCARAMANGA</v>
          </cell>
        </row>
        <row r="923">
          <cell r="G923" t="str">
            <v>Santander</v>
          </cell>
          <cell r="I923" t="str">
            <v>CABRERA</v>
          </cell>
        </row>
        <row r="924">
          <cell r="G924" t="str">
            <v>Santander</v>
          </cell>
          <cell r="I924" t="str">
            <v>CALIFORNIA</v>
          </cell>
        </row>
        <row r="925">
          <cell r="G925" t="str">
            <v>Santander</v>
          </cell>
          <cell r="I925" t="str">
            <v>CAPITANEJO</v>
          </cell>
        </row>
        <row r="926">
          <cell r="G926" t="str">
            <v>Santander</v>
          </cell>
          <cell r="I926" t="str">
            <v>CARCASÍ</v>
          </cell>
        </row>
        <row r="927">
          <cell r="G927" t="str">
            <v>Santander</v>
          </cell>
          <cell r="I927" t="str">
            <v>CEPITÁ</v>
          </cell>
        </row>
        <row r="928">
          <cell r="G928" t="str">
            <v>Santander</v>
          </cell>
          <cell r="I928" t="str">
            <v>CERRITO</v>
          </cell>
        </row>
        <row r="929">
          <cell r="G929" t="str">
            <v>Santander</v>
          </cell>
          <cell r="I929" t="str">
            <v>CHARALÁ</v>
          </cell>
        </row>
        <row r="930">
          <cell r="G930" t="str">
            <v>Santander</v>
          </cell>
          <cell r="I930" t="str">
            <v>CHARTA</v>
          </cell>
        </row>
        <row r="931">
          <cell r="G931" t="str">
            <v>Santander</v>
          </cell>
          <cell r="I931" t="str">
            <v>CHIMÁ</v>
          </cell>
        </row>
        <row r="932">
          <cell r="G932" t="str">
            <v>Santander</v>
          </cell>
          <cell r="I932" t="str">
            <v>CHIPATÁ</v>
          </cell>
        </row>
        <row r="933">
          <cell r="G933" t="str">
            <v>Santander</v>
          </cell>
          <cell r="I933" t="str">
            <v>CIMITARRA</v>
          </cell>
        </row>
        <row r="934">
          <cell r="G934" t="str">
            <v>Santander</v>
          </cell>
          <cell r="I934" t="str">
            <v>CONCEPCIÓN</v>
          </cell>
        </row>
        <row r="935">
          <cell r="G935" t="str">
            <v>Santander</v>
          </cell>
          <cell r="I935" t="str">
            <v>CONFINES</v>
          </cell>
        </row>
        <row r="936">
          <cell r="G936" t="str">
            <v>Santander</v>
          </cell>
          <cell r="I936" t="str">
            <v>CONTRATACIÓN</v>
          </cell>
        </row>
        <row r="937">
          <cell r="G937" t="str">
            <v>Santander</v>
          </cell>
          <cell r="I937" t="str">
            <v>COROMORO</v>
          </cell>
        </row>
        <row r="938">
          <cell r="G938" t="str">
            <v>Santander</v>
          </cell>
          <cell r="I938" t="str">
            <v>CURITÍ</v>
          </cell>
        </row>
        <row r="939">
          <cell r="G939" t="str">
            <v>Santander</v>
          </cell>
          <cell r="I939" t="str">
            <v>EL CARMEN DE CHUCURÍ</v>
          </cell>
        </row>
        <row r="940">
          <cell r="G940" t="str">
            <v>Santander</v>
          </cell>
          <cell r="I940" t="str">
            <v>EL GUACAMAYO</v>
          </cell>
        </row>
        <row r="941">
          <cell r="G941" t="str">
            <v>Santander</v>
          </cell>
          <cell r="I941" t="str">
            <v>EL PEÑÓN</v>
          </cell>
        </row>
        <row r="942">
          <cell r="G942" t="str">
            <v>Santander</v>
          </cell>
          <cell r="I942" t="str">
            <v>EL PLAYÓN</v>
          </cell>
        </row>
        <row r="943">
          <cell r="G943" t="str">
            <v>Santander</v>
          </cell>
          <cell r="I943" t="str">
            <v>ENCINO</v>
          </cell>
        </row>
        <row r="944">
          <cell r="G944" t="str">
            <v>Santander</v>
          </cell>
          <cell r="I944" t="str">
            <v>ENCISO</v>
          </cell>
        </row>
        <row r="945">
          <cell r="G945" t="str">
            <v>Santander</v>
          </cell>
          <cell r="I945" t="str">
            <v>FLORIÁN</v>
          </cell>
        </row>
        <row r="946">
          <cell r="G946" t="str">
            <v>Santander</v>
          </cell>
          <cell r="I946" t="str">
            <v>FLORIDABLANCA</v>
          </cell>
        </row>
        <row r="947">
          <cell r="G947" t="str">
            <v>Santander</v>
          </cell>
          <cell r="I947" t="str">
            <v>GALÁN</v>
          </cell>
        </row>
        <row r="948">
          <cell r="G948" t="str">
            <v>Santander</v>
          </cell>
          <cell r="I948" t="str">
            <v>GAMBITA</v>
          </cell>
        </row>
        <row r="949">
          <cell r="G949" t="str">
            <v>Santander</v>
          </cell>
          <cell r="I949" t="str">
            <v>GIRÓN</v>
          </cell>
        </row>
        <row r="950">
          <cell r="G950" t="str">
            <v>Santander</v>
          </cell>
          <cell r="I950" t="str">
            <v>GUACA</v>
          </cell>
        </row>
        <row r="951">
          <cell r="G951" t="str">
            <v>Santander</v>
          </cell>
          <cell r="I951" t="str">
            <v>GUADALUPE</v>
          </cell>
        </row>
        <row r="952">
          <cell r="G952" t="str">
            <v>Santander</v>
          </cell>
          <cell r="I952" t="str">
            <v>GUAPOTÁ</v>
          </cell>
        </row>
        <row r="953">
          <cell r="G953" t="str">
            <v>Santander</v>
          </cell>
          <cell r="I953" t="str">
            <v>GUAVATÁ</v>
          </cell>
        </row>
        <row r="954">
          <cell r="G954" t="str">
            <v>Santander</v>
          </cell>
          <cell r="I954" t="str">
            <v>GÜEPSA</v>
          </cell>
        </row>
        <row r="955">
          <cell r="G955" t="str">
            <v>Santander</v>
          </cell>
          <cell r="I955" t="str">
            <v>HATO</v>
          </cell>
        </row>
        <row r="956">
          <cell r="G956" t="str">
            <v>Santander</v>
          </cell>
          <cell r="I956" t="str">
            <v>JESÚS MARÍA</v>
          </cell>
        </row>
        <row r="957">
          <cell r="G957" t="str">
            <v>Santander</v>
          </cell>
          <cell r="I957" t="str">
            <v>JORDÁN</v>
          </cell>
        </row>
        <row r="958">
          <cell r="G958" t="str">
            <v>Santander</v>
          </cell>
          <cell r="I958" t="str">
            <v>LA BELLEZA</v>
          </cell>
        </row>
        <row r="959">
          <cell r="G959" t="str">
            <v>Santander</v>
          </cell>
          <cell r="I959" t="str">
            <v>LA PAZ</v>
          </cell>
        </row>
        <row r="960">
          <cell r="G960" t="str">
            <v>Santander</v>
          </cell>
          <cell r="I960" t="str">
            <v>LANDÁZURI</v>
          </cell>
        </row>
        <row r="961">
          <cell r="G961" t="str">
            <v>Santander</v>
          </cell>
          <cell r="I961" t="str">
            <v>LEBRÍJA</v>
          </cell>
        </row>
        <row r="962">
          <cell r="G962" t="str">
            <v>Santander</v>
          </cell>
          <cell r="I962" t="str">
            <v>LOS SANTOS</v>
          </cell>
        </row>
        <row r="963">
          <cell r="G963" t="str">
            <v>Santander</v>
          </cell>
          <cell r="I963" t="str">
            <v>MACARAVITA</v>
          </cell>
        </row>
        <row r="964">
          <cell r="G964" t="str">
            <v>Santander</v>
          </cell>
          <cell r="I964" t="str">
            <v>MÁLAGA</v>
          </cell>
        </row>
        <row r="965">
          <cell r="G965" t="str">
            <v>Santander</v>
          </cell>
          <cell r="I965" t="str">
            <v>MATANZA</v>
          </cell>
        </row>
        <row r="966">
          <cell r="G966" t="str">
            <v>Santander</v>
          </cell>
          <cell r="I966" t="str">
            <v>MOGOTES</v>
          </cell>
        </row>
        <row r="967">
          <cell r="G967" t="str">
            <v>Santander</v>
          </cell>
          <cell r="I967" t="str">
            <v>MOLAGAVITA</v>
          </cell>
        </row>
        <row r="968">
          <cell r="G968" t="str">
            <v>Santander</v>
          </cell>
          <cell r="I968" t="str">
            <v>OCAMONTE</v>
          </cell>
        </row>
        <row r="969">
          <cell r="G969" t="str">
            <v>Santander</v>
          </cell>
          <cell r="I969" t="str">
            <v>OIBA</v>
          </cell>
        </row>
        <row r="970">
          <cell r="G970" t="str">
            <v>Santander</v>
          </cell>
          <cell r="I970" t="str">
            <v>ONZAGA</v>
          </cell>
        </row>
        <row r="971">
          <cell r="G971" t="str">
            <v>Santander</v>
          </cell>
          <cell r="I971" t="str">
            <v>PALMAR</v>
          </cell>
        </row>
        <row r="972">
          <cell r="G972" t="str">
            <v>Santander</v>
          </cell>
          <cell r="I972" t="str">
            <v>PALMAS DEL SOCORRO</v>
          </cell>
        </row>
        <row r="973">
          <cell r="G973" t="str">
            <v>Santander</v>
          </cell>
          <cell r="I973" t="str">
            <v>PÁRAMO</v>
          </cell>
        </row>
        <row r="974">
          <cell r="G974" t="str">
            <v>Santander</v>
          </cell>
          <cell r="I974" t="str">
            <v>PIEDECUESTA</v>
          </cell>
        </row>
        <row r="975">
          <cell r="G975" t="str">
            <v>Santander</v>
          </cell>
          <cell r="I975" t="str">
            <v>PINCHOTE</v>
          </cell>
        </row>
        <row r="976">
          <cell r="G976" t="str">
            <v>Santander</v>
          </cell>
          <cell r="I976" t="str">
            <v>PUENTE NACIONAL</v>
          </cell>
        </row>
        <row r="977">
          <cell r="G977" t="str">
            <v>Santander</v>
          </cell>
          <cell r="I977" t="str">
            <v>PUERTO PARRA</v>
          </cell>
        </row>
        <row r="978">
          <cell r="G978" t="str">
            <v>Santander</v>
          </cell>
          <cell r="I978" t="str">
            <v>PUERTO WILCHES</v>
          </cell>
        </row>
        <row r="979">
          <cell r="G979" t="str">
            <v>Santander</v>
          </cell>
          <cell r="I979" t="str">
            <v>RIONEGRO</v>
          </cell>
        </row>
        <row r="980">
          <cell r="G980" t="str">
            <v>Santander</v>
          </cell>
          <cell r="I980" t="str">
            <v>SABANA DE TORRES</v>
          </cell>
        </row>
        <row r="981">
          <cell r="G981" t="str">
            <v>Santander</v>
          </cell>
          <cell r="I981" t="str">
            <v>SAN ANDRÉS</v>
          </cell>
        </row>
        <row r="982">
          <cell r="G982" t="str">
            <v>Santander</v>
          </cell>
          <cell r="I982" t="str">
            <v>SAN BENITO</v>
          </cell>
        </row>
        <row r="983">
          <cell r="G983" t="str">
            <v>Santander</v>
          </cell>
          <cell r="I983" t="str">
            <v>SAN GIL</v>
          </cell>
        </row>
        <row r="984">
          <cell r="G984" t="str">
            <v>Santander</v>
          </cell>
          <cell r="I984" t="str">
            <v>SAN JOAQUÍN</v>
          </cell>
        </row>
        <row r="985">
          <cell r="G985" t="str">
            <v>Santander</v>
          </cell>
          <cell r="I985" t="str">
            <v>SAN JOSÉ DE MIRANDA</v>
          </cell>
        </row>
        <row r="986">
          <cell r="G986" t="str">
            <v>Santander</v>
          </cell>
          <cell r="I986" t="str">
            <v>SAN MIGUEL</v>
          </cell>
        </row>
        <row r="987">
          <cell r="G987" t="str">
            <v>Santander</v>
          </cell>
          <cell r="I987" t="str">
            <v>SAN VICENTE DE CHUCURÍ</v>
          </cell>
        </row>
        <row r="988">
          <cell r="G988" t="str">
            <v>Santander</v>
          </cell>
          <cell r="I988" t="str">
            <v>SANTA BÁRBARA</v>
          </cell>
        </row>
        <row r="989">
          <cell r="G989" t="str">
            <v>Santander</v>
          </cell>
          <cell r="I989" t="str">
            <v>SANTA HELENA DEL OPÓN</v>
          </cell>
        </row>
        <row r="990">
          <cell r="G990" t="str">
            <v>Santander</v>
          </cell>
          <cell r="I990" t="str">
            <v>SIMACOTA</v>
          </cell>
        </row>
        <row r="991">
          <cell r="G991" t="str">
            <v>Santander</v>
          </cell>
          <cell r="I991" t="str">
            <v>SOCORRO</v>
          </cell>
        </row>
        <row r="992">
          <cell r="G992" t="str">
            <v>Santander</v>
          </cell>
          <cell r="I992" t="str">
            <v>SUAITA</v>
          </cell>
        </row>
        <row r="993">
          <cell r="G993" t="str">
            <v>Santander</v>
          </cell>
          <cell r="I993" t="str">
            <v>SUCRE</v>
          </cell>
        </row>
        <row r="994">
          <cell r="G994" t="str">
            <v>Santander</v>
          </cell>
          <cell r="I994" t="str">
            <v>SURATÁ</v>
          </cell>
        </row>
        <row r="995">
          <cell r="G995" t="str">
            <v>Santander</v>
          </cell>
          <cell r="I995" t="str">
            <v>TONA</v>
          </cell>
        </row>
        <row r="996">
          <cell r="G996" t="str">
            <v>Santander</v>
          </cell>
          <cell r="I996" t="str">
            <v>VALLE DE SAN JOSÉ</v>
          </cell>
        </row>
        <row r="997">
          <cell r="G997" t="str">
            <v>Santander</v>
          </cell>
          <cell r="I997" t="str">
            <v>VÉLEZ</v>
          </cell>
        </row>
        <row r="998">
          <cell r="G998" t="str">
            <v>Santander</v>
          </cell>
          <cell r="I998" t="str">
            <v>VETAS</v>
          </cell>
        </row>
        <row r="999">
          <cell r="G999" t="str">
            <v>Santander</v>
          </cell>
          <cell r="I999" t="str">
            <v>VILLANUEVA</v>
          </cell>
        </row>
        <row r="1000">
          <cell r="G1000" t="str">
            <v>Santander</v>
          </cell>
          <cell r="I1000" t="str">
            <v>ZAPATOCA</v>
          </cell>
        </row>
        <row r="1001">
          <cell r="G1001" t="str">
            <v>Sucre</v>
          </cell>
          <cell r="H1001" t="str">
            <v>SUCRE</v>
          </cell>
          <cell r="I1001" t="str">
            <v>BUENAVISTA</v>
          </cell>
        </row>
        <row r="1002">
          <cell r="G1002" t="str">
            <v>Sucre</v>
          </cell>
          <cell r="I1002" t="str">
            <v>CAIMITO</v>
          </cell>
        </row>
        <row r="1003">
          <cell r="G1003" t="str">
            <v>Sucre</v>
          </cell>
          <cell r="I1003" t="str">
            <v>CHALÁN</v>
          </cell>
        </row>
        <row r="1004">
          <cell r="G1004" t="str">
            <v>Sucre</v>
          </cell>
          <cell r="I1004" t="str">
            <v>COLOSO</v>
          </cell>
        </row>
        <row r="1005">
          <cell r="G1005" t="str">
            <v>Sucre</v>
          </cell>
          <cell r="I1005" t="str">
            <v>COROZAL</v>
          </cell>
        </row>
        <row r="1006">
          <cell r="G1006" t="str">
            <v>Sucre</v>
          </cell>
          <cell r="I1006" t="str">
            <v>COVEÑAS</v>
          </cell>
        </row>
        <row r="1007">
          <cell r="G1007" t="str">
            <v>Sucre</v>
          </cell>
          <cell r="I1007" t="str">
            <v>EL ROBLE</v>
          </cell>
        </row>
        <row r="1008">
          <cell r="G1008" t="str">
            <v>Sucre</v>
          </cell>
          <cell r="I1008" t="str">
            <v>GALERAS</v>
          </cell>
        </row>
        <row r="1009">
          <cell r="G1009" t="str">
            <v>Sucre</v>
          </cell>
          <cell r="I1009" t="str">
            <v>GUARANDA</v>
          </cell>
        </row>
        <row r="1010">
          <cell r="G1010" t="str">
            <v>Sucre</v>
          </cell>
          <cell r="I1010" t="str">
            <v>LA UNIÓN</v>
          </cell>
        </row>
        <row r="1011">
          <cell r="G1011" t="str">
            <v>Sucre</v>
          </cell>
          <cell r="I1011" t="str">
            <v>LOS PALMITOS</v>
          </cell>
        </row>
        <row r="1012">
          <cell r="G1012" t="str">
            <v>Sucre</v>
          </cell>
          <cell r="I1012" t="str">
            <v>MAJAGUAL</v>
          </cell>
        </row>
        <row r="1013">
          <cell r="G1013" t="str">
            <v>Sucre</v>
          </cell>
          <cell r="I1013" t="str">
            <v>MORROA</v>
          </cell>
        </row>
        <row r="1014">
          <cell r="G1014" t="str">
            <v>Sucre</v>
          </cell>
          <cell r="I1014" t="str">
            <v>OVEJAS</v>
          </cell>
        </row>
        <row r="1015">
          <cell r="G1015" t="str">
            <v>Sucre</v>
          </cell>
          <cell r="I1015" t="str">
            <v>PALMITO</v>
          </cell>
        </row>
        <row r="1016">
          <cell r="G1016" t="str">
            <v>Sucre</v>
          </cell>
          <cell r="I1016" t="str">
            <v>SAMPUÉS</v>
          </cell>
        </row>
        <row r="1017">
          <cell r="G1017" t="str">
            <v>Sucre</v>
          </cell>
          <cell r="I1017" t="str">
            <v>SAN BENITO ABAD</v>
          </cell>
        </row>
        <row r="1018">
          <cell r="G1018" t="str">
            <v>Sucre</v>
          </cell>
          <cell r="I1018" t="str">
            <v>SAN JUAN DE BETULIA</v>
          </cell>
        </row>
        <row r="1019">
          <cell r="G1019" t="str">
            <v>Sucre</v>
          </cell>
          <cell r="I1019" t="str">
            <v>SAN LUIS DE SINCÉ</v>
          </cell>
        </row>
        <row r="1020">
          <cell r="G1020" t="str">
            <v>Sucre</v>
          </cell>
          <cell r="I1020" t="str">
            <v>SAN MARCOS</v>
          </cell>
        </row>
        <row r="1021">
          <cell r="G1021" t="str">
            <v>Sucre</v>
          </cell>
          <cell r="I1021" t="str">
            <v>SAN ONOFRE</v>
          </cell>
        </row>
        <row r="1022">
          <cell r="G1022" t="str">
            <v>Sucre</v>
          </cell>
          <cell r="I1022" t="str">
            <v>SAN PEDRO</v>
          </cell>
        </row>
        <row r="1023">
          <cell r="G1023" t="str">
            <v>Sucre</v>
          </cell>
          <cell r="I1023" t="str">
            <v>SANTIAGO DE TOLÚ</v>
          </cell>
        </row>
        <row r="1024">
          <cell r="G1024" t="str">
            <v>Sucre</v>
          </cell>
          <cell r="I1024" t="str">
            <v>SINCELEJO</v>
          </cell>
        </row>
        <row r="1025">
          <cell r="G1025" t="str">
            <v>Sucre</v>
          </cell>
          <cell r="I1025" t="str">
            <v>SUCRE</v>
          </cell>
        </row>
        <row r="1026">
          <cell r="G1026" t="str">
            <v>Sucre</v>
          </cell>
          <cell r="I1026" t="str">
            <v>TOLÚ VIEJO</v>
          </cell>
        </row>
        <row r="1027">
          <cell r="G1027" t="str">
            <v>Tolima</v>
          </cell>
          <cell r="H1027" t="str">
            <v>TOLIMA</v>
          </cell>
          <cell r="I1027" t="str">
            <v>ALPUJARRA</v>
          </cell>
        </row>
        <row r="1028">
          <cell r="G1028" t="str">
            <v>Tolima</v>
          </cell>
          <cell r="I1028" t="str">
            <v>ALVARADO</v>
          </cell>
        </row>
        <row r="1029">
          <cell r="G1029" t="str">
            <v>Tolima</v>
          </cell>
          <cell r="I1029" t="str">
            <v>AMBALEMA</v>
          </cell>
        </row>
        <row r="1030">
          <cell r="G1030" t="str">
            <v>Tolima</v>
          </cell>
          <cell r="I1030" t="str">
            <v>ANZOÁTEGUI</v>
          </cell>
        </row>
        <row r="1031">
          <cell r="G1031" t="str">
            <v>Tolima</v>
          </cell>
          <cell r="I1031" t="str">
            <v>ARMERO</v>
          </cell>
        </row>
        <row r="1032">
          <cell r="G1032" t="str">
            <v>Tolima</v>
          </cell>
          <cell r="I1032" t="str">
            <v>ATACO</v>
          </cell>
        </row>
        <row r="1033">
          <cell r="G1033" t="str">
            <v>Tolima</v>
          </cell>
          <cell r="I1033" t="str">
            <v>CAJAMARCA</v>
          </cell>
        </row>
        <row r="1034">
          <cell r="G1034" t="str">
            <v>Tolima</v>
          </cell>
          <cell r="I1034" t="str">
            <v>CARMEN DE APICALA</v>
          </cell>
        </row>
        <row r="1035">
          <cell r="G1035" t="str">
            <v>Tolima</v>
          </cell>
          <cell r="I1035" t="str">
            <v>CASABIANCA</v>
          </cell>
        </row>
        <row r="1036">
          <cell r="G1036" t="str">
            <v>Tolima</v>
          </cell>
          <cell r="I1036" t="str">
            <v>CHAPARRAL</v>
          </cell>
        </row>
        <row r="1037">
          <cell r="G1037" t="str">
            <v>Tolima</v>
          </cell>
          <cell r="I1037" t="str">
            <v>COELLO</v>
          </cell>
        </row>
        <row r="1038">
          <cell r="G1038" t="str">
            <v>Tolima</v>
          </cell>
          <cell r="I1038" t="str">
            <v>COYAIMA</v>
          </cell>
        </row>
        <row r="1039">
          <cell r="G1039" t="str">
            <v>Tolima</v>
          </cell>
          <cell r="I1039" t="str">
            <v>CUNDAY</v>
          </cell>
        </row>
        <row r="1040">
          <cell r="G1040" t="str">
            <v>Tolima</v>
          </cell>
          <cell r="I1040" t="str">
            <v>DOLORES</v>
          </cell>
        </row>
        <row r="1041">
          <cell r="G1041" t="str">
            <v>Tolima</v>
          </cell>
          <cell r="I1041" t="str">
            <v>ESPINAL</v>
          </cell>
        </row>
        <row r="1042">
          <cell r="G1042" t="str">
            <v>Tolima</v>
          </cell>
          <cell r="I1042" t="str">
            <v>FALAN</v>
          </cell>
        </row>
        <row r="1043">
          <cell r="G1043" t="str">
            <v>Tolima</v>
          </cell>
          <cell r="I1043" t="str">
            <v>FLANDES</v>
          </cell>
        </row>
        <row r="1044">
          <cell r="G1044" t="str">
            <v>Tolima</v>
          </cell>
          <cell r="I1044" t="str">
            <v>FRESNO</v>
          </cell>
        </row>
        <row r="1045">
          <cell r="G1045" t="str">
            <v>Tolima</v>
          </cell>
          <cell r="I1045" t="str">
            <v>GUAMO</v>
          </cell>
        </row>
        <row r="1046">
          <cell r="G1046" t="str">
            <v>Tolima</v>
          </cell>
          <cell r="I1046" t="str">
            <v>HERVEO</v>
          </cell>
        </row>
        <row r="1047">
          <cell r="G1047" t="str">
            <v>Tolima</v>
          </cell>
          <cell r="I1047" t="str">
            <v>HONDA</v>
          </cell>
        </row>
        <row r="1048">
          <cell r="G1048" t="str">
            <v>Tolima</v>
          </cell>
          <cell r="I1048" t="str">
            <v>IBAGUÉ</v>
          </cell>
        </row>
        <row r="1049">
          <cell r="G1049" t="str">
            <v>Tolima</v>
          </cell>
          <cell r="I1049" t="str">
            <v>ICONONZO</v>
          </cell>
        </row>
        <row r="1050">
          <cell r="G1050" t="str">
            <v>Tolima</v>
          </cell>
          <cell r="I1050" t="str">
            <v>LÉRIDA</v>
          </cell>
        </row>
        <row r="1051">
          <cell r="G1051" t="str">
            <v>Tolima</v>
          </cell>
          <cell r="I1051" t="str">
            <v>LÍBANO</v>
          </cell>
        </row>
        <row r="1052">
          <cell r="G1052" t="str">
            <v>Tolima</v>
          </cell>
          <cell r="I1052" t="str">
            <v>MARIQUITA</v>
          </cell>
        </row>
        <row r="1053">
          <cell r="G1053" t="str">
            <v>Tolima</v>
          </cell>
          <cell r="I1053" t="str">
            <v>MELGAR</v>
          </cell>
        </row>
        <row r="1054">
          <cell r="G1054" t="str">
            <v>Tolima</v>
          </cell>
          <cell r="I1054" t="str">
            <v>MURILLO</v>
          </cell>
        </row>
        <row r="1055">
          <cell r="G1055" t="str">
            <v>Tolima</v>
          </cell>
          <cell r="I1055" t="str">
            <v>NATAGAIMA</v>
          </cell>
        </row>
        <row r="1056">
          <cell r="G1056" t="str">
            <v>Tolima</v>
          </cell>
          <cell r="I1056" t="str">
            <v>ORTEGA</v>
          </cell>
        </row>
        <row r="1057">
          <cell r="G1057" t="str">
            <v>Tolima</v>
          </cell>
          <cell r="I1057" t="str">
            <v>PALOCABILDO</v>
          </cell>
        </row>
        <row r="1058">
          <cell r="G1058" t="str">
            <v>Tolima</v>
          </cell>
          <cell r="I1058" t="str">
            <v>PIEDRAS</v>
          </cell>
        </row>
        <row r="1059">
          <cell r="G1059" t="str">
            <v>Tolima</v>
          </cell>
          <cell r="I1059" t="str">
            <v>PLANADAS</v>
          </cell>
        </row>
        <row r="1060">
          <cell r="G1060" t="str">
            <v>Tolima</v>
          </cell>
          <cell r="I1060" t="str">
            <v>PRADO</v>
          </cell>
        </row>
        <row r="1061">
          <cell r="G1061" t="str">
            <v>Tolima</v>
          </cell>
          <cell r="I1061" t="str">
            <v>PURIFICACIÓN</v>
          </cell>
        </row>
        <row r="1062">
          <cell r="G1062" t="str">
            <v>Tolima</v>
          </cell>
          <cell r="I1062" t="str">
            <v>RIO BLANCO</v>
          </cell>
        </row>
        <row r="1063">
          <cell r="G1063" t="str">
            <v>Tolima</v>
          </cell>
          <cell r="I1063" t="str">
            <v>RONCESVALLES</v>
          </cell>
        </row>
        <row r="1064">
          <cell r="G1064" t="str">
            <v>Tolima</v>
          </cell>
          <cell r="I1064" t="str">
            <v>ROVIRA</v>
          </cell>
        </row>
        <row r="1065">
          <cell r="G1065" t="str">
            <v>Tolima</v>
          </cell>
          <cell r="I1065" t="str">
            <v>SALDAÑA</v>
          </cell>
        </row>
        <row r="1066">
          <cell r="G1066" t="str">
            <v>Tolima</v>
          </cell>
          <cell r="I1066" t="str">
            <v>SAN ANTONIO</v>
          </cell>
        </row>
        <row r="1067">
          <cell r="G1067" t="str">
            <v>Tolima</v>
          </cell>
          <cell r="I1067" t="str">
            <v>SAN LUIS</v>
          </cell>
        </row>
        <row r="1068">
          <cell r="G1068" t="str">
            <v>Tolima</v>
          </cell>
          <cell r="I1068" t="str">
            <v>SANTA ISABEL</v>
          </cell>
        </row>
        <row r="1069">
          <cell r="G1069" t="str">
            <v>Tolima</v>
          </cell>
          <cell r="I1069" t="str">
            <v>SUÁREZ</v>
          </cell>
        </row>
        <row r="1070">
          <cell r="G1070" t="str">
            <v>Tolima</v>
          </cell>
          <cell r="I1070" t="str">
            <v>VALLE DE SAN JUAN</v>
          </cell>
        </row>
        <row r="1071">
          <cell r="G1071" t="str">
            <v>Tolima</v>
          </cell>
          <cell r="I1071" t="str">
            <v>VENADILLO</v>
          </cell>
        </row>
        <row r="1072">
          <cell r="G1072" t="str">
            <v>Tolima</v>
          </cell>
          <cell r="I1072" t="str">
            <v>VILLAHERMOSA</v>
          </cell>
        </row>
        <row r="1073">
          <cell r="G1073" t="str">
            <v>Tolima</v>
          </cell>
          <cell r="I1073" t="str">
            <v>VILLARRICA</v>
          </cell>
        </row>
        <row r="1074">
          <cell r="G1074" t="str">
            <v>Valle del Cauca</v>
          </cell>
          <cell r="H1074" t="str">
            <v>VALLE</v>
          </cell>
          <cell r="I1074" t="str">
            <v>ALCALÁ</v>
          </cell>
        </row>
        <row r="1075">
          <cell r="G1075" t="str">
            <v>Valle del Cauca</v>
          </cell>
          <cell r="I1075" t="str">
            <v>ANDALUCÍA</v>
          </cell>
        </row>
        <row r="1076">
          <cell r="G1076" t="str">
            <v>Valle del Cauca</v>
          </cell>
          <cell r="I1076" t="str">
            <v>ANSERMANUEVO</v>
          </cell>
        </row>
        <row r="1077">
          <cell r="G1077" t="str">
            <v>Valle del Cauca</v>
          </cell>
          <cell r="I1077" t="str">
            <v>ARGELIA</v>
          </cell>
        </row>
        <row r="1078">
          <cell r="G1078" t="str">
            <v>Valle del Cauca</v>
          </cell>
          <cell r="I1078" t="str">
            <v>BOLÍVAR</v>
          </cell>
        </row>
        <row r="1079">
          <cell r="G1079" t="str">
            <v>Valle del Cauca</v>
          </cell>
          <cell r="I1079" t="str">
            <v>BUENAVENTURA</v>
          </cell>
        </row>
        <row r="1080">
          <cell r="G1080" t="str">
            <v>Valle del Cauca</v>
          </cell>
          <cell r="I1080" t="str">
            <v>BUGALAGRANDE</v>
          </cell>
        </row>
        <row r="1081">
          <cell r="G1081" t="str">
            <v>Valle del Cauca</v>
          </cell>
          <cell r="I1081" t="str">
            <v>CAICEDONIA</v>
          </cell>
        </row>
        <row r="1082">
          <cell r="G1082" t="str">
            <v>Valle del Cauca</v>
          </cell>
          <cell r="I1082" t="str">
            <v>CALI</v>
          </cell>
        </row>
        <row r="1083">
          <cell r="G1083" t="str">
            <v>Valle del Cauca</v>
          </cell>
          <cell r="I1083" t="str">
            <v>CALIMA</v>
          </cell>
        </row>
        <row r="1084">
          <cell r="G1084" t="str">
            <v>Valle del Cauca</v>
          </cell>
          <cell r="I1084" t="str">
            <v>CANDELARIA</v>
          </cell>
        </row>
        <row r="1085">
          <cell r="G1085" t="str">
            <v>Valle del Cauca</v>
          </cell>
          <cell r="I1085" t="str">
            <v>CARTAGO</v>
          </cell>
        </row>
        <row r="1086">
          <cell r="G1086" t="str">
            <v>Valle del Cauca</v>
          </cell>
          <cell r="I1086" t="str">
            <v>DAGUA</v>
          </cell>
        </row>
        <row r="1087">
          <cell r="G1087" t="str">
            <v>Valle del Cauca</v>
          </cell>
          <cell r="I1087" t="str">
            <v>EL ÁGUILA</v>
          </cell>
        </row>
        <row r="1088">
          <cell r="G1088" t="str">
            <v>Valle del Cauca</v>
          </cell>
          <cell r="I1088" t="str">
            <v>EL CAIRO</v>
          </cell>
        </row>
        <row r="1089">
          <cell r="G1089" t="str">
            <v>Valle del Cauca</v>
          </cell>
          <cell r="I1089" t="str">
            <v>EL CERRITO</v>
          </cell>
        </row>
        <row r="1090">
          <cell r="G1090" t="str">
            <v>Valle del Cauca</v>
          </cell>
          <cell r="I1090" t="str">
            <v>EL DOVIO</v>
          </cell>
        </row>
        <row r="1091">
          <cell r="G1091" t="str">
            <v>Valle del Cauca</v>
          </cell>
          <cell r="I1091" t="str">
            <v>FLORIDA</v>
          </cell>
        </row>
        <row r="1092">
          <cell r="G1092" t="str">
            <v>Valle del Cauca</v>
          </cell>
          <cell r="I1092" t="str">
            <v>GINEBRA</v>
          </cell>
        </row>
        <row r="1093">
          <cell r="G1093" t="str">
            <v>Valle del Cauca</v>
          </cell>
          <cell r="I1093" t="str">
            <v>GUACARÍ</v>
          </cell>
        </row>
        <row r="1094">
          <cell r="G1094" t="str">
            <v>Valle del Cauca</v>
          </cell>
          <cell r="I1094" t="str">
            <v>GUADALAJARA DE BUGA</v>
          </cell>
        </row>
        <row r="1095">
          <cell r="G1095" t="str">
            <v>Valle del Cauca</v>
          </cell>
          <cell r="I1095" t="str">
            <v>JAMUNDÍ</v>
          </cell>
        </row>
        <row r="1096">
          <cell r="G1096" t="str">
            <v>Valle del Cauca</v>
          </cell>
          <cell r="I1096" t="str">
            <v>LA CUMBRE</v>
          </cell>
        </row>
        <row r="1097">
          <cell r="G1097" t="str">
            <v>Valle del Cauca</v>
          </cell>
          <cell r="I1097" t="str">
            <v>LA UNIÓN</v>
          </cell>
        </row>
        <row r="1098">
          <cell r="G1098" t="str">
            <v>Valle del Cauca</v>
          </cell>
          <cell r="I1098" t="str">
            <v>LA VICTORIA</v>
          </cell>
        </row>
        <row r="1099">
          <cell r="G1099" t="str">
            <v>Valle del Cauca</v>
          </cell>
          <cell r="I1099" t="str">
            <v>OBANDO</v>
          </cell>
        </row>
        <row r="1100">
          <cell r="G1100" t="str">
            <v>Valle del Cauca</v>
          </cell>
          <cell r="I1100" t="str">
            <v>PALMIRA</v>
          </cell>
        </row>
        <row r="1101">
          <cell r="G1101" t="str">
            <v>Valle del Cauca</v>
          </cell>
          <cell r="I1101" t="str">
            <v>PRADERA</v>
          </cell>
        </row>
        <row r="1102">
          <cell r="G1102" t="str">
            <v>Valle del Cauca</v>
          </cell>
          <cell r="I1102" t="str">
            <v>RESTREPO</v>
          </cell>
        </row>
        <row r="1103">
          <cell r="G1103" t="str">
            <v>Valle del Cauca</v>
          </cell>
          <cell r="I1103" t="str">
            <v>RIOFRÍO</v>
          </cell>
        </row>
        <row r="1104">
          <cell r="G1104" t="str">
            <v>Valle del Cauca</v>
          </cell>
          <cell r="I1104" t="str">
            <v>ROLDANILLO</v>
          </cell>
        </row>
        <row r="1105">
          <cell r="G1105" t="str">
            <v>Valle del Cauca</v>
          </cell>
          <cell r="I1105" t="str">
            <v>SAN PEDRO</v>
          </cell>
        </row>
        <row r="1106">
          <cell r="G1106" t="str">
            <v>Valle del Cauca</v>
          </cell>
          <cell r="I1106" t="str">
            <v>SEVILLA</v>
          </cell>
        </row>
        <row r="1107">
          <cell r="G1107" t="str">
            <v>Valle del Cauca</v>
          </cell>
          <cell r="I1107" t="str">
            <v>TORO</v>
          </cell>
        </row>
        <row r="1108">
          <cell r="G1108" t="str">
            <v>Valle del Cauca</v>
          </cell>
          <cell r="I1108" t="str">
            <v>TRUJILLO</v>
          </cell>
        </row>
        <row r="1109">
          <cell r="G1109" t="str">
            <v>Valle del Cauca</v>
          </cell>
          <cell r="I1109" t="str">
            <v>TULUÁ</v>
          </cell>
        </row>
        <row r="1110">
          <cell r="G1110" t="str">
            <v>Valle del Cauca</v>
          </cell>
          <cell r="I1110" t="str">
            <v>ULLOA</v>
          </cell>
        </row>
        <row r="1111">
          <cell r="G1111" t="str">
            <v>Valle del Cauca</v>
          </cell>
          <cell r="I1111" t="str">
            <v>VERSALLES</v>
          </cell>
        </row>
        <row r="1112">
          <cell r="G1112" t="str">
            <v>Valle del Cauca</v>
          </cell>
          <cell r="I1112" t="str">
            <v>VIJES</v>
          </cell>
        </row>
        <row r="1113">
          <cell r="G1113" t="str">
            <v>Valle del Cauca</v>
          </cell>
          <cell r="I1113" t="str">
            <v>YOTOCO</v>
          </cell>
        </row>
        <row r="1114">
          <cell r="G1114" t="str">
            <v>Valle del Cauca</v>
          </cell>
          <cell r="I1114" t="str">
            <v>YUMBO</v>
          </cell>
        </row>
        <row r="1115">
          <cell r="G1115" t="str">
            <v>Valle del Cauca</v>
          </cell>
          <cell r="I1115" t="str">
            <v>ZARZAL</v>
          </cell>
        </row>
        <row r="1116">
          <cell r="G1116" t="str">
            <v>Vaupés</v>
          </cell>
          <cell r="H1116" t="str">
            <v>VAUPES</v>
          </cell>
          <cell r="I1116" t="str">
            <v>CARURU</v>
          </cell>
        </row>
        <row r="1117">
          <cell r="G1117" t="str">
            <v>Vaupés</v>
          </cell>
          <cell r="I1117" t="str">
            <v>MITÚ</v>
          </cell>
        </row>
        <row r="1118">
          <cell r="G1118" t="str">
            <v>Vaupés</v>
          </cell>
          <cell r="I1118" t="str">
            <v>PACOA</v>
          </cell>
        </row>
        <row r="1119">
          <cell r="G1119" t="str">
            <v>Vaupés</v>
          </cell>
          <cell r="I1119" t="str">
            <v>PAPUNAUA</v>
          </cell>
        </row>
        <row r="1120">
          <cell r="G1120" t="str">
            <v>Vaupés</v>
          </cell>
          <cell r="I1120" t="str">
            <v>TARAIRA</v>
          </cell>
        </row>
        <row r="1121">
          <cell r="G1121" t="str">
            <v>Vaupés</v>
          </cell>
          <cell r="I1121" t="str">
            <v>YAVARATÉ</v>
          </cell>
        </row>
        <row r="1122">
          <cell r="G1122" t="str">
            <v>Vichada</v>
          </cell>
          <cell r="H1122" t="str">
            <v>VICHADA</v>
          </cell>
          <cell r="I1122" t="str">
            <v>CUMARIBO</v>
          </cell>
        </row>
        <row r="1123">
          <cell r="G1123" t="str">
            <v>Vichada</v>
          </cell>
          <cell r="I1123" t="str">
            <v>LA PRIMAVERA</v>
          </cell>
        </row>
        <row r="1124">
          <cell r="G1124" t="str">
            <v>Vichada</v>
          </cell>
          <cell r="I1124" t="str">
            <v>PUERTO CARREÑO</v>
          </cell>
        </row>
        <row r="1125">
          <cell r="G1125" t="str">
            <v>Vichada</v>
          </cell>
          <cell r="I1125" t="str">
            <v>SANTA ROSALÍA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RDINALES"/>
      <sheetName val="Hoja1"/>
      <sheetName val="Hoja3"/>
      <sheetName val="Hoja4"/>
      <sheetName val="Hoja5"/>
      <sheetName val="Hoja6"/>
      <sheetName val="Hoja7"/>
      <sheetName val="Hoja8"/>
      <sheetName val="ANEXO 1"/>
      <sheetName val="Hoja10"/>
      <sheetName val="Hoja9"/>
      <sheetName val="E1-FO-10"/>
      <sheetName val="Hoja2"/>
      <sheetName val="INSTRUCTIV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
          <cell r="G1" t="str">
            <v>XXXXX</v>
          </cell>
          <cell r="H1" t="str">
            <v>XXXXX</v>
          </cell>
          <cell r="I1" t="str">
            <v>XXXXX</v>
          </cell>
        </row>
        <row r="2">
          <cell r="G2" t="str">
            <v>AM00</v>
          </cell>
          <cell r="H2" t="str">
            <v>DIRECCIÓN TERRITORIAL AMAZONÍA - DTAM</v>
          </cell>
          <cell r="I2" t="str">
            <v>DIRECCIÓN TERRITORIAL AMAZONÍA - DTAM</v>
          </cell>
        </row>
        <row r="3">
          <cell r="G3" t="str">
            <v>AM01</v>
          </cell>
          <cell r="H3" t="str">
            <v>DIRECCIÓN TERRITORIAL AMAZONÍA - DTAM</v>
          </cell>
          <cell r="I3" t="str">
            <v>PNN ALTO FRAGUA INDI WASI</v>
          </cell>
        </row>
        <row r="4">
          <cell r="G4" t="str">
            <v>AM02</v>
          </cell>
          <cell r="H4" t="str">
            <v>DIRECCIÓN TERRITORIAL AMAZONÍA - DTAM</v>
          </cell>
          <cell r="I4" t="str">
            <v>PNN AMACAYACU</v>
          </cell>
        </row>
        <row r="5">
          <cell r="G5" t="str">
            <v>AM03</v>
          </cell>
          <cell r="H5" t="str">
            <v>DIRECCIÓN TERRITORIAL AMAZONÍA - DTAM</v>
          </cell>
          <cell r="I5" t="str">
            <v>PNN CAHUINARÍ</v>
          </cell>
        </row>
        <row r="6">
          <cell r="G6" t="str">
            <v>AM04</v>
          </cell>
          <cell r="H6" t="str">
            <v>DIRECCIÓN TERRITORIAL AMAZONÍA - DTAM</v>
          </cell>
          <cell r="I6" t="str">
            <v>PNN LA PAYA</v>
          </cell>
        </row>
        <row r="7">
          <cell r="G7" t="str">
            <v>AM05</v>
          </cell>
          <cell r="H7" t="str">
            <v>DIRECCIÓN TERRITORIAL AMAZONÍA - DTAM</v>
          </cell>
          <cell r="I7" t="str">
            <v>PNN RIO PURÉ</v>
          </cell>
        </row>
        <row r="8">
          <cell r="G8" t="str">
            <v>AM06</v>
          </cell>
          <cell r="H8" t="str">
            <v>DIRECCIÓN TERRITORIAL AMAZONÍA - DTAM</v>
          </cell>
          <cell r="I8" t="str">
            <v>PNN SERRANÍA DE CHIRIBIQUETE</v>
          </cell>
        </row>
        <row r="9">
          <cell r="G9" t="str">
            <v>AM07</v>
          </cell>
          <cell r="H9" t="str">
            <v>DIRECCIÓN TERRITORIAL AMAZONÍA - DTAM</v>
          </cell>
          <cell r="I9" t="str">
            <v>PNN SERRANÍA DE LOS CHURUMBELOS AUKA WASI</v>
          </cell>
        </row>
        <row r="10">
          <cell r="G10" t="str">
            <v>AM08</v>
          </cell>
          <cell r="H10" t="str">
            <v>DIRECCIÓN TERRITORIAL AMAZONÍA - DTAM</v>
          </cell>
          <cell r="I10" t="str">
            <v>PNN YAIGOJÉ APAPORIS</v>
          </cell>
        </row>
        <row r="11">
          <cell r="G11" t="str">
            <v>AM09</v>
          </cell>
          <cell r="H11" t="str">
            <v>DIRECCIÓN TERRITORIAL AMAZONÍA - DTAM</v>
          </cell>
          <cell r="I11" t="str">
            <v>RNN NUKAK</v>
          </cell>
        </row>
        <row r="12">
          <cell r="G12" t="str">
            <v>AM10</v>
          </cell>
          <cell r="H12" t="str">
            <v>DIRECCIÓN TERRITORIAL AMAZONÍA - DTAM</v>
          </cell>
          <cell r="I12" t="str">
            <v>RNN PUINAWAI</v>
          </cell>
        </row>
        <row r="13">
          <cell r="G13" t="str">
            <v>AM11</v>
          </cell>
          <cell r="H13" t="str">
            <v>DIRECCIÓN TERRITORIAL AMAZONÍA - DTAM</v>
          </cell>
          <cell r="I13" t="str">
            <v>SF PLANTAS MEDICINALES ORITO INGI ANDE</v>
          </cell>
        </row>
        <row r="14">
          <cell r="G14" t="str">
            <v>AN00</v>
          </cell>
          <cell r="H14" t="str">
            <v>DIRECCIÓN TERRITORIAL ANDES NORORIENTALES - DTAN</v>
          </cell>
          <cell r="I14" t="str">
            <v>DIRECCIÓN TERRITORIAL ANDES NORORIENTALES - DTAN</v>
          </cell>
        </row>
        <row r="15">
          <cell r="G15" t="str">
            <v>AN01</v>
          </cell>
          <cell r="H15" t="str">
            <v>DIRECCIÓN TERRITORIAL ANDES NORORIENTALES - DTAN</v>
          </cell>
          <cell r="I15" t="str">
            <v>ANU LOS ESTORAQUES</v>
          </cell>
        </row>
        <row r="16">
          <cell r="G16" t="str">
            <v>AN02</v>
          </cell>
          <cell r="H16" t="str">
            <v>DIRECCIÓN TERRITORIAL ANDES NORORIENTALES - DTAN</v>
          </cell>
          <cell r="I16" t="str">
            <v>PNN CATATUMBO BARÍ</v>
          </cell>
        </row>
        <row r="17">
          <cell r="G17" t="str">
            <v>AN03</v>
          </cell>
          <cell r="H17" t="str">
            <v>DIRECCIÓN TERRITORIAL ANDES NORORIENTALES - DTAN</v>
          </cell>
          <cell r="I17" t="str">
            <v>PNN EL COCUY</v>
          </cell>
        </row>
        <row r="18">
          <cell r="G18" t="str">
            <v>AN04</v>
          </cell>
          <cell r="H18" t="str">
            <v>DIRECCIÓN TERRITORIAL ANDES NORORIENTALES - DTAN</v>
          </cell>
          <cell r="I18" t="str">
            <v>PNN PISBA</v>
          </cell>
        </row>
        <row r="19">
          <cell r="G19" t="str">
            <v>AN05</v>
          </cell>
          <cell r="H19" t="str">
            <v>DIRECCIÓN TERRITORIAL ANDES NORORIENTALES - DTAN</v>
          </cell>
          <cell r="I19" t="str">
            <v>PNN SERRANÍA DE LOS YARIGUÍES</v>
          </cell>
        </row>
        <row r="20">
          <cell r="G20" t="str">
            <v>AN06</v>
          </cell>
          <cell r="H20" t="str">
            <v>DIRECCIÓN TERRITORIAL ANDES NORORIENTALES - DTAN</v>
          </cell>
          <cell r="I20" t="str">
            <v>PNN TAMÁ</v>
          </cell>
        </row>
        <row r="21">
          <cell r="G21" t="str">
            <v>AN07</v>
          </cell>
          <cell r="H21" t="str">
            <v>DIRECCIÓN TERRITORIAL ANDES NORORIENTALES - DTAN</v>
          </cell>
          <cell r="I21" t="str">
            <v>SFF GUANENTÁ ALTO RIO FONCE</v>
          </cell>
        </row>
        <row r="22">
          <cell r="G22" t="str">
            <v>AN08</v>
          </cell>
          <cell r="H22" t="str">
            <v>DIRECCIÓN TERRITORIAL ANDES NORORIENTALES - DTAN</v>
          </cell>
          <cell r="I22" t="str">
            <v>SFF IGUAQUE</v>
          </cell>
        </row>
        <row r="23">
          <cell r="G23" t="str">
            <v>AO00</v>
          </cell>
          <cell r="H23" t="str">
            <v>DIRECCIÓN TERRITORIAL ANDES OCCIDENTALES - DTAO</v>
          </cell>
          <cell r="I23" t="str">
            <v>DIRECCIÓN TERRITORIAL ANDES OCCIDENTALES - DTAO</v>
          </cell>
        </row>
        <row r="24">
          <cell r="G24" t="str">
            <v>AO01</v>
          </cell>
          <cell r="H24" t="str">
            <v>DIRECCIÓN TERRITORIAL ANDES OCCIDENTALES - DTAO</v>
          </cell>
          <cell r="I24" t="str">
            <v>PNN COMPLEJO VOLCÁNICO DOÑA JUANA CASCABEL</v>
          </cell>
        </row>
        <row r="25">
          <cell r="G25" t="str">
            <v>AO02</v>
          </cell>
          <cell r="H25" t="str">
            <v>DIRECCIÓN TERRITORIAL ANDES OCCIDENTALES - DTAO</v>
          </cell>
          <cell r="I25" t="str">
            <v>PNN CUEVA DE LOS GUÁCHAROS</v>
          </cell>
        </row>
        <row r="26">
          <cell r="G26" t="str">
            <v>AO03</v>
          </cell>
          <cell r="H26" t="str">
            <v>DIRECCIÓN TERRITORIAL ANDES OCCIDENTALES - DTAO</v>
          </cell>
          <cell r="I26" t="str">
            <v>PNN LAS HERMOSAS GLORIA VALENCIA DE CASTAÑO</v>
          </cell>
        </row>
        <row r="27">
          <cell r="G27" t="str">
            <v>AO04</v>
          </cell>
          <cell r="H27" t="str">
            <v>DIRECCIÓN TERRITORIAL ANDES OCCIDENTALES - DTAO</v>
          </cell>
          <cell r="I27" t="str">
            <v>PNN LAS ORQUÍDEAS</v>
          </cell>
        </row>
        <row r="28">
          <cell r="G28" t="str">
            <v>AO05</v>
          </cell>
          <cell r="H28" t="str">
            <v>DIRECCIÓN TERRITORIAL ANDES OCCIDENTALES - DTAO</v>
          </cell>
          <cell r="I28" t="str">
            <v>PNN LOS NEVADOS</v>
          </cell>
        </row>
        <row r="29">
          <cell r="G29" t="str">
            <v>AO06</v>
          </cell>
          <cell r="H29" t="str">
            <v>DIRECCIÓN TERRITORIAL ANDES OCCIDENTALES - DTAO</v>
          </cell>
          <cell r="I29" t="str">
            <v>PNN NEVADO DEL HUILA</v>
          </cell>
        </row>
        <row r="30">
          <cell r="G30" t="str">
            <v>AO07</v>
          </cell>
          <cell r="H30" t="str">
            <v>DIRECCIÓN TERRITORIAL ANDES OCCIDENTALES - DTAO</v>
          </cell>
          <cell r="I30" t="str">
            <v>PNN PURACÉ</v>
          </cell>
        </row>
        <row r="31">
          <cell r="G31" t="str">
            <v>AO08</v>
          </cell>
          <cell r="H31" t="str">
            <v>DIRECCIÓN TERRITORIAL ANDES OCCIDENTALES - DTAO</v>
          </cell>
          <cell r="I31" t="str">
            <v>PNN SELVA DE FLORENCIA</v>
          </cell>
        </row>
        <row r="32">
          <cell r="G32" t="str">
            <v>AO09</v>
          </cell>
          <cell r="H32" t="str">
            <v>DIRECCIÓN TERRITORIAL ANDES OCCIDENTALES - DTAO</v>
          </cell>
          <cell r="I32" t="str">
            <v>PNN TATAMÁ</v>
          </cell>
        </row>
        <row r="33">
          <cell r="G33" t="str">
            <v>AO10</v>
          </cell>
          <cell r="H33" t="str">
            <v>DIRECCIÓN TERRITORIAL ANDES OCCIDENTALES - DTAO</v>
          </cell>
          <cell r="I33" t="str">
            <v>SF ISLA DE LA COROTA</v>
          </cell>
        </row>
        <row r="34">
          <cell r="G34" t="str">
            <v>AO11</v>
          </cell>
          <cell r="H34" t="str">
            <v>DIRECCIÓN TERRITORIAL ANDES OCCIDENTALES - DTAO</v>
          </cell>
          <cell r="I34" t="str">
            <v>SFF GALERAS</v>
          </cell>
        </row>
        <row r="35">
          <cell r="G35" t="str">
            <v>AO12</v>
          </cell>
          <cell r="H35" t="str">
            <v>DIRECCIÓN TERRITORIAL ANDES OCCIDENTALES - DTAO</v>
          </cell>
          <cell r="I35" t="str">
            <v>SFF OTÚN QUIMBAYA</v>
          </cell>
        </row>
        <row r="36">
          <cell r="G36" t="str">
            <v>CA00</v>
          </cell>
          <cell r="H36" t="str">
            <v>DIRECCIÓN TERRITORIAL CARIBE - DTCA</v>
          </cell>
          <cell r="I36" t="str">
            <v>DIRECCIÓN TERRITORIAL CARIBE - DTCA</v>
          </cell>
        </row>
        <row r="37">
          <cell r="G37" t="str">
            <v>CA01</v>
          </cell>
          <cell r="H37" t="str">
            <v>DIRECCIÓN TERRITORIAL CARIBE - DTCA</v>
          </cell>
          <cell r="I37" t="str">
            <v>PNN BAHÍA PORTETE KAURRELE</v>
          </cell>
        </row>
        <row r="38">
          <cell r="G38" t="str">
            <v>CA02</v>
          </cell>
          <cell r="H38" t="str">
            <v>DIRECCIÓN TERRITORIAL CARIBE - DTCA</v>
          </cell>
          <cell r="I38" t="str">
            <v>PNN CORALES DE PROFUNDIDAD</v>
          </cell>
        </row>
        <row r="39">
          <cell r="G39" t="str">
            <v>CA03</v>
          </cell>
          <cell r="H39" t="str">
            <v>DIRECCIÓN TERRITORIAL CARIBE - DTCA</v>
          </cell>
          <cell r="I39" t="str">
            <v>PNN CORALES DEL ROSARIO Y DE SAN BERNARDO</v>
          </cell>
        </row>
        <row r="40">
          <cell r="G40" t="str">
            <v>CA04</v>
          </cell>
          <cell r="H40" t="str">
            <v>DIRECCIÓN TERRITORIAL CARIBE - DTCA</v>
          </cell>
          <cell r="I40" t="str">
            <v>PNN MACUIRA</v>
          </cell>
        </row>
        <row r="41">
          <cell r="G41" t="str">
            <v>CA05</v>
          </cell>
          <cell r="H41" t="str">
            <v>DIRECCIÓN TERRITORIAL CARIBE - DTCA</v>
          </cell>
          <cell r="I41" t="str">
            <v>PNN OLD PROVIDENCE MC BEAN LAGOON</v>
          </cell>
        </row>
        <row r="42">
          <cell r="G42" t="str">
            <v>CA06</v>
          </cell>
          <cell r="H42" t="str">
            <v>DIRECCIÓN TERRITORIAL CARIBE - DTCA</v>
          </cell>
          <cell r="I42" t="str">
            <v>PNN PARAMILLO</v>
          </cell>
        </row>
        <row r="43">
          <cell r="G43" t="str">
            <v>CA07</v>
          </cell>
          <cell r="H43" t="str">
            <v>DIRECCIÓN TERRITORIAL CARIBE - DTCA</v>
          </cell>
          <cell r="I43" t="str">
            <v>RNN CORDILLERA BEATA</v>
          </cell>
        </row>
        <row r="44">
          <cell r="G44" t="str">
            <v>CA08</v>
          </cell>
          <cell r="H44" t="str">
            <v>DIRECCIÓN TERRITORIAL CARIBE - DTCA</v>
          </cell>
          <cell r="I44" t="str">
            <v>PNN SIERRA NEVADA DE SANTA MARTA</v>
          </cell>
        </row>
        <row r="45">
          <cell r="G45" t="str">
            <v>CA09</v>
          </cell>
          <cell r="H45" t="str">
            <v>DIRECCIÓN TERRITORIAL CARIBE - DTCA</v>
          </cell>
          <cell r="I45" t="str">
            <v>PNN TAYRONA</v>
          </cell>
        </row>
        <row r="46">
          <cell r="G46" t="str">
            <v>CA10</v>
          </cell>
          <cell r="H46" t="str">
            <v>DIRECCIÓN TERRITORIAL CARIBE - DTCA</v>
          </cell>
          <cell r="I46" t="str">
            <v>SF ACANDÍ, PLAYÓN Y PLAYONA</v>
          </cell>
        </row>
        <row r="47">
          <cell r="G47" t="str">
            <v>CA11</v>
          </cell>
          <cell r="H47" t="str">
            <v>DIRECCIÓN TERRITORIAL CARIBE - DTCA</v>
          </cell>
          <cell r="I47" t="str">
            <v>SFF LOS FLAMENCOS</v>
          </cell>
        </row>
        <row r="48">
          <cell r="G48" t="str">
            <v>CA12</v>
          </cell>
          <cell r="H48" t="str">
            <v>DIRECCIÓN TERRITORIAL CARIBE - DTCA</v>
          </cell>
          <cell r="I48" t="str">
            <v>SFF CIÉNAGA GRANDE DE SANTA MARTA</v>
          </cell>
        </row>
        <row r="49">
          <cell r="G49" t="str">
            <v>CA13</v>
          </cell>
          <cell r="H49" t="str">
            <v>DIRECCIÓN TERRITORIAL CARIBE - DTCA</v>
          </cell>
          <cell r="I49" t="str">
            <v>SFF EL CORCHAL "EL MONO HERNÁNDEZ"</v>
          </cell>
        </row>
        <row r="50">
          <cell r="G50" t="str">
            <v>CA14</v>
          </cell>
          <cell r="H50" t="str">
            <v>DIRECCIÓN TERRITORIAL CARIBE - DTCA</v>
          </cell>
          <cell r="I50" t="str">
            <v>SFF LOS COLORADOS</v>
          </cell>
        </row>
        <row r="51">
          <cell r="G51" t="str">
            <v>CA15</v>
          </cell>
          <cell r="H51" t="str">
            <v>DIRECCIÓN TERRITORIAL CARIBE - DTCA</v>
          </cell>
          <cell r="I51" t="str">
            <v>VÍA PARQUE ISLA DE SALAMANCA</v>
          </cell>
        </row>
        <row r="52">
          <cell r="G52" t="str">
            <v>NC00</v>
          </cell>
          <cell r="H52" t="str">
            <v>1. DIRECCIÓN GENERAL - DG</v>
          </cell>
          <cell r="I52" t="str">
            <v>DIRECCIÓN GENERAL</v>
          </cell>
        </row>
        <row r="53">
          <cell r="G53" t="str">
            <v>NC01</v>
          </cell>
          <cell r="H53" t="str">
            <v>1. DIRECCIÓN GENERAL - DG</v>
          </cell>
          <cell r="I53" t="str">
            <v>GRUPO DE COMUNICACIONES Y EDUCACIÓN AMBIENTAL</v>
          </cell>
        </row>
        <row r="54">
          <cell r="G54" t="str">
            <v>NC02</v>
          </cell>
          <cell r="H54" t="str">
            <v>1. DIRECCIÓN GENERAL - DG</v>
          </cell>
          <cell r="I54" t="str">
            <v>GRUPO DE CONTROL INTERNO</v>
          </cell>
        </row>
        <row r="55">
          <cell r="G55" t="str">
            <v>NC03</v>
          </cell>
          <cell r="H55" t="str">
            <v>1. DIRECCIÓN GENERAL - DG</v>
          </cell>
          <cell r="I55" t="str">
            <v>GRUPO DE TECNOLOGÍAS DE LA INFORMACIÓN Y LAS COMUNICACIONES</v>
          </cell>
        </row>
        <row r="56">
          <cell r="G56" t="str">
            <v>NC04</v>
          </cell>
          <cell r="H56" t="str">
            <v>1. DIRECCIÓN GENERAL - DG</v>
          </cell>
          <cell r="I56" t="str">
            <v>OFICINA ASESORA PLANEACIÓN</v>
          </cell>
        </row>
        <row r="57">
          <cell r="G57" t="str">
            <v>NC05</v>
          </cell>
          <cell r="H57" t="str">
            <v>1. DIRECCIÓN GENERAL - DG</v>
          </cell>
          <cell r="I57" t="str">
            <v>OFICINA ASESORA JURÍDICA</v>
          </cell>
        </row>
        <row r="58">
          <cell r="G58" t="str">
            <v>NC06</v>
          </cell>
          <cell r="H58" t="str">
            <v>1. DIRECCIÓN GENERAL - DG</v>
          </cell>
          <cell r="I58" t="str">
            <v>OFICINA DE CONTROL DISCIPLINARIO INTERNO</v>
          </cell>
        </row>
        <row r="59">
          <cell r="G59" t="str">
            <v>NC07</v>
          </cell>
          <cell r="H59" t="str">
            <v>1. DIRECCIÓN GENERAL - DG</v>
          </cell>
          <cell r="I59" t="str">
            <v>OFICINA DE GESTION DEL RIESGO</v>
          </cell>
        </row>
        <row r="60">
          <cell r="G60" t="str">
            <v>NC10</v>
          </cell>
          <cell r="H60" t="str">
            <v>2. SUBDIRECCIÓN ADMINISTRATIVA Y FINANCIERA - SAF</v>
          </cell>
          <cell r="I60" t="str">
            <v>SUBDIRECCIÓN ADMINISTRATIVA Y FINANCIERA</v>
          </cell>
        </row>
        <row r="61">
          <cell r="G61" t="str">
            <v>NC11</v>
          </cell>
          <cell r="H61" t="str">
            <v>2. SUBDIRECCIÓN ADMINISTRATIVA Y FINANCIERA - SAF</v>
          </cell>
          <cell r="I61" t="str">
            <v>GRUPO DE GESTIÓN HUMANA</v>
          </cell>
        </row>
        <row r="62">
          <cell r="G62" t="str">
            <v>NC12</v>
          </cell>
          <cell r="H62" t="str">
            <v>2. SUBDIRECCIÓN ADMINISTRATIVA Y FINANCIERA - SAF</v>
          </cell>
          <cell r="I62" t="str">
            <v>GRUPO DE INFRAESTRUCTURA</v>
          </cell>
        </row>
        <row r="63">
          <cell r="G63" t="str">
            <v>NC13</v>
          </cell>
          <cell r="H63" t="str">
            <v>2. SUBDIRECCIÓN ADMINISTRATIVA Y FINANCIERA - SAF</v>
          </cell>
          <cell r="I63" t="str">
            <v>GRUPO DE PROCESOS CORPORATIVOS</v>
          </cell>
        </row>
        <row r="64">
          <cell r="G64" t="str">
            <v>NC20</v>
          </cell>
          <cell r="H64" t="str">
            <v>3. SUBDIRECCIÓN DE GESTIÓN Y MANEJO DE ÁREAS PROTEGIDAS - SGM</v>
          </cell>
          <cell r="I64" t="str">
            <v>SUBDIRECCIÓN DE GESTIÓN Y MANEJO DE ÁREAS PROTEGIDAS</v>
          </cell>
        </row>
        <row r="65">
          <cell r="G65" t="str">
            <v>NC21</v>
          </cell>
          <cell r="H65" t="str">
            <v>3. SUBDIRECCIÓN DE GESTIÓN Y MANEJO DE ÁREAS PROTEGIDAS - SGM</v>
          </cell>
          <cell r="I65" t="str">
            <v>GRUPO DE GESTIÓN DEL CONOCIMIENTO E INNOVACIÓN</v>
          </cell>
        </row>
        <row r="66">
          <cell r="G66" t="str">
            <v>NC22</v>
          </cell>
          <cell r="H66" t="str">
            <v>3. SUBDIRECCIÓN DE GESTIÓN Y MANEJO DE ÁREAS PROTEGIDAS - SGM</v>
          </cell>
          <cell r="I66" t="str">
            <v>GRUPO DE GESTIÓN E INTEGRACIÓN DEL SINAP</v>
          </cell>
        </row>
        <row r="67">
          <cell r="G67" t="str">
            <v>NC23</v>
          </cell>
          <cell r="H67" t="str">
            <v>3. SUBDIRECCIÓN DE GESTIÓN Y MANEJO DE ÁREAS PROTEGIDAS - SGM</v>
          </cell>
          <cell r="I67" t="str">
            <v>GRUPO DE PLANEACIÓN Y MANEJO DE ÁREAS PROTEGIDAS</v>
          </cell>
        </row>
        <row r="68">
          <cell r="G68" t="str">
            <v>NC24</v>
          </cell>
          <cell r="H68" t="str">
            <v>3. SUBDIRECCIÓN DE GESTIÓN Y MANEJO DE ÁREAS PROTEGIDAS - SGM</v>
          </cell>
          <cell r="I68" t="str">
            <v>GRUPO DE TRÁMITES Y EVALUACIÓN AMBIENTAL</v>
          </cell>
        </row>
        <row r="69">
          <cell r="G69" t="str">
            <v>NC30</v>
          </cell>
          <cell r="H69" t="str">
            <v>4. SUBDIRECCIÓN DE SOSTENIBILIDAD Y NEGOCIOS AMBIENTALES - SSNA</v>
          </cell>
          <cell r="I69" t="str">
            <v>SUBDIRECCIÓN DE SOSTENIBILIDAD Y NEGOCIOS AMBIENTALES</v>
          </cell>
        </row>
        <row r="70">
          <cell r="G70" t="str">
            <v>OR00</v>
          </cell>
          <cell r="H70" t="str">
            <v>DIRECCIÓN TERRITORIAL ORINOQUÍA - DTOR</v>
          </cell>
          <cell r="I70" t="str">
            <v>DIRECCIÓN TERRITORIAL ORINOQUÍA - DTOR</v>
          </cell>
        </row>
        <row r="71">
          <cell r="G71" t="str">
            <v>OR01</v>
          </cell>
          <cell r="H71" t="str">
            <v>DIRECCIÓN TERRITORIAL ORINOQUÍA - DTOR</v>
          </cell>
          <cell r="I71" t="str">
            <v>DNMI CINARUCO</v>
          </cell>
        </row>
        <row r="72">
          <cell r="G72" t="str">
            <v>OR02</v>
          </cell>
          <cell r="H72" t="str">
            <v>DIRECCIÓN TERRITORIAL ORINOQUÍA - DTOR</v>
          </cell>
          <cell r="I72" t="str">
            <v>PNN CHINGAZA</v>
          </cell>
        </row>
        <row r="73">
          <cell r="G73" t="str">
            <v>OR03</v>
          </cell>
          <cell r="H73" t="str">
            <v>DIRECCIÓN TERRITORIAL ORINOQUÍA - DTOR</v>
          </cell>
          <cell r="I73" t="str">
            <v>PNN CORDILLERA DE LOS PICACHOS</v>
          </cell>
        </row>
        <row r="74">
          <cell r="G74" t="str">
            <v>OR04</v>
          </cell>
          <cell r="H74" t="str">
            <v>DIRECCIÓN TERRITORIAL ORINOQUÍA - DTOR</v>
          </cell>
          <cell r="I74" t="str">
            <v>PNN TUPARRO</v>
          </cell>
        </row>
        <row r="75">
          <cell r="G75" t="str">
            <v>OR05</v>
          </cell>
          <cell r="H75" t="str">
            <v>DIRECCIÓN TERRITORIAL ORINOQUÍA - DTOR</v>
          </cell>
          <cell r="I75" t="str">
            <v>PNN SIERRA DE LA MACARENA</v>
          </cell>
        </row>
        <row r="76">
          <cell r="G76" t="str">
            <v>OR06</v>
          </cell>
          <cell r="H76" t="str">
            <v>DIRECCIÓN TERRITORIAL ORINOQUÍA - DTOR</v>
          </cell>
          <cell r="I76" t="str">
            <v>PNN SUMAPAZ</v>
          </cell>
        </row>
        <row r="77">
          <cell r="G77" t="str">
            <v>OR07</v>
          </cell>
          <cell r="H77" t="str">
            <v>DIRECCIÓN TERRITORIAL ORINOQUÍA - DTOR</v>
          </cell>
          <cell r="I77" t="str">
            <v>PNN TINIGUA</v>
          </cell>
        </row>
        <row r="78">
          <cell r="G78" t="str">
            <v>OR08</v>
          </cell>
          <cell r="H78" t="str">
            <v>DIRECCIÓN TERRITORIAL ORINOQUÍA - DTOR</v>
          </cell>
          <cell r="I78" t="str">
            <v>PNN SERRANÍA MANACACIAS</v>
          </cell>
        </row>
        <row r="79">
          <cell r="G79" t="str">
            <v>PA00</v>
          </cell>
          <cell r="H79" t="str">
            <v>DIRECCIÓN TERRITORIAL PACÍFICO - DTPA</v>
          </cell>
          <cell r="I79" t="str">
            <v>DIRECCIÓN TERRITORIAL PACÍFICO - DTPA</v>
          </cell>
        </row>
        <row r="80">
          <cell r="G80" t="str">
            <v>PA01</v>
          </cell>
          <cell r="H80" t="str">
            <v>DIRECCIÓN TERRITORIAL PACÍFICO - DTPA</v>
          </cell>
          <cell r="I80" t="str">
            <v>DNMI CABO MANGLARES, BAJO MIRA Y FRONTERA</v>
          </cell>
        </row>
        <row r="81">
          <cell r="G81" t="str">
            <v>PA02</v>
          </cell>
          <cell r="H81" t="str">
            <v>DIRECCIÓN TERRITORIAL PACÍFICO - DTPA</v>
          </cell>
          <cell r="I81" t="str">
            <v>DNMI COLINAS Y LOMAS SUBMARINAS DE LA CUENCA DEL PACÍFICO NORTE</v>
          </cell>
        </row>
        <row r="82">
          <cell r="G82" t="str">
            <v>PA03</v>
          </cell>
          <cell r="H82" t="str">
            <v>DIRECCIÓN TERRITORIAL PACÍFICO - DTPA</v>
          </cell>
          <cell r="I82" t="str">
            <v>DNMI YURUPARÍ - MALPELO</v>
          </cell>
        </row>
        <row r="83">
          <cell r="G83" t="str">
            <v>PA04</v>
          </cell>
          <cell r="H83" t="str">
            <v>DIRECCIÓN TERRITORIAL PACÍFICO - DTPA</v>
          </cell>
          <cell r="I83" t="str">
            <v>PNN FARALLONES DE CALI</v>
          </cell>
        </row>
        <row r="84">
          <cell r="G84" t="str">
            <v>PA05</v>
          </cell>
          <cell r="H84" t="str">
            <v>DIRECCIÓN TERRITORIAL PACÍFICO - DTPA</v>
          </cell>
          <cell r="I84" t="str">
            <v>PNN GORGONA</v>
          </cell>
        </row>
        <row r="85">
          <cell r="G85" t="str">
            <v>PA06</v>
          </cell>
          <cell r="H85" t="str">
            <v>DIRECCIÓN TERRITORIAL PACÍFICO - DTPA</v>
          </cell>
          <cell r="I85" t="str">
            <v>PNN LOS KATÍOS</v>
          </cell>
        </row>
        <row r="86">
          <cell r="G86" t="str">
            <v>PA07</v>
          </cell>
          <cell r="H86" t="str">
            <v>DIRECCIÓN TERRITORIAL PACÍFICO - DTPA</v>
          </cell>
          <cell r="I86" t="str">
            <v>PNN MUNCHIQUE</v>
          </cell>
        </row>
        <row r="87">
          <cell r="G87" t="str">
            <v>PA08</v>
          </cell>
          <cell r="H87" t="str">
            <v>DIRECCIÓN TERRITORIAL PACÍFICO - DTPA</v>
          </cell>
          <cell r="I87" t="str">
            <v>PNN SANQUIANGA</v>
          </cell>
        </row>
        <row r="88">
          <cell r="G88" t="str">
            <v>PA09</v>
          </cell>
          <cell r="H88" t="str">
            <v>DIRECCIÓN TERRITORIAL PACÍFICO - DTPA</v>
          </cell>
          <cell r="I88" t="str">
            <v>PNN URAMBA BAHÍA MÁLAGA</v>
          </cell>
        </row>
        <row r="89">
          <cell r="G89" t="str">
            <v>PA10</v>
          </cell>
          <cell r="H89" t="str">
            <v>DIRECCIÓN TERRITORIAL PACÍFICO - DTPA</v>
          </cell>
          <cell r="I89" t="str">
            <v>PNN UTRÍA</v>
          </cell>
        </row>
        <row r="90">
          <cell r="G90" t="str">
            <v>PA11</v>
          </cell>
          <cell r="H90" t="str">
            <v>DIRECCIÓN TERRITORIAL PACÍFICO - DTPA</v>
          </cell>
          <cell r="I90" t="str">
            <v>SFF MALPELO</v>
          </cell>
        </row>
      </sheetData>
      <sheetData sheetId="10" refreshError="1"/>
      <sheetData sheetId="11" refreshError="1"/>
      <sheetData sheetId="12" refreshError="1"/>
      <sheetData sheetId="13" refreshError="1"/>
    </sheetDataSet>
  </externalBook>
</externalLink>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invalid="1" refreshedBy="JUAN CAMILO ALARCON JARAMILLO" refreshedDate="45944.609548148146" createdVersion="8" refreshedVersion="8" minRefreshableVersion="3" recordCount="1028" xr:uid="{60926F5A-6C93-449C-9216-E827971DDEDB}">
  <cacheSource type="worksheet">
    <worksheetSource ref="I5:AD1018" sheet="ANEXO"/>
  </cacheSource>
  <cacheFields count="22">
    <cacheField name="Consecutivo" numFmtId="0">
      <sharedItems/>
    </cacheField>
    <cacheField name="NIVEL DE GESTIÓN" numFmtId="0">
      <sharedItems/>
    </cacheField>
    <cacheField name="DEPENDENCIA" numFmtId="0">
      <sharedItems count="11">
        <s v="1. DIRECCIÓN GENERAL - DG"/>
        <s v="DIRECCIÓN TERRITORIAL ORINOQUÍA - DTOR"/>
        <s v="2. SUBDIRECCIÓN ADMINISTRATIVA Y FINANCIERA - SAF"/>
        <s v="DIRECCIÓN TERRITORIAL AMAZONÍA - DTAM"/>
        <s v="DIRECCIÓN TERRITORIAL ANDES NORORIENTALES - DTAN"/>
        <s v="DIRECCIÓN TERRITORIAL ANDES OCCIDENTALES - DTAO"/>
        <s v="DIRECCIÓN TERRITORIAL CARIBE - DTCA"/>
        <s v="DIRECCIÓN TERRITORIAL PACÍFICO - DTPA"/>
        <s v="3. SUBDIRECCIÓN DE GESTIÓN Y MANEJO DE ÁREAS PROTEGIDAS - SGM"/>
        <s v="4. SUBDIRECCIÓN DE SOSTENIBILIDAD Y NEGOCIOS AMBIENTALES - SSNA"/>
        <s v="XXXX"/>
      </sharedItems>
    </cacheField>
    <cacheField name="SUB DEPENDENCIA" numFmtId="0">
      <sharedItems count="93">
        <s v="GRUPO DE COOPERACION Y ASUNTOS INTERNACIONALES"/>
        <s v="OFICINA ASESORA PLANEACIÓN"/>
        <s v="PNN CHINGAZA"/>
        <s v="GRUPO DE INFRAESTRUCTURA"/>
        <s v="DIRECCIÓN TERRITORIAL AMAZONÍA"/>
        <s v="PNN ALTO FRAGUA INDI WASI"/>
        <s v="PNN AMACAYACU"/>
        <s v="PNN CAHUINARÍ"/>
        <s v="PNN LA PAYA"/>
        <s v="PNN RIO PURÉ"/>
        <s v="PNN SERRANÍA DE CHIRIBIQUETE"/>
        <s v="PNN SERRANÍA DE LOS CHURUMBELOS AUKA WASI"/>
        <s v="PNN YAIGOJÉ APAPORIS"/>
        <s v="RNN NUKAK"/>
        <s v="RNN PUINAWAI"/>
        <s v="SF PLANTAS MEDICINALES ORITO INGI ANDE"/>
        <s v="ANU LOS ESTORAQUES"/>
        <s v="DIRECCIÓN TERRITORIAL ANDES NORORIENTALES"/>
        <s v="PNN CATATUMBO BARÍ"/>
        <s v="PNN EL COCUY"/>
        <s v="PNN PISBA"/>
        <s v="PNN SERRANÍA DE LOS YARIGUÍES"/>
        <s v="PNN TAMÁ"/>
        <s v="SFF GUANENTÁ ALTO RIO FONCE"/>
        <s v="SFF IGUAQUE"/>
        <s v="DIRECCIÓN TERRITORIAL ANDES OCCIDENTALES"/>
        <s v="PNN COMPLEJO VOLCÁNICO DOÑA JUANA CASCABEL"/>
        <s v="PNN CUEVA DE LOS GUÁCHAROS"/>
        <s v="PNN LAS HERMOSAS GLORIA VALENCIA DE CASTAÑO"/>
        <s v="PNN LAS ORQUÍDEAS"/>
        <s v="PNN LOS NEVADOS"/>
        <s v="PNN NEVADO DEL HUILA"/>
        <s v="PNN PURACÉ"/>
        <s v="PNN SELVA DE FLORENCIA"/>
        <s v="PNN TATAMÁ"/>
        <s v="SF ISLA DE LA COROTA"/>
        <s v="SFF GALERAS"/>
        <s v="SFF OTÚN QUIMBAYA"/>
        <s v="DIRECCIÓN TERRITORIAL CARIBE "/>
        <s v="PNN BAHÍA PORTETE KAURRELE"/>
        <s v="PNN CORALES DE PROFUNDIDAD"/>
        <s v="PNN CORALES DEL ROSARIO Y DE SAN BERNARDO"/>
        <s v="PNN MACUIRA"/>
        <s v="PNN OLD PROVIDENCE MC BEAN LAGOON"/>
        <s v="PNN PARAMILLO"/>
        <s v="PNN SIERRA NEVADA DE SANTA MARTA"/>
        <s v="PNN TAYRONA"/>
        <s v="SF ACANDÍ, PLAYÓN Y PLAYONA"/>
        <s v="SFF CIÉNAGA GRANDE DE SANTA MARTA"/>
        <s v="SFF EL CORCHAL &quot;EL MONO HERNÁNDEZ&quot;"/>
        <s v="SFF LOS COLORADOS"/>
        <s v="SFF LOS FLAMENCOS"/>
        <s v="VÍA PARQUE ISLA DE SALAMANCA"/>
        <s v="DIRECCIÓN TERRITORIAL ORINOQUÍA"/>
        <s v="DNMI CINARUCO"/>
        <s v="PNN CORDILLERA DE LOS PICACHOS"/>
        <s v="PNN SERRANÍA MANACACIAS"/>
        <s v="PNN SIERRA DE LA MACARENA"/>
        <s v="PNN SUMAPAZ"/>
        <s v="PNN TINIGUA"/>
        <s v="PNN TUPARRO"/>
        <s v="DIRECCIÓN TERRITORIAL PACÍFICO"/>
        <s v="PNN FARALLONES DE CALI"/>
        <s v="PNN GORGONA"/>
        <s v="PNN LOS KATÍOS"/>
        <s v="PNN MUNCHIQUE"/>
        <s v="PNN SANQUIANGA"/>
        <s v="PNN URAMBA BAHÍA MÁLAGA"/>
        <s v="PNN UTRÍA"/>
        <s v="OFICINA DE GESTION DEL RIESGO"/>
        <s v="GRUPO DE GESTIÓN DEL CONOCIMIENTO E INNOVACIÓN"/>
        <s v="GRUPO DE TRÁMITES Y EVALUACIÓN AMBIENTAL"/>
        <s v="DIRECCIÓN TERRITORIAL CARIBE"/>
        <s v="SFF MALPELO"/>
        <s v="SUBDIRECCIÓN DE SOSTENIBILIDAD Y NEGOCIOS AMBIENTALES"/>
        <s v="GRUPO DE PLANEACIÓN Y MANEJO DE ÁREAS PROTEGIDAS"/>
        <s v="SUBDIRECCIÓN DE GESTIÓN Y MANEJO DE ÁREAS PROTEGIDAS"/>
        <s v="DIRECCIÓN GENERAL"/>
        <s v="GRUPO DE COMUNICACIONES Y EDUCACIÓN AMBIENTAL"/>
        <s v="GRUPO DE CONTROL INTERNO"/>
        <s v="OFICINA ASESORA JURÍDICA"/>
        <s v="OFICINA DE CONTROL DISCIPLINARIO INTERNO"/>
        <s v="SUBDIRECCIÓN ADMINISTRATIVA Y FINANCIERA"/>
        <s v="GRUPO DE GESTIÓN E INTEGRACIÓN DEL SINAP"/>
        <s v="DNMI CABO MANGLARES, BAJO MIRA Y FRONTERA"/>
        <s v="RNN CORDILLERA BEATA"/>
        <s v="GRUPO DE TECNOLOGÍAS DE LA INFORMACIÓN Y LAS COMUNICACIONES"/>
        <s v="SFF EL CORCHAL EL MONO HERNANDEZ"/>
        <s v="PNN LOS CORALES DEL ROSARIO Y DE SAN BERNARDO"/>
        <s v="VIA PARQUE ISLA DE SALAMANCA"/>
        <s v="GRUPO DE GESTION E INTEGRACION DEL SINAP"/>
        <s v="XXXX"/>
        <s v="DIRECCIÓN TERRITORIAL AMAZONÍA - DTAM" u="1"/>
      </sharedItems>
    </cacheField>
    <cacheField name="RECURSO" numFmtId="0">
      <sharedItems count="5">
        <s v="REC 11"/>
        <s v="REC 20"/>
        <s v="REC 10"/>
        <s v="REC 21"/>
        <s v="XXXX"/>
      </sharedItems>
    </cacheField>
    <cacheField name="ENTIDAD" numFmtId="0">
      <sharedItems/>
    </cacheField>
    <cacheField name="GRUPO PARTICULAR" numFmtId="0">
      <sharedItems count="5">
        <s v="GENERAL"/>
        <s v="TUA"/>
        <s v="TSE"/>
        <s v="HECO"/>
        <s v="XXXX"/>
      </sharedItems>
    </cacheField>
    <cacheField name="CUENTA" numFmtId="0">
      <sharedItems/>
    </cacheField>
    <cacheField name="VALOR TOTAL" numFmtId="0">
      <sharedItems containsSemiMixedTypes="0" containsString="0" containsNumber="1" minValue="0" maxValue="6611000000"/>
    </cacheField>
    <cacheField name="CONTRACREDITO" numFmtId="0">
      <sharedItems containsString="0" containsBlank="1" containsNumber="1" minValue="6363" maxValue="1599979594"/>
    </cacheField>
    <cacheField name="CREDITO" numFmtId="0">
      <sharedItems containsString="0" containsBlank="1" containsNumber="1" minValue="40" maxValue="1599979594"/>
    </cacheField>
    <cacheField name="BLOQUEO" numFmtId="0">
      <sharedItems containsString="0" containsBlank="1" containsNumber="1" containsInteger="1" minValue="0" maxValue="0"/>
    </cacheField>
    <cacheField name="LIBERACION" numFmtId="0">
      <sharedItems containsString="0" containsBlank="1" containsNumber="1" containsInteger="1" minValue="0" maxValue="0"/>
    </cacheField>
    <cacheField name="VALOR FINAL" numFmtId="0">
      <sharedItems containsSemiMixedTypes="0" containsString="0" containsNumber="1" minValue="0" maxValue="5884910000"/>
    </cacheField>
    <cacheField name="VALOR FINAL BLOQUEO" numFmtId="0">
      <sharedItems containsSemiMixedTypes="0" containsString="0" containsNumber="1" minValue="0" maxValue="5884910000"/>
    </cacheField>
    <cacheField name="PROGRAMA" numFmtId="0">
      <sharedItems/>
    </cacheField>
    <cacheField name="PROYECTO " numFmtId="0">
      <sharedItems count="4">
        <s v="FORTALECIMIENTO DE LA CAPACIDAD INSTITUCIONAL DE PARQUES NACIONALES NATURALES A NIVEL NACIONAL."/>
        <s v="MEJORAMIENTO DE LA INFRAESTRUCTURA FÍSICA EN LOS PARQUES NACIONALES NATURALES DE COLOMBIA Y SUS ÁREAS PROTEGIDAS."/>
        <s v="CONSERVACIÓN DE LA DIVERSIDAD BIOLÓGICA DE LAS ÁREAS PROTEGIDAS DEL SINAP NACIONAL."/>
        <s v="XXXX"/>
      </sharedItems>
    </cacheField>
    <cacheField name="CÓDIGO BPIN" numFmtId="0">
      <sharedItems containsBlank="1" containsMixedTypes="1" containsNumber="1" containsInteger="1" minValue="2019011000081" maxValue="2023000000000600"/>
    </cacheField>
    <cacheField name="PRODUCTO" numFmtId="0">
      <sharedItems count="21">
        <s v="1. DOCUMENTOS DE PLANEACIÓN"/>
        <s v="1. SEDES ADECUADAS"/>
        <s v="1. SERVICIO DE PREVENCIÓN, VIGILANCIA Y CONTROL DE LAS ÁREAS PROTEGIDAS. "/>
        <s v="10. SERVICIO DE ECOTURISMO EN LAS ÁREAS PROTEGIDAS"/>
        <s v="11. DOCUMENTOS DE LINEAMIENTOS TÉCNICOS "/>
        <s v="2. SERVICIO DE IMPLEMENTACIÓN SISTEMAS DE GESTIÓN"/>
        <s v="2. SERVICIO DECLARACIÓN DE ÁREAS PROTEGIDAS"/>
        <s v="3. DOCUMENTOS NORMATIVOS"/>
        <s v="3. SEDES MANTENIDAS"/>
        <s v="3. SERVICIO DE EDUCACIÓN INFORMAL EN EL MARCO DE LA CONSERVACIÓN DE LA BIODIVERSIDAD Y LOS SERVICIO ECO SISTÉMICOS"/>
        <s v="4. DOCUMENTOS DE PLANEACIÓN PARA LA CONSERVACIÓN DE LA BIODIVERSIDAD Y SUS SERVICIOS ECO SISTÉMICOS"/>
        <s v="5. SERVICIO DE ADMINISTRACIÓN Y MANEJO DE ÁREAS PROTEGIDAS"/>
        <s v="6. SERVICIO DE PRODUCCIÓN DE PLÁNTULAS EN VIVEROS"/>
        <s v="6. SERVICIOS TECNOLÓGICOS"/>
        <s v="7. SERVICIO DE RESTAURACIÓN DE ECOSISTEMAS"/>
        <s v="7. SERVICIOS DE INFORMACIÓN IMPLEMENTADOS"/>
        <s v="8. SERVICIO DE REGISTRO DE ÁREAS PROTEGIDAS"/>
        <s v="9. DOCUMENTOS DE INVESTIGACIÓN PARA LA CONSERVACIÓN DE LA BIODIVERSIDAD Y SUS SERVICIOS ECOSISTÉMICOS"/>
        <s v="11. DOCUMENTOS DE LINEAMIENTOS TÉCNICOS"/>
        <s v="3. SERVICIO DE EDUCACIÓN INFORMAL EN EL MARCO DE LA CONSERVACIÓN DE LA BIODIVERSIDAD Y LOS SERVICIOS ECO SISTÉMICOS"/>
        <s v="XXXX"/>
      </sharedItems>
    </cacheField>
    <cacheField name="CÓDIGO PRODUCTO SIIF" numFmtId="0">
      <sharedItems containsBlank="1" containsMixedTypes="1" containsNumber="1" containsInteger="1" minValue="3202008" maxValue="3299065"/>
    </cacheField>
    <cacheField name="INDICADOR DE PRODUCTO" numFmtId="0">
      <sharedItems containsBlank="1"/>
    </cacheField>
    <cacheField name="ACTIVIDAD" numFmtId="0">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invalid="1" refreshedBy="Juan Camilo Alarcon Jaramillo" refreshedDate="46021.43384189815" createdVersion="8" refreshedVersion="8" minRefreshableVersion="3" recordCount="1015" xr:uid="{BE4F36BF-E20B-2440-AF1E-85FAB57F8DF7}">
  <cacheSource type="worksheet">
    <worksheetSource ref="I5:AE1020" sheet="ANEXO FONAM"/>
  </cacheSource>
  <cacheFields count="23">
    <cacheField name="Consecutivo" numFmtId="0">
      <sharedItems/>
    </cacheField>
    <cacheField name="NIVEL DE GESTIÓN" numFmtId="0">
      <sharedItems/>
    </cacheField>
    <cacheField name="DEPENDENCIA" numFmtId="0">
      <sharedItems count="11">
        <s v="4. SUBDIRECCIÓN DE SOSTENIBILIDAD Y NEGOCIOS AMBIENTALES - SSNA"/>
        <s v="3. SUBDIRECCIÓN DE GESTIÓN Y MANEJO DE ÁREAS PROTEGIDAS - SGM"/>
        <s v="DIRECCIÓN TERRITORIAL ANDES NORORIENTALES - DTAN"/>
        <s v="DIRECCIÓN TERRITORIAL ORINOQUÍA - DTOR"/>
        <s v="DIRECCIÓN TERRITORIAL PACÍFICO - DTPA"/>
        <s v="DIRECCIÓN TERRITORIAL CARIBE - DTCA"/>
        <s v="DIRECCIÓN TERRITORIAL AMAZONÍA - DTAM"/>
        <s v="DIRECCIÓN TERRITORIAL ANDES OCCIDENTALES - DTAO"/>
        <s v="2. SUBDIRECCIÓN ADMINISTRATIVA Y FINANCIERA - SAF"/>
        <s v="1. DIRECCIÓN GENERAL - DG"/>
        <s v="XXXX"/>
      </sharedItems>
    </cacheField>
    <cacheField name="SUB DEPENDENCIA" numFmtId="0">
      <sharedItems/>
    </cacheField>
    <cacheField name="SUB DEPENDENCIA-GRUPO PARTICULAR" numFmtId="0">
      <sharedItems count="101">
        <s v="SUBDIRECCIÓN DE SOSTENIBILIDAD Y NEGOCIOS AMBIENTALES"/>
        <s v="SUBDIRECCIÓN DE GESTIÓN Y MANEJO DE ÁREAS PROTEGIDAS"/>
        <s v="SUBDIRECCIÓN DE GESTIÓN Y MANEJO DE ÁREAS PROTEGIDAS-HECO"/>
        <s v="GRUPO DE GESTIÓN DEL CONOCIMIENTO E INNOVACIÓN"/>
        <s v="GRUPO DE GESTIÓN E INTEGRACIÓN DEL SINAP"/>
        <s v="GRUPO DE PLANEACIÓN Y MANEJO DE ÁREAS PROTEGIDAS"/>
        <s v="GRUPO DE PLANEACIÓN Y MANEJO DE ÁREAS PROTEGIDAS-HECO"/>
        <s v="GRUPO DE TRÁMITES Y EVALUACIÓN AMBIENTAL"/>
        <s v="DIRECCIÓN TERRITORIAL ANDES NORORIENTALES"/>
        <s v="ANU LOS ESTORAQUES"/>
        <s v="PNN CATATUMBO BARÍ"/>
        <s v="PNN EL COCUY"/>
        <s v="PNN PISBA"/>
        <s v="PNN SERRANÍA DE LOS YARIGUÍES-TSE"/>
        <s v="PNN SERRANÍA DE LOS YARIGUÍES"/>
        <s v="PNN TAMÁ"/>
        <s v="SFF GUANENTÁ ALTO RIO FONCE"/>
        <s v="SFF IGUAQUE"/>
        <s v="SFF IGUAQUE-TUA"/>
        <s v="DIRECCIÓN TERRITORIAL ORINOQUÍA"/>
        <s v="DNMI CINARUCO"/>
        <s v="PNN CHINGAZA-TUA"/>
        <s v="PNN CHINGAZA-TSE"/>
        <s v="PNN CORDILLERA DE LOS PICACHOS"/>
        <s v="PNN TUPARRO"/>
        <s v="PNN SIERRA DE LA MACARENA"/>
        <s v="PNN SUMAPAZ"/>
        <s v="PNN SUMAPAZ-TUA"/>
        <s v="PNN TINIGUA"/>
        <s v="PNN SERRANÍA MANACACIAS"/>
        <s v="DIRECCIÓN TERRITORIAL PACÍFICO"/>
        <s v="DNMI CABO MANGLARES, BAJO MIRA Y FRONTERA"/>
        <s v="DNMI COLINAS Y LOMAS SUBMARINAS DE LA CUENCA DEL PACÍFICO NORTE"/>
        <s v="DNMI YURUPARÍ - MALPELO"/>
        <s v="PNN FARALLONES DE CALI-TSE"/>
        <s v="PNN FARALLONES DE CALI-TUA"/>
        <s v="PNN GORGONA"/>
        <s v="PNN LOS KATÍOS"/>
        <s v="PNN MUNCHIQUE"/>
        <s v="PNN SANQUIANGA"/>
        <s v="PNN URAMBA BAHÍA MÁLAGA"/>
        <s v="PNN UTRÍA"/>
        <s v="SFF MALPELO"/>
        <s v="DIRECCIÓN TERRITORIAL CARIBE"/>
        <s v="PNN BAHÍA PORTETE KAURRELE"/>
        <s v="PNN CORALES DE PROFUNDIDAD"/>
        <s v="PNN CORALES DEL ROSARIO Y DE SAN BERNARDO"/>
        <s v="PNN MACUIRA"/>
        <s v="PNN OLD PROVIDENCE MC BEAN LAGOON"/>
        <s v="PNN PARAMILLO-TSE"/>
        <s v="RNN CORDILLERA BEATA"/>
        <s v="PNN SIERRA NEVADA DE SANTA MARTA"/>
        <s v="PNN TAYRONA"/>
        <s v="SF ACANDÍ, PLAYÓN Y PLAYONA"/>
        <s v="SFF LOS FLAMENCOS"/>
        <s v="SFF CIÉNAGA GRANDE DE SANTA MARTA"/>
        <s v="SFF EL CORCHAL &quot;EL MONO HERNÁNDEZ&quot;"/>
        <s v="SFF LOS COLORADOS"/>
        <s v="VÍA PARQUE ISLA DE SALAMANCA"/>
        <s v="DIRECCIÓN TERRITORIAL AMAZONÍA"/>
        <s v="PNN ALTO FRAGUA INDI WASI"/>
        <s v="PNN AMACAYACU"/>
        <s v="PNN CAHUINARÍ"/>
        <s v="PNN LA PAYA"/>
        <s v="PNN RIO PURÉ"/>
        <s v="PNN SERRANÍA DE CHIRIBIQUETE"/>
        <s v="PNN SERRANÍA DE LOS CHURUMBELOS AUKA WASI"/>
        <s v="PNN YAIGOJÉ APAPORIS"/>
        <s v="RNN NUKAK"/>
        <s v="RNN PUINAWAI"/>
        <s v="SF PLANTAS MEDICINALES ORITO INGI ANDE"/>
        <s v="DIRECCIÓN TERRITORIAL ANDES OCCIDENTALES"/>
        <s v="SUBDIRECCIÓN ADMINISTRATIVA Y FINANCIERA"/>
        <s v="GRUPO DE GESTION FINANCIERA"/>
        <s v="OFICINA DE GESTION DEL RIESGO"/>
        <s v="GRUPO DE CONTROL INTERNO"/>
        <s v="PNN COMPLEJO VOLCÁNICO DOÑA JUANA CASCABEL"/>
        <s v="PNN CUEVA DE LOS GUÁCHAROS"/>
        <s v="PNN LAS HERMOSAS GLORIA VALENCIA DE CASTAÑO"/>
        <s v="PNN LAS HERMOSAS GLORIA VALENCIA DE CASTAÑO-TSE"/>
        <s v="PNN LAS ORQUÍDEAS"/>
        <s v="PNN LAS ORQUÍDEAS-TSE"/>
        <s v="PNN LOS NEVADOS"/>
        <s v="PNN NEVADO DEL HUILA"/>
        <s v="PNN PURACÉ"/>
        <s v="PNN SELVA DE FLORENCIA-TSE"/>
        <s v="PNN SELVA DE FLORENCIA"/>
        <s v="PNN TATAMÁ"/>
        <s v="SF ISLA DE LA COROTA"/>
        <s v="SFF GALERAS"/>
        <s v="SFF GALERAS-TUA"/>
        <s v="SFF OTÚN QUIMBAYA"/>
        <s v="GRUPO DE INFRAESTRUCTURA"/>
        <s v="GRUPO DE TECNOLOGÍAS DE LA INFORMACIÓN Y LAS COMUNICACIONES"/>
        <s v="GRUPO DE COOPERACION Y ASUNTOS INTERNACIONALES"/>
        <s v="OFICINA ASESORA JURÍDICA"/>
        <s v="GRUPO DE COMUNICACIONES Y EDUCACIÓN AMBIENTAL"/>
        <s v="OFICINA ASESORA PLANEACIÓN"/>
        <s v="DIRECCIÓN GENERAL"/>
        <s v="OFICINA DE CONTROL DISCIPLINARIO INTERNO"/>
        <s v="XXXX"/>
      </sharedItems>
    </cacheField>
    <cacheField name="RECURSO" numFmtId="0">
      <sharedItems count="4">
        <s v="REC 11"/>
        <s v="REC 20"/>
        <s v="REC 21"/>
        <s v="XXXX"/>
      </sharedItems>
    </cacheField>
    <cacheField name="ENTIDAD" numFmtId="0">
      <sharedItems count="3">
        <s v="PGN"/>
        <s v="FONAM"/>
        <s v="XXXX"/>
      </sharedItems>
    </cacheField>
    <cacheField name="GRUPO PARTICULAR" numFmtId="0">
      <sharedItems/>
    </cacheField>
    <cacheField name="CUENTA" numFmtId="0">
      <sharedItems count="4">
        <s v="02 ADQUISICIÓN DE BIENES Y SERVICIOS"/>
        <s v="03 TRANSFERENCIAS CORRIENTES"/>
        <s v="08 GASTOS POR TRIBUTOS, MULTAS, SANCIONES E INTERESES DE MORA"/>
        <s v="XXXX"/>
      </sharedItems>
    </cacheField>
    <cacheField name="VALOR TOTAL" numFmtId="0">
      <sharedItems containsSemiMixedTypes="0" containsString="0" containsNumber="1" minValue="58888" maxValue="10730703631"/>
    </cacheField>
    <cacheField name="CONTRACREDITO" numFmtId="0">
      <sharedItems containsString="0" containsBlank="1" containsNumber="1" containsInteger="1" minValue="0" maxValue="0"/>
    </cacheField>
    <cacheField name="CREDITO" numFmtId="0">
      <sharedItems containsString="0" containsBlank="1" containsNumber="1" containsInteger="1" minValue="0" maxValue="0"/>
    </cacheField>
    <cacheField name="BLOQUEO" numFmtId="0">
      <sharedItems containsString="0" containsBlank="1" containsNumber="1" containsInteger="1" minValue="0" maxValue="0"/>
    </cacheField>
    <cacheField name="LIBERACION" numFmtId="0">
      <sharedItems containsString="0" containsBlank="1" containsNumber="1" containsInteger="1" minValue="0" maxValue="0"/>
    </cacheField>
    <cacheField name="VALOR FINAL" numFmtId="0">
      <sharedItems containsSemiMixedTypes="0" containsString="0" containsNumber="1" minValue="58888" maxValue="10730703631"/>
    </cacheField>
    <cacheField name="VALOR FINAL BLOQUEO" numFmtId="0">
      <sharedItems containsSemiMixedTypes="0" containsString="0" containsNumber="1" minValue="58888" maxValue="10730703631"/>
    </cacheField>
    <cacheField name="PROGRAMA" numFmtId="0">
      <sharedItems containsBlank="1" count="4">
        <s v="3202 CONSERVACIÓN DE LA BIODIVERSIDAD Y SUS SERVICIOS ECOSISTÉMICOS"/>
        <s v="3299 FORTALECIMIENTO DE LA GESTIÓN Y DIRECCIÓN DEL SECTOR AMBIENTE Y DESARROLLO SOSTENIBLE"/>
        <s v="XXXX"/>
        <m u="1"/>
      </sharedItems>
    </cacheField>
    <cacheField name="PROYECTO " numFmtId="0">
      <sharedItems count="4">
        <s v="CONSERVACIÓN DE LA DIVERSIDAD BIOLÓGICA DE LAS ÁREAS PROTEGIDAS DEL SINAP NACIONAL."/>
        <s v="MEJORAMIENTO DE LA INFRAESTRUCTURA FÍSICA EN LOS PARQUES NACIONALES NATURALES DE COLOMBIA Y SUS ÁREAS PROTEGIDAS."/>
        <s v="FORTALECIMIENTO DE LA CAPACIDAD INSTITUCIONAL DE PARQUES NACIONALES NATURALES A NIVEL NACIONAL."/>
        <s v="XXXX"/>
      </sharedItems>
    </cacheField>
    <cacheField name="CÓDIGO BPIN" numFmtId="0">
      <sharedItems containsMixedTypes="1" containsNumber="1" containsInteger="1" minValue="2019011000081" maxValue="202300000000060"/>
    </cacheField>
    <cacheField name="PRODUCTO" numFmtId="0">
      <sharedItems count="20">
        <s v="5. SERVICIO DE ADMINISTRACIÓN Y MANEJO DE ÁREAS PROTEGIDAS"/>
        <s v="10. SERVICIO DE ECOTURISMO EN LAS ÁREAS PROTEGIDAS"/>
        <s v="11. DOCUMENTOS DE LINEAMIENTOS TÉCNICOS"/>
        <s v="1. SERVICIO DE PREVENCIÓN, VIGILANCIA Y CONTROL DE LAS ÁREAS PROTEGIDAS."/>
        <s v="8. SERVICIO DE REGISTRO DE ÁREAS PROTEGIDAS"/>
        <s v="2. SERVICIO DECLARACIÓN DE ÁREAS PROTEGIDAS"/>
        <s v="6. SERVICIO DE PRODUCCIÓN DE PLÁNTULAS EN VIVEROS"/>
        <s v="4. DOCUMENTOS DE PLANEACIÓN PARA LA CONSERVACIÓN DE LA BIODIVERSIDAD Y SUS SERVICIOS ECO SISTÉMICOS"/>
        <s v="3. SERVICIO DE EDUCACIÓN INFORMAL EN EL MARCO DE LA CONSERVACIÓN DE LA BIODIVERSIDAD Y LOS SERVICIOS ECO SISTÉMICOS"/>
        <s v="7. SERVICIO DE RESTAURACIÓN DE ECOSISTEMAS"/>
        <s v="3. SEDES MANTENIDAS"/>
        <s v="2. SERVICIO DE IMPLEMENTACIÓN SISTEMAS DE GESTIÓN"/>
        <s v="1. SEDES ADECUADAS"/>
        <s v="9. DOCUMENTOS DE INVESTIGACIÓN PARA LA CONSERVACIÓN DE LA BIODIVERSIDAD Y SUS SERVICIOS ECOSISTÉMICOS"/>
        <s v="5. SERVICIO DE EDUCACIÓN INFORMAL PARA LA GESTIÓN ADMINISTRATIVA"/>
        <s v="1. DOCUMENTOS DE PLANEACIÓN"/>
        <s v="6. SERVICIOS TECNOLÓGICOS"/>
        <s v="3. DOCUMENTOS NORMATIVOS"/>
        <s v="XXXX"/>
        <s v="3. REALIZAR OTRAS ACTIVIDADES COMPLEMENTARIAS - NÚMERO" u="1"/>
      </sharedItems>
    </cacheField>
    <cacheField name="CÓDIGO PRODUCTO SIIF" numFmtId="0">
      <sharedItems/>
    </cacheField>
    <cacheField name="INDICADOR DE PRODUCTO" numFmtId="0">
      <sharedItems containsBlank="1"/>
    </cacheField>
    <cacheField name="ACTIVIDAD" numFmtId="0">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invalid="1" refreshedBy="JUAN CAMILO ALARCON JARAMILLO" refreshedDate="46029.520825694446" createdVersion="8" refreshedVersion="8" minRefreshableVersion="3" recordCount="33" xr:uid="{69AE3849-6FBD-4DE0-9BC4-DBA0151E4F38}">
  <cacheSource type="worksheet">
    <worksheetSource ref="D17:Z20" sheet="E1-FO-11"/>
  </cacheSource>
  <cacheFields count="23">
    <cacheField name="TIPO" numFmtId="0">
      <sharedItems/>
    </cacheField>
    <cacheField name="CONSECUTIVO " numFmtId="0">
      <sharedItems/>
    </cacheField>
    <cacheField name="NIVEL DE GESTIÓN" numFmtId="166">
      <sharedItems/>
    </cacheField>
    <cacheField name="DEPENDENCIA" numFmtId="166">
      <sharedItems/>
    </cacheField>
    <cacheField name="SUB DEPENDENCIA" numFmtId="166">
      <sharedItems/>
    </cacheField>
    <cacheField name="RECURSO" numFmtId="166">
      <sharedItems/>
    </cacheField>
    <cacheField name="ENTIDAD" numFmtId="166">
      <sharedItems/>
    </cacheField>
    <cacheField name="GRUPO PARTICULAR" numFmtId="166">
      <sharedItems/>
    </cacheField>
    <cacheField name="CUENTA" numFmtId="166">
      <sharedItems/>
    </cacheField>
    <cacheField name="VALOR VIGENTE" numFmtId="166">
      <sharedItems containsSemiMixedTypes="0" containsString="0" containsNumber="1" containsInteger="1" minValue="3000000" maxValue="1294481621"/>
    </cacheField>
    <cacheField name="SALDO DISPONIBLE" numFmtId="166">
      <sharedItems containsSemiMixedTypes="0" containsString="0" containsNumber="1" containsInteger="1" minValue="3000000" maxValue="1294481621"/>
    </cacheField>
    <cacheField name="CONTRACRÉDITO" numFmtId="164">
      <sharedItems containsSemiMixedTypes="0" containsString="0" containsNumber="1" containsInteger="1" minValue="2000000" maxValue="155000000"/>
    </cacheField>
    <cacheField name="CRÉDITO" numFmtId="164">
      <sharedItems containsNonDate="0" containsString="0" containsBlank="1"/>
    </cacheField>
    <cacheField name="VALOR FINAL" numFmtId="166">
      <sharedItems containsSemiMixedTypes="0" containsString="0" containsNumber="1" containsInteger="1" minValue="0" maxValue="1264481621"/>
    </cacheField>
    <cacheField name="PROGRAMA" numFmtId="166">
      <sharedItems containsMixedTypes="1" containsNumber="1" containsInteger="1" minValue="0" maxValue="0" count="2">
        <s v="3202 CONSERVACIÓN DE LA BIODIVERSIDAD Y SUS SERVICIOS ECOSISTÉMICOS"/>
        <n v="0" u="1"/>
      </sharedItems>
    </cacheField>
    <cacheField name="PROYECTO DE INVERSIÓN" numFmtId="166">
      <sharedItems count="1">
        <s v="CONSERVACIÓN DE LA DIVERSIDAD BIOLÓGICA DE LAS ÁREAS PROTEGIDAS DEL SINAP NACIONAL."/>
      </sharedItems>
    </cacheField>
    <cacheField name="PRODUCTO" numFmtId="166">
      <sharedItems count="3">
        <s v="1. SERVICIO DE PREVENCIÓN, VIGILANCIA Y CONTROL DE LAS ÁREAS PROTEGIDAS."/>
        <s v="5. SERVICIO DE ADMINISTRACIÓN Y MANEJO DE ÁREAS PROTEGIDAS"/>
        <s v="3. SERVICIO DE EDUCACIÓN INFORMAL EN EL MARCO DE LA CONSERVACIÓN DE LA BIODIVERSIDAD Y LOS SERVICIOS ECO SISTÉMICOS"/>
      </sharedItems>
    </cacheField>
    <cacheField name="CÓDIGO PRODUCTO SIIF" numFmtId="1">
      <sharedItems count="3">
        <s v="3202032"/>
        <s v="3202008"/>
        <s v="3202056"/>
      </sharedItems>
    </cacheField>
    <cacheField name="INDICADOR DE PRODUCTO" numFmtId="166">
      <sharedItems containsSemiMixedTypes="0" containsString="0" containsNumber="1" containsInteger="1" minValue="0" maxValue="0"/>
    </cacheField>
    <cacheField name="ACTIVIDAD" numFmtId="166">
      <sharedItems count="6">
        <s v="1. IMPLEMENTAR LAS ACCIONES DE PREVENCIÓN, VIGILANCIA Y CONTROL EN LAS ÁREAS PROTEGIDAS ADMINISTRADAS POR PNNC."/>
        <s v="10. ADELANTAR PROCESOS DE COORDINACIÓN DE LA FUNCIÓN PÚBLICA DE LA CONSERVACIÓN QUE CONTRIBUYAN A LA CONSTRUCCIÓN DE LA GOBERNANZA Y FORTALEZCAN LAS DIVERSAS FORMAS DE PARTICIPACIÓN CON LOS GRUPOS ÉTNICOS PRESENTES EN LAS ÁREAS PROTEGIDAS."/>
        <s v="15. FORTALECER LOS PROCESOS ADMINISTRATIVOS DE LAS ÁREAS DEL SPNNC."/>
        <s v="9. IMPLEMENTAR LOS INSTRUMENTOS DE PLANEACIÓN (PLANES DE MANEJO / REM U OTROS PROGRAMAS Y LINEAMIENTOS) DE LA ENTIDAD."/>
        <s v="5. ADELANTAR PROCESOS DE COMUNICACIÓN, EDUCACIÓN AMBIENTAL CON ACTORES PRIORIZADOS Y VINCULADOS A LA GESTIÓN TERRITORIAL DE LAS ÁREAS PROTEGIDAS."/>
        <s v="13. FORTALECER EL PROCESO DE INTEGRACIÓN DE LAS ÁREAS PROTEGIDAS COMO DETERMINANTES AMBIENTALES EN INSTRUMENTOS DE DESARROLLO Y ORDENAMIENTO TERRITORIAL."/>
      </sharedItems>
    </cacheField>
    <cacheField name="ORDINAL" numFmtId="166">
      <sharedItems count="1">
        <s v="Tiquetes"/>
      </sharedItems>
    </cacheField>
    <cacheField name="JUSTIFICACIÓN CONTRACRÉDITO / CRÉDITO" numFmtId="0">
      <sharedItems containsNonDate="0" containsString="0" containsBlank="1"/>
    </cacheField>
    <cacheField name="VIABILIDAD"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UAN CAMILO ALARCON JARAMILLO" refreshedDate="46197.511896875003" createdVersion="8" refreshedVersion="8" minRefreshableVersion="3" recordCount="1036" xr:uid="{E32BB6EE-AA33-4C76-9B10-47ABC44B5B6B}">
  <cacheSource type="worksheet">
    <worksheetSource ref="I5:AD1047" sheet="ANEXO"/>
  </cacheSource>
  <cacheFields count="22">
    <cacheField name="Consecutivo" numFmtId="0">
      <sharedItems/>
    </cacheField>
    <cacheField name="NIVEL DE GESTIÓN" numFmtId="0">
      <sharedItems containsBlank="1" count="5">
        <s v="NIVEL CENTRAL"/>
        <s v="NIVEL TERRITORIAL"/>
        <s v="XXXX"/>
        <m u="1"/>
        <s v="NIVEL_CENTRAL" u="1"/>
      </sharedItems>
    </cacheField>
    <cacheField name="DEPENDENCIA" numFmtId="0">
      <sharedItems containsBlank="1" count="12">
        <s v="4. SUBDIRECCIÓN DE SOSTENIBILIDAD Y NEGOCIOS AMBIENTALES - SSNA"/>
        <s v="3. SUBDIRECCIÓN DE GESTIÓN Y MANEJO DE ÁREAS PROTEGIDAS - SGM"/>
        <s v="DIRECCIÓN TERRITORIAL ANDES NORORIENTALES - DTAN"/>
        <s v="DIRECCIÓN TERRITORIAL ORINOQUÍA - DTOR"/>
        <s v="DIRECCIÓN TERRITORIAL PACÍFICO - DTPA"/>
        <s v="DIRECCIÓN TERRITORIAL CARIBE - DTCA"/>
        <s v="DIRECCIÓN TERRITORIAL AMAZONÍA - DTAM"/>
        <s v="DIRECCIÓN TERRITORIAL ANDES OCCIDENTALES - DTAO"/>
        <s v="2. SUBDIRECCIÓN ADMINISTRATIVA Y FINANCIERA - SAF"/>
        <s v="1. DIRECCIÓN GENERAL - DG"/>
        <s v="XXXX"/>
        <m u="1"/>
      </sharedItems>
    </cacheField>
    <cacheField name="SUB DEPENDENCIA" numFmtId="0">
      <sharedItems containsBlank="1" count="98">
        <s v="SUBDIRECCIÓN DE SOSTENIBILIDAD Y NEGOCIOS AMBIENTALES"/>
        <s v="SUBDIRECCIÓN DE GESTIÓN Y MANEJO DE ÁREAS PROTEGIDAS"/>
        <s v="GRUPO DE GESTIÓN DEL CONOCIMIENTO E INNOVACIÓN"/>
        <s v="GRUPO DE GESTIÓN E INTEGRACIÓN DEL SINAP"/>
        <s v="GRUPO DE PLANEACIÓN Y MANEJO DE ÁREAS PROTEGIDAS"/>
        <s v="GRUPO DE TRÁMITES Y EVALUACIÓN AMBIENTAL"/>
        <s v="DIRECCIÓN TERRITORIAL ANDES NORORIENTALES"/>
        <s v="ANU LOS ESTORAQUES"/>
        <s v="PNN CATATUMBO BARÍ"/>
        <s v="PNN EL COCUY"/>
        <s v="PNN PISBA"/>
        <s v="PNN SERRANÍA DE LOS YARIGUÍES"/>
        <s v="PNN TAMÁ"/>
        <s v="SFF GUANENTÁ ALTO RIO FONCE"/>
        <s v="SFF IGUAQUE"/>
        <s v="DIRECCIÓN TERRITORIAL ORINOQUÍA"/>
        <s v="DNMI CINARUCO"/>
        <s v="PNN CHINGAZA"/>
        <s v="PNN CORDILLERA DE LOS PICACHOS"/>
        <s v="PNN TUPARRO"/>
        <s v="PNN SIERRA DE LA MACARENA"/>
        <s v="PNN SUMAPAZ"/>
        <s v="PNN TINIGUA"/>
        <s v="PNN SERRANÍA MANACACIAS"/>
        <s v="DIRECCIÓN TERRITORIAL PACÍFICO"/>
        <s v="DNMI CABO MANGLARES, BAJO MIRA Y FRONTERA"/>
        <s v="DNMI COLINAS Y LOMAS SUBMARINAS DE LA CUENCA DEL PACÍFICO NORTE"/>
        <s v="DNMI YURUPARÍ - MALPELO"/>
        <s v="PNN FARALLONES DE CALI"/>
        <s v="PNN GORGONA"/>
        <s v="PNN LOS KATÍOS"/>
        <s v="PNN MUNCHIQUE"/>
        <s v="PNN SANQUIANGA"/>
        <s v="PNN URAMBA BAHÍA MÁLAGA"/>
        <s v="PNN UTRÍA"/>
        <s v="SFF MALPELO"/>
        <s v="DIRECCIÓN TERRITORIAL CARIBE"/>
        <s v="PNN BAHÍA PORTETE KAURRELE"/>
        <s v="PNN CORALES DE PROFUNDIDAD"/>
        <s v="PNN CORALES DEL ROSARIO Y DE SAN BERNARDO"/>
        <s v="PNN MACUIRA"/>
        <s v="PNN OLD PROVIDENCE MC BEAN LAGOON"/>
        <s v="PNN PARAMILLO"/>
        <s v="RNN CORDILLERA BEATA"/>
        <s v="PNN SIERRA NEVADA DE SANTA MARTA"/>
        <s v="PNN TAYRONA"/>
        <s v="SF ACANDÍ, PLAYÓN Y PLAYONA"/>
        <s v="SFF LOS FLAMENCOS"/>
        <s v="SFF CIÉNAGA GRANDE DE SANTA MARTA"/>
        <s v="SFF EL CORCHAL &quot;EL MONO HERNÁNDEZ&quot;"/>
        <s v="SFF LOS COLORADOS"/>
        <s v="VÍA PARQUE ISLA DE SALAMANCA"/>
        <s v="DIRECCIÓN TERRITORIAL AMAZONÍA"/>
        <s v="PNN ALTO FRAGUA INDI WASI"/>
        <s v="PNN AMACAYACU"/>
        <s v="PNN CAHUINARÍ"/>
        <s v="PNN LA PAYA"/>
        <s v="PNN RIO PURÉ"/>
        <s v="PNN SERRANÍA DE CHIRIBIQUETE"/>
        <s v="PNN SERRANÍA DE LOS CHURUMBELOS AUKA WASI"/>
        <s v="PNN YAIGOJÉ APAPORIS"/>
        <s v="RNN NUKAK"/>
        <s v="RNN PUINAWAI"/>
        <s v="SF PLANTAS MEDICINALES ORITO INGI ANDE"/>
        <s v="DIRECCIÓN TERRITORIAL ANDES OCCIDENTALES"/>
        <s v="SUBDIRECCIÓN ADMINISTRATIVA Y FINANCIERA"/>
        <s v="GRUPO DE GESTION FINANCIERA"/>
        <s v="OFICINA DE GESTION DEL RIESGO"/>
        <s v="GRUPO DE CONTROL INTERNO"/>
        <s v="PNN COMPLEJO VOLCÁNICO DOÑA JUANA CASCABEL"/>
        <s v="PNN CUEVA DE LOS GUÁCHAROS"/>
        <s v="PNN LAS HERMOSAS GLORIA VALENCIA DE CASTAÑO"/>
        <s v="PNN LAS ORQUÍDEAS"/>
        <s v="PNN LOS NEVADOS"/>
        <s v="PNN NEVADO DEL HUILA"/>
        <s v="PNN PURACÉ"/>
        <s v="PNN SELVA DE FLORENCIA"/>
        <s v="PNN TATAMÁ"/>
        <s v="SF ISLA DE LA COROTA"/>
        <s v="SFF GALERAS"/>
        <s v="SFF OTÚN QUIMBAYA"/>
        <s v="GRUPO DE INFRAESTRUCTURA"/>
        <s v="GRUPO DE TECNOLOGÍAS DE LA INFORMACIÓN Y LAS COMUNICACIONES"/>
        <s v="GRUPO DE COOPERACION Y ASUNTOS INTERNACIONALES"/>
        <s v="OFICINA ASESORA JURÍDICA"/>
        <s v="GRUPO DE COMUNICACIONES Y EDUCACIÓN AMBIENTAL"/>
        <s v="OFICINA ASESORA PLANEACIÓN"/>
        <s v="DIRECCIÓN GENERAL"/>
        <s v="OFICINA DE CONTROL DISCIPLINARIO INTERNO"/>
        <s v="XXXX"/>
        <s v="DIRECCIÓN TERRITORIAL PACÍFICO - DTPA" u="1"/>
        <s v="DIRECCIÓN TERRITORIAL ANDES OCCIDENTALES - DTAO" u="1"/>
        <s v="DIRECCIÓN TERRITORIAL ANDES NORORIENTALES - DTAN" u="1"/>
        <s v="DIRECCIÓN TERRITORIAL ORINOQUÍA - DTOR" u="1"/>
        <s v="DIRECCIÓN TERRITORIAL CARIBE - DTCA" u="1"/>
        <s v="DIRECCIÓN TERRITORIAL AMAZONÍA - DTAM" u="1"/>
        <s v="2. SUBDIRECCIÓN ADMINISTRATIVA Y FINANCIERA - SAF" u="1"/>
        <m u="1"/>
      </sharedItems>
    </cacheField>
    <cacheField name="RECURSO" numFmtId="0">
      <sharedItems containsBlank="1" count="10">
        <s v="REC 11"/>
        <s v="REC 20"/>
        <s v="REC 21"/>
        <s v="XXXX"/>
        <s v="REC 10" u="1"/>
        <m u="1"/>
        <s v="Inversión - Recurso 10" u="1"/>
        <s v="Recurso Propio - Recurso 20" u="1"/>
        <s v="Inversión - Recurso 11" u="1"/>
        <s v="Recurso Propio - Recurso 21" u="1"/>
      </sharedItems>
    </cacheField>
    <cacheField name="ENTIDAD" numFmtId="0">
      <sharedItems containsBlank="1" count="4">
        <s v="PGN"/>
        <s v="FONAM"/>
        <s v="XXXX"/>
        <m u="1"/>
      </sharedItems>
    </cacheField>
    <cacheField name="GRUPO PARTICULAR" numFmtId="0">
      <sharedItems count="5">
        <s v="GENERAL"/>
        <s v="HECO"/>
        <s v="TSE"/>
        <s v="TUA"/>
        <s v="XXXX"/>
      </sharedItems>
    </cacheField>
    <cacheField name="CUENTA" numFmtId="0">
      <sharedItems count="4">
        <s v="02 ADQUISICIÓN DE BIENES Y SERVICIOS"/>
        <s v="03 TRANSFERENCIAS CORRIENTES"/>
        <s v="08 GASTOS POR TRIBUTOS, MULTAS, SANCIONES E INTERESES DE MORA"/>
        <s v="XXXX"/>
      </sharedItems>
    </cacheField>
    <cacheField name="VALOR TOTAL" numFmtId="0">
      <sharedItems containsSemiMixedTypes="0" containsString="0" containsNumber="1" minValue="0" maxValue="150480867573"/>
    </cacheField>
    <cacheField name="CONTRACREDITO" numFmtId="0">
      <sharedItems containsString="0" containsBlank="1" containsNumber="1" containsInteger="1" minValue="5900" maxValue="6497453552"/>
    </cacheField>
    <cacheField name="CREDITO" numFmtId="0">
      <sharedItems containsString="0" containsBlank="1" containsNumber="1" minValue="35500" maxValue="6497453552"/>
    </cacheField>
    <cacheField name="BLOQUEO" numFmtId="0">
      <sharedItems containsString="0" containsBlank="1" containsNumber="1" containsInteger="1" minValue="155235" maxValue="2110593621"/>
    </cacheField>
    <cacheField name="LIBERACION" numFmtId="0">
      <sharedItems containsString="0" containsBlank="1" containsNumber="1" containsInteger="1" minValue="155235" maxValue="2110593621"/>
    </cacheField>
    <cacheField name="VALOR FINAL" numFmtId="0">
      <sharedItems containsSemiMixedTypes="0" containsString="0" containsNumber="1" minValue="0" maxValue="150480867573"/>
    </cacheField>
    <cacheField name="VALOR FINAL BLOQUEO" numFmtId="0">
      <sharedItems containsSemiMixedTypes="0" containsString="0" containsNumber="1" minValue="0" maxValue="150480867573"/>
    </cacheField>
    <cacheField name="PROGRAMA" numFmtId="0">
      <sharedItems containsBlank="1" count="4">
        <s v="3202 CONSERVACIÓN DE LA BIODIVERSIDAD Y SUS SERVICIOS ECOSISTÉMICOS"/>
        <s v="3299 FORTALECIMIENTO DE LA GESTIÓN Y DIRECCIÓN DEL SECTOR AMBIENTE Y DESARROLLO SOSTENIBLE"/>
        <m/>
        <s v="XXXX"/>
      </sharedItems>
    </cacheField>
    <cacheField name="PROYECTO " numFmtId="0">
      <sharedItems containsBlank="1" count="5">
        <s v="CONSERVACIÓN DE LA DIVERSIDAD BIOLÓGICA DE LAS ÁREAS PROTEGIDAS DEL SINAP NACIONAL."/>
        <s v="MEJORAMIENTO DE LA INFRAESTRUCTURA FÍSICA EN LOS PARQUES NACIONALES NATURALES DE COLOMBIA Y SUS ÁREAS PROTEGIDAS."/>
        <s v="FORTALECIMIENTO DE LA CAPACIDAD INSTITUCIONAL DE PARQUES NACIONALES NATURALES A NIVEL NACIONAL."/>
        <s v="XXXX"/>
        <m u="1"/>
      </sharedItems>
    </cacheField>
    <cacheField name="CÓDIGO BPIN" numFmtId="0">
      <sharedItems containsMixedTypes="1" containsNumber="1" containsInteger="1" minValue="2019011000081" maxValue="202300000000304"/>
    </cacheField>
    <cacheField name="PRODUCTO" numFmtId="0">
      <sharedItems containsBlank="1" count="21">
        <s v="5. SERVICIO DE ADMINISTRACIÓN Y MANEJO DE ÁREAS PROTEGIDAS"/>
        <s v="10. SERVICIO DE ECOTURISMO EN LAS ÁREAS PROTEGIDAS"/>
        <s v="11. DOCUMENTOS DE LINEAMIENTOS TÉCNICOS"/>
        <s v="1. SERVICIO DE PREVENCIÓN, VIGILANCIA Y CONTROL DE LAS ÁREAS PROTEGIDAS."/>
        <s v="8. SERVICIO DE REGISTRO DE ÁREAS PROTEGIDAS"/>
        <s v="2. SERVICIO DECLARACIÓN DE ÁREAS PROTEGIDAS"/>
        <s v="6. SERVICIO DE PRODUCCIÓN DE PLÁNTULAS EN VIVEROS"/>
        <s v="4. DOCUMENTOS DE PLANEACIÓN PARA LA CONSERVACIÓN DE LA BIODIVERSIDAD Y SUS SERVICIOS ECO SISTÉMICOS"/>
        <s v="3. SERVICIO DE EDUCACIÓN INFORMAL EN EL MARCO DE LA CONSERVACIÓN DE LA BIODIVERSIDAD Y LOS SERVICIOS ECO SISTÉMICOS"/>
        <s v="7. SERVICIO DE RESTAURACIÓN DE ECOSISTEMAS"/>
        <s v="3. SEDES MANTENIDAS"/>
        <s v="2. SERVICIO DE IMPLEMENTACIÓN SISTEMAS DE GESTIÓN"/>
        <s v="1. SEDES ADECUADAS"/>
        <s v="9. DOCUMENTOS DE INVESTIGACIÓN PARA LA CONSERVACIÓN DE LA BIODIVERSIDAD Y SUS SERVICIOS ECOSISTÉMICOS"/>
        <s v="5. SERVICIO DE EDUCACIÓN INFORMAL PARA LA GESTIÓN ADMINISTRATIVA"/>
        <s v="1. DOCUMENTOS DE PLANEACIÓN"/>
        <s v="6. SERVICIOS TECNOLÓGICOS"/>
        <s v="3. DOCUMENTOS NORMATIVOS"/>
        <s v="XXXX"/>
        <s v="3. REALIZAR OTRAS ACTIVIDADES COMPLEMENTARIAS - NÚMERO" u="1"/>
        <m u="1"/>
      </sharedItems>
    </cacheField>
    <cacheField name="CÓDIGO PRODUCTO SIIF" numFmtId="0">
      <sharedItems containsMixedTypes="1" containsNumber="1" containsInteger="1" minValue="3202008" maxValue="3202060"/>
    </cacheField>
    <cacheField name="INDICADOR DE PRODUCTO" numFmtId="0">
      <sharedItems containsBlank="1"/>
    </cacheField>
    <cacheField name="ACTIVIDAD" numFmtId="0">
      <sharedItems containsBlank="1" count="51">
        <s v="15. FORTALECER LOS PROCESOS ADMINISTRATIVOS DE LAS ÁREAS DEL SPNNC."/>
        <s v="24. DESARROLLAR ACCIONES DE PROMOCIÓN, DIVULGACIÓN Y PARTICIPACIÓN QUE PERMITAN PROMOVER LAS ÁREAS PROTEGIDAS CON VOCACIÓN ECOTURÍSTICA A NIVEL NACIONAL E INTERNACIONAL."/>
        <s v="25. IMPLEMENTAR ACCIONES ENCAMINADAS AL SOSTENIMIENTO DEL ECOTURISMO EN LAS ÁREAS PROTEGIDAS Y SUS ZONAS DE INFLUENCIA."/>
        <s v="29. DISEÑAR E IMPLEMENTAR LAS ESTRATEGIAS DE SOSTENIBILIDAD CON BASE EN LAS COMPENSACIONES, VALORACIÓN DE LOS BIENES, BENEFICIOS ECOSISTÉMICOS Y CULTURALES E INICIATIVAS SOSTENIBLES EN LAS ÁREAS DEL SPNN."/>
        <s v="30. REALIZAR EL SEGUIMIENTO A LA IMPLEMENTACIÓN DE ESTRATEGIAS DE SOSTENIBILIDAD CON BASE EN LAS COMPENSACIONES, VALORACIÓN DE LOS BIENES, BENEFICIOS ECOSISTÉMICOS Y CULTURALES E INICIATIVAS SOSTENIBLES EN LAS ÁREAS DEL SPNN."/>
        <s v="27. REALIZAR SEGUIMIENTO A LOS ACUERDOS SUSCRITOS CON LAS FAMILIAS CAMPESINAS QUE USAN O HABITAN LAS ÁREAS PROTEGIDAS."/>
        <s v="9. IMPLEMENTAR LOS INSTRUMENTOS DE PLANEACIÓN (PLANES DE MANEJO / REM U OTROS PROGRAMAS Y LINEAMIENTOS) DE LA ENTIDAD."/>
        <s v="1. IMPLEMENTAR LAS ACCIONES DE PREVENCIÓN, VIGILANCIA Y CONTROL EN LAS ÁREAS PROTEGIDAS ADMINISTRADAS POR PNNC."/>
        <s v="20. CONTAR CON UN RUNAP ACTUALIZADO, OPERANDO Y CON AUTORIDADES FORTALECIDAS EN SU UTILIZACIÓN."/>
        <s v="3. IMPLEMENTAR LAS TRES FASES DE LA RUTA DE DECLARATORIA PARA LOS PROCESOS DE NUEVAS ÁREAS DE ACUERDO A LA NORMATIVIDAD VIGENTE."/>
        <s v="4. IMPLEMENTAR LAS TRES FASES DE LA RUTA PARA LA AMPLIACIÓN DE ÁREAS PROTEGIDAS DE ACUERDO A LA NORMATIVIDAD VIGENTE."/>
        <s v="10. ADELANTAR PROCESOS DE COORDINACIÓN DE LA FUNCIÓN PÚBLICA DE LA CONSERVACIÓN QUE CONTRIBUYAN A LA CONSTRUCCIÓN DE LA GOBERNANZA Y FORTALEZCAN LAS DIVERSAS FORMAS DE PARTICIPACIÓN CON LOS GRUPOS ÉTNICOS PRESENTES EN LAS ÁREAS PROTEGIDAS."/>
        <s v="13. FORTALECER EL PROCESO DE INTEGRACIÓN DE LAS ÁREAS PROTEGIDAS COMO DETERMINANTES AMBIENTALES EN INSTRUMENTOS DE DESARROLLO Y ORDENAMIENTO TERRITORIAL."/>
        <s v="14. LEVANTAR INFORMACIÓN DE LÍNEA BASE Y DE SEGUIMIENTO DE EFECTIVIDAD DEL MANEJO PARA LAS ÁREAS DEL SINAP."/>
        <s v="17. REALIZAR MONTAJE Y MANTENIMIENTO DE VIVEROS PARA PRODUCCIÓN DE PLÁNTULAS."/>
        <s v="8. ACTUALIZAR LOS INSTRUMENTOS DE PLANEACIÓN DE LAS ÁREAS ADMINISTRADAS POR LA ENTIDAD."/>
        <s v="26. IMPLEMENTAR LA RUTA DE ACUERDOS DE CONSERVACIÓN CON FAMILIAS CAMPESINAS QUE USAN O HABITAN LAS ÁREAS PROTEGIDAS."/>
        <s v="6. DESARROLLAR PROCESOS DE INTERPRETACIÓN DEL PATRIMONIO NATURAL Y CULTURAL EN LAS ÁREAS PROTEGIDAS."/>
        <s v="1.REALIZAR LA GEORREFERENCIACION"/>
        <s v="1.IMPLEMENTAR EL PLAN DE MANTENIEMIENTO DE FLORA"/>
        <s v="11. PROMOVER LA CONSERVACIÓN PRIVADA EN EL SINAP."/>
        <s v="21. DESARROLLAR LAS ACCIONES NECESARIAS PARA EL CUMPLIMIENTO EFECTIVO DE LOS REQUISITOS DE CALIDAD ASOCIADAS AL RUNAP"/>
        <s v="2. DESARROLLAR ACCIONES PARA ADELANTAR EL SANEAMIENTO PREDIAL EN LAS ÁREAS PROTEGIDAS DEL SPNN."/>
        <s v="5. ADELANTAR PROCESOS DE COMUNICACIÓN, EDUCACIÓN AMBIENTAL CON ACTORES PRIORIZADOS Y VINCULADOS A LA GESTIÓN TERRITORIAL DE LAS ÁREAS PROTEGIDAS."/>
        <s v="6. REALIZAR LAS OBRAS DE MANTENIMIENTOS DE LAS SEDES DE LAS ÁREAS PROTEGIDAS ENCARGADAS DE LA ADMINISTRACIÓN Y CONTROL DE LAS AREAS PROTEGIDAS."/>
        <s v="8. REALIZAR ACCIONES DE DIÁLOGO Y PARTICIPACIÓN CIUDADANA."/>
        <s v="2.IMPLEMENTAR EL PLAN DE MANTENIEMIENTO DEL AISLAMIENTO"/>
        <s v="3. REALIZAR LOS ACABADOS DE LAS OBRAS - NÚMERO"/>
        <s v="2. ELABORAR INFORMES DE SUPERVISIÓN - NÚMERO"/>
        <s v="12. BRINDAR ASISTENCIA TÉCNICA A LOS SUBSISTEMAS REGIONALES DE ÁREAS PROTEGIDAS Y SUS SUBSISTEMAS ASOCIADOS, PARA APORTAR A LA CONSOLIDACIÓN DEL SINAP, CONFORME A LOS LINEAMIENTOS NACIONALES, COMPROMISOS DEL CONAP Y SUS INSTRUMENTOS DE PLANEACIÓN."/>
        <s v="7. FORMULAR LOS INSTRUMENTOS DE PLANEACIÓN DE LAS ÁREAS ADMINISTRADAS POR LA ENTIDAD."/>
        <s v="22. DESARROLLAR EL PROGRAMA DE ESTÍMULOS A LA INVESTIGACIÓN."/>
        <s v="23. ADELANTAR ACCIONES PARA EL DESARROLLO Y FORTALECIMIENTO DE PROCESOS DE GESTIÓN DEL CONOCIMIENTO Y DE INNOVACIÓN EN LA ENTIDAD"/>
        <s v="16. REALIZAR PLANES DE PROPAGACIÓN DE MATERIAL VEGETAL."/>
        <s v="7. EJECUTAR LOS PLANES DE TRABAJO Y/O MEJORAMIENTO."/>
        <s v="18. DESARROLLAR ACCIONES DE GESTIÓN DEL CONOCIMIENTO."/>
        <s v="3.ASESORAR METODOLÓGICAMENTE LA FORMULACIÓN DE PLANES, PROGRAMAS Y PROYECTOS INSTITUCIONALES, Y HACER EL SEGUIMIENTO CORRESPONDIENTE"/>
        <s v="10. EJECUTAR EL PLAN DE AUDITORIA."/>
        <s v="5. REALIZAR EL ALISTAMIENTO Y PREPARACIÓN DE LOS PROCESOS DE LAS OBRAS DE MANTENIMIENTO EN LAS SEDES DE PNN ENCARGADAS DE LA ADMINISTRACIÓN Y CONTROL DE LAS ÁREAS PROTEGIDAS."/>
        <s v="3. REALIZAR OTRAS ACTIVIDADES COMPLEMENTARIAS - NÚMERO"/>
        <s v="4. REALIZAR VISITAS DE SUPERVISIÓN - NÚMERO"/>
        <s v="19. MANTENER Y SOPORTAR LA INFRAESTRUCTURA DE HARDWARE Y SOFTWARE DE PNN."/>
        <s v="5. GESTIONAR PROCESOS DE COOPERACIÓN INTERNACIONAL."/>
        <s v="12. DISEÑAR INICIATIVAS NORMATIVAS E INSTRUMENTOS NORMATIVOS."/>
        <s v="9. IMPLEMENTAR ESTRATEGIAS DE COMUNICACIÓN INSTITUCIONAL DEFINIDA."/>
        <s v="1. FORMULAR LOS PLANES INSTITUCIONALES."/>
        <s v="2. ADELANTAR EJERCICIOS DE PLANEACIÓN FINANCIERA PARA PRESENTAR EL ANTEPROYECTO DE INGRESOS Y GASTOS DE LA ENTIDAD."/>
        <s v="4. REALIZAR EL SEGUIMIENTO A PLANES INSTITUCIONALES."/>
        <s v="6. ACTUALIZAR AUTODIAGNÓSTICO, PLANES DE TRABAJO Y/O MEJORAMIENTO ANUAL."/>
        <s v="XXXX"/>
        <m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36">
  <r>
    <s v="SC30-3202008-15-11-GEN-2"/>
    <x v="0"/>
    <x v="0"/>
    <x v="0"/>
    <x v="0"/>
    <x v="0"/>
    <x v="0"/>
    <x v="0"/>
    <n v="864673899"/>
    <m/>
    <m/>
    <m/>
    <m/>
    <n v="864673899"/>
    <n v="864673899"/>
    <x v="0"/>
    <x v="0"/>
    <n v="202300000000060"/>
    <x v="0"/>
    <s v="3202008"/>
    <m/>
    <x v="0"/>
  </r>
  <r>
    <s v="SC30-3202010-24-20-GEN-2"/>
    <x v="0"/>
    <x v="0"/>
    <x v="0"/>
    <x v="1"/>
    <x v="1"/>
    <x v="0"/>
    <x v="0"/>
    <n v="250000000"/>
    <m/>
    <m/>
    <m/>
    <m/>
    <n v="250000000"/>
    <n v="250000000"/>
    <x v="0"/>
    <x v="0"/>
    <n v="202300000000060"/>
    <x v="1"/>
    <s v="3202010"/>
    <m/>
    <x v="1"/>
  </r>
  <r>
    <s v="SC30-3202010-25-11-GEN-2"/>
    <x v="0"/>
    <x v="0"/>
    <x v="0"/>
    <x v="0"/>
    <x v="0"/>
    <x v="0"/>
    <x v="0"/>
    <n v="714183967"/>
    <n v="89589999"/>
    <m/>
    <m/>
    <m/>
    <n v="624593968"/>
    <n v="624593968"/>
    <x v="0"/>
    <x v="0"/>
    <n v="202300000000060"/>
    <x v="1"/>
    <s v="3202010"/>
    <m/>
    <x v="2"/>
  </r>
  <r>
    <s v="SC30-3202053-29-11-GEN-2"/>
    <x v="0"/>
    <x v="0"/>
    <x v="0"/>
    <x v="0"/>
    <x v="0"/>
    <x v="0"/>
    <x v="0"/>
    <n v="386692534"/>
    <n v="123348801"/>
    <m/>
    <n v="304199"/>
    <n v="304199"/>
    <n v="263343733"/>
    <n v="263343733"/>
    <x v="0"/>
    <x v="0"/>
    <n v="202300000000060"/>
    <x v="2"/>
    <s v="3202053"/>
    <m/>
    <x v="3"/>
  </r>
  <r>
    <s v="SC30-3202053-30-11-GEN-2"/>
    <x v="0"/>
    <x v="0"/>
    <x v="0"/>
    <x v="0"/>
    <x v="0"/>
    <x v="0"/>
    <x v="0"/>
    <n v="284449600"/>
    <n v="37061200"/>
    <m/>
    <m/>
    <m/>
    <n v="247388400"/>
    <n v="247388400"/>
    <x v="0"/>
    <x v="0"/>
    <n v="202300000000060"/>
    <x v="2"/>
    <s v="3202053"/>
    <m/>
    <x v="4"/>
  </r>
  <r>
    <s v="SC20-3202008-15-11-GEN-2"/>
    <x v="0"/>
    <x v="1"/>
    <x v="1"/>
    <x v="0"/>
    <x v="0"/>
    <x v="0"/>
    <x v="0"/>
    <n v="569541316"/>
    <m/>
    <m/>
    <m/>
    <m/>
    <n v="569541316"/>
    <n v="569541316"/>
    <x v="0"/>
    <x v="0"/>
    <n v="202300000000060"/>
    <x v="0"/>
    <s v="3202008"/>
    <m/>
    <x v="0"/>
  </r>
  <r>
    <s v="SC20-3202008-15-11-HEC-2"/>
    <x v="0"/>
    <x v="1"/>
    <x v="1"/>
    <x v="0"/>
    <x v="0"/>
    <x v="1"/>
    <x v="0"/>
    <n v="670823000"/>
    <m/>
    <m/>
    <m/>
    <m/>
    <n v="670823000"/>
    <n v="670823000"/>
    <x v="0"/>
    <x v="0"/>
    <n v="202300000000060"/>
    <x v="0"/>
    <s v="3202008"/>
    <m/>
    <x v="0"/>
  </r>
  <r>
    <s v="SC20-3202053-27-11-GEN-2"/>
    <x v="0"/>
    <x v="1"/>
    <x v="1"/>
    <x v="0"/>
    <x v="0"/>
    <x v="0"/>
    <x v="0"/>
    <n v="93357000"/>
    <m/>
    <m/>
    <m/>
    <m/>
    <n v="93357000"/>
    <n v="93357000"/>
    <x v="0"/>
    <x v="0"/>
    <n v="202300000000060"/>
    <x v="2"/>
    <s v="3202053"/>
    <m/>
    <x v="5"/>
  </r>
  <r>
    <s v="SC21-3202008-9-11-GEN-2"/>
    <x v="0"/>
    <x v="1"/>
    <x v="2"/>
    <x v="0"/>
    <x v="0"/>
    <x v="0"/>
    <x v="0"/>
    <n v="1623304293"/>
    <m/>
    <m/>
    <n v="41894293"/>
    <n v="41894293"/>
    <n v="1623304293"/>
    <n v="1623304293"/>
    <x v="0"/>
    <x v="0"/>
    <n v="202300000000060"/>
    <x v="0"/>
    <s v="3202008"/>
    <m/>
    <x v="6"/>
  </r>
  <r>
    <s v="SC21-3202032-1-11-GEN-2"/>
    <x v="0"/>
    <x v="1"/>
    <x v="2"/>
    <x v="0"/>
    <x v="0"/>
    <x v="0"/>
    <x v="0"/>
    <n v="307790000"/>
    <m/>
    <m/>
    <m/>
    <m/>
    <n v="307790000"/>
    <n v="307790000"/>
    <x v="0"/>
    <x v="0"/>
    <n v="202300000000060"/>
    <x v="3"/>
    <s v="3202032"/>
    <m/>
    <x v="7"/>
  </r>
  <r>
    <s v="SC22-3202008-15-11-GEN-2"/>
    <x v="0"/>
    <x v="1"/>
    <x v="3"/>
    <x v="0"/>
    <x v="0"/>
    <x v="0"/>
    <x v="0"/>
    <n v="59599515"/>
    <m/>
    <m/>
    <m/>
    <m/>
    <n v="59599515"/>
    <n v="59599515"/>
    <x v="0"/>
    <x v="0"/>
    <n v="202300000000060"/>
    <x v="0"/>
    <s v="3202008"/>
    <m/>
    <x v="0"/>
  </r>
  <r>
    <s v="SC22-3202011-20-11-GEN-2"/>
    <x v="0"/>
    <x v="1"/>
    <x v="3"/>
    <x v="0"/>
    <x v="0"/>
    <x v="0"/>
    <x v="0"/>
    <n v="130890000"/>
    <m/>
    <m/>
    <m/>
    <m/>
    <n v="130890000"/>
    <n v="130890000"/>
    <x v="0"/>
    <x v="0"/>
    <n v="202300000000060"/>
    <x v="4"/>
    <s v="3202011"/>
    <m/>
    <x v="8"/>
  </r>
  <r>
    <s v="SC22-3202018-3-11-GEN-2"/>
    <x v="0"/>
    <x v="1"/>
    <x v="3"/>
    <x v="0"/>
    <x v="0"/>
    <x v="0"/>
    <x v="0"/>
    <n v="714787391"/>
    <m/>
    <m/>
    <m/>
    <m/>
    <n v="714787391"/>
    <n v="714787391"/>
    <x v="0"/>
    <x v="0"/>
    <n v="202300000000060"/>
    <x v="5"/>
    <s v="3202018"/>
    <m/>
    <x v="9"/>
  </r>
  <r>
    <s v="SC22-3202018-3-11-GEN-3"/>
    <x v="0"/>
    <x v="1"/>
    <x v="3"/>
    <x v="0"/>
    <x v="0"/>
    <x v="0"/>
    <x v="1"/>
    <n v="72902184"/>
    <m/>
    <m/>
    <n v="72902184"/>
    <n v="72902184"/>
    <n v="72902184"/>
    <n v="72902184"/>
    <x v="0"/>
    <x v="0"/>
    <n v="202300000000060"/>
    <x v="5"/>
    <s v="3202018"/>
    <m/>
    <x v="9"/>
  </r>
  <r>
    <s v="SC22-3202018-4-11-GEN-2"/>
    <x v="0"/>
    <x v="1"/>
    <x v="3"/>
    <x v="0"/>
    <x v="0"/>
    <x v="0"/>
    <x v="0"/>
    <n v="607549000"/>
    <m/>
    <m/>
    <m/>
    <m/>
    <n v="607549000"/>
    <n v="607549000"/>
    <x v="0"/>
    <x v="0"/>
    <n v="202300000000060"/>
    <x v="5"/>
    <s v="3202018"/>
    <m/>
    <x v="10"/>
  </r>
  <r>
    <s v="SC23-3202008-10-11-GEN-2"/>
    <x v="0"/>
    <x v="1"/>
    <x v="4"/>
    <x v="0"/>
    <x v="0"/>
    <x v="0"/>
    <x v="0"/>
    <n v="337771000"/>
    <m/>
    <m/>
    <m/>
    <m/>
    <n v="337771000"/>
    <n v="337771000"/>
    <x v="0"/>
    <x v="0"/>
    <n v="202300000000060"/>
    <x v="0"/>
    <s v="3202008"/>
    <m/>
    <x v="11"/>
  </r>
  <r>
    <s v="SC23-3202008-13-11-GEN-2"/>
    <x v="0"/>
    <x v="1"/>
    <x v="4"/>
    <x v="0"/>
    <x v="0"/>
    <x v="0"/>
    <x v="0"/>
    <n v="91220000"/>
    <m/>
    <m/>
    <m/>
    <m/>
    <n v="91220000"/>
    <n v="91220000"/>
    <x v="0"/>
    <x v="0"/>
    <n v="202300000000060"/>
    <x v="0"/>
    <s v="3202008"/>
    <m/>
    <x v="12"/>
  </r>
  <r>
    <s v="SC23-3202008-14-11-GEN-2"/>
    <x v="0"/>
    <x v="1"/>
    <x v="4"/>
    <x v="0"/>
    <x v="0"/>
    <x v="0"/>
    <x v="0"/>
    <n v="233798000"/>
    <m/>
    <m/>
    <m/>
    <m/>
    <n v="233798000"/>
    <n v="233798000"/>
    <x v="0"/>
    <x v="0"/>
    <n v="202300000000060"/>
    <x v="0"/>
    <s v="3202008"/>
    <m/>
    <x v="13"/>
  </r>
  <r>
    <s v="SC23-3202008-15-11-HEC-2"/>
    <x v="0"/>
    <x v="1"/>
    <x v="4"/>
    <x v="0"/>
    <x v="0"/>
    <x v="1"/>
    <x v="0"/>
    <n v="137920000"/>
    <m/>
    <m/>
    <m/>
    <m/>
    <n v="137920000"/>
    <n v="137920000"/>
    <x v="0"/>
    <x v="0"/>
    <n v="202300000000060"/>
    <x v="0"/>
    <s v="3202008"/>
    <m/>
    <x v="0"/>
  </r>
  <r>
    <s v="SC23-3202008-9-11-GEN-2"/>
    <x v="0"/>
    <x v="1"/>
    <x v="4"/>
    <x v="0"/>
    <x v="0"/>
    <x v="0"/>
    <x v="0"/>
    <n v="1348316801"/>
    <m/>
    <m/>
    <m/>
    <m/>
    <n v="1348316801"/>
    <n v="1348316801"/>
    <x v="0"/>
    <x v="0"/>
    <n v="202300000000060"/>
    <x v="0"/>
    <s v="3202008"/>
    <m/>
    <x v="6"/>
  </r>
  <r>
    <s v="SC23-3202038-17-11-GEN-2"/>
    <x v="0"/>
    <x v="1"/>
    <x v="4"/>
    <x v="0"/>
    <x v="0"/>
    <x v="0"/>
    <x v="0"/>
    <n v="72250000"/>
    <m/>
    <m/>
    <m/>
    <m/>
    <n v="72250000"/>
    <n v="72250000"/>
    <x v="0"/>
    <x v="0"/>
    <n v="202300000000060"/>
    <x v="6"/>
    <s v="3202038"/>
    <m/>
    <x v="14"/>
  </r>
  <r>
    <s v="SC23-3202052-8-11-GEN-2"/>
    <x v="0"/>
    <x v="1"/>
    <x v="4"/>
    <x v="0"/>
    <x v="0"/>
    <x v="0"/>
    <x v="0"/>
    <n v="210255000"/>
    <m/>
    <m/>
    <m/>
    <m/>
    <n v="210255000"/>
    <n v="210255000"/>
    <x v="0"/>
    <x v="0"/>
    <n v="202300000000060"/>
    <x v="7"/>
    <s v="3202052"/>
    <m/>
    <x v="15"/>
  </r>
  <r>
    <s v="SC23-3202053-26-11-GEN-2"/>
    <x v="0"/>
    <x v="1"/>
    <x v="4"/>
    <x v="0"/>
    <x v="0"/>
    <x v="0"/>
    <x v="0"/>
    <n v="342935000"/>
    <m/>
    <m/>
    <m/>
    <m/>
    <n v="342935000"/>
    <n v="342935000"/>
    <x v="0"/>
    <x v="0"/>
    <n v="202300000000060"/>
    <x v="2"/>
    <s v="3202053"/>
    <m/>
    <x v="16"/>
  </r>
  <r>
    <s v="SC23-3202056-6-11-GEN-2"/>
    <x v="0"/>
    <x v="1"/>
    <x v="4"/>
    <x v="0"/>
    <x v="0"/>
    <x v="0"/>
    <x v="0"/>
    <n v="85600000"/>
    <m/>
    <m/>
    <m/>
    <m/>
    <n v="85600000"/>
    <n v="85600000"/>
    <x v="0"/>
    <x v="0"/>
    <n v="202300000000060"/>
    <x v="8"/>
    <s v="3202056"/>
    <m/>
    <x v="17"/>
  </r>
  <r>
    <s v="SC23-3202060-18_1-11-GEN-2"/>
    <x v="0"/>
    <x v="1"/>
    <x v="4"/>
    <x v="0"/>
    <x v="0"/>
    <x v="0"/>
    <x v="0"/>
    <n v="377968000"/>
    <m/>
    <m/>
    <m/>
    <m/>
    <n v="377968000"/>
    <n v="377968000"/>
    <x v="0"/>
    <x v="0"/>
    <n v="202300000000060"/>
    <x v="9"/>
    <s v="3202060"/>
    <m/>
    <x v="18"/>
  </r>
  <r>
    <s v="SC23-3202060-19_1-11-GEN-2"/>
    <x v="0"/>
    <x v="1"/>
    <x v="4"/>
    <x v="0"/>
    <x v="0"/>
    <x v="0"/>
    <x v="0"/>
    <n v="100342000"/>
    <m/>
    <m/>
    <m/>
    <m/>
    <n v="100342000"/>
    <n v="100342000"/>
    <x v="0"/>
    <x v="0"/>
    <n v="202300000000060"/>
    <x v="9"/>
    <s v="3202060"/>
    <m/>
    <x v="19"/>
  </r>
  <r>
    <s v="SC24-3202008-11-11-GEN-2"/>
    <x v="0"/>
    <x v="1"/>
    <x v="5"/>
    <x v="0"/>
    <x v="0"/>
    <x v="0"/>
    <x v="0"/>
    <n v="766831500"/>
    <m/>
    <m/>
    <m/>
    <m/>
    <n v="766831500"/>
    <n v="766831500"/>
    <x v="0"/>
    <x v="0"/>
    <n v="202300000000060"/>
    <x v="0"/>
    <s v="3202008"/>
    <m/>
    <x v="20"/>
  </r>
  <r>
    <s v="SC24-3202032-1-11-GEN-2"/>
    <x v="0"/>
    <x v="1"/>
    <x v="5"/>
    <x v="0"/>
    <x v="0"/>
    <x v="0"/>
    <x v="0"/>
    <n v="785920000"/>
    <m/>
    <m/>
    <m/>
    <m/>
    <n v="785920000"/>
    <n v="785920000"/>
    <x v="0"/>
    <x v="0"/>
    <n v="202300000000060"/>
    <x v="3"/>
    <s v="3202032"/>
    <m/>
    <x v="7"/>
  </r>
  <r>
    <s v="SC22-3202011-21-11-GEN-2"/>
    <x v="0"/>
    <x v="1"/>
    <x v="3"/>
    <x v="0"/>
    <x v="0"/>
    <x v="0"/>
    <x v="0"/>
    <n v="71929000"/>
    <m/>
    <m/>
    <m/>
    <m/>
    <n v="71929000"/>
    <n v="71929000"/>
    <x v="0"/>
    <x v="0"/>
    <n v="202300000000060"/>
    <x v="4"/>
    <s v="3202011"/>
    <m/>
    <x v="21"/>
  </r>
  <r>
    <s v="DN00-3202008-13-11-GEN-2"/>
    <x v="1"/>
    <x v="2"/>
    <x v="6"/>
    <x v="0"/>
    <x v="0"/>
    <x v="0"/>
    <x v="0"/>
    <n v="156433000"/>
    <m/>
    <m/>
    <m/>
    <m/>
    <n v="156433000"/>
    <n v="156433000"/>
    <x v="0"/>
    <x v="0"/>
    <n v="202300000000060"/>
    <x v="0"/>
    <s v="3202008"/>
    <m/>
    <x v="12"/>
  </r>
  <r>
    <s v="DN00-3202008-15-11-GEN-2"/>
    <x v="1"/>
    <x v="2"/>
    <x v="6"/>
    <x v="0"/>
    <x v="0"/>
    <x v="0"/>
    <x v="0"/>
    <n v="1294481621"/>
    <n v="30000000"/>
    <m/>
    <m/>
    <m/>
    <n v="1264481621"/>
    <n v="1264481621"/>
    <x v="0"/>
    <x v="0"/>
    <n v="202300000000060"/>
    <x v="0"/>
    <s v="3202008"/>
    <m/>
    <x v="0"/>
  </r>
  <r>
    <s v="DN00-3202008-15-20-GEN-2"/>
    <x v="1"/>
    <x v="2"/>
    <x v="6"/>
    <x v="1"/>
    <x v="1"/>
    <x v="0"/>
    <x v="0"/>
    <n v="20637548"/>
    <m/>
    <m/>
    <m/>
    <m/>
    <n v="20637548"/>
    <n v="20637548"/>
    <x v="0"/>
    <x v="0"/>
    <n v="202300000000060"/>
    <x v="0"/>
    <s v="3202008"/>
    <m/>
    <x v="0"/>
  </r>
  <r>
    <s v="DN00-3202008-15-21-GEN-2"/>
    <x v="1"/>
    <x v="2"/>
    <x v="6"/>
    <x v="2"/>
    <x v="1"/>
    <x v="0"/>
    <x v="0"/>
    <n v="28558237"/>
    <m/>
    <m/>
    <m/>
    <m/>
    <n v="28558237"/>
    <n v="28558237"/>
    <x v="0"/>
    <x v="0"/>
    <n v="202300000000060"/>
    <x v="0"/>
    <s v="3202008"/>
    <m/>
    <x v="0"/>
  </r>
  <r>
    <s v="DN00-3202008-9-11-GEN-2"/>
    <x v="1"/>
    <x v="2"/>
    <x v="6"/>
    <x v="0"/>
    <x v="0"/>
    <x v="0"/>
    <x v="0"/>
    <n v="136433000"/>
    <m/>
    <m/>
    <m/>
    <m/>
    <n v="136433000"/>
    <n v="136433000"/>
    <x v="0"/>
    <x v="0"/>
    <n v="202300000000060"/>
    <x v="0"/>
    <s v="3202008"/>
    <m/>
    <x v="6"/>
  </r>
  <r>
    <s v="DN00-3202032-1-11-GEN-2"/>
    <x v="1"/>
    <x v="2"/>
    <x v="6"/>
    <x v="0"/>
    <x v="0"/>
    <x v="0"/>
    <x v="0"/>
    <n v="221850000"/>
    <m/>
    <m/>
    <m/>
    <m/>
    <n v="221850000"/>
    <n v="221850000"/>
    <x v="0"/>
    <x v="0"/>
    <n v="202300000000060"/>
    <x v="3"/>
    <s v="3202032"/>
    <m/>
    <x v="7"/>
  </r>
  <r>
    <s v="DN00-3202032-2-11-GEN-2"/>
    <x v="1"/>
    <x v="2"/>
    <x v="6"/>
    <x v="0"/>
    <x v="0"/>
    <x v="0"/>
    <x v="0"/>
    <n v="121088000"/>
    <m/>
    <m/>
    <m/>
    <m/>
    <n v="121088000"/>
    <n v="121088000"/>
    <x v="0"/>
    <x v="0"/>
    <n v="202300000000060"/>
    <x v="3"/>
    <s v="3202032"/>
    <m/>
    <x v="22"/>
  </r>
  <r>
    <s v="DN00-3202053-26-21-GEN-2"/>
    <x v="1"/>
    <x v="2"/>
    <x v="6"/>
    <x v="2"/>
    <x v="1"/>
    <x v="0"/>
    <x v="0"/>
    <n v="84249000"/>
    <m/>
    <m/>
    <m/>
    <m/>
    <n v="84249000"/>
    <n v="84249000"/>
    <x v="0"/>
    <x v="0"/>
    <n v="202300000000060"/>
    <x v="2"/>
    <s v="3202053"/>
    <m/>
    <x v="16"/>
  </r>
  <r>
    <s v="DN00-3202056-5-21-GEN-2"/>
    <x v="1"/>
    <x v="2"/>
    <x v="6"/>
    <x v="2"/>
    <x v="1"/>
    <x v="0"/>
    <x v="0"/>
    <n v="71929000"/>
    <m/>
    <m/>
    <m/>
    <m/>
    <n v="71929000"/>
    <n v="71929000"/>
    <x v="0"/>
    <x v="0"/>
    <n v="202300000000060"/>
    <x v="8"/>
    <s v="3202056"/>
    <m/>
    <x v="23"/>
  </r>
  <r>
    <s v="DN00-3202060-18_1-11-GEN-2"/>
    <x v="1"/>
    <x v="2"/>
    <x v="6"/>
    <x v="0"/>
    <x v="0"/>
    <x v="0"/>
    <x v="0"/>
    <n v="71940000"/>
    <m/>
    <m/>
    <m/>
    <m/>
    <n v="71940000"/>
    <n v="71940000"/>
    <x v="0"/>
    <x v="0"/>
    <n v="202300000000060"/>
    <x v="9"/>
    <s v="3202060"/>
    <m/>
    <x v="18"/>
  </r>
  <r>
    <s v="DN00-3299016-6-20-GEN-2"/>
    <x v="1"/>
    <x v="2"/>
    <x v="6"/>
    <x v="1"/>
    <x v="1"/>
    <x v="0"/>
    <x v="0"/>
    <n v="80000000"/>
    <m/>
    <m/>
    <m/>
    <m/>
    <n v="80000000"/>
    <n v="80000000"/>
    <x v="1"/>
    <x v="1"/>
    <n v="202300000000304"/>
    <x v="10"/>
    <s v="3299016"/>
    <m/>
    <x v="24"/>
  </r>
  <r>
    <s v="DN00-3299016-6-21-GEN-2"/>
    <x v="1"/>
    <x v="2"/>
    <x v="6"/>
    <x v="2"/>
    <x v="1"/>
    <x v="0"/>
    <x v="0"/>
    <n v="17000000"/>
    <m/>
    <m/>
    <m/>
    <m/>
    <n v="17000000"/>
    <n v="17000000"/>
    <x v="1"/>
    <x v="1"/>
    <n v="202300000000304"/>
    <x v="10"/>
    <s v="3299016"/>
    <m/>
    <x v="24"/>
  </r>
  <r>
    <s v="DN00-3299060-8-11-GEN-2"/>
    <x v="1"/>
    <x v="2"/>
    <x v="6"/>
    <x v="0"/>
    <x v="0"/>
    <x v="0"/>
    <x v="0"/>
    <n v="50000000"/>
    <m/>
    <m/>
    <m/>
    <m/>
    <n v="50000000"/>
    <n v="50000000"/>
    <x v="1"/>
    <x v="2"/>
    <n v="2019011000081"/>
    <x v="11"/>
    <s v="3299060"/>
    <m/>
    <x v="25"/>
  </r>
  <r>
    <s v="DN01-3202008-15-20-GEN-2"/>
    <x v="1"/>
    <x v="2"/>
    <x v="7"/>
    <x v="1"/>
    <x v="1"/>
    <x v="0"/>
    <x v="0"/>
    <n v="56971092"/>
    <m/>
    <m/>
    <m/>
    <m/>
    <n v="56971092"/>
    <n v="56971092"/>
    <x v="0"/>
    <x v="0"/>
    <n v="202300000000060"/>
    <x v="0"/>
    <s v="3202008"/>
    <m/>
    <x v="0"/>
  </r>
  <r>
    <s v="DN01-3202008-15-21-GEN-2"/>
    <x v="1"/>
    <x v="2"/>
    <x v="7"/>
    <x v="2"/>
    <x v="1"/>
    <x v="0"/>
    <x v="0"/>
    <n v="13296000"/>
    <m/>
    <m/>
    <m/>
    <m/>
    <n v="13296000"/>
    <n v="13296000"/>
    <x v="0"/>
    <x v="0"/>
    <n v="202300000000060"/>
    <x v="0"/>
    <s v="3202008"/>
    <m/>
    <x v="0"/>
  </r>
  <r>
    <s v="DN01-3202008-9-20-GEN-2"/>
    <x v="1"/>
    <x v="2"/>
    <x v="7"/>
    <x v="1"/>
    <x v="1"/>
    <x v="0"/>
    <x v="0"/>
    <n v="40798500"/>
    <n v="6161434"/>
    <m/>
    <m/>
    <m/>
    <n v="34637066"/>
    <n v="34637066"/>
    <x v="0"/>
    <x v="0"/>
    <n v="202300000000060"/>
    <x v="0"/>
    <s v="3202008"/>
    <m/>
    <x v="6"/>
  </r>
  <r>
    <s v="DN01-3202008-9-21-GEN-2"/>
    <x v="1"/>
    <x v="2"/>
    <x v="7"/>
    <x v="2"/>
    <x v="1"/>
    <x v="0"/>
    <x v="0"/>
    <n v="21635000"/>
    <m/>
    <m/>
    <m/>
    <m/>
    <n v="21635000"/>
    <n v="21635000"/>
    <x v="0"/>
    <x v="0"/>
    <n v="202300000000060"/>
    <x v="0"/>
    <s v="3202008"/>
    <m/>
    <x v="6"/>
  </r>
  <r>
    <s v="DN01-3202010-25-20-GEN-2"/>
    <x v="1"/>
    <x v="2"/>
    <x v="7"/>
    <x v="1"/>
    <x v="1"/>
    <x v="0"/>
    <x v="0"/>
    <n v="32852100"/>
    <n v="51033"/>
    <m/>
    <m/>
    <m/>
    <n v="32801067"/>
    <n v="32801067"/>
    <x v="0"/>
    <x v="0"/>
    <n v="202300000000060"/>
    <x v="1"/>
    <s v="3202010"/>
    <m/>
    <x v="2"/>
  </r>
  <r>
    <s v="DN01-3202010-25-21-GEN-2"/>
    <x v="1"/>
    <x v="2"/>
    <x v="7"/>
    <x v="2"/>
    <x v="1"/>
    <x v="0"/>
    <x v="0"/>
    <n v="35422000"/>
    <m/>
    <m/>
    <m/>
    <m/>
    <n v="35422000"/>
    <n v="35422000"/>
    <x v="0"/>
    <x v="0"/>
    <n v="202300000000060"/>
    <x v="1"/>
    <s v="3202010"/>
    <m/>
    <x v="2"/>
  </r>
  <r>
    <s v="DN01-3202032-1-20-GEN-2"/>
    <x v="1"/>
    <x v="2"/>
    <x v="7"/>
    <x v="1"/>
    <x v="1"/>
    <x v="0"/>
    <x v="0"/>
    <n v="78527500"/>
    <n v="124934"/>
    <m/>
    <m/>
    <m/>
    <n v="78402566"/>
    <n v="78402566"/>
    <x v="0"/>
    <x v="0"/>
    <n v="202300000000060"/>
    <x v="3"/>
    <s v="3202032"/>
    <m/>
    <x v="7"/>
  </r>
  <r>
    <s v="DN01-3202032-1-21-GEN-2"/>
    <x v="1"/>
    <x v="2"/>
    <x v="7"/>
    <x v="2"/>
    <x v="1"/>
    <x v="0"/>
    <x v="0"/>
    <n v="57025000"/>
    <m/>
    <m/>
    <m/>
    <m/>
    <n v="57025000"/>
    <n v="57025000"/>
    <x v="0"/>
    <x v="0"/>
    <n v="202300000000060"/>
    <x v="3"/>
    <s v="3202032"/>
    <m/>
    <x v="7"/>
  </r>
  <r>
    <s v="DN01-3202038-17-20-GEN-2"/>
    <x v="1"/>
    <x v="2"/>
    <x v="7"/>
    <x v="1"/>
    <x v="1"/>
    <x v="0"/>
    <x v="0"/>
    <n v="71624000"/>
    <n v="249868"/>
    <m/>
    <m/>
    <m/>
    <n v="71374132"/>
    <n v="71374132"/>
    <x v="0"/>
    <x v="0"/>
    <n v="202300000000060"/>
    <x v="6"/>
    <s v="3202038"/>
    <m/>
    <x v="14"/>
  </r>
  <r>
    <s v="DN01-3202038-17-21-GEN-2"/>
    <x v="1"/>
    <x v="2"/>
    <x v="7"/>
    <x v="2"/>
    <x v="1"/>
    <x v="0"/>
    <x v="0"/>
    <n v="37840000"/>
    <m/>
    <m/>
    <m/>
    <m/>
    <n v="37840000"/>
    <n v="37840000"/>
    <x v="0"/>
    <x v="0"/>
    <n v="202300000000060"/>
    <x v="6"/>
    <s v="3202038"/>
    <m/>
    <x v="14"/>
  </r>
  <r>
    <s v="DN01-3202053-26-20-GEN-2"/>
    <x v="1"/>
    <x v="2"/>
    <x v="7"/>
    <x v="1"/>
    <x v="1"/>
    <x v="0"/>
    <x v="0"/>
    <n v="76897890"/>
    <m/>
    <m/>
    <m/>
    <m/>
    <n v="76897890"/>
    <n v="76897890"/>
    <x v="0"/>
    <x v="0"/>
    <n v="202300000000060"/>
    <x v="2"/>
    <s v="3202053"/>
    <m/>
    <x v="16"/>
  </r>
  <r>
    <s v="DN01-3202053-26-21-GEN-2"/>
    <x v="1"/>
    <x v="2"/>
    <x v="7"/>
    <x v="2"/>
    <x v="1"/>
    <x v="0"/>
    <x v="0"/>
    <n v="18910000"/>
    <m/>
    <m/>
    <m/>
    <m/>
    <n v="18910000"/>
    <n v="18910000"/>
    <x v="0"/>
    <x v="0"/>
    <n v="202300000000060"/>
    <x v="2"/>
    <s v="3202053"/>
    <m/>
    <x v="16"/>
  </r>
  <r>
    <s v="DN01-3202056-5-20-GEN-2"/>
    <x v="1"/>
    <x v="2"/>
    <x v="7"/>
    <x v="1"/>
    <x v="1"/>
    <x v="0"/>
    <x v="0"/>
    <n v="28798500"/>
    <m/>
    <m/>
    <m/>
    <m/>
    <n v="28798500"/>
    <n v="28798500"/>
    <x v="0"/>
    <x v="0"/>
    <n v="202300000000060"/>
    <x v="8"/>
    <s v="3202056"/>
    <m/>
    <x v="23"/>
  </r>
  <r>
    <s v="DN01-3202056-5-21-GEN-2"/>
    <x v="1"/>
    <x v="2"/>
    <x v="7"/>
    <x v="2"/>
    <x v="1"/>
    <x v="0"/>
    <x v="0"/>
    <n v="21635000"/>
    <m/>
    <m/>
    <m/>
    <m/>
    <n v="21635000"/>
    <n v="21635000"/>
    <x v="0"/>
    <x v="0"/>
    <n v="202300000000060"/>
    <x v="8"/>
    <s v="3202056"/>
    <m/>
    <x v="23"/>
  </r>
  <r>
    <s v="DN01-3202060-18_1-20-GEN-2"/>
    <x v="1"/>
    <x v="2"/>
    <x v="7"/>
    <x v="1"/>
    <x v="1"/>
    <x v="0"/>
    <x v="0"/>
    <n v="20806500"/>
    <m/>
    <m/>
    <m/>
    <m/>
    <n v="20806500"/>
    <n v="20806500"/>
    <x v="0"/>
    <x v="0"/>
    <n v="202300000000060"/>
    <x v="9"/>
    <s v="3202060"/>
    <m/>
    <x v="18"/>
  </r>
  <r>
    <s v="DN01-3202060-18_1-21-GEN-2"/>
    <x v="1"/>
    <x v="2"/>
    <x v="7"/>
    <x v="2"/>
    <x v="1"/>
    <x v="0"/>
    <x v="0"/>
    <n v="18915000"/>
    <m/>
    <m/>
    <m/>
    <m/>
    <n v="18915000"/>
    <n v="18915000"/>
    <x v="0"/>
    <x v="0"/>
    <n v="202300000000060"/>
    <x v="9"/>
    <s v="3202060"/>
    <m/>
    <x v="18"/>
  </r>
  <r>
    <s v="DN01-3202060-19_1-20-GEN-2"/>
    <x v="1"/>
    <x v="2"/>
    <x v="7"/>
    <x v="1"/>
    <x v="1"/>
    <x v="0"/>
    <x v="0"/>
    <n v="25801000"/>
    <n v="194967"/>
    <m/>
    <m/>
    <m/>
    <n v="25606033"/>
    <n v="25606033"/>
    <x v="0"/>
    <x v="0"/>
    <n v="202300000000060"/>
    <x v="9"/>
    <s v="3202060"/>
    <m/>
    <x v="19"/>
  </r>
  <r>
    <s v="DN01-3202060-19_1-21-GEN-2"/>
    <x v="1"/>
    <x v="2"/>
    <x v="7"/>
    <x v="2"/>
    <x v="1"/>
    <x v="0"/>
    <x v="0"/>
    <n v="18910000"/>
    <m/>
    <m/>
    <m/>
    <m/>
    <n v="18910000"/>
    <n v="18910000"/>
    <x v="0"/>
    <x v="0"/>
    <n v="202300000000060"/>
    <x v="9"/>
    <s v="3202060"/>
    <m/>
    <x v="19"/>
  </r>
  <r>
    <s v="DN01-3202060-19_2-20-GEN-2"/>
    <x v="1"/>
    <x v="2"/>
    <x v="7"/>
    <x v="1"/>
    <x v="1"/>
    <x v="0"/>
    <x v="0"/>
    <n v="10000000"/>
    <n v="1110000"/>
    <m/>
    <m/>
    <m/>
    <n v="8890000"/>
    <n v="8890000"/>
    <x v="0"/>
    <x v="0"/>
    <n v="202300000000060"/>
    <x v="9"/>
    <s v="3202060"/>
    <m/>
    <x v="26"/>
  </r>
  <r>
    <s v="DN01-3299016-6-21-GEN-2"/>
    <x v="1"/>
    <x v="2"/>
    <x v="7"/>
    <x v="2"/>
    <x v="1"/>
    <x v="0"/>
    <x v="0"/>
    <n v="10000000"/>
    <m/>
    <m/>
    <m/>
    <m/>
    <n v="10000000"/>
    <n v="10000000"/>
    <x v="1"/>
    <x v="1"/>
    <n v="202300000000304"/>
    <x v="10"/>
    <s v="3299016"/>
    <m/>
    <x v="24"/>
  </r>
  <r>
    <s v="DN02-3202008-10-11-GEN-2"/>
    <x v="1"/>
    <x v="2"/>
    <x v="8"/>
    <x v="0"/>
    <x v="0"/>
    <x v="0"/>
    <x v="0"/>
    <n v="325698000"/>
    <m/>
    <m/>
    <m/>
    <m/>
    <n v="325698000"/>
    <n v="325698000"/>
    <x v="0"/>
    <x v="0"/>
    <n v="202300000000060"/>
    <x v="0"/>
    <s v="3202008"/>
    <m/>
    <x v="11"/>
  </r>
  <r>
    <s v="DN02-3202008-10-20-GEN-2"/>
    <x v="1"/>
    <x v="2"/>
    <x v="8"/>
    <x v="1"/>
    <x v="1"/>
    <x v="0"/>
    <x v="0"/>
    <n v="25000000"/>
    <m/>
    <m/>
    <m/>
    <m/>
    <n v="25000000"/>
    <n v="25000000"/>
    <x v="0"/>
    <x v="0"/>
    <n v="202300000000060"/>
    <x v="0"/>
    <s v="3202008"/>
    <m/>
    <x v="11"/>
  </r>
  <r>
    <s v="DN02-3202008-13-11-GEN-2"/>
    <x v="1"/>
    <x v="2"/>
    <x v="8"/>
    <x v="0"/>
    <x v="0"/>
    <x v="0"/>
    <x v="0"/>
    <n v="79929000"/>
    <m/>
    <m/>
    <m/>
    <m/>
    <n v="79929000"/>
    <n v="79929000"/>
    <x v="0"/>
    <x v="0"/>
    <n v="202300000000060"/>
    <x v="0"/>
    <s v="3202008"/>
    <m/>
    <x v="12"/>
  </r>
  <r>
    <s v="DN02-3202008-15-11-GEN-2"/>
    <x v="1"/>
    <x v="2"/>
    <x v="8"/>
    <x v="0"/>
    <x v="0"/>
    <x v="0"/>
    <x v="0"/>
    <n v="101613000"/>
    <m/>
    <m/>
    <m/>
    <m/>
    <n v="101613000"/>
    <n v="101613000"/>
    <x v="0"/>
    <x v="0"/>
    <n v="202300000000060"/>
    <x v="0"/>
    <s v="3202008"/>
    <m/>
    <x v="0"/>
  </r>
  <r>
    <s v="DN02-3202008-15-20-GEN-2"/>
    <x v="1"/>
    <x v="2"/>
    <x v="8"/>
    <x v="1"/>
    <x v="1"/>
    <x v="0"/>
    <x v="0"/>
    <n v="3000000"/>
    <m/>
    <m/>
    <m/>
    <m/>
    <n v="3000000"/>
    <n v="3000000"/>
    <x v="0"/>
    <x v="0"/>
    <n v="202300000000060"/>
    <x v="0"/>
    <s v="3202008"/>
    <m/>
    <x v="0"/>
  </r>
  <r>
    <s v="DN02-3202008-9-11-GEN-2"/>
    <x v="1"/>
    <x v="2"/>
    <x v="8"/>
    <x v="0"/>
    <x v="0"/>
    <x v="0"/>
    <x v="0"/>
    <n v="47597000"/>
    <m/>
    <m/>
    <m/>
    <m/>
    <n v="47597000"/>
    <n v="47597000"/>
    <x v="0"/>
    <x v="0"/>
    <n v="202300000000060"/>
    <x v="0"/>
    <s v="3202008"/>
    <m/>
    <x v="6"/>
  </r>
  <r>
    <s v="DN02-3202008-9-20-GEN-2"/>
    <x v="1"/>
    <x v="2"/>
    <x v="8"/>
    <x v="1"/>
    <x v="1"/>
    <x v="0"/>
    <x v="0"/>
    <n v="2000000"/>
    <m/>
    <m/>
    <m/>
    <m/>
    <n v="2000000"/>
    <n v="2000000"/>
    <x v="0"/>
    <x v="0"/>
    <n v="202300000000060"/>
    <x v="0"/>
    <s v="3202008"/>
    <m/>
    <x v="6"/>
  </r>
  <r>
    <s v="DN02-3202032-1-11-GEN-2"/>
    <x v="1"/>
    <x v="2"/>
    <x v="8"/>
    <x v="0"/>
    <x v="0"/>
    <x v="0"/>
    <x v="0"/>
    <n v="174146800"/>
    <m/>
    <m/>
    <m/>
    <m/>
    <n v="174146800"/>
    <n v="174146800"/>
    <x v="0"/>
    <x v="0"/>
    <n v="202300000000060"/>
    <x v="3"/>
    <s v="3202032"/>
    <m/>
    <x v="7"/>
  </r>
  <r>
    <s v="DN02-3202032-1-20-GEN-2"/>
    <x v="1"/>
    <x v="2"/>
    <x v="8"/>
    <x v="1"/>
    <x v="1"/>
    <x v="0"/>
    <x v="0"/>
    <n v="34450422"/>
    <m/>
    <m/>
    <m/>
    <m/>
    <n v="34450422"/>
    <n v="34450422"/>
    <x v="0"/>
    <x v="0"/>
    <n v="202300000000060"/>
    <x v="3"/>
    <s v="3202032"/>
    <m/>
    <x v="7"/>
  </r>
  <r>
    <s v="DN02-3202032-1-21-GEN-2"/>
    <x v="1"/>
    <x v="2"/>
    <x v="8"/>
    <x v="2"/>
    <x v="1"/>
    <x v="0"/>
    <x v="0"/>
    <n v="17140552"/>
    <m/>
    <m/>
    <m/>
    <m/>
    <n v="17140552"/>
    <n v="17140552"/>
    <x v="0"/>
    <x v="0"/>
    <n v="202300000000060"/>
    <x v="3"/>
    <s v="3202032"/>
    <m/>
    <x v="7"/>
  </r>
  <r>
    <s v="DN02-3202056-5-20-GEN-2"/>
    <x v="1"/>
    <x v="2"/>
    <x v="8"/>
    <x v="1"/>
    <x v="1"/>
    <x v="0"/>
    <x v="0"/>
    <n v="54993500"/>
    <m/>
    <m/>
    <m/>
    <m/>
    <n v="54993500"/>
    <n v="54993500"/>
    <x v="0"/>
    <x v="0"/>
    <n v="202300000000060"/>
    <x v="8"/>
    <s v="3202056"/>
    <m/>
    <x v="23"/>
  </r>
  <r>
    <s v="DN02-3202056-5-21-GEN-2"/>
    <x v="1"/>
    <x v="2"/>
    <x v="8"/>
    <x v="2"/>
    <x v="1"/>
    <x v="0"/>
    <x v="0"/>
    <n v="42993500"/>
    <m/>
    <m/>
    <m/>
    <m/>
    <n v="42993500"/>
    <n v="42993500"/>
    <x v="0"/>
    <x v="0"/>
    <n v="202300000000060"/>
    <x v="8"/>
    <s v="3202056"/>
    <m/>
    <x v="23"/>
  </r>
  <r>
    <s v="DN03-3202008-10-11-GEN-2"/>
    <x v="1"/>
    <x v="2"/>
    <x v="9"/>
    <x v="0"/>
    <x v="0"/>
    <x v="0"/>
    <x v="0"/>
    <n v="34900000"/>
    <m/>
    <m/>
    <m/>
    <m/>
    <n v="34900000"/>
    <n v="34900000"/>
    <x v="0"/>
    <x v="0"/>
    <n v="202300000000060"/>
    <x v="0"/>
    <s v="3202008"/>
    <m/>
    <x v="11"/>
  </r>
  <r>
    <s v="DN03-3202008-10-20-GEN-2"/>
    <x v="1"/>
    <x v="2"/>
    <x v="9"/>
    <x v="1"/>
    <x v="1"/>
    <x v="0"/>
    <x v="0"/>
    <n v="63441601"/>
    <m/>
    <m/>
    <m/>
    <m/>
    <n v="63441601"/>
    <n v="63441601"/>
    <x v="0"/>
    <x v="0"/>
    <n v="202300000000060"/>
    <x v="0"/>
    <s v="3202008"/>
    <m/>
    <x v="11"/>
  </r>
  <r>
    <s v="DN03-3202008-15-11-GEN-2"/>
    <x v="1"/>
    <x v="2"/>
    <x v="9"/>
    <x v="0"/>
    <x v="0"/>
    <x v="0"/>
    <x v="0"/>
    <n v="8000000"/>
    <m/>
    <m/>
    <m/>
    <m/>
    <n v="8000000"/>
    <n v="8000000"/>
    <x v="0"/>
    <x v="0"/>
    <n v="202300000000060"/>
    <x v="0"/>
    <s v="3202008"/>
    <m/>
    <x v="0"/>
  </r>
  <r>
    <s v="DN03-3202008-15-20-GEN-2"/>
    <x v="1"/>
    <x v="2"/>
    <x v="9"/>
    <x v="1"/>
    <x v="1"/>
    <x v="0"/>
    <x v="0"/>
    <n v="35962000"/>
    <m/>
    <m/>
    <m/>
    <m/>
    <n v="35962000"/>
    <n v="35962000"/>
    <x v="0"/>
    <x v="0"/>
    <n v="202300000000060"/>
    <x v="0"/>
    <s v="3202008"/>
    <m/>
    <x v="0"/>
  </r>
  <r>
    <s v="DN03-3202008-15-21-GEN-2"/>
    <x v="1"/>
    <x v="2"/>
    <x v="9"/>
    <x v="2"/>
    <x v="1"/>
    <x v="0"/>
    <x v="0"/>
    <n v="61603530"/>
    <m/>
    <m/>
    <m/>
    <m/>
    <n v="61603530"/>
    <n v="61603530"/>
    <x v="0"/>
    <x v="0"/>
    <n v="202300000000060"/>
    <x v="0"/>
    <s v="3202008"/>
    <m/>
    <x v="0"/>
  </r>
  <r>
    <s v="DN03-3202008-9-20-GEN-2"/>
    <x v="1"/>
    <x v="2"/>
    <x v="9"/>
    <x v="1"/>
    <x v="1"/>
    <x v="0"/>
    <x v="0"/>
    <n v="99370000"/>
    <n v="64200"/>
    <m/>
    <m/>
    <m/>
    <n v="99305800"/>
    <n v="99305800"/>
    <x v="0"/>
    <x v="0"/>
    <n v="202300000000060"/>
    <x v="0"/>
    <s v="3202008"/>
    <m/>
    <x v="6"/>
  </r>
  <r>
    <s v="DN03-3202008-9-21-GEN-2"/>
    <x v="1"/>
    <x v="2"/>
    <x v="9"/>
    <x v="2"/>
    <x v="1"/>
    <x v="0"/>
    <x v="0"/>
    <n v="84740000"/>
    <m/>
    <m/>
    <m/>
    <m/>
    <n v="84740000"/>
    <n v="84740000"/>
    <x v="0"/>
    <x v="0"/>
    <n v="202300000000060"/>
    <x v="0"/>
    <s v="3202008"/>
    <m/>
    <x v="6"/>
  </r>
  <r>
    <s v="DN03-3202010-25-11-GEN-2"/>
    <x v="1"/>
    <x v="2"/>
    <x v="9"/>
    <x v="0"/>
    <x v="0"/>
    <x v="0"/>
    <x v="0"/>
    <n v="26807000"/>
    <m/>
    <m/>
    <m/>
    <m/>
    <n v="26807000"/>
    <n v="26807000"/>
    <x v="0"/>
    <x v="0"/>
    <n v="202300000000060"/>
    <x v="1"/>
    <s v="3202010"/>
    <m/>
    <x v="2"/>
  </r>
  <r>
    <s v="DN03-3202010-25-20-GEN-2"/>
    <x v="1"/>
    <x v="2"/>
    <x v="9"/>
    <x v="1"/>
    <x v="1"/>
    <x v="0"/>
    <x v="0"/>
    <n v="181148000"/>
    <n v="268799"/>
    <m/>
    <m/>
    <m/>
    <n v="180879201"/>
    <n v="180879201"/>
    <x v="0"/>
    <x v="0"/>
    <n v="202300000000060"/>
    <x v="1"/>
    <s v="3202010"/>
    <m/>
    <x v="2"/>
  </r>
  <r>
    <s v="DN03-3202010-25-21-GEN-2"/>
    <x v="1"/>
    <x v="2"/>
    <x v="9"/>
    <x v="2"/>
    <x v="1"/>
    <x v="0"/>
    <x v="0"/>
    <n v="224181000"/>
    <n v="226481"/>
    <m/>
    <m/>
    <m/>
    <n v="223954519"/>
    <n v="223954519"/>
    <x v="0"/>
    <x v="0"/>
    <n v="202300000000060"/>
    <x v="1"/>
    <s v="3202010"/>
    <m/>
    <x v="2"/>
  </r>
  <r>
    <s v="DN03-3202032-1-11-GEN-2"/>
    <x v="1"/>
    <x v="2"/>
    <x v="9"/>
    <x v="0"/>
    <x v="0"/>
    <x v="0"/>
    <x v="0"/>
    <n v="45000000"/>
    <m/>
    <m/>
    <m/>
    <m/>
    <n v="45000000"/>
    <n v="45000000"/>
    <x v="0"/>
    <x v="0"/>
    <n v="202300000000060"/>
    <x v="3"/>
    <s v="3202032"/>
    <m/>
    <x v="7"/>
  </r>
  <r>
    <s v="DN03-3202032-1-20-GEN-2"/>
    <x v="1"/>
    <x v="2"/>
    <x v="9"/>
    <x v="1"/>
    <x v="1"/>
    <x v="0"/>
    <x v="0"/>
    <n v="322690000"/>
    <n v="57000"/>
    <m/>
    <m/>
    <m/>
    <n v="322633000"/>
    <n v="322633000"/>
    <x v="0"/>
    <x v="0"/>
    <n v="202300000000060"/>
    <x v="3"/>
    <s v="3202032"/>
    <m/>
    <x v="7"/>
  </r>
  <r>
    <s v="DN03-3202032-1-21-GEN-2"/>
    <x v="1"/>
    <x v="2"/>
    <x v="9"/>
    <x v="2"/>
    <x v="1"/>
    <x v="0"/>
    <x v="0"/>
    <n v="200690000"/>
    <m/>
    <m/>
    <m/>
    <m/>
    <n v="200690000"/>
    <n v="200690000"/>
    <x v="0"/>
    <x v="0"/>
    <n v="202300000000060"/>
    <x v="3"/>
    <s v="3202032"/>
    <m/>
    <x v="7"/>
  </r>
  <r>
    <s v="DN03-3202038-17-20-GEN-2"/>
    <x v="1"/>
    <x v="2"/>
    <x v="9"/>
    <x v="1"/>
    <x v="1"/>
    <x v="0"/>
    <x v="0"/>
    <n v="85860000"/>
    <n v="25000"/>
    <m/>
    <m/>
    <m/>
    <n v="85835000"/>
    <n v="85835000"/>
    <x v="0"/>
    <x v="0"/>
    <n v="202300000000060"/>
    <x v="6"/>
    <s v="3202038"/>
    <m/>
    <x v="14"/>
  </r>
  <r>
    <s v="DN03-3202038-17-21-GEN-2"/>
    <x v="1"/>
    <x v="2"/>
    <x v="9"/>
    <x v="2"/>
    <x v="1"/>
    <x v="0"/>
    <x v="0"/>
    <n v="65860000"/>
    <m/>
    <m/>
    <m/>
    <m/>
    <n v="65860000"/>
    <n v="65860000"/>
    <x v="0"/>
    <x v="0"/>
    <n v="202300000000060"/>
    <x v="6"/>
    <s v="3202038"/>
    <m/>
    <x v="14"/>
  </r>
  <r>
    <s v="DN03-3202053-26-20-GEN-2"/>
    <x v="1"/>
    <x v="2"/>
    <x v="9"/>
    <x v="1"/>
    <x v="1"/>
    <x v="0"/>
    <x v="0"/>
    <n v="197350000"/>
    <n v="40967"/>
    <m/>
    <m/>
    <m/>
    <n v="197309033"/>
    <n v="197309033"/>
    <x v="0"/>
    <x v="0"/>
    <n v="202300000000060"/>
    <x v="2"/>
    <s v="3202053"/>
    <m/>
    <x v="16"/>
  </r>
  <r>
    <s v="DN03-3202053-26-21-GEN-2"/>
    <x v="1"/>
    <x v="2"/>
    <x v="9"/>
    <x v="2"/>
    <x v="1"/>
    <x v="0"/>
    <x v="0"/>
    <n v="77350000"/>
    <m/>
    <m/>
    <m/>
    <m/>
    <n v="77350000"/>
    <n v="77350000"/>
    <x v="0"/>
    <x v="0"/>
    <n v="202300000000060"/>
    <x v="2"/>
    <s v="3202053"/>
    <m/>
    <x v="16"/>
  </r>
  <r>
    <s v="DN03-3202053-27-20-GEN-2"/>
    <x v="1"/>
    <x v="2"/>
    <x v="9"/>
    <x v="1"/>
    <x v="1"/>
    <x v="0"/>
    <x v="0"/>
    <n v="45000000"/>
    <m/>
    <m/>
    <m/>
    <m/>
    <n v="45000000"/>
    <n v="45000000"/>
    <x v="0"/>
    <x v="0"/>
    <n v="202300000000060"/>
    <x v="2"/>
    <s v="3202053"/>
    <m/>
    <x v="5"/>
  </r>
  <r>
    <s v="DN03-3202056-5-20-GEN-2"/>
    <x v="1"/>
    <x v="2"/>
    <x v="9"/>
    <x v="1"/>
    <x v="1"/>
    <x v="0"/>
    <x v="0"/>
    <n v="21635000"/>
    <m/>
    <m/>
    <m/>
    <m/>
    <n v="21635000"/>
    <n v="21635000"/>
    <x v="0"/>
    <x v="0"/>
    <n v="202300000000060"/>
    <x v="8"/>
    <s v="3202056"/>
    <m/>
    <x v="23"/>
  </r>
  <r>
    <s v="DN03-3202056-5-21-GEN-2"/>
    <x v="1"/>
    <x v="2"/>
    <x v="9"/>
    <x v="2"/>
    <x v="1"/>
    <x v="0"/>
    <x v="0"/>
    <n v="21635000"/>
    <m/>
    <m/>
    <m/>
    <m/>
    <n v="21635000"/>
    <n v="21635000"/>
    <x v="0"/>
    <x v="0"/>
    <n v="202300000000060"/>
    <x v="8"/>
    <s v="3202056"/>
    <m/>
    <x v="23"/>
  </r>
  <r>
    <s v="DN03-3202060-18_1-20-GEN-2"/>
    <x v="1"/>
    <x v="2"/>
    <x v="9"/>
    <x v="1"/>
    <x v="1"/>
    <x v="0"/>
    <x v="0"/>
    <n v="97725000"/>
    <m/>
    <m/>
    <m/>
    <m/>
    <n v="97725000"/>
    <n v="97725000"/>
    <x v="0"/>
    <x v="0"/>
    <n v="202300000000060"/>
    <x v="9"/>
    <s v="3202060"/>
    <m/>
    <x v="18"/>
  </r>
  <r>
    <s v="DN03-3202060-18_1-21-GEN-2"/>
    <x v="1"/>
    <x v="2"/>
    <x v="9"/>
    <x v="2"/>
    <x v="1"/>
    <x v="0"/>
    <x v="0"/>
    <n v="87725000"/>
    <m/>
    <m/>
    <m/>
    <m/>
    <n v="87725000"/>
    <n v="87725000"/>
    <x v="0"/>
    <x v="0"/>
    <n v="202300000000060"/>
    <x v="9"/>
    <s v="3202060"/>
    <m/>
    <x v="18"/>
  </r>
  <r>
    <s v="DN03-3202060-19_1-20-GEN-2"/>
    <x v="1"/>
    <x v="2"/>
    <x v="9"/>
    <x v="1"/>
    <x v="1"/>
    <x v="0"/>
    <x v="0"/>
    <n v="41751936"/>
    <n v="73667"/>
    <m/>
    <m/>
    <m/>
    <n v="41678269"/>
    <n v="41678269"/>
    <x v="0"/>
    <x v="0"/>
    <n v="202300000000060"/>
    <x v="9"/>
    <s v="3202060"/>
    <m/>
    <x v="19"/>
  </r>
  <r>
    <s v="DN03-3202060-19_1-21-GEN-2"/>
    <x v="1"/>
    <x v="2"/>
    <x v="9"/>
    <x v="2"/>
    <x v="1"/>
    <x v="0"/>
    <x v="0"/>
    <n v="36655000"/>
    <m/>
    <m/>
    <m/>
    <m/>
    <n v="36655000"/>
    <n v="36655000"/>
    <x v="0"/>
    <x v="0"/>
    <n v="202300000000060"/>
    <x v="9"/>
    <s v="3202060"/>
    <m/>
    <x v="19"/>
  </r>
  <r>
    <s v="DN04-3202008-13-21-GEN-2"/>
    <x v="1"/>
    <x v="2"/>
    <x v="10"/>
    <x v="2"/>
    <x v="1"/>
    <x v="0"/>
    <x v="0"/>
    <n v="47600000"/>
    <m/>
    <m/>
    <m/>
    <m/>
    <n v="47600000"/>
    <n v="47600000"/>
    <x v="0"/>
    <x v="0"/>
    <n v="202300000000060"/>
    <x v="0"/>
    <s v="3202008"/>
    <m/>
    <x v="12"/>
  </r>
  <r>
    <s v="DN04-3202008-15-11-GEN-2"/>
    <x v="1"/>
    <x v="2"/>
    <x v="10"/>
    <x v="0"/>
    <x v="0"/>
    <x v="0"/>
    <x v="0"/>
    <n v="96813128"/>
    <m/>
    <m/>
    <m/>
    <m/>
    <n v="96813128"/>
    <n v="96813128"/>
    <x v="0"/>
    <x v="0"/>
    <n v="202300000000060"/>
    <x v="0"/>
    <s v="3202008"/>
    <m/>
    <x v="0"/>
  </r>
  <r>
    <s v="DN04-3202008-15-20-GEN-2"/>
    <x v="1"/>
    <x v="2"/>
    <x v="10"/>
    <x v="1"/>
    <x v="1"/>
    <x v="0"/>
    <x v="0"/>
    <n v="7000000"/>
    <m/>
    <m/>
    <m/>
    <m/>
    <n v="7000000"/>
    <n v="7000000"/>
    <x v="0"/>
    <x v="0"/>
    <n v="202300000000060"/>
    <x v="0"/>
    <s v="3202008"/>
    <m/>
    <x v="0"/>
  </r>
  <r>
    <s v="DN04-3202008-9-11-GEN-2"/>
    <x v="1"/>
    <x v="2"/>
    <x v="10"/>
    <x v="0"/>
    <x v="0"/>
    <x v="0"/>
    <x v="0"/>
    <n v="131850000"/>
    <m/>
    <m/>
    <m/>
    <m/>
    <n v="131850000"/>
    <n v="131850000"/>
    <x v="0"/>
    <x v="0"/>
    <n v="202300000000060"/>
    <x v="0"/>
    <s v="3202008"/>
    <m/>
    <x v="6"/>
  </r>
  <r>
    <s v="DN04-3202032-1-11-GEN-2"/>
    <x v="1"/>
    <x v="2"/>
    <x v="10"/>
    <x v="0"/>
    <x v="0"/>
    <x v="0"/>
    <x v="0"/>
    <n v="150705500"/>
    <m/>
    <m/>
    <m/>
    <m/>
    <n v="150705500"/>
    <n v="150705500"/>
    <x v="0"/>
    <x v="0"/>
    <n v="202300000000060"/>
    <x v="3"/>
    <s v="3202032"/>
    <m/>
    <x v="7"/>
  </r>
  <r>
    <s v="DN04-3202032-1-20-GEN-2"/>
    <x v="1"/>
    <x v="2"/>
    <x v="10"/>
    <x v="1"/>
    <x v="1"/>
    <x v="0"/>
    <x v="0"/>
    <n v="28199696"/>
    <m/>
    <m/>
    <m/>
    <m/>
    <n v="28199696"/>
    <n v="28199696"/>
    <x v="0"/>
    <x v="0"/>
    <n v="202300000000060"/>
    <x v="3"/>
    <s v="3202032"/>
    <m/>
    <x v="7"/>
  </r>
  <r>
    <s v="DN04-3202032-1-21-GEN-2"/>
    <x v="1"/>
    <x v="2"/>
    <x v="10"/>
    <x v="2"/>
    <x v="1"/>
    <x v="0"/>
    <x v="0"/>
    <n v="3800304"/>
    <m/>
    <m/>
    <m/>
    <m/>
    <n v="3800304"/>
    <n v="3800304"/>
    <x v="0"/>
    <x v="0"/>
    <n v="202300000000060"/>
    <x v="3"/>
    <s v="3202032"/>
    <m/>
    <x v="7"/>
  </r>
  <r>
    <s v="DN04-3202032-2-11-GEN-2"/>
    <x v="1"/>
    <x v="2"/>
    <x v="10"/>
    <x v="0"/>
    <x v="0"/>
    <x v="0"/>
    <x v="0"/>
    <n v="47600000"/>
    <m/>
    <m/>
    <m/>
    <m/>
    <n v="47600000"/>
    <n v="47600000"/>
    <x v="0"/>
    <x v="0"/>
    <n v="202300000000060"/>
    <x v="3"/>
    <s v="3202032"/>
    <m/>
    <x v="22"/>
  </r>
  <r>
    <s v="DN04-3202038-17-11-GEN-2"/>
    <x v="1"/>
    <x v="2"/>
    <x v="10"/>
    <x v="0"/>
    <x v="0"/>
    <x v="0"/>
    <x v="0"/>
    <n v="59300000"/>
    <m/>
    <m/>
    <m/>
    <m/>
    <n v="59300000"/>
    <n v="59300000"/>
    <x v="0"/>
    <x v="0"/>
    <n v="202300000000060"/>
    <x v="6"/>
    <s v="3202038"/>
    <m/>
    <x v="14"/>
  </r>
  <r>
    <s v="DN04-3202053-26-20-GEN-2"/>
    <x v="1"/>
    <x v="2"/>
    <x v="10"/>
    <x v="1"/>
    <x v="1"/>
    <x v="0"/>
    <x v="0"/>
    <n v="72000000"/>
    <m/>
    <m/>
    <m/>
    <m/>
    <n v="72000000"/>
    <n v="72000000"/>
    <x v="0"/>
    <x v="0"/>
    <n v="202300000000060"/>
    <x v="2"/>
    <s v="3202053"/>
    <m/>
    <x v="16"/>
  </r>
  <r>
    <s v="DN04-3202053-26-21-GEN-2"/>
    <x v="1"/>
    <x v="2"/>
    <x v="10"/>
    <x v="2"/>
    <x v="1"/>
    <x v="0"/>
    <x v="0"/>
    <n v="43270000"/>
    <m/>
    <m/>
    <m/>
    <m/>
    <n v="43270000"/>
    <n v="43270000"/>
    <x v="0"/>
    <x v="0"/>
    <n v="202300000000060"/>
    <x v="2"/>
    <s v="3202053"/>
    <m/>
    <x v="16"/>
  </r>
  <r>
    <s v="DN04-3202056-5-20-GEN-2"/>
    <x v="1"/>
    <x v="2"/>
    <x v="10"/>
    <x v="1"/>
    <x v="1"/>
    <x v="0"/>
    <x v="0"/>
    <n v="23800000"/>
    <m/>
    <m/>
    <m/>
    <m/>
    <n v="23800000"/>
    <n v="23800000"/>
    <x v="0"/>
    <x v="0"/>
    <n v="202300000000060"/>
    <x v="8"/>
    <s v="3202056"/>
    <m/>
    <x v="23"/>
  </r>
  <r>
    <s v="DN04-3202056-5-21-GEN-2"/>
    <x v="1"/>
    <x v="2"/>
    <x v="10"/>
    <x v="2"/>
    <x v="1"/>
    <x v="0"/>
    <x v="0"/>
    <n v="23800000"/>
    <m/>
    <m/>
    <m/>
    <m/>
    <n v="23800000"/>
    <n v="23800000"/>
    <x v="0"/>
    <x v="0"/>
    <n v="202300000000060"/>
    <x v="8"/>
    <s v="3202056"/>
    <m/>
    <x v="23"/>
  </r>
  <r>
    <s v="DN04-3202060-18_1-11-GEN-2"/>
    <x v="1"/>
    <x v="2"/>
    <x v="10"/>
    <x v="0"/>
    <x v="0"/>
    <x v="0"/>
    <x v="0"/>
    <n v="90540000"/>
    <m/>
    <m/>
    <m/>
    <m/>
    <n v="90540000"/>
    <n v="90540000"/>
    <x v="0"/>
    <x v="0"/>
    <n v="202300000000060"/>
    <x v="9"/>
    <s v="3202060"/>
    <m/>
    <x v="18"/>
  </r>
  <r>
    <s v="DN05-3202008-15-20-TSE-2"/>
    <x v="1"/>
    <x v="2"/>
    <x v="11"/>
    <x v="1"/>
    <x v="1"/>
    <x v="2"/>
    <x v="0"/>
    <n v="126545422"/>
    <m/>
    <m/>
    <m/>
    <m/>
    <n v="126545422"/>
    <n v="126545422"/>
    <x v="0"/>
    <x v="0"/>
    <n v="202300000000060"/>
    <x v="0"/>
    <s v="3202008"/>
    <m/>
    <x v="0"/>
  </r>
  <r>
    <s v="DN05-3202008-15-21-GEN-2"/>
    <x v="1"/>
    <x v="2"/>
    <x v="11"/>
    <x v="2"/>
    <x v="1"/>
    <x v="0"/>
    <x v="0"/>
    <n v="22692000"/>
    <m/>
    <n v="860714"/>
    <m/>
    <m/>
    <n v="23552714"/>
    <n v="23552714"/>
    <x v="0"/>
    <x v="0"/>
    <n v="202300000000060"/>
    <x v="0"/>
    <s v="3202008"/>
    <m/>
    <x v="0"/>
  </r>
  <r>
    <s v="DN05-3202008-9-20-GEN-2"/>
    <x v="1"/>
    <x v="2"/>
    <x v="11"/>
    <x v="1"/>
    <x v="1"/>
    <x v="0"/>
    <x v="0"/>
    <n v="10000000"/>
    <n v="10000000"/>
    <n v="5873867"/>
    <m/>
    <m/>
    <n v="5873867"/>
    <n v="5873867"/>
    <x v="0"/>
    <x v="0"/>
    <n v="202300000000060"/>
    <x v="0"/>
    <s v="3202008"/>
    <m/>
    <x v="6"/>
  </r>
  <r>
    <s v="DN05-3202008-9-20-TSE-2"/>
    <x v="1"/>
    <x v="2"/>
    <x v="11"/>
    <x v="1"/>
    <x v="1"/>
    <x v="2"/>
    <x v="0"/>
    <n v="163600000"/>
    <m/>
    <m/>
    <m/>
    <m/>
    <n v="163600000"/>
    <n v="163600000"/>
    <x v="0"/>
    <x v="0"/>
    <n v="202300000000060"/>
    <x v="0"/>
    <s v="3202008"/>
    <m/>
    <x v="6"/>
  </r>
  <r>
    <s v="DN05-3202008-9-21-GEN-2"/>
    <x v="1"/>
    <x v="2"/>
    <x v="11"/>
    <x v="2"/>
    <x v="1"/>
    <x v="0"/>
    <x v="0"/>
    <n v="84035000"/>
    <m/>
    <n v="6960000"/>
    <m/>
    <m/>
    <n v="90995000"/>
    <n v="90995000"/>
    <x v="0"/>
    <x v="0"/>
    <n v="202300000000060"/>
    <x v="0"/>
    <s v="3202008"/>
    <m/>
    <x v="6"/>
  </r>
  <r>
    <s v="DN05-3202008-9-21-TSE-2"/>
    <x v="1"/>
    <x v="2"/>
    <x v="11"/>
    <x v="2"/>
    <x v="1"/>
    <x v="2"/>
    <x v="0"/>
    <n v="55035000"/>
    <m/>
    <m/>
    <m/>
    <m/>
    <n v="55035000"/>
    <n v="55035000"/>
    <x v="0"/>
    <x v="0"/>
    <n v="202300000000060"/>
    <x v="0"/>
    <s v="3202008"/>
    <m/>
    <x v="6"/>
  </r>
  <r>
    <s v="DN05-3202032-1-20-GEN-2"/>
    <x v="1"/>
    <x v="2"/>
    <x v="11"/>
    <x v="1"/>
    <x v="1"/>
    <x v="0"/>
    <x v="0"/>
    <n v="40000000"/>
    <n v="20484446"/>
    <n v="10000000"/>
    <m/>
    <m/>
    <n v="29515554"/>
    <n v="29515554"/>
    <x v="0"/>
    <x v="0"/>
    <n v="202300000000060"/>
    <x v="3"/>
    <s v="3202032"/>
    <m/>
    <x v="7"/>
  </r>
  <r>
    <s v="DN05-3202032-1-20-TSE-2"/>
    <x v="1"/>
    <x v="2"/>
    <x v="11"/>
    <x v="1"/>
    <x v="1"/>
    <x v="2"/>
    <x v="0"/>
    <n v="195164446"/>
    <m/>
    <m/>
    <m/>
    <m/>
    <n v="195164446"/>
    <n v="195164446"/>
    <x v="0"/>
    <x v="0"/>
    <n v="202300000000060"/>
    <x v="3"/>
    <s v="3202032"/>
    <m/>
    <x v="7"/>
  </r>
  <r>
    <s v="DN05-3202032-1-21-GEN-2"/>
    <x v="1"/>
    <x v="2"/>
    <x v="11"/>
    <x v="2"/>
    <x v="1"/>
    <x v="0"/>
    <x v="0"/>
    <n v="6870400"/>
    <m/>
    <m/>
    <m/>
    <m/>
    <n v="6870400"/>
    <n v="6870400"/>
    <x v="0"/>
    <x v="0"/>
    <n v="202300000000060"/>
    <x v="3"/>
    <s v="3202032"/>
    <m/>
    <x v="7"/>
  </r>
  <r>
    <s v="DN05-3202032-1-21-TSE-2"/>
    <x v="1"/>
    <x v="2"/>
    <x v="11"/>
    <x v="2"/>
    <x v="1"/>
    <x v="2"/>
    <x v="0"/>
    <n v="107325154"/>
    <m/>
    <m/>
    <m/>
    <m/>
    <n v="107325154"/>
    <n v="107325154"/>
    <x v="0"/>
    <x v="0"/>
    <n v="202300000000060"/>
    <x v="3"/>
    <s v="3202032"/>
    <m/>
    <x v="7"/>
  </r>
  <r>
    <s v="DN05-3202038-17-20-TSE-2"/>
    <x v="1"/>
    <x v="2"/>
    <x v="11"/>
    <x v="1"/>
    <x v="1"/>
    <x v="2"/>
    <x v="0"/>
    <n v="62400750"/>
    <m/>
    <m/>
    <m/>
    <m/>
    <n v="62400750"/>
    <n v="62400750"/>
    <x v="0"/>
    <x v="0"/>
    <n v="202300000000060"/>
    <x v="6"/>
    <s v="3202038"/>
    <m/>
    <x v="14"/>
  </r>
  <r>
    <s v="DN05-3202038-17-21-TSE-2"/>
    <x v="1"/>
    <x v="2"/>
    <x v="11"/>
    <x v="2"/>
    <x v="1"/>
    <x v="2"/>
    <x v="0"/>
    <n v="40385000"/>
    <m/>
    <m/>
    <m/>
    <m/>
    <n v="40385000"/>
    <n v="40385000"/>
    <x v="0"/>
    <x v="0"/>
    <n v="202300000000060"/>
    <x v="6"/>
    <s v="3202038"/>
    <m/>
    <x v="14"/>
  </r>
  <r>
    <s v="DN05-3202053-26-20-TSE-2"/>
    <x v="1"/>
    <x v="2"/>
    <x v="11"/>
    <x v="1"/>
    <x v="1"/>
    <x v="2"/>
    <x v="0"/>
    <n v="165945000"/>
    <m/>
    <m/>
    <m/>
    <m/>
    <n v="165945000"/>
    <n v="165945000"/>
    <x v="0"/>
    <x v="0"/>
    <n v="202300000000060"/>
    <x v="2"/>
    <s v="3202053"/>
    <m/>
    <x v="16"/>
  </r>
  <r>
    <s v="DN05-3202053-26-21-GEN-2"/>
    <x v="1"/>
    <x v="2"/>
    <x v="11"/>
    <x v="2"/>
    <x v="1"/>
    <x v="0"/>
    <x v="0"/>
    <n v="45945000"/>
    <n v="59000"/>
    <m/>
    <m/>
    <m/>
    <n v="45886000"/>
    <n v="45886000"/>
    <x v="0"/>
    <x v="0"/>
    <n v="202300000000060"/>
    <x v="2"/>
    <s v="3202053"/>
    <m/>
    <x v="16"/>
  </r>
  <r>
    <s v="DN05-3202053-27-20-TSE-2"/>
    <x v="1"/>
    <x v="2"/>
    <x v="11"/>
    <x v="1"/>
    <x v="1"/>
    <x v="2"/>
    <x v="0"/>
    <n v="49875000"/>
    <m/>
    <m/>
    <m/>
    <m/>
    <n v="49875000"/>
    <n v="49875000"/>
    <x v="0"/>
    <x v="0"/>
    <n v="202300000000060"/>
    <x v="2"/>
    <s v="3202053"/>
    <m/>
    <x v="5"/>
  </r>
  <r>
    <s v="DN05-3202053-27-21-GEN-2"/>
    <x v="1"/>
    <x v="2"/>
    <x v="11"/>
    <x v="2"/>
    <x v="1"/>
    <x v="0"/>
    <x v="0"/>
    <n v="49875000"/>
    <m/>
    <m/>
    <m/>
    <m/>
    <n v="49875000"/>
    <n v="49875000"/>
    <x v="0"/>
    <x v="0"/>
    <n v="202300000000060"/>
    <x v="2"/>
    <s v="3202053"/>
    <m/>
    <x v="5"/>
  </r>
  <r>
    <s v="DN05-3202056-5-20-TSE-2"/>
    <x v="1"/>
    <x v="2"/>
    <x v="11"/>
    <x v="1"/>
    <x v="1"/>
    <x v="2"/>
    <x v="0"/>
    <n v="43800000"/>
    <m/>
    <m/>
    <m/>
    <m/>
    <n v="43800000"/>
    <n v="43800000"/>
    <x v="0"/>
    <x v="0"/>
    <n v="202300000000060"/>
    <x v="8"/>
    <s v="3202056"/>
    <m/>
    <x v="23"/>
  </r>
  <r>
    <s v="DN05-3202056-5-21-TSE-2"/>
    <x v="1"/>
    <x v="2"/>
    <x v="11"/>
    <x v="2"/>
    <x v="1"/>
    <x v="2"/>
    <x v="0"/>
    <n v="23800000"/>
    <m/>
    <m/>
    <m/>
    <m/>
    <n v="23800000"/>
    <n v="23800000"/>
    <x v="0"/>
    <x v="0"/>
    <n v="202300000000060"/>
    <x v="8"/>
    <s v="3202056"/>
    <m/>
    <x v="23"/>
  </r>
  <r>
    <s v="DN05-3202060-18_1-20-TSE-2"/>
    <x v="1"/>
    <x v="2"/>
    <x v="11"/>
    <x v="1"/>
    <x v="1"/>
    <x v="2"/>
    <x v="0"/>
    <n v="46240000"/>
    <m/>
    <m/>
    <m/>
    <m/>
    <n v="46240000"/>
    <n v="46240000"/>
    <x v="0"/>
    <x v="0"/>
    <n v="202300000000060"/>
    <x v="9"/>
    <s v="3202060"/>
    <m/>
    <x v="18"/>
  </r>
  <r>
    <s v="DN05-3202060-18_1-21-TSE-2"/>
    <x v="1"/>
    <x v="2"/>
    <x v="11"/>
    <x v="2"/>
    <x v="1"/>
    <x v="2"/>
    <x v="0"/>
    <n v="33240000"/>
    <m/>
    <m/>
    <m/>
    <m/>
    <n v="33240000"/>
    <n v="33240000"/>
    <x v="0"/>
    <x v="0"/>
    <n v="202300000000060"/>
    <x v="9"/>
    <s v="3202060"/>
    <m/>
    <x v="18"/>
  </r>
  <r>
    <s v="DN05-3202060-19_1-20-TSE-2"/>
    <x v="1"/>
    <x v="2"/>
    <x v="11"/>
    <x v="1"/>
    <x v="1"/>
    <x v="2"/>
    <x v="0"/>
    <n v="9460000"/>
    <m/>
    <m/>
    <m/>
    <m/>
    <n v="9460000"/>
    <n v="9460000"/>
    <x v="0"/>
    <x v="0"/>
    <n v="202300000000060"/>
    <x v="9"/>
    <s v="3202060"/>
    <m/>
    <x v="19"/>
  </r>
  <r>
    <s v="DN05-3202060-19_1-21-TSE-2"/>
    <x v="1"/>
    <x v="2"/>
    <x v="11"/>
    <x v="2"/>
    <x v="1"/>
    <x v="2"/>
    <x v="0"/>
    <n v="9460000"/>
    <n v="975900"/>
    <m/>
    <m/>
    <m/>
    <n v="8484100"/>
    <n v="8484100"/>
    <x v="0"/>
    <x v="0"/>
    <n v="202300000000060"/>
    <x v="9"/>
    <s v="3202060"/>
    <m/>
    <x v="19"/>
  </r>
  <r>
    <s v="DN05-3299011-2_1-20-TSE-2"/>
    <x v="1"/>
    <x v="2"/>
    <x v="11"/>
    <x v="1"/>
    <x v="1"/>
    <x v="2"/>
    <x v="0"/>
    <n v="315000000"/>
    <m/>
    <m/>
    <m/>
    <m/>
    <n v="315000000"/>
    <n v="315000000"/>
    <x v="1"/>
    <x v="1"/>
    <n v="202300000000304"/>
    <x v="12"/>
    <s v="3299011"/>
    <m/>
    <x v="27"/>
  </r>
  <r>
    <s v="DN06-3202008-15-11-GEN-2"/>
    <x v="1"/>
    <x v="2"/>
    <x v="12"/>
    <x v="0"/>
    <x v="0"/>
    <x v="0"/>
    <x v="0"/>
    <n v="75830700"/>
    <m/>
    <m/>
    <m/>
    <m/>
    <n v="75830700"/>
    <n v="75830700"/>
    <x v="0"/>
    <x v="0"/>
    <n v="202300000000060"/>
    <x v="0"/>
    <s v="3202008"/>
    <m/>
    <x v="0"/>
  </r>
  <r>
    <s v="DN06-3202008-15-20-GEN-2"/>
    <x v="1"/>
    <x v="2"/>
    <x v="12"/>
    <x v="1"/>
    <x v="1"/>
    <x v="0"/>
    <x v="0"/>
    <n v="43076437"/>
    <n v="499200"/>
    <m/>
    <m/>
    <m/>
    <n v="42577237"/>
    <n v="42577237"/>
    <x v="0"/>
    <x v="0"/>
    <n v="202300000000060"/>
    <x v="0"/>
    <s v="3202008"/>
    <m/>
    <x v="0"/>
  </r>
  <r>
    <s v="DN06-3202008-9-11-GEN-2"/>
    <x v="1"/>
    <x v="2"/>
    <x v="12"/>
    <x v="0"/>
    <x v="0"/>
    <x v="0"/>
    <x v="0"/>
    <n v="97658900"/>
    <m/>
    <m/>
    <m/>
    <m/>
    <n v="97658900"/>
    <n v="97658900"/>
    <x v="0"/>
    <x v="0"/>
    <n v="202300000000060"/>
    <x v="0"/>
    <s v="3202008"/>
    <m/>
    <x v="6"/>
  </r>
  <r>
    <s v="DN06-3202008-9-20-GEN-2"/>
    <x v="1"/>
    <x v="2"/>
    <x v="12"/>
    <x v="1"/>
    <x v="1"/>
    <x v="0"/>
    <x v="0"/>
    <n v="16152000"/>
    <m/>
    <m/>
    <m/>
    <m/>
    <n v="16152000"/>
    <n v="16152000"/>
    <x v="0"/>
    <x v="0"/>
    <n v="202300000000060"/>
    <x v="0"/>
    <s v="3202008"/>
    <m/>
    <x v="6"/>
  </r>
  <r>
    <s v="DN06-3202032-1-11-GEN-2"/>
    <x v="1"/>
    <x v="2"/>
    <x v="12"/>
    <x v="0"/>
    <x v="0"/>
    <x v="0"/>
    <x v="0"/>
    <n v="68918700"/>
    <m/>
    <m/>
    <m/>
    <m/>
    <n v="68918700"/>
    <n v="68918700"/>
    <x v="0"/>
    <x v="0"/>
    <n v="202300000000060"/>
    <x v="3"/>
    <s v="3202032"/>
    <m/>
    <x v="7"/>
  </r>
  <r>
    <s v="DN06-3202032-1-20-GEN-2"/>
    <x v="1"/>
    <x v="2"/>
    <x v="12"/>
    <x v="1"/>
    <x v="1"/>
    <x v="0"/>
    <x v="0"/>
    <n v="42000000"/>
    <n v="3404139"/>
    <m/>
    <m/>
    <m/>
    <n v="38595861"/>
    <n v="38595861"/>
    <x v="0"/>
    <x v="0"/>
    <n v="202300000000060"/>
    <x v="3"/>
    <s v="3202032"/>
    <m/>
    <x v="7"/>
  </r>
  <r>
    <s v="DN06-3202032-1-21-GEN-2"/>
    <x v="1"/>
    <x v="2"/>
    <x v="12"/>
    <x v="2"/>
    <x v="1"/>
    <x v="0"/>
    <x v="0"/>
    <n v="7000000"/>
    <m/>
    <m/>
    <m/>
    <m/>
    <n v="7000000"/>
    <n v="7000000"/>
    <x v="0"/>
    <x v="0"/>
    <n v="202300000000060"/>
    <x v="3"/>
    <s v="3202032"/>
    <m/>
    <x v="7"/>
  </r>
  <r>
    <s v="DN06-3202038-17-11-GEN-2"/>
    <x v="1"/>
    <x v="2"/>
    <x v="12"/>
    <x v="0"/>
    <x v="0"/>
    <x v="0"/>
    <x v="0"/>
    <n v="77842500"/>
    <m/>
    <m/>
    <m/>
    <m/>
    <n v="77842500"/>
    <n v="77842500"/>
    <x v="0"/>
    <x v="0"/>
    <n v="202300000000060"/>
    <x v="6"/>
    <s v="3202038"/>
    <m/>
    <x v="14"/>
  </r>
  <r>
    <s v="DN06-3202038-17-20-GEN-2"/>
    <x v="1"/>
    <x v="2"/>
    <x v="12"/>
    <x v="1"/>
    <x v="1"/>
    <x v="0"/>
    <x v="0"/>
    <n v="75000000"/>
    <m/>
    <m/>
    <m/>
    <m/>
    <n v="75000000"/>
    <n v="75000000"/>
    <x v="0"/>
    <x v="0"/>
    <n v="202300000000060"/>
    <x v="6"/>
    <s v="3202038"/>
    <m/>
    <x v="14"/>
  </r>
  <r>
    <s v="DN06-3202053-26-20-GEN-2"/>
    <x v="1"/>
    <x v="2"/>
    <x v="12"/>
    <x v="1"/>
    <x v="1"/>
    <x v="0"/>
    <x v="0"/>
    <n v="201910000"/>
    <m/>
    <m/>
    <m/>
    <m/>
    <n v="201910000"/>
    <n v="201910000"/>
    <x v="0"/>
    <x v="0"/>
    <n v="202300000000060"/>
    <x v="2"/>
    <s v="3202053"/>
    <m/>
    <x v="16"/>
  </r>
  <r>
    <s v="DN06-3202053-26-21-GEN-2"/>
    <x v="1"/>
    <x v="2"/>
    <x v="12"/>
    <x v="2"/>
    <x v="1"/>
    <x v="0"/>
    <x v="0"/>
    <n v="103907700"/>
    <n v="50700"/>
    <m/>
    <m/>
    <m/>
    <n v="103857000"/>
    <n v="103857000"/>
    <x v="0"/>
    <x v="0"/>
    <n v="202300000000060"/>
    <x v="2"/>
    <s v="3202053"/>
    <m/>
    <x v="16"/>
  </r>
  <r>
    <s v="DN06-3202056-5-20-GEN-2"/>
    <x v="1"/>
    <x v="2"/>
    <x v="12"/>
    <x v="1"/>
    <x v="1"/>
    <x v="0"/>
    <x v="0"/>
    <n v="30233700"/>
    <m/>
    <m/>
    <m/>
    <m/>
    <n v="30233700"/>
    <n v="30233700"/>
    <x v="0"/>
    <x v="0"/>
    <n v="202300000000060"/>
    <x v="8"/>
    <s v="3202056"/>
    <m/>
    <x v="23"/>
  </r>
  <r>
    <s v="DN06-3202056-5-21-GEN-2"/>
    <x v="1"/>
    <x v="2"/>
    <x v="12"/>
    <x v="2"/>
    <x v="1"/>
    <x v="0"/>
    <x v="0"/>
    <n v="20233700"/>
    <m/>
    <m/>
    <m/>
    <m/>
    <n v="20233700"/>
    <n v="20233700"/>
    <x v="0"/>
    <x v="0"/>
    <n v="202300000000060"/>
    <x v="8"/>
    <s v="3202056"/>
    <m/>
    <x v="23"/>
  </r>
  <r>
    <s v="DN06-3202060-19_2-20-GEN-2"/>
    <x v="1"/>
    <x v="2"/>
    <x v="12"/>
    <x v="1"/>
    <x v="1"/>
    <x v="0"/>
    <x v="0"/>
    <n v="8000000"/>
    <m/>
    <m/>
    <m/>
    <m/>
    <n v="8000000"/>
    <n v="8000000"/>
    <x v="0"/>
    <x v="0"/>
    <n v="202300000000060"/>
    <x v="9"/>
    <s v="3202060"/>
    <m/>
    <x v="26"/>
  </r>
  <r>
    <s v="DN07-3202008-15-11-GEN-2"/>
    <x v="1"/>
    <x v="2"/>
    <x v="13"/>
    <x v="0"/>
    <x v="0"/>
    <x v="0"/>
    <x v="0"/>
    <n v="76282554"/>
    <m/>
    <m/>
    <m/>
    <m/>
    <n v="76282554"/>
    <n v="76282554"/>
    <x v="0"/>
    <x v="0"/>
    <n v="202300000000060"/>
    <x v="0"/>
    <s v="3202008"/>
    <m/>
    <x v="0"/>
  </r>
  <r>
    <s v="DN07-3202008-15-20-GEN-2"/>
    <x v="1"/>
    <x v="2"/>
    <x v="13"/>
    <x v="1"/>
    <x v="1"/>
    <x v="0"/>
    <x v="0"/>
    <n v="6000000"/>
    <m/>
    <m/>
    <m/>
    <m/>
    <n v="6000000"/>
    <n v="6000000"/>
    <x v="0"/>
    <x v="0"/>
    <n v="202300000000060"/>
    <x v="0"/>
    <s v="3202008"/>
    <m/>
    <x v="0"/>
  </r>
  <r>
    <s v="DN07-3202008-9-11-GEN-2"/>
    <x v="1"/>
    <x v="2"/>
    <x v="13"/>
    <x v="0"/>
    <x v="0"/>
    <x v="0"/>
    <x v="0"/>
    <n v="116759500"/>
    <m/>
    <m/>
    <m/>
    <m/>
    <n v="116759500"/>
    <n v="116759500"/>
    <x v="0"/>
    <x v="0"/>
    <n v="202300000000060"/>
    <x v="0"/>
    <s v="3202008"/>
    <m/>
    <x v="6"/>
  </r>
  <r>
    <s v="DN07-3202008-9-20-GEN-2"/>
    <x v="1"/>
    <x v="2"/>
    <x v="13"/>
    <x v="1"/>
    <x v="1"/>
    <x v="0"/>
    <x v="0"/>
    <n v="52000000"/>
    <m/>
    <m/>
    <m/>
    <m/>
    <n v="52000000"/>
    <n v="52000000"/>
    <x v="0"/>
    <x v="0"/>
    <n v="202300000000060"/>
    <x v="0"/>
    <s v="3202008"/>
    <m/>
    <x v="6"/>
  </r>
  <r>
    <s v="DN07-3202032-1-11-GEN-2"/>
    <x v="1"/>
    <x v="2"/>
    <x v="13"/>
    <x v="0"/>
    <x v="0"/>
    <x v="0"/>
    <x v="0"/>
    <n v="41624000"/>
    <m/>
    <m/>
    <m/>
    <m/>
    <n v="41624000"/>
    <n v="41624000"/>
    <x v="0"/>
    <x v="0"/>
    <n v="202300000000060"/>
    <x v="3"/>
    <s v="3202032"/>
    <m/>
    <x v="7"/>
  </r>
  <r>
    <s v="DN07-3202032-1-20-GEN-2"/>
    <x v="1"/>
    <x v="2"/>
    <x v="13"/>
    <x v="1"/>
    <x v="1"/>
    <x v="0"/>
    <x v="0"/>
    <n v="92000000"/>
    <n v="80000"/>
    <m/>
    <m/>
    <m/>
    <n v="91920000"/>
    <n v="91920000"/>
    <x v="0"/>
    <x v="0"/>
    <n v="202300000000060"/>
    <x v="3"/>
    <s v="3202032"/>
    <m/>
    <x v="7"/>
  </r>
  <r>
    <s v="DN07-3202032-1-21-GEN-2"/>
    <x v="1"/>
    <x v="2"/>
    <x v="13"/>
    <x v="2"/>
    <x v="1"/>
    <x v="0"/>
    <x v="0"/>
    <n v="16000000"/>
    <m/>
    <m/>
    <m/>
    <m/>
    <n v="16000000"/>
    <n v="16000000"/>
    <x v="0"/>
    <x v="0"/>
    <n v="202300000000060"/>
    <x v="3"/>
    <s v="3202032"/>
    <m/>
    <x v="7"/>
  </r>
  <r>
    <s v="DN07-3202038-17-11-GEN-2"/>
    <x v="1"/>
    <x v="2"/>
    <x v="13"/>
    <x v="0"/>
    <x v="0"/>
    <x v="0"/>
    <x v="0"/>
    <n v="234048000"/>
    <m/>
    <m/>
    <m/>
    <m/>
    <n v="234048000"/>
    <n v="234048000"/>
    <x v="0"/>
    <x v="0"/>
    <n v="202300000000060"/>
    <x v="6"/>
    <s v="3202038"/>
    <m/>
    <x v="14"/>
  </r>
  <r>
    <s v="DN07-3202038-17-20-GEN-2"/>
    <x v="1"/>
    <x v="2"/>
    <x v="13"/>
    <x v="1"/>
    <x v="1"/>
    <x v="0"/>
    <x v="0"/>
    <n v="39000000"/>
    <n v="790000"/>
    <m/>
    <m/>
    <m/>
    <n v="38210000"/>
    <n v="38210000"/>
    <x v="0"/>
    <x v="0"/>
    <n v="202300000000060"/>
    <x v="6"/>
    <s v="3202038"/>
    <m/>
    <x v="14"/>
  </r>
  <r>
    <s v="DN07-3202053-26-20-GEN-2"/>
    <x v="1"/>
    <x v="2"/>
    <x v="13"/>
    <x v="1"/>
    <x v="1"/>
    <x v="0"/>
    <x v="0"/>
    <n v="73000000"/>
    <m/>
    <m/>
    <m/>
    <m/>
    <n v="73000000"/>
    <n v="73000000"/>
    <x v="0"/>
    <x v="0"/>
    <n v="202300000000060"/>
    <x v="2"/>
    <s v="3202053"/>
    <m/>
    <x v="16"/>
  </r>
  <r>
    <s v="DN07-3202053-26-21-GEN-2"/>
    <x v="1"/>
    <x v="2"/>
    <x v="13"/>
    <x v="2"/>
    <x v="1"/>
    <x v="0"/>
    <x v="0"/>
    <n v="72048000"/>
    <n v="524533"/>
    <m/>
    <m/>
    <m/>
    <n v="71523467"/>
    <n v="71523467"/>
    <x v="0"/>
    <x v="0"/>
    <n v="202300000000060"/>
    <x v="2"/>
    <s v="3202053"/>
    <m/>
    <x v="16"/>
  </r>
  <r>
    <s v="DN07-3202053-27-20-GEN-2"/>
    <x v="1"/>
    <x v="2"/>
    <x v="13"/>
    <x v="1"/>
    <x v="1"/>
    <x v="0"/>
    <x v="0"/>
    <n v="10000000"/>
    <m/>
    <m/>
    <m/>
    <m/>
    <n v="10000000"/>
    <n v="10000000"/>
    <x v="0"/>
    <x v="0"/>
    <n v="202300000000060"/>
    <x v="2"/>
    <s v="3202053"/>
    <m/>
    <x v="5"/>
  </r>
  <r>
    <s v="DN07-3202056-5-20-GEN-2"/>
    <x v="1"/>
    <x v="2"/>
    <x v="13"/>
    <x v="1"/>
    <x v="1"/>
    <x v="0"/>
    <x v="0"/>
    <n v="50871000"/>
    <n v="851000"/>
    <m/>
    <m/>
    <m/>
    <n v="50020000"/>
    <n v="50020000"/>
    <x v="0"/>
    <x v="0"/>
    <n v="202300000000060"/>
    <x v="8"/>
    <s v="3202056"/>
    <m/>
    <x v="23"/>
  </r>
  <r>
    <s v="DN07-3202056-5-21-GEN-2"/>
    <x v="1"/>
    <x v="2"/>
    <x v="13"/>
    <x v="2"/>
    <x v="1"/>
    <x v="0"/>
    <x v="0"/>
    <n v="40871000"/>
    <m/>
    <m/>
    <m/>
    <m/>
    <n v="40871000"/>
    <n v="40871000"/>
    <x v="0"/>
    <x v="0"/>
    <n v="202300000000060"/>
    <x v="8"/>
    <s v="3202056"/>
    <m/>
    <x v="23"/>
  </r>
  <r>
    <s v="DN07-3202060-18_1-11-GEN-2"/>
    <x v="1"/>
    <x v="2"/>
    <x v="13"/>
    <x v="0"/>
    <x v="0"/>
    <x v="0"/>
    <x v="0"/>
    <n v="179612000"/>
    <m/>
    <m/>
    <m/>
    <m/>
    <n v="179612000"/>
    <n v="179612000"/>
    <x v="0"/>
    <x v="0"/>
    <n v="202300000000060"/>
    <x v="9"/>
    <s v="3202060"/>
    <m/>
    <x v="18"/>
  </r>
  <r>
    <s v="DN07-3202060-18_1-20-GEN-2"/>
    <x v="1"/>
    <x v="2"/>
    <x v="13"/>
    <x v="1"/>
    <x v="1"/>
    <x v="0"/>
    <x v="0"/>
    <n v="20000000"/>
    <m/>
    <m/>
    <m/>
    <m/>
    <n v="20000000"/>
    <n v="20000000"/>
    <x v="0"/>
    <x v="0"/>
    <n v="202300000000060"/>
    <x v="9"/>
    <s v="3202060"/>
    <m/>
    <x v="18"/>
  </r>
  <r>
    <s v="DN08-3202008-15-20-GEN-2"/>
    <x v="1"/>
    <x v="2"/>
    <x v="14"/>
    <x v="1"/>
    <x v="1"/>
    <x v="0"/>
    <x v="0"/>
    <n v="30162300"/>
    <m/>
    <m/>
    <m/>
    <m/>
    <n v="30162300"/>
    <n v="30162300"/>
    <x v="0"/>
    <x v="0"/>
    <n v="202300000000060"/>
    <x v="0"/>
    <s v="3202008"/>
    <m/>
    <x v="0"/>
  </r>
  <r>
    <s v="DN08-3202008-15-21-GEN-2"/>
    <x v="1"/>
    <x v="2"/>
    <x v="14"/>
    <x v="2"/>
    <x v="1"/>
    <x v="0"/>
    <x v="0"/>
    <n v="41105000"/>
    <m/>
    <m/>
    <m/>
    <m/>
    <n v="41105000"/>
    <n v="41105000"/>
    <x v="0"/>
    <x v="0"/>
    <n v="202300000000060"/>
    <x v="0"/>
    <s v="3202008"/>
    <m/>
    <x v="0"/>
  </r>
  <r>
    <s v="DN08-3202008-9-20-GEN-2"/>
    <x v="1"/>
    <x v="2"/>
    <x v="14"/>
    <x v="1"/>
    <x v="1"/>
    <x v="0"/>
    <x v="0"/>
    <n v="34487000"/>
    <n v="96600"/>
    <m/>
    <m/>
    <m/>
    <n v="34390400"/>
    <n v="34390400"/>
    <x v="0"/>
    <x v="0"/>
    <n v="202300000000060"/>
    <x v="0"/>
    <s v="3202008"/>
    <m/>
    <x v="6"/>
  </r>
  <r>
    <s v="DN08-3202008-9-20-TUA-2"/>
    <x v="1"/>
    <x v="2"/>
    <x v="14"/>
    <x v="1"/>
    <x v="1"/>
    <x v="3"/>
    <x v="0"/>
    <n v="1833114"/>
    <m/>
    <m/>
    <m/>
    <m/>
    <n v="1833114"/>
    <n v="1833114"/>
    <x v="0"/>
    <x v="0"/>
    <n v="202300000000060"/>
    <x v="0"/>
    <s v="3202008"/>
    <m/>
    <x v="6"/>
  </r>
  <r>
    <s v="DN08-3202008-9-21-GEN-2"/>
    <x v="1"/>
    <x v="2"/>
    <x v="14"/>
    <x v="2"/>
    <x v="1"/>
    <x v="0"/>
    <x v="0"/>
    <n v="33783000"/>
    <n v="6960000"/>
    <m/>
    <m/>
    <m/>
    <n v="26823000"/>
    <n v="26823000"/>
    <x v="0"/>
    <x v="0"/>
    <n v="202300000000060"/>
    <x v="0"/>
    <s v="3202008"/>
    <m/>
    <x v="6"/>
  </r>
  <r>
    <s v="DN08-3202008-9-21-TUA-2"/>
    <x v="1"/>
    <x v="2"/>
    <x v="14"/>
    <x v="2"/>
    <x v="1"/>
    <x v="3"/>
    <x v="0"/>
    <n v="13166886"/>
    <m/>
    <m/>
    <m/>
    <m/>
    <n v="13166886"/>
    <n v="13166886"/>
    <x v="0"/>
    <x v="0"/>
    <n v="202300000000060"/>
    <x v="0"/>
    <s v="3202008"/>
    <m/>
    <x v="6"/>
  </r>
  <r>
    <s v="DN08-3202010-25-20-GEN-2"/>
    <x v="1"/>
    <x v="2"/>
    <x v="14"/>
    <x v="1"/>
    <x v="1"/>
    <x v="0"/>
    <x v="0"/>
    <n v="73968000"/>
    <n v="291468"/>
    <m/>
    <m/>
    <m/>
    <n v="73676532"/>
    <n v="73676532"/>
    <x v="0"/>
    <x v="0"/>
    <n v="202300000000060"/>
    <x v="1"/>
    <s v="3202010"/>
    <m/>
    <x v="2"/>
  </r>
  <r>
    <s v="DN08-3202010-25-20-TUA-2"/>
    <x v="1"/>
    <x v="2"/>
    <x v="14"/>
    <x v="1"/>
    <x v="1"/>
    <x v="3"/>
    <x v="0"/>
    <n v="4243019"/>
    <m/>
    <m/>
    <m/>
    <m/>
    <n v="4243019"/>
    <n v="4243019"/>
    <x v="0"/>
    <x v="0"/>
    <n v="202300000000060"/>
    <x v="1"/>
    <s v="3202010"/>
    <m/>
    <x v="2"/>
  </r>
  <r>
    <s v="DN08-3202010-25-21-GEN-2"/>
    <x v="1"/>
    <x v="2"/>
    <x v="14"/>
    <x v="2"/>
    <x v="1"/>
    <x v="0"/>
    <x v="0"/>
    <n v="61640000"/>
    <m/>
    <m/>
    <m/>
    <m/>
    <n v="61640000"/>
    <n v="61640000"/>
    <x v="0"/>
    <x v="0"/>
    <n v="202300000000060"/>
    <x v="1"/>
    <s v="3202010"/>
    <m/>
    <x v="2"/>
  </r>
  <r>
    <s v="DN08-3202032-1-20-GEN-2"/>
    <x v="1"/>
    <x v="2"/>
    <x v="14"/>
    <x v="1"/>
    <x v="1"/>
    <x v="0"/>
    <x v="0"/>
    <n v="120752524"/>
    <n v="104134"/>
    <m/>
    <m/>
    <m/>
    <n v="120648390"/>
    <n v="120648390"/>
    <x v="0"/>
    <x v="0"/>
    <n v="202300000000060"/>
    <x v="3"/>
    <s v="3202032"/>
    <m/>
    <x v="7"/>
  </r>
  <r>
    <s v="DN08-3202032-1-20-TUA-2"/>
    <x v="1"/>
    <x v="2"/>
    <x v="14"/>
    <x v="1"/>
    <x v="1"/>
    <x v="3"/>
    <x v="0"/>
    <n v="5105577"/>
    <m/>
    <m/>
    <m/>
    <m/>
    <n v="5105577"/>
    <n v="5105577"/>
    <x v="0"/>
    <x v="0"/>
    <n v="202300000000060"/>
    <x v="3"/>
    <s v="3202032"/>
    <m/>
    <x v="7"/>
  </r>
  <r>
    <s v="DN08-3202032-1-21-GEN-2"/>
    <x v="1"/>
    <x v="2"/>
    <x v="14"/>
    <x v="2"/>
    <x v="1"/>
    <x v="0"/>
    <x v="0"/>
    <n v="28380000"/>
    <m/>
    <m/>
    <m/>
    <m/>
    <n v="28380000"/>
    <n v="28380000"/>
    <x v="0"/>
    <x v="0"/>
    <n v="202300000000060"/>
    <x v="3"/>
    <s v="3202032"/>
    <m/>
    <x v="7"/>
  </r>
  <r>
    <s v="DN08-3202038-17-20-GEN-2"/>
    <x v="1"/>
    <x v="2"/>
    <x v="14"/>
    <x v="1"/>
    <x v="1"/>
    <x v="0"/>
    <x v="0"/>
    <n v="38920000"/>
    <n v="104134"/>
    <m/>
    <m/>
    <m/>
    <n v="38815866"/>
    <n v="38815866"/>
    <x v="0"/>
    <x v="0"/>
    <n v="202300000000060"/>
    <x v="6"/>
    <s v="3202038"/>
    <m/>
    <x v="14"/>
  </r>
  <r>
    <s v="DN08-3202038-17-21-GEN-2"/>
    <x v="1"/>
    <x v="2"/>
    <x v="14"/>
    <x v="2"/>
    <x v="1"/>
    <x v="0"/>
    <x v="0"/>
    <n v="18920000"/>
    <m/>
    <m/>
    <m/>
    <m/>
    <n v="18920000"/>
    <n v="18920000"/>
    <x v="0"/>
    <x v="0"/>
    <n v="202300000000060"/>
    <x v="6"/>
    <s v="3202038"/>
    <m/>
    <x v="14"/>
  </r>
  <r>
    <s v="DN08-3202052-8-21-GEN-2"/>
    <x v="1"/>
    <x v="2"/>
    <x v="14"/>
    <x v="2"/>
    <x v="1"/>
    <x v="0"/>
    <x v="0"/>
    <n v="28560000"/>
    <m/>
    <m/>
    <m/>
    <m/>
    <n v="28560000"/>
    <n v="28560000"/>
    <x v="0"/>
    <x v="0"/>
    <n v="202300000000060"/>
    <x v="7"/>
    <s v="3202052"/>
    <m/>
    <x v="15"/>
  </r>
  <r>
    <s v="DN08-3202053-26-20-GEN-2"/>
    <x v="1"/>
    <x v="2"/>
    <x v="14"/>
    <x v="1"/>
    <x v="1"/>
    <x v="0"/>
    <x v="0"/>
    <n v="134519848"/>
    <m/>
    <m/>
    <m/>
    <m/>
    <n v="134519848"/>
    <n v="134519848"/>
    <x v="0"/>
    <x v="0"/>
    <n v="202300000000060"/>
    <x v="2"/>
    <s v="3202053"/>
    <m/>
    <x v="16"/>
  </r>
  <r>
    <s v="DN08-3202053-26-21-GEN-2"/>
    <x v="1"/>
    <x v="2"/>
    <x v="14"/>
    <x v="2"/>
    <x v="1"/>
    <x v="0"/>
    <x v="0"/>
    <n v="23800000"/>
    <m/>
    <m/>
    <m/>
    <m/>
    <n v="23800000"/>
    <n v="23800000"/>
    <x v="0"/>
    <x v="0"/>
    <n v="202300000000060"/>
    <x v="2"/>
    <s v="3202053"/>
    <m/>
    <x v="16"/>
  </r>
  <r>
    <s v="DN08-3202053-27-20-GEN-2"/>
    <x v="1"/>
    <x v="2"/>
    <x v="14"/>
    <x v="1"/>
    <x v="1"/>
    <x v="0"/>
    <x v="0"/>
    <n v="43325000"/>
    <m/>
    <m/>
    <m/>
    <m/>
    <n v="43325000"/>
    <n v="43325000"/>
    <x v="0"/>
    <x v="0"/>
    <n v="202300000000060"/>
    <x v="2"/>
    <s v="3202053"/>
    <m/>
    <x v="5"/>
  </r>
  <r>
    <s v="DN08-3202053-27-21-GEN-2"/>
    <x v="1"/>
    <x v="2"/>
    <x v="14"/>
    <x v="2"/>
    <x v="1"/>
    <x v="0"/>
    <x v="0"/>
    <n v="18325000"/>
    <m/>
    <m/>
    <m/>
    <m/>
    <n v="18325000"/>
    <n v="18325000"/>
    <x v="0"/>
    <x v="0"/>
    <n v="202300000000060"/>
    <x v="2"/>
    <s v="3202053"/>
    <m/>
    <x v="5"/>
  </r>
  <r>
    <s v="DN08-3202056-5-20-GEN-2"/>
    <x v="1"/>
    <x v="2"/>
    <x v="14"/>
    <x v="1"/>
    <x v="1"/>
    <x v="0"/>
    <x v="0"/>
    <n v="18915000"/>
    <m/>
    <m/>
    <m/>
    <m/>
    <n v="18915000"/>
    <n v="18915000"/>
    <x v="0"/>
    <x v="0"/>
    <n v="202300000000060"/>
    <x v="8"/>
    <s v="3202056"/>
    <m/>
    <x v="23"/>
  </r>
  <r>
    <s v="DN08-3202056-5-21-GEN-2"/>
    <x v="1"/>
    <x v="2"/>
    <x v="14"/>
    <x v="2"/>
    <x v="1"/>
    <x v="0"/>
    <x v="0"/>
    <n v="18915000"/>
    <m/>
    <m/>
    <m/>
    <m/>
    <n v="18915000"/>
    <n v="18915000"/>
    <x v="0"/>
    <x v="0"/>
    <n v="202300000000060"/>
    <x v="8"/>
    <s v="3202056"/>
    <m/>
    <x v="23"/>
  </r>
  <r>
    <s v="DN08-3202060-18_1-20-GEN-2"/>
    <x v="1"/>
    <x v="2"/>
    <x v="14"/>
    <x v="1"/>
    <x v="1"/>
    <x v="0"/>
    <x v="0"/>
    <n v="34956000"/>
    <n v="72867"/>
    <m/>
    <m/>
    <m/>
    <n v="34883133"/>
    <n v="34883133"/>
    <x v="0"/>
    <x v="0"/>
    <n v="202300000000060"/>
    <x v="9"/>
    <s v="3202060"/>
    <m/>
    <x v="18"/>
  </r>
  <r>
    <s v="DN08-3202060-18_1-21-GEN-2"/>
    <x v="1"/>
    <x v="2"/>
    <x v="14"/>
    <x v="2"/>
    <x v="1"/>
    <x v="0"/>
    <x v="0"/>
    <n v="29130000"/>
    <m/>
    <m/>
    <m/>
    <m/>
    <n v="29130000"/>
    <n v="29130000"/>
    <x v="0"/>
    <x v="0"/>
    <n v="202300000000060"/>
    <x v="9"/>
    <s v="3202060"/>
    <m/>
    <x v="18"/>
  </r>
  <r>
    <s v="DN08-3202060-19_1-20-GEN-2"/>
    <x v="1"/>
    <x v="2"/>
    <x v="14"/>
    <x v="1"/>
    <x v="1"/>
    <x v="0"/>
    <x v="0"/>
    <n v="15132000"/>
    <n v="31400"/>
    <m/>
    <m/>
    <m/>
    <n v="15100600"/>
    <n v="15100600"/>
    <x v="0"/>
    <x v="0"/>
    <n v="202300000000060"/>
    <x v="9"/>
    <s v="3202060"/>
    <m/>
    <x v="19"/>
  </r>
  <r>
    <s v="DN08-3202060-19_1-21-GEN-2"/>
    <x v="1"/>
    <x v="2"/>
    <x v="14"/>
    <x v="2"/>
    <x v="1"/>
    <x v="0"/>
    <x v="0"/>
    <n v="18915000"/>
    <m/>
    <m/>
    <m/>
    <m/>
    <n v="18915000"/>
    <n v="18915000"/>
    <x v="0"/>
    <x v="0"/>
    <n v="202300000000060"/>
    <x v="9"/>
    <s v="3202060"/>
    <m/>
    <x v="19"/>
  </r>
  <r>
    <s v="DN08-3299011-2_1-21-GEN-2"/>
    <x v="1"/>
    <x v="2"/>
    <x v="14"/>
    <x v="2"/>
    <x v="1"/>
    <x v="0"/>
    <x v="0"/>
    <n v="30000000"/>
    <m/>
    <m/>
    <m/>
    <m/>
    <n v="30000000"/>
    <n v="30000000"/>
    <x v="1"/>
    <x v="1"/>
    <n v="202300000000304"/>
    <x v="12"/>
    <s v="3299011"/>
    <m/>
    <x v="27"/>
  </r>
  <r>
    <s v="DR00-3202008-15-11-GEN-2"/>
    <x v="1"/>
    <x v="3"/>
    <x v="15"/>
    <x v="0"/>
    <x v="0"/>
    <x v="0"/>
    <x v="0"/>
    <n v="846285000"/>
    <m/>
    <m/>
    <m/>
    <m/>
    <n v="846285000"/>
    <n v="846285000"/>
    <x v="0"/>
    <x v="0"/>
    <n v="202300000000060"/>
    <x v="0"/>
    <s v="3202008"/>
    <m/>
    <x v="0"/>
  </r>
  <r>
    <s v="DR00-3202008-15-20-GEN-2"/>
    <x v="1"/>
    <x v="3"/>
    <x v="15"/>
    <x v="1"/>
    <x v="1"/>
    <x v="0"/>
    <x v="0"/>
    <n v="45000000"/>
    <m/>
    <m/>
    <m/>
    <m/>
    <n v="45000000"/>
    <n v="45000000"/>
    <x v="0"/>
    <x v="0"/>
    <n v="202300000000060"/>
    <x v="0"/>
    <s v="3202008"/>
    <m/>
    <x v="0"/>
  </r>
  <r>
    <s v="DR00-3202008-9-11-GEN-2"/>
    <x v="1"/>
    <x v="3"/>
    <x v="15"/>
    <x v="0"/>
    <x v="0"/>
    <x v="0"/>
    <x v="0"/>
    <n v="304470953"/>
    <n v="36000000"/>
    <m/>
    <m/>
    <m/>
    <n v="268470953"/>
    <n v="268470953"/>
    <x v="0"/>
    <x v="0"/>
    <n v="202300000000060"/>
    <x v="0"/>
    <s v="3202008"/>
    <m/>
    <x v="6"/>
  </r>
  <r>
    <s v="DR00-3202008-9-20-GEN-2"/>
    <x v="1"/>
    <x v="3"/>
    <x v="15"/>
    <x v="1"/>
    <x v="1"/>
    <x v="0"/>
    <x v="0"/>
    <n v="171000000"/>
    <m/>
    <n v="3000000"/>
    <m/>
    <m/>
    <n v="174000000"/>
    <n v="174000000"/>
    <x v="0"/>
    <x v="0"/>
    <n v="202300000000060"/>
    <x v="0"/>
    <s v="3202008"/>
    <m/>
    <x v="6"/>
  </r>
  <r>
    <s v="DR00-3202008-9-21-GEN-2"/>
    <x v="1"/>
    <x v="3"/>
    <x v="15"/>
    <x v="2"/>
    <x v="1"/>
    <x v="0"/>
    <x v="0"/>
    <n v="73308647"/>
    <m/>
    <m/>
    <m/>
    <m/>
    <n v="73308647"/>
    <n v="73308647"/>
    <x v="0"/>
    <x v="0"/>
    <n v="202300000000060"/>
    <x v="0"/>
    <s v="3202008"/>
    <m/>
    <x v="6"/>
  </r>
  <r>
    <s v="DR00-3202010-24-11-GEN-2"/>
    <x v="1"/>
    <x v="3"/>
    <x v="15"/>
    <x v="0"/>
    <x v="0"/>
    <x v="0"/>
    <x v="0"/>
    <n v="88078500"/>
    <m/>
    <m/>
    <m/>
    <m/>
    <n v="88078500"/>
    <n v="88078500"/>
    <x v="0"/>
    <x v="0"/>
    <n v="202300000000060"/>
    <x v="1"/>
    <s v="3202010"/>
    <m/>
    <x v="1"/>
  </r>
  <r>
    <s v="DR00-3202010-24-20-GEN-2"/>
    <x v="1"/>
    <x v="3"/>
    <x v="15"/>
    <x v="1"/>
    <x v="1"/>
    <x v="0"/>
    <x v="0"/>
    <n v="5000000"/>
    <m/>
    <m/>
    <m/>
    <m/>
    <n v="5000000"/>
    <n v="5000000"/>
    <x v="0"/>
    <x v="0"/>
    <n v="202300000000060"/>
    <x v="1"/>
    <s v="3202010"/>
    <m/>
    <x v="1"/>
  </r>
  <r>
    <s v="DR00-3202032-1-11-GEN-2"/>
    <x v="1"/>
    <x v="3"/>
    <x v="15"/>
    <x v="0"/>
    <x v="0"/>
    <x v="0"/>
    <x v="0"/>
    <n v="81883333"/>
    <m/>
    <m/>
    <m/>
    <m/>
    <n v="81883333"/>
    <n v="81883333"/>
    <x v="0"/>
    <x v="0"/>
    <n v="202300000000060"/>
    <x v="3"/>
    <s v="3202032"/>
    <m/>
    <x v="7"/>
  </r>
  <r>
    <s v="DR00-3202032-1-20-GEN-2"/>
    <x v="1"/>
    <x v="3"/>
    <x v="15"/>
    <x v="1"/>
    <x v="1"/>
    <x v="0"/>
    <x v="0"/>
    <n v="15000000"/>
    <m/>
    <m/>
    <m/>
    <m/>
    <n v="15000000"/>
    <n v="15000000"/>
    <x v="0"/>
    <x v="0"/>
    <n v="202300000000060"/>
    <x v="3"/>
    <s v="3202032"/>
    <m/>
    <x v="7"/>
  </r>
  <r>
    <s v="DR00-3202032-1-21-GEN-2"/>
    <x v="1"/>
    <x v="3"/>
    <x v="15"/>
    <x v="2"/>
    <x v="1"/>
    <x v="0"/>
    <x v="0"/>
    <n v="118988300"/>
    <m/>
    <m/>
    <m/>
    <m/>
    <n v="118988300"/>
    <n v="118988300"/>
    <x v="0"/>
    <x v="0"/>
    <n v="202300000000060"/>
    <x v="3"/>
    <s v="3202032"/>
    <m/>
    <x v="7"/>
  </r>
  <r>
    <s v="DR00-3202052-8-11-GEN-2"/>
    <x v="1"/>
    <x v="3"/>
    <x v="15"/>
    <x v="0"/>
    <x v="0"/>
    <x v="0"/>
    <x v="0"/>
    <n v="88568166"/>
    <m/>
    <m/>
    <m/>
    <m/>
    <n v="88568166"/>
    <n v="88568166"/>
    <x v="0"/>
    <x v="0"/>
    <n v="202300000000060"/>
    <x v="7"/>
    <s v="3202052"/>
    <m/>
    <x v="15"/>
  </r>
  <r>
    <s v="DR00-3202060-18_1-11-GEN-2"/>
    <x v="1"/>
    <x v="3"/>
    <x v="15"/>
    <x v="0"/>
    <x v="0"/>
    <x v="0"/>
    <x v="0"/>
    <n v="75198500"/>
    <m/>
    <m/>
    <m/>
    <m/>
    <n v="75198500"/>
    <n v="75198500"/>
    <x v="0"/>
    <x v="0"/>
    <n v="202300000000060"/>
    <x v="9"/>
    <s v="3202060"/>
    <m/>
    <x v="18"/>
  </r>
  <r>
    <s v="DR00-3202060-18_1-20-GEN-2"/>
    <x v="1"/>
    <x v="3"/>
    <x v="15"/>
    <x v="1"/>
    <x v="1"/>
    <x v="0"/>
    <x v="0"/>
    <n v="10000000"/>
    <m/>
    <m/>
    <m/>
    <m/>
    <n v="10000000"/>
    <n v="10000000"/>
    <x v="0"/>
    <x v="0"/>
    <n v="202300000000060"/>
    <x v="9"/>
    <s v="3202060"/>
    <m/>
    <x v="18"/>
  </r>
  <r>
    <s v="DR00-3299016-6-20-GEN-2"/>
    <x v="1"/>
    <x v="3"/>
    <x v="15"/>
    <x v="1"/>
    <x v="1"/>
    <x v="0"/>
    <x v="0"/>
    <n v="46000000"/>
    <m/>
    <m/>
    <m/>
    <m/>
    <n v="46000000"/>
    <n v="46000000"/>
    <x v="1"/>
    <x v="1"/>
    <n v="202300000000304"/>
    <x v="10"/>
    <s v="3299016"/>
    <m/>
    <x v="24"/>
  </r>
  <r>
    <s v="DR01-3202008-10-11-GEN-2"/>
    <x v="1"/>
    <x v="3"/>
    <x v="16"/>
    <x v="0"/>
    <x v="0"/>
    <x v="0"/>
    <x v="0"/>
    <n v="20000000"/>
    <m/>
    <m/>
    <n v="20000000"/>
    <n v="20000000"/>
    <n v="20000000"/>
    <n v="20000000"/>
    <x v="0"/>
    <x v="0"/>
    <n v="202300000000060"/>
    <x v="0"/>
    <s v="3202008"/>
    <m/>
    <x v="11"/>
  </r>
  <r>
    <s v="DR01-3202008-10-20-GEN-2"/>
    <x v="1"/>
    <x v="3"/>
    <x v="16"/>
    <x v="1"/>
    <x v="1"/>
    <x v="0"/>
    <x v="0"/>
    <n v="59476395"/>
    <m/>
    <m/>
    <m/>
    <m/>
    <n v="59476395"/>
    <n v="59476395"/>
    <x v="0"/>
    <x v="0"/>
    <n v="202300000000060"/>
    <x v="0"/>
    <s v="3202008"/>
    <m/>
    <x v="11"/>
  </r>
  <r>
    <s v="DR01-3202008-15-11-GEN-2"/>
    <x v="1"/>
    <x v="3"/>
    <x v="16"/>
    <x v="0"/>
    <x v="0"/>
    <x v="0"/>
    <x v="0"/>
    <n v="60490000"/>
    <m/>
    <m/>
    <m/>
    <m/>
    <n v="60490000"/>
    <n v="60490000"/>
    <x v="0"/>
    <x v="0"/>
    <n v="202300000000060"/>
    <x v="0"/>
    <s v="3202008"/>
    <m/>
    <x v="0"/>
  </r>
  <r>
    <s v="DR01-3202008-9-11-GEN-2"/>
    <x v="1"/>
    <x v="3"/>
    <x v="16"/>
    <x v="0"/>
    <x v="0"/>
    <x v="0"/>
    <x v="0"/>
    <n v="111913495"/>
    <m/>
    <m/>
    <n v="14634495"/>
    <n v="14634495"/>
    <n v="111913495"/>
    <n v="111913495"/>
    <x v="0"/>
    <x v="0"/>
    <n v="202300000000060"/>
    <x v="0"/>
    <s v="3202008"/>
    <m/>
    <x v="6"/>
  </r>
  <r>
    <s v="DR01-3202008-9-20-GEN-2"/>
    <x v="1"/>
    <x v="3"/>
    <x v="16"/>
    <x v="1"/>
    <x v="1"/>
    <x v="0"/>
    <x v="0"/>
    <n v="48388224"/>
    <m/>
    <m/>
    <m/>
    <m/>
    <n v="48388224"/>
    <n v="48388224"/>
    <x v="0"/>
    <x v="0"/>
    <n v="202300000000060"/>
    <x v="0"/>
    <s v="3202008"/>
    <m/>
    <x v="6"/>
  </r>
  <r>
    <s v="DR01-3202008-9-21-GEN-2"/>
    <x v="1"/>
    <x v="3"/>
    <x v="16"/>
    <x v="2"/>
    <x v="1"/>
    <x v="0"/>
    <x v="0"/>
    <n v="139825025"/>
    <m/>
    <m/>
    <m/>
    <m/>
    <n v="139825025"/>
    <n v="139825025"/>
    <x v="0"/>
    <x v="0"/>
    <n v="202300000000060"/>
    <x v="0"/>
    <s v="3202008"/>
    <m/>
    <x v="6"/>
  </r>
  <r>
    <s v="DR01-3202032-1-11-GEN-2"/>
    <x v="1"/>
    <x v="3"/>
    <x v="16"/>
    <x v="0"/>
    <x v="0"/>
    <x v="0"/>
    <x v="0"/>
    <n v="69055258"/>
    <m/>
    <m/>
    <m/>
    <m/>
    <n v="69055258"/>
    <n v="69055258"/>
    <x v="0"/>
    <x v="0"/>
    <n v="202300000000060"/>
    <x v="3"/>
    <s v="3202032"/>
    <m/>
    <x v="7"/>
  </r>
  <r>
    <s v="DR01-3202032-1-20-GEN-2"/>
    <x v="1"/>
    <x v="3"/>
    <x v="16"/>
    <x v="1"/>
    <x v="1"/>
    <x v="0"/>
    <x v="0"/>
    <n v="35425742"/>
    <m/>
    <m/>
    <m/>
    <m/>
    <n v="35425742"/>
    <n v="35425742"/>
    <x v="0"/>
    <x v="0"/>
    <n v="202300000000060"/>
    <x v="3"/>
    <s v="3202032"/>
    <m/>
    <x v="7"/>
  </r>
  <r>
    <s v="DR01-3202032-1-21-GEN-2"/>
    <x v="1"/>
    <x v="3"/>
    <x v="16"/>
    <x v="2"/>
    <x v="1"/>
    <x v="0"/>
    <x v="0"/>
    <n v="12875000"/>
    <m/>
    <m/>
    <m/>
    <m/>
    <n v="12875000"/>
    <n v="12875000"/>
    <x v="0"/>
    <x v="0"/>
    <n v="202300000000060"/>
    <x v="3"/>
    <s v="3202032"/>
    <m/>
    <x v="7"/>
  </r>
  <r>
    <s v="DR01-3202038-17-20-GEN-3"/>
    <x v="1"/>
    <x v="3"/>
    <x v="16"/>
    <x v="1"/>
    <x v="1"/>
    <x v="0"/>
    <x v="1"/>
    <n v="11885155"/>
    <m/>
    <m/>
    <m/>
    <m/>
    <n v="11885155"/>
    <n v="11885155"/>
    <x v="0"/>
    <x v="0"/>
    <n v="202300000000060"/>
    <x v="6"/>
    <s v="3202038"/>
    <m/>
    <x v="14"/>
  </r>
  <r>
    <s v="DR01-3202038-17-21-GEN-2"/>
    <x v="1"/>
    <x v="3"/>
    <x v="16"/>
    <x v="2"/>
    <x v="1"/>
    <x v="0"/>
    <x v="0"/>
    <n v="71675500"/>
    <m/>
    <m/>
    <m/>
    <m/>
    <n v="71675500"/>
    <n v="71675500"/>
    <x v="0"/>
    <x v="0"/>
    <n v="202300000000060"/>
    <x v="6"/>
    <s v="3202038"/>
    <m/>
    <x v="14"/>
  </r>
  <r>
    <s v="DR01-3202053-26-20-GEN-2"/>
    <x v="1"/>
    <x v="3"/>
    <x v="16"/>
    <x v="1"/>
    <x v="1"/>
    <x v="0"/>
    <x v="0"/>
    <n v="6313284"/>
    <m/>
    <m/>
    <m/>
    <m/>
    <n v="6313284"/>
    <n v="6313284"/>
    <x v="0"/>
    <x v="0"/>
    <n v="202300000000060"/>
    <x v="2"/>
    <s v="3202053"/>
    <m/>
    <x v="16"/>
  </r>
  <r>
    <s v="DR01-3202053-26-20-GEN-3"/>
    <x v="1"/>
    <x v="3"/>
    <x v="16"/>
    <x v="1"/>
    <x v="1"/>
    <x v="0"/>
    <x v="1"/>
    <n v="83195362"/>
    <m/>
    <m/>
    <m/>
    <m/>
    <n v="83195362"/>
    <n v="83195362"/>
    <x v="0"/>
    <x v="0"/>
    <n v="202300000000060"/>
    <x v="2"/>
    <s v="3202053"/>
    <m/>
    <x v="16"/>
  </r>
  <r>
    <s v="DR01-3202053-26-21-GEN-2"/>
    <x v="1"/>
    <x v="3"/>
    <x v="16"/>
    <x v="2"/>
    <x v="1"/>
    <x v="0"/>
    <x v="0"/>
    <n v="145086500"/>
    <m/>
    <m/>
    <m/>
    <m/>
    <n v="145086500"/>
    <n v="145086500"/>
    <x v="0"/>
    <x v="0"/>
    <n v="202300000000060"/>
    <x v="2"/>
    <s v="3202053"/>
    <m/>
    <x v="16"/>
  </r>
  <r>
    <s v="DR01-3202060-18_1-11-GEN-2"/>
    <x v="1"/>
    <x v="3"/>
    <x v="16"/>
    <x v="0"/>
    <x v="0"/>
    <x v="0"/>
    <x v="0"/>
    <n v="106403542"/>
    <m/>
    <m/>
    <m/>
    <m/>
    <n v="106403542"/>
    <n v="106403542"/>
    <x v="0"/>
    <x v="0"/>
    <n v="202300000000060"/>
    <x v="9"/>
    <s v="3202060"/>
    <m/>
    <x v="18"/>
  </r>
  <r>
    <s v="DR01-3202060-18_1-20-GEN-2"/>
    <x v="1"/>
    <x v="3"/>
    <x v="16"/>
    <x v="1"/>
    <x v="1"/>
    <x v="0"/>
    <x v="0"/>
    <n v="18263433"/>
    <m/>
    <m/>
    <m/>
    <m/>
    <n v="18263433"/>
    <n v="18263433"/>
    <x v="0"/>
    <x v="0"/>
    <n v="202300000000060"/>
    <x v="9"/>
    <s v="3202060"/>
    <m/>
    <x v="18"/>
  </r>
  <r>
    <s v="DR01-3202060-18_1-20-GEN-3"/>
    <x v="1"/>
    <x v="3"/>
    <x v="16"/>
    <x v="1"/>
    <x v="1"/>
    <x v="0"/>
    <x v="1"/>
    <n v="198988300"/>
    <m/>
    <m/>
    <m/>
    <m/>
    <n v="198988300"/>
    <n v="198988300"/>
    <x v="0"/>
    <x v="0"/>
    <n v="202300000000060"/>
    <x v="9"/>
    <s v="3202060"/>
    <m/>
    <x v="18"/>
  </r>
  <r>
    <s v="DR01-3202060-18_1-21-GEN-2"/>
    <x v="1"/>
    <x v="3"/>
    <x v="16"/>
    <x v="2"/>
    <x v="1"/>
    <x v="0"/>
    <x v="0"/>
    <n v="21582000"/>
    <m/>
    <m/>
    <m/>
    <m/>
    <n v="21582000"/>
    <n v="21582000"/>
    <x v="0"/>
    <x v="0"/>
    <n v="202300000000060"/>
    <x v="9"/>
    <s v="3202060"/>
    <m/>
    <x v="18"/>
  </r>
  <r>
    <s v="DR02-3202008-13-21-TUA-2"/>
    <x v="1"/>
    <x v="3"/>
    <x v="17"/>
    <x v="2"/>
    <x v="1"/>
    <x v="3"/>
    <x v="0"/>
    <n v="240429500"/>
    <m/>
    <m/>
    <m/>
    <m/>
    <n v="240429500"/>
    <n v="240429500"/>
    <x v="0"/>
    <x v="0"/>
    <n v="202300000000060"/>
    <x v="0"/>
    <s v="3202008"/>
    <m/>
    <x v="12"/>
  </r>
  <r>
    <s v="DR02-3202008-15-20-TUA-2"/>
    <x v="1"/>
    <x v="3"/>
    <x v="17"/>
    <x v="1"/>
    <x v="1"/>
    <x v="3"/>
    <x v="0"/>
    <n v="44000000"/>
    <m/>
    <m/>
    <m/>
    <m/>
    <n v="44000000"/>
    <n v="44000000"/>
    <x v="0"/>
    <x v="0"/>
    <n v="202300000000060"/>
    <x v="0"/>
    <s v="3202008"/>
    <m/>
    <x v="0"/>
  </r>
  <r>
    <s v="DR02-3202008-15-21-TUA-2"/>
    <x v="1"/>
    <x v="3"/>
    <x v="17"/>
    <x v="2"/>
    <x v="1"/>
    <x v="3"/>
    <x v="0"/>
    <n v="613662500"/>
    <m/>
    <m/>
    <m/>
    <m/>
    <n v="613662500"/>
    <n v="613662500"/>
    <x v="0"/>
    <x v="0"/>
    <n v="202300000000060"/>
    <x v="0"/>
    <s v="3202008"/>
    <m/>
    <x v="0"/>
  </r>
  <r>
    <s v="DR02-3202008-9-20-TSE-2"/>
    <x v="1"/>
    <x v="3"/>
    <x v="17"/>
    <x v="1"/>
    <x v="1"/>
    <x v="2"/>
    <x v="0"/>
    <n v="500000000"/>
    <m/>
    <m/>
    <m/>
    <m/>
    <n v="500000000"/>
    <n v="500000000"/>
    <x v="0"/>
    <x v="0"/>
    <n v="202300000000060"/>
    <x v="0"/>
    <s v="3202008"/>
    <m/>
    <x v="6"/>
  </r>
  <r>
    <s v="DR02-3202008-9-20-TUA-2"/>
    <x v="1"/>
    <x v="3"/>
    <x v="17"/>
    <x v="1"/>
    <x v="1"/>
    <x v="3"/>
    <x v="0"/>
    <n v="1419000000"/>
    <m/>
    <m/>
    <m/>
    <m/>
    <n v="1419000000"/>
    <n v="1419000000"/>
    <x v="0"/>
    <x v="0"/>
    <n v="202300000000060"/>
    <x v="0"/>
    <s v="3202008"/>
    <m/>
    <x v="6"/>
  </r>
  <r>
    <s v="DR02-3202008-9-21-TSE-2"/>
    <x v="1"/>
    <x v="3"/>
    <x v="17"/>
    <x v="2"/>
    <x v="1"/>
    <x v="2"/>
    <x v="0"/>
    <n v="65390000"/>
    <m/>
    <m/>
    <m/>
    <m/>
    <n v="65390000"/>
    <n v="65390000"/>
    <x v="0"/>
    <x v="0"/>
    <n v="202300000000060"/>
    <x v="0"/>
    <s v="3202008"/>
    <m/>
    <x v="6"/>
  </r>
  <r>
    <s v="DR02-3202008-9-21-TUA-2"/>
    <x v="1"/>
    <x v="3"/>
    <x v="17"/>
    <x v="2"/>
    <x v="1"/>
    <x v="3"/>
    <x v="0"/>
    <n v="709439000"/>
    <m/>
    <m/>
    <m/>
    <m/>
    <n v="709439000"/>
    <n v="709439000"/>
    <x v="0"/>
    <x v="0"/>
    <n v="202300000000060"/>
    <x v="0"/>
    <s v="3202008"/>
    <m/>
    <x v="6"/>
  </r>
  <r>
    <s v="DR02-3202010-24-20-TUA-2"/>
    <x v="1"/>
    <x v="3"/>
    <x v="17"/>
    <x v="1"/>
    <x v="1"/>
    <x v="3"/>
    <x v="0"/>
    <n v="549000000"/>
    <m/>
    <m/>
    <m/>
    <m/>
    <n v="549000000"/>
    <n v="549000000"/>
    <x v="0"/>
    <x v="0"/>
    <n v="202300000000060"/>
    <x v="1"/>
    <s v="3202010"/>
    <m/>
    <x v="1"/>
  </r>
  <r>
    <s v="DR02-3202010-24-21-TUA-2"/>
    <x v="1"/>
    <x v="3"/>
    <x v="17"/>
    <x v="2"/>
    <x v="1"/>
    <x v="3"/>
    <x v="0"/>
    <n v="1060879971"/>
    <m/>
    <m/>
    <m/>
    <m/>
    <n v="1060879971"/>
    <n v="1060879971"/>
    <x v="0"/>
    <x v="0"/>
    <n v="202300000000060"/>
    <x v="1"/>
    <s v="3202010"/>
    <m/>
    <x v="1"/>
  </r>
  <r>
    <s v="DR02-3202032-1-20-TUA-2"/>
    <x v="1"/>
    <x v="3"/>
    <x v="17"/>
    <x v="1"/>
    <x v="1"/>
    <x v="3"/>
    <x v="0"/>
    <n v="155000000"/>
    <m/>
    <m/>
    <m/>
    <m/>
    <n v="155000000"/>
    <n v="155000000"/>
    <x v="0"/>
    <x v="0"/>
    <n v="202300000000060"/>
    <x v="3"/>
    <s v="3202032"/>
    <m/>
    <x v="7"/>
  </r>
  <r>
    <s v="DR02-3202032-1-21-TUA-2"/>
    <x v="1"/>
    <x v="3"/>
    <x v="17"/>
    <x v="2"/>
    <x v="1"/>
    <x v="3"/>
    <x v="0"/>
    <n v="847079873"/>
    <m/>
    <m/>
    <m/>
    <m/>
    <n v="847079873"/>
    <n v="847079873"/>
    <x v="0"/>
    <x v="0"/>
    <n v="202300000000060"/>
    <x v="3"/>
    <s v="3202032"/>
    <m/>
    <x v="7"/>
  </r>
  <r>
    <s v="DR02-3202032-2-20-TSE-2"/>
    <x v="1"/>
    <x v="3"/>
    <x v="17"/>
    <x v="1"/>
    <x v="1"/>
    <x v="2"/>
    <x v="0"/>
    <n v="470034414"/>
    <m/>
    <m/>
    <m/>
    <m/>
    <n v="470034414"/>
    <n v="470034414"/>
    <x v="0"/>
    <x v="0"/>
    <n v="202300000000060"/>
    <x v="3"/>
    <s v="3202032"/>
    <m/>
    <x v="22"/>
  </r>
  <r>
    <s v="DR02-3202032-2-21-TSE-2"/>
    <x v="1"/>
    <x v="3"/>
    <x v="17"/>
    <x v="2"/>
    <x v="1"/>
    <x v="2"/>
    <x v="0"/>
    <n v="942040606"/>
    <m/>
    <m/>
    <m/>
    <m/>
    <n v="942040606"/>
    <n v="942040606"/>
    <x v="0"/>
    <x v="0"/>
    <n v="202300000000060"/>
    <x v="3"/>
    <s v="3202032"/>
    <m/>
    <x v="22"/>
  </r>
  <r>
    <s v="DR02-3202052-8-21-TSE-2"/>
    <x v="1"/>
    <x v="3"/>
    <x v="17"/>
    <x v="2"/>
    <x v="1"/>
    <x v="2"/>
    <x v="0"/>
    <n v="79475000"/>
    <m/>
    <m/>
    <m/>
    <m/>
    <n v="79475000"/>
    <n v="79475000"/>
    <x v="0"/>
    <x v="0"/>
    <n v="202300000000060"/>
    <x v="7"/>
    <s v="3202052"/>
    <m/>
    <x v="15"/>
  </r>
  <r>
    <s v="DR02-3202053-26-20-TUA-3"/>
    <x v="1"/>
    <x v="3"/>
    <x v="17"/>
    <x v="1"/>
    <x v="1"/>
    <x v="3"/>
    <x v="1"/>
    <n v="690000000"/>
    <m/>
    <m/>
    <m/>
    <m/>
    <n v="690000000"/>
    <n v="690000000"/>
    <x v="0"/>
    <x v="0"/>
    <n v="202300000000060"/>
    <x v="2"/>
    <s v="3202053"/>
    <m/>
    <x v="16"/>
  </r>
  <r>
    <s v="DR02-3202053-26-21-TUA-2"/>
    <x v="1"/>
    <x v="3"/>
    <x v="17"/>
    <x v="2"/>
    <x v="1"/>
    <x v="3"/>
    <x v="0"/>
    <n v="119087171"/>
    <m/>
    <m/>
    <m/>
    <m/>
    <n v="119087171"/>
    <n v="119087171"/>
    <x v="0"/>
    <x v="0"/>
    <n v="202300000000060"/>
    <x v="2"/>
    <s v="3202053"/>
    <m/>
    <x v="16"/>
  </r>
  <r>
    <s v="DR02-3202056-5-21-TUA-2"/>
    <x v="1"/>
    <x v="3"/>
    <x v="17"/>
    <x v="2"/>
    <x v="1"/>
    <x v="3"/>
    <x v="0"/>
    <n v="114741500"/>
    <m/>
    <m/>
    <m/>
    <m/>
    <n v="114741500"/>
    <n v="114741500"/>
    <x v="0"/>
    <x v="0"/>
    <n v="202300000000060"/>
    <x v="8"/>
    <s v="3202056"/>
    <m/>
    <x v="23"/>
  </r>
  <r>
    <s v="DR02-3202060-18_1-20-TUA-2"/>
    <x v="1"/>
    <x v="3"/>
    <x v="17"/>
    <x v="1"/>
    <x v="1"/>
    <x v="3"/>
    <x v="0"/>
    <n v="63916642"/>
    <m/>
    <m/>
    <m/>
    <m/>
    <n v="63916642"/>
    <n v="63916642"/>
    <x v="0"/>
    <x v="0"/>
    <n v="202300000000060"/>
    <x v="9"/>
    <s v="3202060"/>
    <m/>
    <x v="18"/>
  </r>
  <r>
    <s v="DR02-3202060-18_1-21-TUA-2"/>
    <x v="1"/>
    <x v="3"/>
    <x v="17"/>
    <x v="2"/>
    <x v="1"/>
    <x v="3"/>
    <x v="0"/>
    <n v="458029500"/>
    <m/>
    <m/>
    <m/>
    <m/>
    <n v="458029500"/>
    <n v="458029500"/>
    <x v="0"/>
    <x v="0"/>
    <n v="202300000000060"/>
    <x v="9"/>
    <s v="3202060"/>
    <m/>
    <x v="18"/>
  </r>
  <r>
    <s v="DR02-3299011-1_2-20-TUA-2"/>
    <x v="1"/>
    <x v="3"/>
    <x v="17"/>
    <x v="1"/>
    <x v="1"/>
    <x v="3"/>
    <x v="0"/>
    <n v="4231000000"/>
    <m/>
    <m/>
    <m/>
    <m/>
    <n v="4231000000"/>
    <n v="4231000000"/>
    <x v="1"/>
    <x v="1"/>
    <n v="202300000000304"/>
    <x v="12"/>
    <s v="3299011"/>
    <m/>
    <x v="28"/>
  </r>
  <r>
    <s v="DR02-3299016-6-20-TUA-2"/>
    <x v="1"/>
    <x v="3"/>
    <x v="17"/>
    <x v="1"/>
    <x v="1"/>
    <x v="3"/>
    <x v="0"/>
    <n v="790000000"/>
    <m/>
    <m/>
    <m/>
    <m/>
    <n v="790000000"/>
    <n v="790000000"/>
    <x v="1"/>
    <x v="1"/>
    <n v="202300000000304"/>
    <x v="10"/>
    <s v="3299016"/>
    <m/>
    <x v="24"/>
  </r>
  <r>
    <s v="DR03-3202008-9-11-GEN-2"/>
    <x v="1"/>
    <x v="3"/>
    <x v="18"/>
    <x v="0"/>
    <x v="0"/>
    <x v="0"/>
    <x v="0"/>
    <n v="160701500"/>
    <m/>
    <m/>
    <m/>
    <m/>
    <n v="160701500"/>
    <n v="160701500"/>
    <x v="0"/>
    <x v="0"/>
    <n v="202300000000060"/>
    <x v="0"/>
    <s v="3202008"/>
    <m/>
    <x v="6"/>
  </r>
  <r>
    <s v="DR03-3202008-9-20-GEN-2"/>
    <x v="1"/>
    <x v="3"/>
    <x v="18"/>
    <x v="1"/>
    <x v="1"/>
    <x v="0"/>
    <x v="0"/>
    <n v="78907227"/>
    <m/>
    <m/>
    <m/>
    <m/>
    <n v="78907227"/>
    <n v="78907227"/>
    <x v="0"/>
    <x v="0"/>
    <n v="202300000000060"/>
    <x v="0"/>
    <s v="3202008"/>
    <m/>
    <x v="6"/>
  </r>
  <r>
    <s v="DR03-3202008-9-21-GEN-2"/>
    <x v="1"/>
    <x v="3"/>
    <x v="18"/>
    <x v="2"/>
    <x v="1"/>
    <x v="0"/>
    <x v="0"/>
    <n v="73953000"/>
    <m/>
    <m/>
    <m/>
    <m/>
    <n v="73953000"/>
    <n v="73953000"/>
    <x v="0"/>
    <x v="0"/>
    <n v="202300000000060"/>
    <x v="0"/>
    <s v="3202008"/>
    <m/>
    <x v="6"/>
  </r>
  <r>
    <s v="DR03-3202032-1-11-GEN-2"/>
    <x v="1"/>
    <x v="3"/>
    <x v="18"/>
    <x v="0"/>
    <x v="0"/>
    <x v="0"/>
    <x v="0"/>
    <n v="53264167"/>
    <m/>
    <m/>
    <m/>
    <m/>
    <n v="53264167"/>
    <n v="53264167"/>
    <x v="0"/>
    <x v="0"/>
    <n v="202300000000060"/>
    <x v="3"/>
    <s v="3202032"/>
    <m/>
    <x v="7"/>
  </r>
  <r>
    <s v="DR03-3202032-1-20-GEN-2"/>
    <x v="1"/>
    <x v="3"/>
    <x v="18"/>
    <x v="1"/>
    <x v="1"/>
    <x v="0"/>
    <x v="0"/>
    <n v="110128668"/>
    <m/>
    <m/>
    <m/>
    <m/>
    <n v="110128668"/>
    <n v="110128668"/>
    <x v="0"/>
    <x v="0"/>
    <n v="202300000000060"/>
    <x v="3"/>
    <s v="3202032"/>
    <m/>
    <x v="7"/>
  </r>
  <r>
    <s v="DR03-3202032-1-21-GEN-2"/>
    <x v="1"/>
    <x v="3"/>
    <x v="18"/>
    <x v="2"/>
    <x v="1"/>
    <x v="0"/>
    <x v="0"/>
    <n v="7725000"/>
    <m/>
    <m/>
    <m/>
    <m/>
    <n v="7725000"/>
    <n v="7725000"/>
    <x v="0"/>
    <x v="0"/>
    <n v="202300000000060"/>
    <x v="3"/>
    <s v="3202032"/>
    <m/>
    <x v="7"/>
  </r>
  <r>
    <s v="DR03-3202038-17-11-GEN-2"/>
    <x v="1"/>
    <x v="3"/>
    <x v="18"/>
    <x v="0"/>
    <x v="0"/>
    <x v="0"/>
    <x v="0"/>
    <n v="21593000"/>
    <m/>
    <m/>
    <m/>
    <m/>
    <n v="21593000"/>
    <n v="21593000"/>
    <x v="0"/>
    <x v="0"/>
    <n v="202300000000060"/>
    <x v="6"/>
    <s v="3202038"/>
    <m/>
    <x v="14"/>
  </r>
  <r>
    <s v="DR03-3202038-17-20-GEN-2"/>
    <x v="1"/>
    <x v="3"/>
    <x v="18"/>
    <x v="1"/>
    <x v="1"/>
    <x v="0"/>
    <x v="0"/>
    <n v="40000000"/>
    <m/>
    <m/>
    <m/>
    <m/>
    <n v="40000000"/>
    <n v="40000000"/>
    <x v="0"/>
    <x v="0"/>
    <n v="202300000000060"/>
    <x v="6"/>
    <s v="3202038"/>
    <m/>
    <x v="14"/>
  </r>
  <r>
    <s v="DR03-3202038-17-21-GEN-2"/>
    <x v="1"/>
    <x v="3"/>
    <x v="18"/>
    <x v="2"/>
    <x v="1"/>
    <x v="0"/>
    <x v="0"/>
    <n v="72034774"/>
    <m/>
    <m/>
    <m/>
    <m/>
    <n v="72034774"/>
    <n v="72034774"/>
    <x v="0"/>
    <x v="0"/>
    <n v="202300000000060"/>
    <x v="6"/>
    <s v="3202038"/>
    <m/>
    <x v="14"/>
  </r>
  <r>
    <s v="DR03-3202053-26-11-GEN-2"/>
    <x v="1"/>
    <x v="3"/>
    <x v="18"/>
    <x v="0"/>
    <x v="0"/>
    <x v="0"/>
    <x v="0"/>
    <n v="136519128"/>
    <m/>
    <m/>
    <m/>
    <m/>
    <n v="136519128"/>
    <n v="136519128"/>
    <x v="0"/>
    <x v="0"/>
    <n v="202300000000060"/>
    <x v="2"/>
    <s v="3202053"/>
    <m/>
    <x v="16"/>
  </r>
  <r>
    <s v="DR03-3202053-26-20-GEN-2"/>
    <x v="1"/>
    <x v="3"/>
    <x v="18"/>
    <x v="1"/>
    <x v="1"/>
    <x v="0"/>
    <x v="0"/>
    <n v="13900000"/>
    <m/>
    <m/>
    <m/>
    <m/>
    <n v="13900000"/>
    <n v="13900000"/>
    <x v="0"/>
    <x v="0"/>
    <n v="202300000000060"/>
    <x v="2"/>
    <s v="3202053"/>
    <m/>
    <x v="16"/>
  </r>
  <r>
    <s v="DR03-3202053-26-21-GEN-2"/>
    <x v="1"/>
    <x v="3"/>
    <x v="18"/>
    <x v="2"/>
    <x v="1"/>
    <x v="0"/>
    <x v="0"/>
    <n v="64779000"/>
    <m/>
    <m/>
    <m/>
    <m/>
    <n v="64779000"/>
    <n v="64779000"/>
    <x v="0"/>
    <x v="0"/>
    <n v="202300000000060"/>
    <x v="2"/>
    <s v="3202053"/>
    <m/>
    <x v="16"/>
  </r>
  <r>
    <s v="DR03-3202056-5-11-GEN-2"/>
    <x v="1"/>
    <x v="3"/>
    <x v="18"/>
    <x v="0"/>
    <x v="0"/>
    <x v="0"/>
    <x v="0"/>
    <n v="31141000"/>
    <m/>
    <m/>
    <m/>
    <m/>
    <n v="31141000"/>
    <n v="31141000"/>
    <x v="0"/>
    <x v="0"/>
    <n v="202300000000060"/>
    <x v="8"/>
    <s v="3202056"/>
    <m/>
    <x v="23"/>
  </r>
  <r>
    <s v="DR03-3202056-5-21-GEN-2"/>
    <x v="1"/>
    <x v="3"/>
    <x v="18"/>
    <x v="2"/>
    <x v="1"/>
    <x v="0"/>
    <x v="0"/>
    <n v="31441358"/>
    <m/>
    <m/>
    <m/>
    <m/>
    <n v="31441358"/>
    <n v="31441358"/>
    <x v="0"/>
    <x v="0"/>
    <n v="202300000000060"/>
    <x v="8"/>
    <s v="3202056"/>
    <m/>
    <x v="23"/>
  </r>
  <r>
    <s v="DR03-3202060-18_1-20-GEN-3"/>
    <x v="1"/>
    <x v="3"/>
    <x v="18"/>
    <x v="1"/>
    <x v="1"/>
    <x v="0"/>
    <x v="1"/>
    <n v="226000000"/>
    <m/>
    <m/>
    <m/>
    <m/>
    <n v="226000000"/>
    <n v="226000000"/>
    <x v="0"/>
    <x v="0"/>
    <n v="202300000000060"/>
    <x v="9"/>
    <s v="3202060"/>
    <m/>
    <x v="18"/>
  </r>
  <r>
    <s v="DR03-3299016-6-20-GEN-2"/>
    <x v="1"/>
    <x v="3"/>
    <x v="18"/>
    <x v="1"/>
    <x v="1"/>
    <x v="0"/>
    <x v="0"/>
    <n v="100000000"/>
    <m/>
    <m/>
    <m/>
    <m/>
    <n v="100000000"/>
    <n v="100000000"/>
    <x v="1"/>
    <x v="1"/>
    <n v="202300000000304"/>
    <x v="10"/>
    <s v="3299016"/>
    <m/>
    <x v="24"/>
  </r>
  <r>
    <s v="DR04-3202008-15-11-GEN-2"/>
    <x v="1"/>
    <x v="3"/>
    <x v="19"/>
    <x v="0"/>
    <x v="0"/>
    <x v="0"/>
    <x v="0"/>
    <n v="75634434"/>
    <m/>
    <m/>
    <m/>
    <m/>
    <n v="75634434"/>
    <n v="75634434"/>
    <x v="0"/>
    <x v="0"/>
    <n v="202300000000060"/>
    <x v="0"/>
    <s v="3202008"/>
    <m/>
    <x v="0"/>
  </r>
  <r>
    <s v="DR04-3202008-9-11-GEN-2"/>
    <x v="1"/>
    <x v="3"/>
    <x v="19"/>
    <x v="0"/>
    <x v="0"/>
    <x v="0"/>
    <x v="0"/>
    <n v="155769993"/>
    <m/>
    <m/>
    <m/>
    <m/>
    <n v="155769993"/>
    <n v="155769993"/>
    <x v="0"/>
    <x v="0"/>
    <n v="202300000000060"/>
    <x v="0"/>
    <s v="3202008"/>
    <m/>
    <x v="6"/>
  </r>
  <r>
    <s v="DR04-3202008-9-20-GEN-2"/>
    <x v="1"/>
    <x v="3"/>
    <x v="19"/>
    <x v="1"/>
    <x v="1"/>
    <x v="0"/>
    <x v="0"/>
    <n v="348935892"/>
    <m/>
    <m/>
    <m/>
    <m/>
    <n v="348935892"/>
    <n v="348935892"/>
    <x v="0"/>
    <x v="0"/>
    <n v="202300000000060"/>
    <x v="0"/>
    <s v="3202008"/>
    <m/>
    <x v="6"/>
  </r>
  <r>
    <s v="DR04-3202008-9-21-GEN-2"/>
    <x v="1"/>
    <x v="3"/>
    <x v="19"/>
    <x v="2"/>
    <x v="1"/>
    <x v="0"/>
    <x v="0"/>
    <n v="60246680"/>
    <m/>
    <m/>
    <m/>
    <m/>
    <n v="60246680"/>
    <n v="60246680"/>
    <x v="0"/>
    <x v="0"/>
    <n v="202300000000060"/>
    <x v="0"/>
    <s v="3202008"/>
    <m/>
    <x v="6"/>
  </r>
  <r>
    <s v="DR04-3202010-24-20-GEN-2"/>
    <x v="1"/>
    <x v="3"/>
    <x v="19"/>
    <x v="1"/>
    <x v="1"/>
    <x v="0"/>
    <x v="0"/>
    <n v="5000000"/>
    <m/>
    <m/>
    <m/>
    <m/>
    <n v="5000000"/>
    <n v="5000000"/>
    <x v="0"/>
    <x v="0"/>
    <n v="202300000000060"/>
    <x v="1"/>
    <s v="3202010"/>
    <m/>
    <x v="1"/>
  </r>
  <r>
    <s v="DR04-3202010-24-21-GEN-2"/>
    <x v="1"/>
    <x v="3"/>
    <x v="19"/>
    <x v="2"/>
    <x v="1"/>
    <x v="0"/>
    <x v="0"/>
    <n v="110007180"/>
    <m/>
    <m/>
    <m/>
    <m/>
    <n v="110007180"/>
    <n v="110007180"/>
    <x v="0"/>
    <x v="0"/>
    <n v="202300000000060"/>
    <x v="1"/>
    <s v="3202010"/>
    <m/>
    <x v="1"/>
  </r>
  <r>
    <s v="DR04-3202032-1-11-GEN-2"/>
    <x v="1"/>
    <x v="3"/>
    <x v="19"/>
    <x v="0"/>
    <x v="0"/>
    <x v="0"/>
    <x v="0"/>
    <n v="84863340"/>
    <m/>
    <m/>
    <m/>
    <m/>
    <n v="84863340"/>
    <n v="84863340"/>
    <x v="0"/>
    <x v="0"/>
    <n v="202300000000060"/>
    <x v="3"/>
    <s v="3202032"/>
    <m/>
    <x v="7"/>
  </r>
  <r>
    <s v="DR04-3202032-1-20-GEN-2"/>
    <x v="1"/>
    <x v="3"/>
    <x v="19"/>
    <x v="1"/>
    <x v="1"/>
    <x v="0"/>
    <x v="0"/>
    <n v="108000000"/>
    <m/>
    <m/>
    <m/>
    <m/>
    <n v="108000000"/>
    <n v="108000000"/>
    <x v="0"/>
    <x v="0"/>
    <n v="202300000000060"/>
    <x v="3"/>
    <s v="3202032"/>
    <m/>
    <x v="7"/>
  </r>
  <r>
    <s v="DR04-3202032-1-21-GEN-2"/>
    <x v="1"/>
    <x v="3"/>
    <x v="19"/>
    <x v="2"/>
    <x v="1"/>
    <x v="0"/>
    <x v="0"/>
    <n v="80846680"/>
    <m/>
    <m/>
    <m/>
    <m/>
    <n v="80846680"/>
    <n v="80846680"/>
    <x v="0"/>
    <x v="0"/>
    <n v="202300000000060"/>
    <x v="3"/>
    <s v="3202032"/>
    <m/>
    <x v="7"/>
  </r>
  <r>
    <s v="DR04-3202038-17-11-GEN-2"/>
    <x v="1"/>
    <x v="3"/>
    <x v="19"/>
    <x v="0"/>
    <x v="0"/>
    <x v="0"/>
    <x v="0"/>
    <n v="38920000"/>
    <m/>
    <m/>
    <m/>
    <m/>
    <n v="38920000"/>
    <n v="38920000"/>
    <x v="0"/>
    <x v="0"/>
    <n v="202300000000060"/>
    <x v="6"/>
    <s v="3202038"/>
    <m/>
    <x v="14"/>
  </r>
  <r>
    <s v="DR04-3202038-17-21-GEN-2"/>
    <x v="1"/>
    <x v="3"/>
    <x v="19"/>
    <x v="2"/>
    <x v="1"/>
    <x v="0"/>
    <x v="0"/>
    <n v="21758000"/>
    <m/>
    <m/>
    <m/>
    <m/>
    <n v="21758000"/>
    <n v="21758000"/>
    <x v="0"/>
    <x v="0"/>
    <n v="202300000000060"/>
    <x v="6"/>
    <s v="3202038"/>
    <m/>
    <x v="14"/>
  </r>
  <r>
    <s v="DR04-3202056-5-20-GEN-2"/>
    <x v="1"/>
    <x v="3"/>
    <x v="19"/>
    <x v="1"/>
    <x v="1"/>
    <x v="0"/>
    <x v="0"/>
    <n v="50000000"/>
    <m/>
    <m/>
    <m/>
    <m/>
    <n v="50000000"/>
    <n v="50000000"/>
    <x v="0"/>
    <x v="0"/>
    <n v="202300000000060"/>
    <x v="8"/>
    <s v="3202056"/>
    <m/>
    <x v="23"/>
  </r>
  <r>
    <s v="DR04-3202056-5-21-GEN-2"/>
    <x v="1"/>
    <x v="3"/>
    <x v="19"/>
    <x v="2"/>
    <x v="1"/>
    <x v="0"/>
    <x v="0"/>
    <n v="6184152"/>
    <m/>
    <m/>
    <m/>
    <m/>
    <n v="6184152"/>
    <n v="6184152"/>
    <x v="0"/>
    <x v="0"/>
    <n v="202300000000060"/>
    <x v="8"/>
    <s v="3202056"/>
    <m/>
    <x v="23"/>
  </r>
  <r>
    <s v="DR04-3202060-18_1-11-GEN-2"/>
    <x v="1"/>
    <x v="3"/>
    <x v="19"/>
    <x v="0"/>
    <x v="0"/>
    <x v="0"/>
    <x v="0"/>
    <n v="41758000"/>
    <m/>
    <m/>
    <m/>
    <m/>
    <n v="41758000"/>
    <n v="41758000"/>
    <x v="0"/>
    <x v="0"/>
    <n v="202300000000060"/>
    <x v="9"/>
    <s v="3202060"/>
    <m/>
    <x v="18"/>
  </r>
  <r>
    <s v="DR04-3202060-18_1-20-GEN-2"/>
    <x v="1"/>
    <x v="3"/>
    <x v="19"/>
    <x v="1"/>
    <x v="1"/>
    <x v="0"/>
    <x v="0"/>
    <n v="30000000"/>
    <m/>
    <m/>
    <m/>
    <m/>
    <n v="30000000"/>
    <n v="30000000"/>
    <x v="0"/>
    <x v="0"/>
    <n v="202300000000060"/>
    <x v="9"/>
    <s v="3202060"/>
    <m/>
    <x v="18"/>
  </r>
  <r>
    <s v="DR04-3202060-18_1-21-GEN-2"/>
    <x v="1"/>
    <x v="3"/>
    <x v="19"/>
    <x v="2"/>
    <x v="1"/>
    <x v="0"/>
    <x v="0"/>
    <n v="120333333"/>
    <m/>
    <m/>
    <m/>
    <m/>
    <n v="120333333"/>
    <n v="120333333"/>
    <x v="0"/>
    <x v="0"/>
    <n v="202300000000060"/>
    <x v="9"/>
    <s v="3202060"/>
    <m/>
    <x v="18"/>
  </r>
  <r>
    <s v="DR05-3202008-15-11-GEN-2"/>
    <x v="1"/>
    <x v="3"/>
    <x v="20"/>
    <x v="0"/>
    <x v="0"/>
    <x v="0"/>
    <x v="0"/>
    <n v="60490000"/>
    <m/>
    <m/>
    <m/>
    <m/>
    <n v="60490000"/>
    <n v="60490000"/>
    <x v="0"/>
    <x v="0"/>
    <n v="202300000000060"/>
    <x v="0"/>
    <s v="3202008"/>
    <m/>
    <x v="0"/>
  </r>
  <r>
    <s v="DR05-3202008-9-20-GEN-2"/>
    <x v="1"/>
    <x v="3"/>
    <x v="20"/>
    <x v="1"/>
    <x v="1"/>
    <x v="0"/>
    <x v="0"/>
    <n v="58160000"/>
    <m/>
    <m/>
    <m/>
    <m/>
    <n v="58160000"/>
    <n v="58160000"/>
    <x v="0"/>
    <x v="0"/>
    <n v="202300000000060"/>
    <x v="0"/>
    <s v="3202008"/>
    <m/>
    <x v="6"/>
  </r>
  <r>
    <s v="DR05-3202010-24-11-GEN-2"/>
    <x v="1"/>
    <x v="3"/>
    <x v="20"/>
    <x v="0"/>
    <x v="0"/>
    <x v="0"/>
    <x v="0"/>
    <n v="164114000"/>
    <m/>
    <m/>
    <m/>
    <m/>
    <n v="164114000"/>
    <n v="164114000"/>
    <x v="0"/>
    <x v="0"/>
    <n v="202300000000060"/>
    <x v="1"/>
    <s v="3202010"/>
    <m/>
    <x v="1"/>
  </r>
  <r>
    <s v="DR05-3202010-24-20-GEN-2"/>
    <x v="1"/>
    <x v="3"/>
    <x v="20"/>
    <x v="1"/>
    <x v="1"/>
    <x v="0"/>
    <x v="0"/>
    <n v="84457268"/>
    <m/>
    <m/>
    <m/>
    <m/>
    <n v="84457268"/>
    <n v="84457268"/>
    <x v="0"/>
    <x v="0"/>
    <n v="202300000000060"/>
    <x v="1"/>
    <s v="3202010"/>
    <m/>
    <x v="1"/>
  </r>
  <r>
    <s v="DR05-3202032-1-11-GEN-2"/>
    <x v="1"/>
    <x v="3"/>
    <x v="20"/>
    <x v="0"/>
    <x v="0"/>
    <x v="0"/>
    <x v="0"/>
    <n v="57860000"/>
    <m/>
    <m/>
    <m/>
    <m/>
    <n v="57860000"/>
    <n v="57860000"/>
    <x v="0"/>
    <x v="0"/>
    <n v="202300000000060"/>
    <x v="3"/>
    <s v="3202032"/>
    <m/>
    <x v="7"/>
  </r>
  <r>
    <s v="DR05-3202032-1-20-GEN-2"/>
    <x v="1"/>
    <x v="3"/>
    <x v="20"/>
    <x v="1"/>
    <x v="1"/>
    <x v="0"/>
    <x v="0"/>
    <n v="30120770"/>
    <m/>
    <m/>
    <m/>
    <m/>
    <n v="30120770"/>
    <n v="30120770"/>
    <x v="0"/>
    <x v="0"/>
    <n v="202300000000060"/>
    <x v="3"/>
    <s v="3202032"/>
    <m/>
    <x v="7"/>
  </r>
  <r>
    <s v="DR05-3202032-1-21-GEN-2"/>
    <x v="1"/>
    <x v="3"/>
    <x v="20"/>
    <x v="2"/>
    <x v="1"/>
    <x v="0"/>
    <x v="0"/>
    <n v="155336500"/>
    <m/>
    <m/>
    <m/>
    <m/>
    <n v="155336500"/>
    <n v="155336500"/>
    <x v="0"/>
    <x v="0"/>
    <n v="202300000000060"/>
    <x v="3"/>
    <s v="3202032"/>
    <m/>
    <x v="7"/>
  </r>
  <r>
    <s v="DR05-3202038-17-20-GEN-2"/>
    <x v="1"/>
    <x v="3"/>
    <x v="20"/>
    <x v="1"/>
    <x v="1"/>
    <x v="0"/>
    <x v="0"/>
    <n v="15000000"/>
    <m/>
    <m/>
    <m/>
    <m/>
    <n v="15000000"/>
    <n v="15000000"/>
    <x v="0"/>
    <x v="0"/>
    <n v="202300000000060"/>
    <x v="6"/>
    <s v="3202038"/>
    <m/>
    <x v="14"/>
  </r>
  <r>
    <s v="DR05-3202052-8-11-GEN-2"/>
    <x v="1"/>
    <x v="3"/>
    <x v="20"/>
    <x v="0"/>
    <x v="0"/>
    <x v="0"/>
    <x v="0"/>
    <n v="56471595"/>
    <m/>
    <m/>
    <m/>
    <m/>
    <n v="56471595"/>
    <n v="56471595"/>
    <x v="0"/>
    <x v="0"/>
    <n v="202300000000060"/>
    <x v="7"/>
    <s v="3202052"/>
    <m/>
    <x v="15"/>
  </r>
  <r>
    <s v="DR05-3202052-8-20-GEN-2"/>
    <x v="1"/>
    <x v="3"/>
    <x v="20"/>
    <x v="1"/>
    <x v="1"/>
    <x v="0"/>
    <x v="0"/>
    <n v="20200000"/>
    <m/>
    <m/>
    <m/>
    <m/>
    <n v="20200000"/>
    <n v="20200000"/>
    <x v="0"/>
    <x v="0"/>
    <n v="202300000000060"/>
    <x v="7"/>
    <s v="3202052"/>
    <m/>
    <x v="15"/>
  </r>
  <r>
    <s v="DR05-3202053-26-11-GEN-2"/>
    <x v="1"/>
    <x v="3"/>
    <x v="20"/>
    <x v="0"/>
    <x v="0"/>
    <x v="0"/>
    <x v="0"/>
    <n v="105811000"/>
    <m/>
    <m/>
    <m/>
    <m/>
    <n v="105811000"/>
    <n v="105811000"/>
    <x v="0"/>
    <x v="0"/>
    <n v="202300000000060"/>
    <x v="2"/>
    <s v="3202053"/>
    <m/>
    <x v="16"/>
  </r>
  <r>
    <s v="DR05-3202053-26-20-GEN-2"/>
    <x v="1"/>
    <x v="3"/>
    <x v="20"/>
    <x v="1"/>
    <x v="1"/>
    <x v="0"/>
    <x v="0"/>
    <n v="75260000"/>
    <m/>
    <m/>
    <m/>
    <m/>
    <n v="75260000"/>
    <n v="75260000"/>
    <x v="0"/>
    <x v="0"/>
    <n v="202300000000060"/>
    <x v="2"/>
    <s v="3202053"/>
    <m/>
    <x v="16"/>
  </r>
  <r>
    <s v="DR05-3202053-26-20-GEN-3"/>
    <x v="1"/>
    <x v="3"/>
    <x v="20"/>
    <x v="1"/>
    <x v="1"/>
    <x v="0"/>
    <x v="1"/>
    <n v="198000000"/>
    <m/>
    <m/>
    <m/>
    <m/>
    <n v="198000000"/>
    <n v="198000000"/>
    <x v="0"/>
    <x v="0"/>
    <n v="202300000000060"/>
    <x v="2"/>
    <s v="3202053"/>
    <m/>
    <x v="16"/>
  </r>
  <r>
    <s v="DR05-3202053-26-21-GEN-2"/>
    <x v="1"/>
    <x v="3"/>
    <x v="20"/>
    <x v="2"/>
    <x v="1"/>
    <x v="0"/>
    <x v="0"/>
    <n v="6900000"/>
    <m/>
    <m/>
    <m/>
    <m/>
    <n v="6900000"/>
    <n v="6900000"/>
    <x v="0"/>
    <x v="0"/>
    <n v="202300000000060"/>
    <x v="2"/>
    <s v="3202053"/>
    <m/>
    <x v="16"/>
  </r>
  <r>
    <s v="DR05-3202056-5-11-GEN-2"/>
    <x v="1"/>
    <x v="3"/>
    <x v="20"/>
    <x v="0"/>
    <x v="0"/>
    <x v="0"/>
    <x v="0"/>
    <n v="33940000"/>
    <m/>
    <m/>
    <m/>
    <m/>
    <n v="33940000"/>
    <n v="33940000"/>
    <x v="0"/>
    <x v="0"/>
    <n v="202300000000060"/>
    <x v="8"/>
    <s v="3202056"/>
    <m/>
    <x v="23"/>
  </r>
  <r>
    <s v="DR05-3202056-5-20-GEN-2"/>
    <x v="1"/>
    <x v="3"/>
    <x v="20"/>
    <x v="1"/>
    <x v="1"/>
    <x v="0"/>
    <x v="0"/>
    <n v="15237857"/>
    <m/>
    <m/>
    <m/>
    <m/>
    <n v="15237857"/>
    <n v="15237857"/>
    <x v="0"/>
    <x v="0"/>
    <n v="202300000000060"/>
    <x v="8"/>
    <s v="3202056"/>
    <m/>
    <x v="23"/>
  </r>
  <r>
    <s v="DR05-3202056-5-21-GEN-2"/>
    <x v="1"/>
    <x v="3"/>
    <x v="20"/>
    <x v="2"/>
    <x v="1"/>
    <x v="0"/>
    <x v="0"/>
    <n v="5022769"/>
    <m/>
    <m/>
    <m/>
    <m/>
    <n v="5022769"/>
    <n v="5022769"/>
    <x v="0"/>
    <x v="0"/>
    <n v="202300000000060"/>
    <x v="8"/>
    <s v="3202056"/>
    <m/>
    <x v="23"/>
  </r>
  <r>
    <s v="DR05-3202060-18_1-11-GEN-2"/>
    <x v="1"/>
    <x v="3"/>
    <x v="20"/>
    <x v="0"/>
    <x v="0"/>
    <x v="0"/>
    <x v="0"/>
    <n v="108330700"/>
    <m/>
    <m/>
    <m/>
    <m/>
    <n v="108330700"/>
    <n v="108330700"/>
    <x v="0"/>
    <x v="0"/>
    <n v="202300000000060"/>
    <x v="9"/>
    <s v="3202060"/>
    <m/>
    <x v="18"/>
  </r>
  <r>
    <s v="DR05-3202060-18_1-20-GEN-2"/>
    <x v="1"/>
    <x v="3"/>
    <x v="20"/>
    <x v="1"/>
    <x v="1"/>
    <x v="0"/>
    <x v="0"/>
    <n v="5500000"/>
    <m/>
    <m/>
    <m/>
    <m/>
    <n v="5500000"/>
    <n v="5500000"/>
    <x v="0"/>
    <x v="0"/>
    <n v="202300000000060"/>
    <x v="9"/>
    <s v="3202060"/>
    <m/>
    <x v="18"/>
  </r>
  <r>
    <s v="DR05-3202060-18_1-21-GEN-2"/>
    <x v="1"/>
    <x v="3"/>
    <x v="20"/>
    <x v="2"/>
    <x v="1"/>
    <x v="0"/>
    <x v="0"/>
    <n v="48239756"/>
    <m/>
    <m/>
    <m/>
    <m/>
    <n v="48239756"/>
    <n v="48239756"/>
    <x v="0"/>
    <x v="0"/>
    <n v="202300000000060"/>
    <x v="9"/>
    <s v="3202060"/>
    <m/>
    <x v="18"/>
  </r>
  <r>
    <s v="DR06-3202008-15-11-GEN-2"/>
    <x v="1"/>
    <x v="3"/>
    <x v="21"/>
    <x v="0"/>
    <x v="0"/>
    <x v="0"/>
    <x v="0"/>
    <n v="98429867"/>
    <m/>
    <m/>
    <m/>
    <m/>
    <n v="98429867"/>
    <n v="98429867"/>
    <x v="0"/>
    <x v="0"/>
    <n v="202300000000060"/>
    <x v="0"/>
    <s v="3202008"/>
    <m/>
    <x v="0"/>
  </r>
  <r>
    <s v="DR06-3202008-9-11-GEN-2"/>
    <x v="1"/>
    <x v="3"/>
    <x v="21"/>
    <x v="0"/>
    <x v="0"/>
    <x v="0"/>
    <x v="0"/>
    <n v="118174667"/>
    <m/>
    <m/>
    <m/>
    <m/>
    <n v="118174667"/>
    <n v="118174667"/>
    <x v="0"/>
    <x v="0"/>
    <n v="202300000000060"/>
    <x v="0"/>
    <s v="3202008"/>
    <m/>
    <x v="6"/>
  </r>
  <r>
    <s v="DR06-3202008-9-20-GEN-2"/>
    <x v="1"/>
    <x v="3"/>
    <x v="21"/>
    <x v="1"/>
    <x v="1"/>
    <x v="0"/>
    <x v="0"/>
    <n v="30857280"/>
    <n v="3000000"/>
    <m/>
    <m/>
    <m/>
    <n v="27857280"/>
    <n v="27857280"/>
    <x v="0"/>
    <x v="0"/>
    <n v="202300000000060"/>
    <x v="0"/>
    <s v="3202008"/>
    <m/>
    <x v="6"/>
  </r>
  <r>
    <s v="DR06-3202008-9-21-TUA-2"/>
    <x v="1"/>
    <x v="3"/>
    <x v="21"/>
    <x v="2"/>
    <x v="1"/>
    <x v="3"/>
    <x v="0"/>
    <n v="1061131"/>
    <m/>
    <m/>
    <m/>
    <m/>
    <n v="1061131"/>
    <n v="1061131"/>
    <x v="0"/>
    <x v="0"/>
    <n v="202300000000060"/>
    <x v="0"/>
    <s v="3202008"/>
    <m/>
    <x v="6"/>
  </r>
  <r>
    <s v="DR06-3202032-1-11-GEN-2"/>
    <x v="1"/>
    <x v="3"/>
    <x v="21"/>
    <x v="0"/>
    <x v="0"/>
    <x v="0"/>
    <x v="0"/>
    <n v="110936000"/>
    <m/>
    <m/>
    <m/>
    <m/>
    <n v="110936000"/>
    <n v="110936000"/>
    <x v="0"/>
    <x v="0"/>
    <n v="202300000000060"/>
    <x v="3"/>
    <s v="3202032"/>
    <m/>
    <x v="7"/>
  </r>
  <r>
    <s v="DR06-3202032-1-20-GEN-2"/>
    <x v="1"/>
    <x v="3"/>
    <x v="21"/>
    <x v="1"/>
    <x v="1"/>
    <x v="0"/>
    <x v="0"/>
    <n v="64418806"/>
    <m/>
    <m/>
    <m/>
    <m/>
    <n v="64418806"/>
    <n v="64418806"/>
    <x v="0"/>
    <x v="0"/>
    <n v="202300000000060"/>
    <x v="3"/>
    <s v="3202032"/>
    <m/>
    <x v="7"/>
  </r>
  <r>
    <s v="DR06-3202032-1-21-GEN-2"/>
    <x v="1"/>
    <x v="3"/>
    <x v="21"/>
    <x v="2"/>
    <x v="1"/>
    <x v="0"/>
    <x v="0"/>
    <n v="224360201"/>
    <m/>
    <m/>
    <m/>
    <m/>
    <n v="224360201"/>
    <n v="224360201"/>
    <x v="0"/>
    <x v="0"/>
    <n v="202300000000060"/>
    <x v="3"/>
    <s v="3202032"/>
    <m/>
    <x v="7"/>
  </r>
  <r>
    <s v="DR06-3202053-26-11-GEN-2"/>
    <x v="1"/>
    <x v="3"/>
    <x v="21"/>
    <x v="0"/>
    <x v="0"/>
    <x v="0"/>
    <x v="0"/>
    <n v="60314667"/>
    <m/>
    <m/>
    <m/>
    <m/>
    <n v="60314667"/>
    <n v="60314667"/>
    <x v="0"/>
    <x v="0"/>
    <n v="202300000000060"/>
    <x v="2"/>
    <s v="3202053"/>
    <m/>
    <x v="16"/>
  </r>
  <r>
    <s v="DR06-3202053-26-20-GEN-3"/>
    <x v="1"/>
    <x v="3"/>
    <x v="21"/>
    <x v="1"/>
    <x v="1"/>
    <x v="0"/>
    <x v="1"/>
    <n v="200000000"/>
    <m/>
    <m/>
    <m/>
    <m/>
    <n v="200000000"/>
    <n v="200000000"/>
    <x v="0"/>
    <x v="0"/>
    <n v="202300000000060"/>
    <x v="2"/>
    <s v="3202053"/>
    <m/>
    <x v="16"/>
  </r>
  <r>
    <s v="DR06-3202053-26-21-GEN-2"/>
    <x v="1"/>
    <x v="3"/>
    <x v="21"/>
    <x v="2"/>
    <x v="1"/>
    <x v="0"/>
    <x v="0"/>
    <n v="5027595"/>
    <m/>
    <m/>
    <m/>
    <m/>
    <n v="5027595"/>
    <n v="5027595"/>
    <x v="0"/>
    <x v="0"/>
    <n v="202300000000060"/>
    <x v="2"/>
    <s v="3202053"/>
    <m/>
    <x v="16"/>
  </r>
  <r>
    <s v="DR06-3202056-5-11-GEN-2"/>
    <x v="1"/>
    <x v="3"/>
    <x v="21"/>
    <x v="0"/>
    <x v="0"/>
    <x v="0"/>
    <x v="0"/>
    <n v="54581333"/>
    <m/>
    <m/>
    <m/>
    <m/>
    <n v="54581333"/>
    <n v="54581333"/>
    <x v="0"/>
    <x v="0"/>
    <n v="202300000000060"/>
    <x v="8"/>
    <s v="3202056"/>
    <m/>
    <x v="23"/>
  </r>
  <r>
    <s v="DR06-3202056-5-20-GEN-2"/>
    <x v="1"/>
    <x v="3"/>
    <x v="21"/>
    <x v="1"/>
    <x v="1"/>
    <x v="0"/>
    <x v="0"/>
    <n v="13799809"/>
    <m/>
    <m/>
    <m/>
    <m/>
    <n v="13799809"/>
    <n v="13799809"/>
    <x v="0"/>
    <x v="0"/>
    <n v="202300000000060"/>
    <x v="8"/>
    <s v="3202056"/>
    <m/>
    <x v="23"/>
  </r>
  <r>
    <s v="DR06-3202060-18_1-11-GEN-2"/>
    <x v="1"/>
    <x v="3"/>
    <x v="21"/>
    <x v="0"/>
    <x v="0"/>
    <x v="0"/>
    <x v="0"/>
    <n v="1617762"/>
    <m/>
    <m/>
    <m/>
    <m/>
    <n v="1617762"/>
    <n v="1617762"/>
    <x v="0"/>
    <x v="0"/>
    <n v="202300000000060"/>
    <x v="9"/>
    <s v="3202060"/>
    <m/>
    <x v="18"/>
  </r>
  <r>
    <s v="DR06-3202060-18_1-20-GEN-2"/>
    <x v="1"/>
    <x v="3"/>
    <x v="21"/>
    <x v="1"/>
    <x v="1"/>
    <x v="0"/>
    <x v="0"/>
    <n v="72860000"/>
    <m/>
    <m/>
    <m/>
    <m/>
    <n v="72860000"/>
    <n v="72860000"/>
    <x v="0"/>
    <x v="0"/>
    <n v="202300000000060"/>
    <x v="9"/>
    <s v="3202060"/>
    <m/>
    <x v="18"/>
  </r>
  <r>
    <s v="DR06-3202060-18_1-21-GEN-2"/>
    <x v="1"/>
    <x v="3"/>
    <x v="21"/>
    <x v="2"/>
    <x v="1"/>
    <x v="0"/>
    <x v="0"/>
    <n v="28221706"/>
    <m/>
    <m/>
    <m/>
    <m/>
    <n v="28221706"/>
    <n v="28221706"/>
    <x v="0"/>
    <x v="0"/>
    <n v="202300000000060"/>
    <x v="9"/>
    <s v="3202060"/>
    <m/>
    <x v="18"/>
  </r>
  <r>
    <s v="DR06-3299016-6-20-GEN-2"/>
    <x v="1"/>
    <x v="3"/>
    <x v="21"/>
    <x v="1"/>
    <x v="1"/>
    <x v="0"/>
    <x v="0"/>
    <n v="15000000"/>
    <m/>
    <m/>
    <m/>
    <m/>
    <n v="15000000"/>
    <n v="15000000"/>
    <x v="1"/>
    <x v="1"/>
    <n v="202300000000304"/>
    <x v="10"/>
    <s v="3299016"/>
    <m/>
    <x v="24"/>
  </r>
  <r>
    <s v="DR07-3202008-13-20-GEN-2"/>
    <x v="1"/>
    <x v="3"/>
    <x v="22"/>
    <x v="1"/>
    <x v="1"/>
    <x v="0"/>
    <x v="0"/>
    <n v="3000000"/>
    <m/>
    <m/>
    <m/>
    <m/>
    <n v="3000000"/>
    <n v="3000000"/>
    <x v="0"/>
    <x v="0"/>
    <n v="202300000000060"/>
    <x v="0"/>
    <s v="3202008"/>
    <m/>
    <x v="12"/>
  </r>
  <r>
    <s v="DR07-3202008-15-11-GEN-2"/>
    <x v="1"/>
    <x v="3"/>
    <x v="22"/>
    <x v="0"/>
    <x v="0"/>
    <x v="0"/>
    <x v="0"/>
    <n v="60490000"/>
    <m/>
    <m/>
    <m/>
    <m/>
    <n v="60490000"/>
    <n v="60490000"/>
    <x v="0"/>
    <x v="0"/>
    <n v="202300000000060"/>
    <x v="0"/>
    <s v="3202008"/>
    <m/>
    <x v="0"/>
  </r>
  <r>
    <s v="DR07-3202008-9-11-GEN-2"/>
    <x v="1"/>
    <x v="3"/>
    <x v="22"/>
    <x v="0"/>
    <x v="0"/>
    <x v="0"/>
    <x v="0"/>
    <n v="3045334"/>
    <m/>
    <m/>
    <m/>
    <m/>
    <n v="3045334"/>
    <n v="3045334"/>
    <x v="0"/>
    <x v="0"/>
    <n v="202300000000060"/>
    <x v="0"/>
    <s v="3202008"/>
    <m/>
    <x v="6"/>
  </r>
  <r>
    <s v="DR07-3202008-9-20-GEN-2"/>
    <x v="1"/>
    <x v="3"/>
    <x v="22"/>
    <x v="1"/>
    <x v="1"/>
    <x v="0"/>
    <x v="0"/>
    <n v="42000000"/>
    <m/>
    <m/>
    <m/>
    <m/>
    <n v="42000000"/>
    <n v="42000000"/>
    <x v="0"/>
    <x v="0"/>
    <n v="202300000000060"/>
    <x v="0"/>
    <s v="3202008"/>
    <m/>
    <x v="6"/>
  </r>
  <r>
    <s v="DR07-3202008-9-21-GEN-2"/>
    <x v="1"/>
    <x v="3"/>
    <x v="22"/>
    <x v="2"/>
    <x v="1"/>
    <x v="0"/>
    <x v="0"/>
    <n v="133024025"/>
    <m/>
    <m/>
    <m/>
    <m/>
    <n v="133024025"/>
    <n v="133024025"/>
    <x v="0"/>
    <x v="0"/>
    <n v="202300000000060"/>
    <x v="0"/>
    <s v="3202008"/>
    <m/>
    <x v="6"/>
  </r>
  <r>
    <s v="DR07-3202010-24-11-GEN-2"/>
    <x v="1"/>
    <x v="3"/>
    <x v="22"/>
    <x v="0"/>
    <x v="0"/>
    <x v="0"/>
    <x v="0"/>
    <n v="57860000"/>
    <m/>
    <m/>
    <m/>
    <m/>
    <n v="57860000"/>
    <n v="57860000"/>
    <x v="0"/>
    <x v="0"/>
    <n v="202300000000060"/>
    <x v="1"/>
    <s v="3202010"/>
    <m/>
    <x v="1"/>
  </r>
  <r>
    <s v="DR07-3202032-1-11-GEN-2"/>
    <x v="1"/>
    <x v="3"/>
    <x v="22"/>
    <x v="0"/>
    <x v="0"/>
    <x v="0"/>
    <x v="0"/>
    <n v="67892000"/>
    <m/>
    <m/>
    <m/>
    <m/>
    <n v="67892000"/>
    <n v="67892000"/>
    <x v="0"/>
    <x v="0"/>
    <n v="202300000000060"/>
    <x v="3"/>
    <s v="3202032"/>
    <m/>
    <x v="7"/>
  </r>
  <r>
    <s v="DR07-3202032-1-20-GEN-2"/>
    <x v="1"/>
    <x v="3"/>
    <x v="22"/>
    <x v="1"/>
    <x v="1"/>
    <x v="0"/>
    <x v="0"/>
    <n v="9000000"/>
    <m/>
    <m/>
    <m/>
    <m/>
    <n v="9000000"/>
    <n v="9000000"/>
    <x v="0"/>
    <x v="0"/>
    <n v="202300000000060"/>
    <x v="3"/>
    <s v="3202032"/>
    <m/>
    <x v="7"/>
  </r>
  <r>
    <s v="DR07-3202032-1-21-GEN-2"/>
    <x v="1"/>
    <x v="3"/>
    <x v="22"/>
    <x v="2"/>
    <x v="1"/>
    <x v="0"/>
    <x v="0"/>
    <n v="14330000"/>
    <m/>
    <m/>
    <m/>
    <m/>
    <n v="14330000"/>
    <n v="14330000"/>
    <x v="0"/>
    <x v="0"/>
    <n v="202300000000060"/>
    <x v="3"/>
    <s v="3202032"/>
    <m/>
    <x v="7"/>
  </r>
  <r>
    <s v="DR07-3202038-17-11-GEN-2"/>
    <x v="1"/>
    <x v="3"/>
    <x v="22"/>
    <x v="0"/>
    <x v="0"/>
    <x v="0"/>
    <x v="0"/>
    <n v="94468000"/>
    <m/>
    <m/>
    <m/>
    <m/>
    <n v="94468000"/>
    <n v="94468000"/>
    <x v="0"/>
    <x v="0"/>
    <n v="202300000000060"/>
    <x v="6"/>
    <s v="3202038"/>
    <m/>
    <x v="14"/>
  </r>
  <r>
    <s v="DR07-3202038-17-20-GEN-3"/>
    <x v="1"/>
    <x v="3"/>
    <x v="22"/>
    <x v="1"/>
    <x v="1"/>
    <x v="0"/>
    <x v="1"/>
    <n v="60000000"/>
    <m/>
    <m/>
    <m/>
    <m/>
    <n v="60000000"/>
    <n v="60000000"/>
    <x v="0"/>
    <x v="0"/>
    <n v="202300000000060"/>
    <x v="6"/>
    <s v="3202038"/>
    <m/>
    <x v="14"/>
  </r>
  <r>
    <s v="DR07-3202052-8-11-GEN-2"/>
    <x v="1"/>
    <x v="3"/>
    <x v="22"/>
    <x v="0"/>
    <x v="0"/>
    <x v="0"/>
    <x v="0"/>
    <n v="57860000"/>
    <m/>
    <m/>
    <m/>
    <m/>
    <n v="57860000"/>
    <n v="57860000"/>
    <x v="0"/>
    <x v="0"/>
    <n v="202300000000060"/>
    <x v="7"/>
    <s v="3202052"/>
    <m/>
    <x v="15"/>
  </r>
  <r>
    <s v="DR07-3202052-8-20-GEN-2"/>
    <x v="1"/>
    <x v="3"/>
    <x v="22"/>
    <x v="1"/>
    <x v="1"/>
    <x v="0"/>
    <x v="0"/>
    <n v="3000000"/>
    <m/>
    <m/>
    <m/>
    <m/>
    <n v="3000000"/>
    <n v="3000000"/>
    <x v="0"/>
    <x v="0"/>
    <n v="202300000000060"/>
    <x v="7"/>
    <s v="3202052"/>
    <m/>
    <x v="15"/>
  </r>
  <r>
    <s v="DR07-3202053-26-20-GEN-2"/>
    <x v="1"/>
    <x v="3"/>
    <x v="22"/>
    <x v="1"/>
    <x v="1"/>
    <x v="0"/>
    <x v="0"/>
    <n v="10000000"/>
    <m/>
    <m/>
    <m/>
    <m/>
    <n v="10000000"/>
    <n v="10000000"/>
    <x v="0"/>
    <x v="0"/>
    <n v="202300000000060"/>
    <x v="2"/>
    <s v="3202053"/>
    <m/>
    <x v="16"/>
  </r>
  <r>
    <s v="DR07-3202053-26-20-GEN-3"/>
    <x v="1"/>
    <x v="3"/>
    <x v="22"/>
    <x v="1"/>
    <x v="1"/>
    <x v="0"/>
    <x v="1"/>
    <n v="190651111"/>
    <m/>
    <m/>
    <m/>
    <m/>
    <n v="190651111"/>
    <n v="190651111"/>
    <x v="0"/>
    <x v="0"/>
    <n v="202300000000060"/>
    <x v="2"/>
    <s v="3202053"/>
    <m/>
    <x v="16"/>
  </r>
  <r>
    <s v="DR07-3202053-26-21-GEN-2"/>
    <x v="1"/>
    <x v="3"/>
    <x v="22"/>
    <x v="2"/>
    <x v="1"/>
    <x v="0"/>
    <x v="0"/>
    <n v="113531000"/>
    <m/>
    <m/>
    <m/>
    <m/>
    <n v="113531000"/>
    <n v="113531000"/>
    <x v="0"/>
    <x v="0"/>
    <n v="202300000000060"/>
    <x v="2"/>
    <s v="3202053"/>
    <m/>
    <x v="16"/>
  </r>
  <r>
    <s v="DR07-3202056-5-11-GEN-2"/>
    <x v="1"/>
    <x v="3"/>
    <x v="22"/>
    <x v="0"/>
    <x v="0"/>
    <x v="0"/>
    <x v="0"/>
    <n v="87601961"/>
    <m/>
    <m/>
    <n v="6597961"/>
    <n v="6597961"/>
    <n v="87601961"/>
    <n v="87601961"/>
    <x v="0"/>
    <x v="0"/>
    <n v="202300000000060"/>
    <x v="8"/>
    <s v="3202056"/>
    <m/>
    <x v="23"/>
  </r>
  <r>
    <s v="DR07-3202056-5-20-GEN-2"/>
    <x v="1"/>
    <x v="3"/>
    <x v="22"/>
    <x v="1"/>
    <x v="1"/>
    <x v="0"/>
    <x v="0"/>
    <n v="2000000"/>
    <m/>
    <m/>
    <m/>
    <m/>
    <n v="2000000"/>
    <n v="2000000"/>
    <x v="0"/>
    <x v="0"/>
    <n v="202300000000060"/>
    <x v="8"/>
    <s v="3202056"/>
    <m/>
    <x v="23"/>
  </r>
  <r>
    <s v="DR07-3202060-18_1-20-GEN-2"/>
    <x v="1"/>
    <x v="3"/>
    <x v="22"/>
    <x v="1"/>
    <x v="1"/>
    <x v="0"/>
    <x v="0"/>
    <n v="68000000"/>
    <m/>
    <m/>
    <m/>
    <m/>
    <n v="68000000"/>
    <n v="68000000"/>
    <x v="0"/>
    <x v="0"/>
    <n v="202300000000060"/>
    <x v="9"/>
    <s v="3202060"/>
    <m/>
    <x v="18"/>
  </r>
  <r>
    <s v="DR07-3202060-18_1-21-GEN-2"/>
    <x v="1"/>
    <x v="3"/>
    <x v="22"/>
    <x v="2"/>
    <x v="1"/>
    <x v="0"/>
    <x v="0"/>
    <n v="52360000"/>
    <m/>
    <m/>
    <m/>
    <m/>
    <n v="52360000"/>
    <n v="52360000"/>
    <x v="0"/>
    <x v="0"/>
    <n v="202300000000060"/>
    <x v="9"/>
    <s v="3202060"/>
    <m/>
    <x v="18"/>
  </r>
  <r>
    <s v="DR08-3202008-15-11-GEN-2"/>
    <x v="1"/>
    <x v="3"/>
    <x v="23"/>
    <x v="0"/>
    <x v="0"/>
    <x v="0"/>
    <x v="0"/>
    <n v="60490000"/>
    <m/>
    <m/>
    <m/>
    <m/>
    <n v="60490000"/>
    <n v="60490000"/>
    <x v="0"/>
    <x v="0"/>
    <n v="202300000000060"/>
    <x v="0"/>
    <s v="3202008"/>
    <m/>
    <x v="0"/>
  </r>
  <r>
    <s v="DR08-3202008-15-20-GEN-2"/>
    <x v="1"/>
    <x v="3"/>
    <x v="23"/>
    <x v="1"/>
    <x v="1"/>
    <x v="0"/>
    <x v="0"/>
    <n v="42295921"/>
    <m/>
    <m/>
    <m/>
    <m/>
    <n v="42295921"/>
    <n v="42295921"/>
    <x v="0"/>
    <x v="0"/>
    <n v="202300000000060"/>
    <x v="0"/>
    <s v="3202008"/>
    <m/>
    <x v="0"/>
  </r>
  <r>
    <s v="DR08-3202008-15-21-GEN-2"/>
    <x v="1"/>
    <x v="3"/>
    <x v="23"/>
    <x v="2"/>
    <x v="1"/>
    <x v="0"/>
    <x v="0"/>
    <n v="39830883"/>
    <m/>
    <m/>
    <m/>
    <m/>
    <n v="39830883"/>
    <n v="39830883"/>
    <x v="0"/>
    <x v="0"/>
    <n v="202300000000060"/>
    <x v="0"/>
    <s v="3202008"/>
    <m/>
    <x v="0"/>
  </r>
  <r>
    <s v="DR08-3202008-9-11-GEN-2"/>
    <x v="1"/>
    <x v="3"/>
    <x v="23"/>
    <x v="0"/>
    <x v="0"/>
    <x v="0"/>
    <x v="0"/>
    <n v="82500500"/>
    <m/>
    <m/>
    <m/>
    <m/>
    <n v="82500500"/>
    <n v="82500500"/>
    <x v="0"/>
    <x v="0"/>
    <n v="202300000000060"/>
    <x v="0"/>
    <s v="3202008"/>
    <m/>
    <x v="6"/>
  </r>
  <r>
    <s v="DR08-3202008-9-21-GEN-2"/>
    <x v="1"/>
    <x v="3"/>
    <x v="23"/>
    <x v="2"/>
    <x v="1"/>
    <x v="0"/>
    <x v="0"/>
    <n v="208007500"/>
    <m/>
    <m/>
    <m/>
    <m/>
    <n v="208007500"/>
    <n v="208007500"/>
    <x v="0"/>
    <x v="0"/>
    <n v="202300000000060"/>
    <x v="0"/>
    <s v="3202008"/>
    <m/>
    <x v="6"/>
  </r>
  <r>
    <s v="DR08-3202032-1-11-GEN-2"/>
    <x v="1"/>
    <x v="3"/>
    <x v="23"/>
    <x v="0"/>
    <x v="0"/>
    <x v="0"/>
    <x v="0"/>
    <n v="305771313"/>
    <m/>
    <m/>
    <m/>
    <m/>
    <n v="305771313"/>
    <n v="305771313"/>
    <x v="0"/>
    <x v="0"/>
    <n v="202300000000060"/>
    <x v="3"/>
    <s v="3202032"/>
    <m/>
    <x v="7"/>
  </r>
  <r>
    <s v="DR08-3202032-1-20-GEN-2"/>
    <x v="1"/>
    <x v="3"/>
    <x v="23"/>
    <x v="1"/>
    <x v="1"/>
    <x v="0"/>
    <x v="0"/>
    <n v="119639974"/>
    <m/>
    <m/>
    <m/>
    <m/>
    <n v="119639974"/>
    <n v="119639974"/>
    <x v="0"/>
    <x v="0"/>
    <n v="202300000000060"/>
    <x v="3"/>
    <s v="3202032"/>
    <m/>
    <x v="7"/>
  </r>
  <r>
    <s v="DR08-3202032-1-21-GEN-2"/>
    <x v="1"/>
    <x v="3"/>
    <x v="23"/>
    <x v="2"/>
    <x v="1"/>
    <x v="0"/>
    <x v="0"/>
    <n v="45001485"/>
    <m/>
    <m/>
    <m/>
    <m/>
    <n v="45001485"/>
    <n v="45001485"/>
    <x v="0"/>
    <x v="0"/>
    <n v="202300000000060"/>
    <x v="3"/>
    <s v="3202032"/>
    <m/>
    <x v="7"/>
  </r>
  <r>
    <s v="DR08-3202038-17-20-GEN-2"/>
    <x v="1"/>
    <x v="3"/>
    <x v="23"/>
    <x v="1"/>
    <x v="1"/>
    <x v="0"/>
    <x v="0"/>
    <n v="30000000"/>
    <m/>
    <m/>
    <m/>
    <m/>
    <n v="30000000"/>
    <n v="30000000"/>
    <x v="0"/>
    <x v="0"/>
    <n v="202300000000060"/>
    <x v="6"/>
    <s v="3202038"/>
    <m/>
    <x v="14"/>
  </r>
  <r>
    <s v="DR08-3202056-5-11-GEN-2"/>
    <x v="1"/>
    <x v="3"/>
    <x v="23"/>
    <x v="0"/>
    <x v="0"/>
    <x v="0"/>
    <x v="0"/>
    <n v="29646500"/>
    <m/>
    <m/>
    <m/>
    <m/>
    <n v="29646500"/>
    <n v="29646500"/>
    <x v="0"/>
    <x v="0"/>
    <n v="202300000000060"/>
    <x v="8"/>
    <s v="3202056"/>
    <m/>
    <x v="23"/>
  </r>
  <r>
    <s v="DR08-3202056-5-20-GEN-2"/>
    <x v="1"/>
    <x v="3"/>
    <x v="23"/>
    <x v="1"/>
    <x v="1"/>
    <x v="0"/>
    <x v="0"/>
    <n v="30000000"/>
    <m/>
    <m/>
    <m/>
    <m/>
    <n v="30000000"/>
    <n v="30000000"/>
    <x v="0"/>
    <x v="0"/>
    <n v="202300000000060"/>
    <x v="8"/>
    <s v="3202056"/>
    <m/>
    <x v="23"/>
  </r>
  <r>
    <s v="DR08-3202060-18_1-21-GEN-2"/>
    <x v="1"/>
    <x v="3"/>
    <x v="23"/>
    <x v="2"/>
    <x v="1"/>
    <x v="0"/>
    <x v="0"/>
    <n v="73151000"/>
    <m/>
    <m/>
    <m/>
    <m/>
    <n v="73151000"/>
    <n v="73151000"/>
    <x v="0"/>
    <x v="0"/>
    <n v="202300000000060"/>
    <x v="9"/>
    <s v="3202060"/>
    <m/>
    <x v="18"/>
  </r>
  <r>
    <s v="DR08-3299016-6-20-GEN-2"/>
    <x v="1"/>
    <x v="3"/>
    <x v="23"/>
    <x v="1"/>
    <x v="1"/>
    <x v="0"/>
    <x v="0"/>
    <n v="190000000"/>
    <m/>
    <m/>
    <m/>
    <m/>
    <n v="190000000"/>
    <n v="190000000"/>
    <x v="1"/>
    <x v="1"/>
    <n v="202300000000304"/>
    <x v="10"/>
    <s v="3299016"/>
    <m/>
    <x v="24"/>
  </r>
  <r>
    <s v="DP00-3202008-10-11-GEN-2"/>
    <x v="1"/>
    <x v="4"/>
    <x v="24"/>
    <x v="0"/>
    <x v="0"/>
    <x v="0"/>
    <x v="0"/>
    <n v="79475000"/>
    <m/>
    <m/>
    <m/>
    <m/>
    <n v="79475000"/>
    <n v="79475000"/>
    <x v="0"/>
    <x v="0"/>
    <n v="202300000000060"/>
    <x v="0"/>
    <s v="3202008"/>
    <m/>
    <x v="11"/>
  </r>
  <r>
    <s v="DP00-3202008-10-20-GEN-2"/>
    <x v="1"/>
    <x v="4"/>
    <x v="24"/>
    <x v="1"/>
    <x v="1"/>
    <x v="0"/>
    <x v="0"/>
    <n v="79475000"/>
    <m/>
    <m/>
    <m/>
    <m/>
    <n v="79475000"/>
    <n v="79475000"/>
    <x v="2"/>
    <x v="0"/>
    <n v="202300000000060"/>
    <x v="0"/>
    <s v="3202008"/>
    <m/>
    <x v="11"/>
  </r>
  <r>
    <s v="DP00-3202008-10-20-GEN-3"/>
    <x v="1"/>
    <x v="4"/>
    <x v="24"/>
    <x v="1"/>
    <x v="1"/>
    <x v="0"/>
    <x v="1"/>
    <n v="64000000"/>
    <m/>
    <m/>
    <m/>
    <m/>
    <n v="64000000"/>
    <n v="64000000"/>
    <x v="2"/>
    <x v="0"/>
    <n v="202300000000060"/>
    <x v="0"/>
    <s v="3202008"/>
    <m/>
    <x v="11"/>
  </r>
  <r>
    <s v="DP00-3202008-12-11-GEN-2"/>
    <x v="1"/>
    <x v="4"/>
    <x v="24"/>
    <x v="0"/>
    <x v="0"/>
    <x v="0"/>
    <x v="0"/>
    <n v="79475000"/>
    <m/>
    <m/>
    <m/>
    <m/>
    <n v="79475000"/>
    <n v="79475000"/>
    <x v="0"/>
    <x v="0"/>
    <n v="202300000000060"/>
    <x v="0"/>
    <s v="3202008"/>
    <m/>
    <x v="29"/>
  </r>
  <r>
    <s v="DP00-3202008-13-11-GEN-2"/>
    <x v="1"/>
    <x v="4"/>
    <x v="24"/>
    <x v="0"/>
    <x v="0"/>
    <x v="0"/>
    <x v="0"/>
    <n v="79475000"/>
    <m/>
    <m/>
    <m/>
    <m/>
    <n v="79475000"/>
    <n v="79475000"/>
    <x v="0"/>
    <x v="0"/>
    <n v="202300000000060"/>
    <x v="0"/>
    <s v="3202008"/>
    <m/>
    <x v="12"/>
  </r>
  <r>
    <s v="DP00-3202008-15-11-GEN-2"/>
    <x v="1"/>
    <x v="4"/>
    <x v="24"/>
    <x v="0"/>
    <x v="0"/>
    <x v="0"/>
    <x v="0"/>
    <n v="850366434"/>
    <n v="130000000"/>
    <n v="39808400"/>
    <m/>
    <m/>
    <n v="760174834"/>
    <n v="760174834"/>
    <x v="0"/>
    <x v="0"/>
    <n v="202300000000060"/>
    <x v="0"/>
    <s v="3202008"/>
    <m/>
    <x v="0"/>
  </r>
  <r>
    <s v="DP00-3202008-15-20-GEN-2"/>
    <x v="1"/>
    <x v="4"/>
    <x v="24"/>
    <x v="1"/>
    <x v="1"/>
    <x v="0"/>
    <x v="0"/>
    <n v="299848071"/>
    <m/>
    <m/>
    <m/>
    <m/>
    <n v="299848071"/>
    <n v="299848071"/>
    <x v="2"/>
    <x v="0"/>
    <n v="202300000000060"/>
    <x v="0"/>
    <s v="3202008"/>
    <m/>
    <x v="0"/>
  </r>
  <r>
    <s v="DP00-3202008-15-21-GEN-2"/>
    <x v="1"/>
    <x v="4"/>
    <x v="24"/>
    <x v="2"/>
    <x v="1"/>
    <x v="0"/>
    <x v="0"/>
    <n v="379335956"/>
    <m/>
    <n v="16178562.000000002"/>
    <m/>
    <m/>
    <n v="395514518"/>
    <n v="395514518"/>
    <x v="2"/>
    <x v="0"/>
    <n v="202300000000060"/>
    <x v="0"/>
    <s v="3202008"/>
    <m/>
    <x v="0"/>
  </r>
  <r>
    <s v="DP00-3202008-9-11-GEN-2"/>
    <x v="1"/>
    <x v="4"/>
    <x v="24"/>
    <x v="0"/>
    <x v="0"/>
    <x v="0"/>
    <x v="0"/>
    <n v="79475000"/>
    <m/>
    <m/>
    <m/>
    <m/>
    <n v="79475000"/>
    <n v="79475000"/>
    <x v="0"/>
    <x v="0"/>
    <n v="202300000000060"/>
    <x v="0"/>
    <s v="3202008"/>
    <m/>
    <x v="6"/>
  </r>
  <r>
    <s v="DP00-3202008-9-21-GEN-2"/>
    <x v="1"/>
    <x v="4"/>
    <x v="24"/>
    <x v="2"/>
    <x v="1"/>
    <x v="0"/>
    <x v="0"/>
    <n v="79475000"/>
    <m/>
    <m/>
    <m/>
    <m/>
    <n v="79475000"/>
    <n v="79475000"/>
    <x v="2"/>
    <x v="0"/>
    <n v="202300000000060"/>
    <x v="0"/>
    <s v="3202008"/>
    <m/>
    <x v="6"/>
  </r>
  <r>
    <s v="DP00-3202010-25-21-GEN-2"/>
    <x v="1"/>
    <x v="4"/>
    <x v="24"/>
    <x v="2"/>
    <x v="1"/>
    <x v="0"/>
    <x v="0"/>
    <n v="79475000"/>
    <m/>
    <m/>
    <m/>
    <m/>
    <n v="79475000"/>
    <n v="79475000"/>
    <x v="2"/>
    <x v="0"/>
    <n v="202300000000060"/>
    <x v="1"/>
    <s v="3202010"/>
    <m/>
    <x v="2"/>
  </r>
  <r>
    <s v="DP00-3202032-1-20-GEN-2"/>
    <x v="1"/>
    <x v="4"/>
    <x v="24"/>
    <x v="1"/>
    <x v="1"/>
    <x v="0"/>
    <x v="0"/>
    <n v="367235000"/>
    <m/>
    <m/>
    <m/>
    <m/>
    <n v="367235000"/>
    <n v="367235000"/>
    <x v="2"/>
    <x v="0"/>
    <n v="202300000000060"/>
    <x v="3"/>
    <s v="3202032"/>
    <m/>
    <x v="7"/>
  </r>
  <r>
    <s v="DP00-3202032-1-21-GEN-2"/>
    <x v="1"/>
    <x v="4"/>
    <x v="24"/>
    <x v="2"/>
    <x v="1"/>
    <x v="0"/>
    <x v="0"/>
    <n v="122749000"/>
    <m/>
    <m/>
    <m/>
    <m/>
    <n v="122749000"/>
    <n v="122749000"/>
    <x v="2"/>
    <x v="0"/>
    <n v="202300000000060"/>
    <x v="3"/>
    <s v="3202032"/>
    <m/>
    <x v="7"/>
  </r>
  <r>
    <s v="DP00-3202032-2-20-GEN-2"/>
    <x v="1"/>
    <x v="4"/>
    <x v="24"/>
    <x v="1"/>
    <x v="1"/>
    <x v="0"/>
    <x v="0"/>
    <n v="79475000"/>
    <m/>
    <m/>
    <m/>
    <m/>
    <n v="79475000"/>
    <n v="79475000"/>
    <x v="2"/>
    <x v="0"/>
    <n v="202300000000060"/>
    <x v="3"/>
    <s v="3202032"/>
    <m/>
    <x v="22"/>
  </r>
  <r>
    <s v="DP00-3202056-5-20-GEN-2"/>
    <x v="1"/>
    <x v="4"/>
    <x v="24"/>
    <x v="1"/>
    <x v="1"/>
    <x v="0"/>
    <x v="0"/>
    <n v="79475000"/>
    <m/>
    <m/>
    <m/>
    <m/>
    <n v="79475000"/>
    <n v="79475000"/>
    <x v="2"/>
    <x v="0"/>
    <n v="202300000000060"/>
    <x v="8"/>
    <s v="3202056"/>
    <m/>
    <x v="23"/>
  </r>
  <r>
    <s v="DP00-3202060-18_1-20-GEN-2"/>
    <x v="1"/>
    <x v="4"/>
    <x v="24"/>
    <x v="1"/>
    <x v="1"/>
    <x v="0"/>
    <x v="0"/>
    <n v="79475000"/>
    <m/>
    <m/>
    <m/>
    <m/>
    <n v="79475000"/>
    <n v="79475000"/>
    <x v="2"/>
    <x v="0"/>
    <n v="202300000000060"/>
    <x v="9"/>
    <s v="3202060"/>
    <m/>
    <x v="18"/>
  </r>
  <r>
    <s v="DP01-3202008-10-20-GEN-2"/>
    <x v="1"/>
    <x v="4"/>
    <x v="25"/>
    <x v="1"/>
    <x v="1"/>
    <x v="0"/>
    <x v="0"/>
    <n v="27328942"/>
    <m/>
    <m/>
    <m/>
    <m/>
    <n v="27328942"/>
    <n v="27328942"/>
    <x v="2"/>
    <x v="0"/>
    <n v="202300000000060"/>
    <x v="0"/>
    <s v="3202008"/>
    <m/>
    <x v="11"/>
  </r>
  <r>
    <s v="DP01-3202008-15-11-GEN-2"/>
    <x v="1"/>
    <x v="4"/>
    <x v="25"/>
    <x v="0"/>
    <x v="0"/>
    <x v="0"/>
    <x v="0"/>
    <n v="62383889"/>
    <n v="10000000"/>
    <m/>
    <m/>
    <m/>
    <n v="52383889"/>
    <n v="52383889"/>
    <x v="0"/>
    <x v="0"/>
    <n v="202300000000060"/>
    <x v="0"/>
    <s v="3202008"/>
    <m/>
    <x v="0"/>
  </r>
  <r>
    <s v="DP01-3202008-15-20-GEN-2"/>
    <x v="1"/>
    <x v="4"/>
    <x v="25"/>
    <x v="1"/>
    <x v="1"/>
    <x v="0"/>
    <x v="0"/>
    <n v="12380152"/>
    <m/>
    <m/>
    <m/>
    <m/>
    <n v="12380152"/>
    <n v="12380152"/>
    <x v="2"/>
    <x v="0"/>
    <n v="202300000000060"/>
    <x v="0"/>
    <s v="3202008"/>
    <m/>
    <x v="0"/>
  </r>
  <r>
    <s v="DP01-3202008-15-21-GEN-2"/>
    <x v="1"/>
    <x v="4"/>
    <x v="25"/>
    <x v="2"/>
    <x v="1"/>
    <x v="0"/>
    <x v="0"/>
    <n v="58888"/>
    <m/>
    <m/>
    <m/>
    <m/>
    <n v="58888"/>
    <n v="58888"/>
    <x v="2"/>
    <x v="0"/>
    <n v="202300000000060"/>
    <x v="0"/>
    <s v="3202008"/>
    <m/>
    <x v="0"/>
  </r>
  <r>
    <s v="DP01-3202008-9-11-GEN-2"/>
    <x v="1"/>
    <x v="4"/>
    <x v="25"/>
    <x v="0"/>
    <x v="0"/>
    <x v="0"/>
    <x v="0"/>
    <n v="146165467"/>
    <m/>
    <m/>
    <m/>
    <m/>
    <n v="146165467"/>
    <n v="146165467"/>
    <x v="0"/>
    <x v="0"/>
    <n v="202300000000060"/>
    <x v="0"/>
    <s v="3202008"/>
    <m/>
    <x v="6"/>
  </r>
  <r>
    <s v="DP01-3202008-9-20-GEN-3"/>
    <x v="1"/>
    <x v="4"/>
    <x v="25"/>
    <x v="1"/>
    <x v="1"/>
    <x v="0"/>
    <x v="1"/>
    <n v="190000000"/>
    <m/>
    <m/>
    <m/>
    <m/>
    <n v="190000000"/>
    <n v="190000000"/>
    <x v="2"/>
    <x v="0"/>
    <n v="202300000000060"/>
    <x v="0"/>
    <s v="3202008"/>
    <m/>
    <x v="6"/>
  </r>
  <r>
    <s v="DP01-3202008-9-21-GEN-2"/>
    <x v="1"/>
    <x v="4"/>
    <x v="25"/>
    <x v="2"/>
    <x v="1"/>
    <x v="0"/>
    <x v="0"/>
    <n v="38940896"/>
    <m/>
    <m/>
    <m/>
    <m/>
    <n v="38940896"/>
    <n v="38940896"/>
    <x v="2"/>
    <x v="0"/>
    <n v="202300000000060"/>
    <x v="0"/>
    <s v="3202008"/>
    <m/>
    <x v="6"/>
  </r>
  <r>
    <s v="DP01-3202032-1-11-GEN-2"/>
    <x v="1"/>
    <x v="4"/>
    <x v="25"/>
    <x v="0"/>
    <x v="0"/>
    <x v="0"/>
    <x v="0"/>
    <n v="115405457"/>
    <m/>
    <m/>
    <m/>
    <m/>
    <n v="115405457"/>
    <n v="115405457"/>
    <x v="0"/>
    <x v="0"/>
    <n v="202300000000060"/>
    <x v="3"/>
    <s v="3202032"/>
    <m/>
    <x v="7"/>
  </r>
  <r>
    <s v="DP01-3202032-1-20-GEN-2"/>
    <x v="1"/>
    <x v="4"/>
    <x v="25"/>
    <x v="1"/>
    <x v="1"/>
    <x v="0"/>
    <x v="0"/>
    <n v="45000000"/>
    <m/>
    <m/>
    <m/>
    <m/>
    <n v="45000000"/>
    <n v="45000000"/>
    <x v="2"/>
    <x v="0"/>
    <n v="202300000000060"/>
    <x v="3"/>
    <s v="3202032"/>
    <m/>
    <x v="7"/>
  </r>
  <r>
    <s v="DP01-3202056-5-21-GEN-2"/>
    <x v="1"/>
    <x v="4"/>
    <x v="25"/>
    <x v="2"/>
    <x v="1"/>
    <x v="0"/>
    <x v="0"/>
    <n v="38940896"/>
    <m/>
    <m/>
    <m/>
    <m/>
    <n v="38940896"/>
    <n v="38940896"/>
    <x v="2"/>
    <x v="0"/>
    <n v="202300000000060"/>
    <x v="8"/>
    <s v="3202056"/>
    <m/>
    <x v="23"/>
  </r>
  <r>
    <s v="DP01-3202060-18_1-11-GEN-2"/>
    <x v="1"/>
    <x v="4"/>
    <x v="25"/>
    <x v="0"/>
    <x v="0"/>
    <x v="0"/>
    <x v="0"/>
    <n v="50942123"/>
    <m/>
    <m/>
    <m/>
    <m/>
    <n v="50942123"/>
    <n v="50942123"/>
    <x v="0"/>
    <x v="0"/>
    <n v="202300000000060"/>
    <x v="9"/>
    <s v="3202060"/>
    <m/>
    <x v="18"/>
  </r>
  <r>
    <s v="DP01-3202060-18_1-21-GEN-2"/>
    <x v="1"/>
    <x v="4"/>
    <x v="25"/>
    <x v="2"/>
    <x v="1"/>
    <x v="0"/>
    <x v="0"/>
    <n v="38940896"/>
    <m/>
    <m/>
    <m/>
    <m/>
    <n v="38940896"/>
    <n v="38940896"/>
    <x v="2"/>
    <x v="0"/>
    <n v="202300000000060"/>
    <x v="9"/>
    <s v="3202060"/>
    <m/>
    <x v="18"/>
  </r>
  <r>
    <s v="DP02-3202008-15-21-GEN-2"/>
    <x v="1"/>
    <x v="4"/>
    <x v="26"/>
    <x v="2"/>
    <x v="1"/>
    <x v="0"/>
    <x v="0"/>
    <n v="14770332"/>
    <n v="10000000"/>
    <m/>
    <m/>
    <m/>
    <n v="4770332"/>
    <n v="4770332"/>
    <x v="2"/>
    <x v="0"/>
    <n v="202300000000060"/>
    <x v="0"/>
    <s v="3202008"/>
    <m/>
    <x v="0"/>
  </r>
  <r>
    <s v="DP02-3202052-7-21-GEN-2"/>
    <x v="1"/>
    <x v="4"/>
    <x v="26"/>
    <x v="2"/>
    <x v="1"/>
    <x v="0"/>
    <x v="0"/>
    <n v="66653076"/>
    <m/>
    <m/>
    <m/>
    <m/>
    <n v="66653076"/>
    <n v="66653076"/>
    <x v="2"/>
    <x v="0"/>
    <n v="202300000000060"/>
    <x v="7"/>
    <s v="3202052"/>
    <m/>
    <x v="30"/>
  </r>
  <r>
    <s v="DP03-3202008-15-21-GEN-2"/>
    <x v="1"/>
    <x v="4"/>
    <x v="27"/>
    <x v="2"/>
    <x v="1"/>
    <x v="0"/>
    <x v="0"/>
    <n v="81423984"/>
    <n v="6178562"/>
    <m/>
    <m/>
    <m/>
    <n v="75245422"/>
    <n v="75245422"/>
    <x v="2"/>
    <x v="0"/>
    <n v="202300000000060"/>
    <x v="0"/>
    <s v="3202008"/>
    <m/>
    <x v="0"/>
  </r>
  <r>
    <s v="DP04-3202008-10-20-TSE-2"/>
    <x v="1"/>
    <x v="4"/>
    <x v="28"/>
    <x v="1"/>
    <x v="1"/>
    <x v="2"/>
    <x v="0"/>
    <n v="220004186"/>
    <m/>
    <m/>
    <m/>
    <m/>
    <n v="220004186"/>
    <n v="220004186"/>
    <x v="2"/>
    <x v="0"/>
    <n v="202300000000060"/>
    <x v="0"/>
    <s v="3202008"/>
    <m/>
    <x v="11"/>
  </r>
  <r>
    <s v="DP04-3202008-10-20-TSE-3"/>
    <x v="1"/>
    <x v="4"/>
    <x v="28"/>
    <x v="1"/>
    <x v="1"/>
    <x v="2"/>
    <x v="1"/>
    <n v="2286200000"/>
    <n v="296000000"/>
    <m/>
    <m/>
    <m/>
    <n v="1990200000"/>
    <n v="1990200000"/>
    <x v="2"/>
    <x v="0"/>
    <n v="202300000000060"/>
    <x v="0"/>
    <s v="3202008"/>
    <m/>
    <x v="11"/>
  </r>
  <r>
    <s v="DP04-3202008-10-21-TSE-2"/>
    <x v="1"/>
    <x v="4"/>
    <x v="28"/>
    <x v="2"/>
    <x v="1"/>
    <x v="2"/>
    <x v="0"/>
    <n v="68436573"/>
    <m/>
    <m/>
    <m/>
    <m/>
    <n v="68436573"/>
    <n v="68436573"/>
    <x v="2"/>
    <x v="0"/>
    <n v="202300000000060"/>
    <x v="0"/>
    <s v="3202008"/>
    <m/>
    <x v="11"/>
  </r>
  <r>
    <s v="DP04-3202008-15-20-TSE-2"/>
    <x v="1"/>
    <x v="4"/>
    <x v="28"/>
    <x v="1"/>
    <x v="1"/>
    <x v="2"/>
    <x v="0"/>
    <n v="394255130"/>
    <m/>
    <m/>
    <m/>
    <m/>
    <n v="394255130"/>
    <n v="394255130"/>
    <x v="2"/>
    <x v="0"/>
    <n v="202300000000060"/>
    <x v="0"/>
    <s v="3202008"/>
    <m/>
    <x v="0"/>
  </r>
  <r>
    <s v="DP04-3202008-15-20-TUA-2"/>
    <x v="1"/>
    <x v="4"/>
    <x v="28"/>
    <x v="1"/>
    <x v="1"/>
    <x v="3"/>
    <x v="0"/>
    <n v="10183343"/>
    <m/>
    <m/>
    <m/>
    <m/>
    <n v="10183343"/>
    <n v="10183343"/>
    <x v="2"/>
    <x v="0"/>
    <n v="202300000000060"/>
    <x v="0"/>
    <s v="3202008"/>
    <m/>
    <x v="0"/>
  </r>
  <r>
    <s v="DP04-3202008-15-21-TSE-2"/>
    <x v="1"/>
    <x v="4"/>
    <x v="28"/>
    <x v="2"/>
    <x v="1"/>
    <x v="2"/>
    <x v="0"/>
    <n v="235816376"/>
    <m/>
    <m/>
    <m/>
    <m/>
    <n v="235816376"/>
    <n v="235816376"/>
    <x v="2"/>
    <x v="0"/>
    <n v="202300000000060"/>
    <x v="0"/>
    <s v="3202008"/>
    <m/>
    <x v="0"/>
  </r>
  <r>
    <s v="DP04-3202008-15-21-TUA-2"/>
    <x v="1"/>
    <x v="4"/>
    <x v="28"/>
    <x v="2"/>
    <x v="1"/>
    <x v="3"/>
    <x v="0"/>
    <n v="2738535"/>
    <m/>
    <m/>
    <m/>
    <m/>
    <n v="2738535"/>
    <n v="2738535"/>
    <x v="2"/>
    <x v="0"/>
    <n v="202300000000060"/>
    <x v="0"/>
    <s v="3202008"/>
    <m/>
    <x v="0"/>
  </r>
  <r>
    <s v="DP04-3202008-9-20-TSE-2"/>
    <x v="1"/>
    <x v="4"/>
    <x v="28"/>
    <x v="1"/>
    <x v="1"/>
    <x v="2"/>
    <x v="0"/>
    <n v="417355762"/>
    <m/>
    <m/>
    <m/>
    <m/>
    <n v="417355762"/>
    <n v="417355762"/>
    <x v="2"/>
    <x v="0"/>
    <n v="202300000000060"/>
    <x v="0"/>
    <s v="3202008"/>
    <m/>
    <x v="6"/>
  </r>
  <r>
    <s v="DP04-3202008-9-21-TSE-2"/>
    <x v="1"/>
    <x v="4"/>
    <x v="28"/>
    <x v="2"/>
    <x v="1"/>
    <x v="2"/>
    <x v="0"/>
    <n v="93883412"/>
    <m/>
    <m/>
    <m/>
    <m/>
    <n v="93883412"/>
    <n v="93883412"/>
    <x v="2"/>
    <x v="0"/>
    <n v="202300000000060"/>
    <x v="0"/>
    <s v="3202008"/>
    <m/>
    <x v="6"/>
  </r>
  <r>
    <s v="DP04-3202010-25-20-TSE-2"/>
    <x v="1"/>
    <x v="4"/>
    <x v="28"/>
    <x v="1"/>
    <x v="1"/>
    <x v="2"/>
    <x v="0"/>
    <n v="167418255"/>
    <m/>
    <m/>
    <m/>
    <m/>
    <n v="167418255"/>
    <n v="167418255"/>
    <x v="2"/>
    <x v="0"/>
    <n v="202300000000060"/>
    <x v="1"/>
    <s v="3202010"/>
    <m/>
    <x v="2"/>
  </r>
  <r>
    <s v="DP04-3202010-25-21-TSE-2"/>
    <x v="1"/>
    <x v="4"/>
    <x v="28"/>
    <x v="2"/>
    <x v="1"/>
    <x v="2"/>
    <x v="0"/>
    <n v="84239000"/>
    <m/>
    <m/>
    <m/>
    <m/>
    <n v="84239000"/>
    <n v="84239000"/>
    <x v="2"/>
    <x v="0"/>
    <n v="202300000000060"/>
    <x v="1"/>
    <s v="3202010"/>
    <m/>
    <x v="2"/>
  </r>
  <r>
    <s v="DP04-3202032-1-20-TSE-2"/>
    <x v="1"/>
    <x v="4"/>
    <x v="28"/>
    <x v="1"/>
    <x v="1"/>
    <x v="2"/>
    <x v="0"/>
    <n v="1221666398"/>
    <m/>
    <m/>
    <m/>
    <m/>
    <n v="1221666398"/>
    <n v="1221666398"/>
    <x v="2"/>
    <x v="0"/>
    <n v="202300000000060"/>
    <x v="3"/>
    <s v="3202032"/>
    <m/>
    <x v="7"/>
  </r>
  <r>
    <s v="DP04-3202032-1-21-TSE-2"/>
    <x v="1"/>
    <x v="4"/>
    <x v="28"/>
    <x v="2"/>
    <x v="1"/>
    <x v="2"/>
    <x v="0"/>
    <n v="592031464"/>
    <m/>
    <m/>
    <m/>
    <m/>
    <n v="592031464"/>
    <n v="592031464"/>
    <x v="2"/>
    <x v="0"/>
    <n v="202300000000060"/>
    <x v="3"/>
    <s v="3202032"/>
    <m/>
    <x v="7"/>
  </r>
  <r>
    <s v="DP04-3202038-17-20-TSE-2"/>
    <x v="1"/>
    <x v="4"/>
    <x v="28"/>
    <x v="1"/>
    <x v="1"/>
    <x v="2"/>
    <x v="0"/>
    <n v="185681179"/>
    <m/>
    <m/>
    <m/>
    <m/>
    <n v="185681179"/>
    <n v="185681179"/>
    <x v="2"/>
    <x v="0"/>
    <n v="202300000000060"/>
    <x v="6"/>
    <s v="3202038"/>
    <m/>
    <x v="14"/>
  </r>
  <r>
    <s v="DP04-3202038-17-21-TSE-2"/>
    <x v="1"/>
    <x v="4"/>
    <x v="28"/>
    <x v="2"/>
    <x v="1"/>
    <x v="2"/>
    <x v="0"/>
    <n v="50880443"/>
    <m/>
    <m/>
    <m/>
    <m/>
    <n v="50880443"/>
    <n v="50880443"/>
    <x v="2"/>
    <x v="0"/>
    <n v="202300000000060"/>
    <x v="6"/>
    <s v="3202038"/>
    <m/>
    <x v="14"/>
  </r>
  <r>
    <s v="DP04-3202052-8-20-TSE-2"/>
    <x v="1"/>
    <x v="4"/>
    <x v="28"/>
    <x v="1"/>
    <x v="1"/>
    <x v="2"/>
    <x v="0"/>
    <n v="45768446"/>
    <m/>
    <m/>
    <m/>
    <m/>
    <n v="45768446"/>
    <n v="45768446"/>
    <x v="2"/>
    <x v="0"/>
    <n v="202300000000060"/>
    <x v="7"/>
    <s v="3202052"/>
    <m/>
    <x v="15"/>
  </r>
  <r>
    <s v="DP04-3202052-8-21-TSE-2"/>
    <x v="1"/>
    <x v="4"/>
    <x v="28"/>
    <x v="2"/>
    <x v="1"/>
    <x v="2"/>
    <x v="0"/>
    <n v="26153397"/>
    <m/>
    <m/>
    <m/>
    <m/>
    <n v="26153397"/>
    <n v="26153397"/>
    <x v="2"/>
    <x v="0"/>
    <n v="202300000000060"/>
    <x v="7"/>
    <s v="3202052"/>
    <m/>
    <x v="15"/>
  </r>
  <r>
    <s v="DP04-3202053-26-20-TSE-2"/>
    <x v="1"/>
    <x v="4"/>
    <x v="28"/>
    <x v="1"/>
    <x v="1"/>
    <x v="2"/>
    <x v="0"/>
    <n v="459582734"/>
    <m/>
    <n v="296000000"/>
    <m/>
    <m/>
    <n v="755582734"/>
    <n v="755582734"/>
    <x v="2"/>
    <x v="0"/>
    <n v="202300000000060"/>
    <x v="2"/>
    <s v="3202053"/>
    <m/>
    <x v="16"/>
  </r>
  <r>
    <s v="DP04-3202053-26-21-TSE-2"/>
    <x v="1"/>
    <x v="4"/>
    <x v="28"/>
    <x v="2"/>
    <x v="1"/>
    <x v="2"/>
    <x v="0"/>
    <n v="47190133"/>
    <m/>
    <m/>
    <m/>
    <m/>
    <n v="47190133"/>
    <n v="47190133"/>
    <x v="2"/>
    <x v="0"/>
    <n v="202300000000060"/>
    <x v="2"/>
    <s v="3202053"/>
    <m/>
    <x v="16"/>
  </r>
  <r>
    <s v="DP04-3202053-27-20-TSE-2"/>
    <x v="1"/>
    <x v="4"/>
    <x v="28"/>
    <x v="1"/>
    <x v="1"/>
    <x v="2"/>
    <x v="0"/>
    <n v="97657012"/>
    <m/>
    <m/>
    <m/>
    <m/>
    <n v="97657012"/>
    <n v="97657012"/>
    <x v="2"/>
    <x v="0"/>
    <n v="202300000000060"/>
    <x v="2"/>
    <s v="3202053"/>
    <m/>
    <x v="5"/>
  </r>
  <r>
    <s v="DP04-3202053-27-21-TSE-2"/>
    <x v="1"/>
    <x v="4"/>
    <x v="28"/>
    <x v="2"/>
    <x v="1"/>
    <x v="2"/>
    <x v="0"/>
    <n v="55804007"/>
    <m/>
    <m/>
    <m/>
    <m/>
    <n v="55804007"/>
    <n v="55804007"/>
    <x v="2"/>
    <x v="0"/>
    <n v="202300000000060"/>
    <x v="2"/>
    <s v="3202053"/>
    <m/>
    <x v="5"/>
  </r>
  <r>
    <s v="DP04-3202056-5-20-TSE-2"/>
    <x v="1"/>
    <x v="4"/>
    <x v="28"/>
    <x v="1"/>
    <x v="1"/>
    <x v="2"/>
    <x v="0"/>
    <n v="130070802"/>
    <m/>
    <m/>
    <m/>
    <m/>
    <n v="130070802"/>
    <n v="130070802"/>
    <x v="2"/>
    <x v="0"/>
    <n v="202300000000060"/>
    <x v="8"/>
    <s v="3202056"/>
    <m/>
    <x v="23"/>
  </r>
  <r>
    <s v="DP04-3202056-5-21-TSE-2"/>
    <x v="1"/>
    <x v="4"/>
    <x v="28"/>
    <x v="2"/>
    <x v="1"/>
    <x v="2"/>
    <x v="0"/>
    <n v="51469029"/>
    <m/>
    <m/>
    <m/>
    <m/>
    <n v="51469029"/>
    <n v="51469029"/>
    <x v="2"/>
    <x v="0"/>
    <n v="202300000000060"/>
    <x v="8"/>
    <s v="3202056"/>
    <m/>
    <x v="23"/>
  </r>
  <r>
    <s v="DP04-3202060-18_1-20-TSE-2"/>
    <x v="1"/>
    <x v="4"/>
    <x v="28"/>
    <x v="1"/>
    <x v="1"/>
    <x v="2"/>
    <x v="0"/>
    <n v="174545870"/>
    <n v="70000000"/>
    <m/>
    <m/>
    <m/>
    <n v="104545870"/>
    <n v="104545870"/>
    <x v="2"/>
    <x v="0"/>
    <n v="202300000000060"/>
    <x v="9"/>
    <s v="3202060"/>
    <m/>
    <x v="18"/>
  </r>
  <r>
    <s v="DP04-3202060-18_1-21-TSE-2"/>
    <x v="1"/>
    <x v="4"/>
    <x v="28"/>
    <x v="2"/>
    <x v="1"/>
    <x v="2"/>
    <x v="0"/>
    <n v="94791697"/>
    <m/>
    <m/>
    <m/>
    <m/>
    <n v="94791697"/>
    <n v="94791697"/>
    <x v="2"/>
    <x v="0"/>
    <n v="202300000000060"/>
    <x v="9"/>
    <s v="3202060"/>
    <m/>
    <x v="18"/>
  </r>
  <r>
    <s v="DP05-3202008-10-11-GEN-2"/>
    <x v="1"/>
    <x v="4"/>
    <x v="29"/>
    <x v="0"/>
    <x v="0"/>
    <x v="0"/>
    <x v="0"/>
    <n v="58974346"/>
    <m/>
    <m/>
    <m/>
    <m/>
    <n v="58974346"/>
    <n v="58974346"/>
    <x v="0"/>
    <x v="0"/>
    <n v="202300000000060"/>
    <x v="0"/>
    <s v="3202008"/>
    <m/>
    <x v="11"/>
  </r>
  <r>
    <s v="DP05-3202008-10-20-GEN-2"/>
    <x v="1"/>
    <x v="4"/>
    <x v="29"/>
    <x v="1"/>
    <x v="1"/>
    <x v="0"/>
    <x v="0"/>
    <n v="20000000"/>
    <m/>
    <m/>
    <m/>
    <m/>
    <n v="20000000"/>
    <n v="20000000"/>
    <x v="2"/>
    <x v="0"/>
    <n v="202300000000060"/>
    <x v="0"/>
    <s v="3202008"/>
    <m/>
    <x v="11"/>
  </r>
  <r>
    <s v="DP05-3202008-15-11-GEN-2"/>
    <x v="1"/>
    <x v="4"/>
    <x v="29"/>
    <x v="0"/>
    <x v="0"/>
    <x v="0"/>
    <x v="0"/>
    <n v="87823984"/>
    <n v="13000000"/>
    <m/>
    <m/>
    <m/>
    <n v="74823984"/>
    <n v="74823984"/>
    <x v="0"/>
    <x v="0"/>
    <n v="202300000000060"/>
    <x v="0"/>
    <s v="3202008"/>
    <m/>
    <x v="0"/>
  </r>
  <r>
    <s v="DP05-3202008-9-11-GEN-2"/>
    <x v="1"/>
    <x v="4"/>
    <x v="29"/>
    <x v="0"/>
    <x v="0"/>
    <x v="0"/>
    <x v="0"/>
    <n v="80182883"/>
    <m/>
    <m/>
    <m/>
    <m/>
    <n v="80182883"/>
    <n v="80182883"/>
    <x v="0"/>
    <x v="0"/>
    <n v="202300000000060"/>
    <x v="0"/>
    <s v="3202008"/>
    <m/>
    <x v="6"/>
  </r>
  <r>
    <s v="DP05-3202008-9-20-GEN-2"/>
    <x v="1"/>
    <x v="4"/>
    <x v="29"/>
    <x v="1"/>
    <x v="1"/>
    <x v="0"/>
    <x v="0"/>
    <n v="79941116"/>
    <m/>
    <m/>
    <m/>
    <m/>
    <n v="79941116"/>
    <n v="79941116"/>
    <x v="2"/>
    <x v="0"/>
    <n v="202300000000060"/>
    <x v="0"/>
    <s v="3202008"/>
    <m/>
    <x v="6"/>
  </r>
  <r>
    <s v="DP05-3202010-25-11-GEN-2"/>
    <x v="1"/>
    <x v="4"/>
    <x v="29"/>
    <x v="0"/>
    <x v="0"/>
    <x v="0"/>
    <x v="0"/>
    <n v="58974346"/>
    <m/>
    <m/>
    <m/>
    <m/>
    <n v="58974346"/>
    <n v="58974346"/>
    <x v="0"/>
    <x v="0"/>
    <n v="202300000000060"/>
    <x v="1"/>
    <s v="3202010"/>
    <m/>
    <x v="2"/>
  </r>
  <r>
    <s v="DP05-3202010-25-20-GEN-2"/>
    <x v="1"/>
    <x v="4"/>
    <x v="29"/>
    <x v="1"/>
    <x v="1"/>
    <x v="0"/>
    <x v="0"/>
    <n v="26000000"/>
    <m/>
    <m/>
    <m/>
    <m/>
    <n v="26000000"/>
    <n v="26000000"/>
    <x v="2"/>
    <x v="0"/>
    <n v="202300000000060"/>
    <x v="1"/>
    <s v="3202010"/>
    <m/>
    <x v="2"/>
  </r>
  <r>
    <s v="DP05-3202010-25-21-GEN-2"/>
    <x v="1"/>
    <x v="4"/>
    <x v="29"/>
    <x v="2"/>
    <x v="1"/>
    <x v="0"/>
    <x v="0"/>
    <n v="71055046"/>
    <m/>
    <m/>
    <m/>
    <m/>
    <n v="71055046"/>
    <n v="71055046"/>
    <x v="2"/>
    <x v="0"/>
    <n v="202300000000060"/>
    <x v="1"/>
    <s v="3202010"/>
    <m/>
    <x v="2"/>
  </r>
  <r>
    <s v="DP05-3202032-1-11-GEN-2"/>
    <x v="1"/>
    <x v="4"/>
    <x v="29"/>
    <x v="0"/>
    <x v="0"/>
    <x v="0"/>
    <x v="0"/>
    <n v="148643051"/>
    <m/>
    <m/>
    <m/>
    <m/>
    <n v="148643051"/>
    <n v="148643051"/>
    <x v="0"/>
    <x v="0"/>
    <n v="202300000000060"/>
    <x v="3"/>
    <s v="3202032"/>
    <m/>
    <x v="7"/>
  </r>
  <r>
    <s v="DP05-3202032-1-20-GEN-2"/>
    <x v="1"/>
    <x v="4"/>
    <x v="29"/>
    <x v="1"/>
    <x v="1"/>
    <x v="0"/>
    <x v="0"/>
    <n v="180000000"/>
    <m/>
    <m/>
    <m/>
    <m/>
    <n v="180000000"/>
    <n v="180000000"/>
    <x v="2"/>
    <x v="0"/>
    <n v="202300000000060"/>
    <x v="3"/>
    <s v="3202032"/>
    <m/>
    <x v="7"/>
  </r>
  <r>
    <s v="DP05-3202052-8-21-GEN-2"/>
    <x v="1"/>
    <x v="4"/>
    <x v="29"/>
    <x v="2"/>
    <x v="1"/>
    <x v="0"/>
    <x v="0"/>
    <n v="73318384"/>
    <m/>
    <m/>
    <m/>
    <m/>
    <n v="73318384"/>
    <n v="73318384"/>
    <x v="2"/>
    <x v="0"/>
    <n v="202300000000060"/>
    <x v="7"/>
    <s v="3202052"/>
    <m/>
    <x v="15"/>
  </r>
  <r>
    <s v="DP05-3202056-5-11-GEN-2"/>
    <x v="1"/>
    <x v="4"/>
    <x v="29"/>
    <x v="0"/>
    <x v="0"/>
    <x v="0"/>
    <x v="0"/>
    <n v="42399138"/>
    <m/>
    <m/>
    <m/>
    <m/>
    <n v="42399138"/>
    <n v="42399138"/>
    <x v="0"/>
    <x v="0"/>
    <n v="202300000000060"/>
    <x v="8"/>
    <s v="3202056"/>
    <m/>
    <x v="23"/>
  </r>
  <r>
    <s v="DP05-3202056-5-20-GEN-2"/>
    <x v="1"/>
    <x v="4"/>
    <x v="29"/>
    <x v="1"/>
    <x v="1"/>
    <x v="0"/>
    <x v="0"/>
    <n v="28000000"/>
    <m/>
    <m/>
    <m/>
    <m/>
    <n v="28000000"/>
    <n v="28000000"/>
    <x v="2"/>
    <x v="0"/>
    <n v="202300000000060"/>
    <x v="8"/>
    <s v="3202056"/>
    <m/>
    <x v="23"/>
  </r>
  <r>
    <s v="DP05-3202060-19_1-11-GEN-2"/>
    <x v="1"/>
    <x v="4"/>
    <x v="29"/>
    <x v="0"/>
    <x v="0"/>
    <x v="0"/>
    <x v="0"/>
    <n v="58974346"/>
    <m/>
    <m/>
    <m/>
    <m/>
    <n v="58974346"/>
    <n v="58974346"/>
    <x v="0"/>
    <x v="0"/>
    <n v="202300000000060"/>
    <x v="9"/>
    <s v="3202060"/>
    <m/>
    <x v="19"/>
  </r>
  <r>
    <s v="DP05-3202060-19_1-20-GEN-2"/>
    <x v="1"/>
    <x v="4"/>
    <x v="29"/>
    <x v="1"/>
    <x v="1"/>
    <x v="0"/>
    <x v="0"/>
    <n v="6080000"/>
    <m/>
    <m/>
    <m/>
    <m/>
    <n v="6080000"/>
    <n v="6080000"/>
    <x v="2"/>
    <x v="0"/>
    <n v="202300000000060"/>
    <x v="9"/>
    <s v="3202060"/>
    <m/>
    <x v="19"/>
  </r>
  <r>
    <s v="DP05-3202060-19_1-21-GEN-2"/>
    <x v="1"/>
    <x v="4"/>
    <x v="29"/>
    <x v="2"/>
    <x v="1"/>
    <x v="0"/>
    <x v="0"/>
    <n v="24071690"/>
    <m/>
    <m/>
    <m/>
    <m/>
    <n v="24071690"/>
    <n v="24071690"/>
    <x v="2"/>
    <x v="0"/>
    <n v="202300000000060"/>
    <x v="9"/>
    <s v="3202060"/>
    <m/>
    <x v="19"/>
  </r>
  <r>
    <s v="DP06-3202008-10-11-GEN-2"/>
    <x v="1"/>
    <x v="4"/>
    <x v="30"/>
    <x v="0"/>
    <x v="0"/>
    <x v="0"/>
    <x v="0"/>
    <n v="95656374"/>
    <m/>
    <m/>
    <m/>
    <m/>
    <n v="95656374"/>
    <n v="95656374"/>
    <x v="0"/>
    <x v="0"/>
    <n v="202300000000060"/>
    <x v="0"/>
    <s v="3202008"/>
    <m/>
    <x v="11"/>
  </r>
  <r>
    <s v="DP06-3202008-10-20-GEN-2"/>
    <x v="1"/>
    <x v="4"/>
    <x v="30"/>
    <x v="1"/>
    <x v="1"/>
    <x v="0"/>
    <x v="0"/>
    <n v="97579597"/>
    <m/>
    <m/>
    <m/>
    <m/>
    <n v="97579597"/>
    <n v="97579597"/>
    <x v="2"/>
    <x v="0"/>
    <n v="202300000000060"/>
    <x v="0"/>
    <s v="3202008"/>
    <m/>
    <x v="11"/>
  </r>
  <r>
    <s v="DP06-3202008-13-20-GEN-2"/>
    <x v="1"/>
    <x v="4"/>
    <x v="30"/>
    <x v="1"/>
    <x v="1"/>
    <x v="0"/>
    <x v="0"/>
    <n v="12000000"/>
    <m/>
    <m/>
    <m/>
    <m/>
    <n v="12000000"/>
    <n v="12000000"/>
    <x v="2"/>
    <x v="0"/>
    <n v="202300000000060"/>
    <x v="0"/>
    <s v="3202008"/>
    <m/>
    <x v="12"/>
  </r>
  <r>
    <s v="DP06-3202008-15-11-GEN-2"/>
    <x v="1"/>
    <x v="4"/>
    <x v="30"/>
    <x v="0"/>
    <x v="0"/>
    <x v="0"/>
    <x v="0"/>
    <n v="59303897"/>
    <m/>
    <m/>
    <m/>
    <m/>
    <n v="59303897"/>
    <n v="59303897"/>
    <x v="0"/>
    <x v="0"/>
    <n v="202300000000060"/>
    <x v="0"/>
    <s v="3202008"/>
    <m/>
    <x v="0"/>
  </r>
  <r>
    <s v="DP06-3202008-15-20-GEN-2"/>
    <x v="1"/>
    <x v="4"/>
    <x v="30"/>
    <x v="1"/>
    <x v="1"/>
    <x v="0"/>
    <x v="0"/>
    <n v="57784897"/>
    <m/>
    <m/>
    <m/>
    <m/>
    <n v="57784897"/>
    <n v="57784897"/>
    <x v="2"/>
    <x v="0"/>
    <n v="202300000000060"/>
    <x v="0"/>
    <s v="3202008"/>
    <m/>
    <x v="0"/>
  </r>
  <r>
    <s v="DP06-3202008-15-21-GEN-2"/>
    <x v="1"/>
    <x v="4"/>
    <x v="30"/>
    <x v="2"/>
    <x v="1"/>
    <x v="0"/>
    <x v="0"/>
    <n v="11710861"/>
    <m/>
    <m/>
    <m/>
    <m/>
    <n v="11710861"/>
    <n v="11710861"/>
    <x v="2"/>
    <x v="0"/>
    <n v="202300000000060"/>
    <x v="0"/>
    <s v="3202008"/>
    <m/>
    <x v="0"/>
  </r>
  <r>
    <s v="DP06-3202008-9-11-GEN-2"/>
    <x v="1"/>
    <x v="4"/>
    <x v="30"/>
    <x v="0"/>
    <x v="0"/>
    <x v="0"/>
    <x v="0"/>
    <n v="94777592"/>
    <m/>
    <m/>
    <m/>
    <m/>
    <n v="94777592"/>
    <n v="94777592"/>
    <x v="0"/>
    <x v="0"/>
    <n v="202300000000060"/>
    <x v="0"/>
    <s v="3202008"/>
    <m/>
    <x v="6"/>
  </r>
  <r>
    <s v="DP06-3202008-9-20-GEN-2"/>
    <x v="1"/>
    <x v="4"/>
    <x v="30"/>
    <x v="1"/>
    <x v="1"/>
    <x v="0"/>
    <x v="0"/>
    <n v="55050624"/>
    <m/>
    <m/>
    <m/>
    <m/>
    <n v="55050624"/>
    <n v="55050624"/>
    <x v="2"/>
    <x v="0"/>
    <n v="202300000000060"/>
    <x v="0"/>
    <s v="3202008"/>
    <m/>
    <x v="6"/>
  </r>
  <r>
    <s v="DP06-3202008-9-21-GEN-2"/>
    <x v="1"/>
    <x v="4"/>
    <x v="30"/>
    <x v="2"/>
    <x v="1"/>
    <x v="0"/>
    <x v="0"/>
    <n v="53370448"/>
    <m/>
    <m/>
    <m/>
    <m/>
    <n v="53370448"/>
    <n v="53370448"/>
    <x v="2"/>
    <x v="0"/>
    <n v="202300000000060"/>
    <x v="0"/>
    <s v="3202008"/>
    <m/>
    <x v="6"/>
  </r>
  <r>
    <s v="DP06-3202032-1-11-GEN-2"/>
    <x v="1"/>
    <x v="4"/>
    <x v="30"/>
    <x v="0"/>
    <x v="0"/>
    <x v="0"/>
    <x v="0"/>
    <n v="232601345"/>
    <m/>
    <m/>
    <m/>
    <m/>
    <n v="232601345"/>
    <n v="232601345"/>
    <x v="0"/>
    <x v="0"/>
    <n v="202300000000060"/>
    <x v="3"/>
    <s v="3202032"/>
    <m/>
    <x v="7"/>
  </r>
  <r>
    <s v="DP06-3202032-1-20-GEN-2"/>
    <x v="1"/>
    <x v="4"/>
    <x v="30"/>
    <x v="1"/>
    <x v="1"/>
    <x v="0"/>
    <x v="0"/>
    <n v="121942171"/>
    <m/>
    <m/>
    <m/>
    <m/>
    <n v="121942171"/>
    <n v="121942171"/>
    <x v="2"/>
    <x v="0"/>
    <n v="202300000000060"/>
    <x v="3"/>
    <s v="3202032"/>
    <m/>
    <x v="7"/>
  </r>
  <r>
    <s v="DP06-3202038-17-20-GEN-2"/>
    <x v="1"/>
    <x v="4"/>
    <x v="30"/>
    <x v="1"/>
    <x v="1"/>
    <x v="0"/>
    <x v="0"/>
    <n v="12000000"/>
    <m/>
    <m/>
    <m/>
    <m/>
    <n v="12000000"/>
    <n v="12000000"/>
    <x v="2"/>
    <x v="0"/>
    <n v="202300000000060"/>
    <x v="6"/>
    <s v="3202038"/>
    <m/>
    <x v="14"/>
  </r>
  <r>
    <s v="DP06-3202038-17-21-GEN-2"/>
    <x v="1"/>
    <x v="4"/>
    <x v="30"/>
    <x v="2"/>
    <x v="1"/>
    <x v="0"/>
    <x v="0"/>
    <n v="20703572"/>
    <m/>
    <m/>
    <m/>
    <m/>
    <n v="20703572"/>
    <n v="20703572"/>
    <x v="2"/>
    <x v="0"/>
    <n v="202300000000060"/>
    <x v="6"/>
    <s v="3202038"/>
    <m/>
    <x v="14"/>
  </r>
  <r>
    <s v="DP06-3202056-5-11-GEN-2"/>
    <x v="1"/>
    <x v="4"/>
    <x v="30"/>
    <x v="0"/>
    <x v="0"/>
    <x v="0"/>
    <x v="0"/>
    <n v="53370448"/>
    <m/>
    <m/>
    <m/>
    <m/>
    <n v="53370448"/>
    <n v="53370448"/>
    <x v="0"/>
    <x v="0"/>
    <n v="202300000000060"/>
    <x v="8"/>
    <s v="3202056"/>
    <m/>
    <x v="23"/>
  </r>
  <r>
    <s v="DP06-3202060-18_1-21-GEN-2"/>
    <x v="1"/>
    <x v="4"/>
    <x v="30"/>
    <x v="2"/>
    <x v="1"/>
    <x v="0"/>
    <x v="0"/>
    <n v="95557574"/>
    <m/>
    <m/>
    <m/>
    <m/>
    <n v="95557574"/>
    <n v="95557574"/>
    <x v="2"/>
    <x v="0"/>
    <n v="202300000000060"/>
    <x v="9"/>
    <s v="3202060"/>
    <m/>
    <x v="18"/>
  </r>
  <r>
    <s v="DP06-3202060-19_1-11-GEN-2"/>
    <x v="1"/>
    <x v="4"/>
    <x v="30"/>
    <x v="0"/>
    <x v="0"/>
    <x v="0"/>
    <x v="0"/>
    <n v="21208537"/>
    <m/>
    <m/>
    <m/>
    <m/>
    <n v="21208537"/>
    <n v="21208537"/>
    <x v="0"/>
    <x v="0"/>
    <n v="202300000000060"/>
    <x v="9"/>
    <s v="3202060"/>
    <m/>
    <x v="19"/>
  </r>
  <r>
    <s v="DP07-3202008-10-11-GEN-2"/>
    <x v="1"/>
    <x v="4"/>
    <x v="31"/>
    <x v="0"/>
    <x v="0"/>
    <x v="0"/>
    <x v="0"/>
    <n v="87105628"/>
    <m/>
    <m/>
    <m/>
    <m/>
    <n v="87105628"/>
    <n v="87105628"/>
    <x v="0"/>
    <x v="0"/>
    <n v="202300000000060"/>
    <x v="0"/>
    <s v="3202008"/>
    <m/>
    <x v="11"/>
  </r>
  <r>
    <s v="DP07-3202008-13-11-GEN-2"/>
    <x v="1"/>
    <x v="4"/>
    <x v="31"/>
    <x v="0"/>
    <x v="0"/>
    <x v="0"/>
    <x v="0"/>
    <n v="7000000"/>
    <n v="7000000"/>
    <m/>
    <m/>
    <m/>
    <n v="0"/>
    <n v="0"/>
    <x v="0"/>
    <x v="0"/>
    <n v="202300000000060"/>
    <x v="0"/>
    <s v="3202008"/>
    <m/>
    <x v="12"/>
  </r>
  <r>
    <s v="DP07-3202008-15-11-GEN-2"/>
    <x v="1"/>
    <x v="4"/>
    <x v="31"/>
    <x v="0"/>
    <x v="0"/>
    <x v="0"/>
    <x v="0"/>
    <n v="66068680"/>
    <m/>
    <m/>
    <m/>
    <m/>
    <n v="66068680"/>
    <n v="66068680"/>
    <x v="0"/>
    <x v="0"/>
    <n v="202300000000060"/>
    <x v="0"/>
    <s v="3202008"/>
    <m/>
    <x v="0"/>
  </r>
  <r>
    <s v="DP07-3202008-15-20-GEN-2"/>
    <x v="1"/>
    <x v="4"/>
    <x v="31"/>
    <x v="1"/>
    <x v="1"/>
    <x v="0"/>
    <x v="0"/>
    <n v="5783550"/>
    <m/>
    <m/>
    <m/>
    <m/>
    <n v="5783550"/>
    <n v="5783550"/>
    <x v="2"/>
    <x v="0"/>
    <n v="202300000000060"/>
    <x v="0"/>
    <s v="3202008"/>
    <m/>
    <x v="0"/>
  </r>
  <r>
    <s v="DP07-3202008-9-20-GEN-2"/>
    <x v="1"/>
    <x v="4"/>
    <x v="31"/>
    <x v="1"/>
    <x v="1"/>
    <x v="0"/>
    <x v="0"/>
    <n v="93962992"/>
    <m/>
    <m/>
    <m/>
    <m/>
    <n v="93962992"/>
    <n v="93962992"/>
    <x v="2"/>
    <x v="0"/>
    <n v="202300000000060"/>
    <x v="0"/>
    <s v="3202008"/>
    <m/>
    <x v="6"/>
  </r>
  <r>
    <s v="DP07-3202032-1-11-GEN-2"/>
    <x v="1"/>
    <x v="4"/>
    <x v="31"/>
    <x v="0"/>
    <x v="0"/>
    <x v="0"/>
    <x v="0"/>
    <n v="97594429"/>
    <m/>
    <m/>
    <m/>
    <m/>
    <n v="97594429"/>
    <n v="97594429"/>
    <x v="0"/>
    <x v="0"/>
    <n v="202300000000060"/>
    <x v="3"/>
    <s v="3202032"/>
    <m/>
    <x v="7"/>
  </r>
  <r>
    <s v="DP07-3202032-1-20-GEN-2"/>
    <x v="1"/>
    <x v="4"/>
    <x v="31"/>
    <x v="1"/>
    <x v="1"/>
    <x v="0"/>
    <x v="0"/>
    <n v="8712428"/>
    <m/>
    <m/>
    <m/>
    <m/>
    <n v="8712428"/>
    <n v="8712428"/>
    <x v="2"/>
    <x v="0"/>
    <n v="202300000000060"/>
    <x v="3"/>
    <s v="3202032"/>
    <m/>
    <x v="7"/>
  </r>
  <r>
    <s v="DP07-3202052-8-11-GEN-2"/>
    <x v="1"/>
    <x v="4"/>
    <x v="31"/>
    <x v="0"/>
    <x v="0"/>
    <x v="0"/>
    <x v="0"/>
    <n v="21036736"/>
    <m/>
    <m/>
    <m/>
    <m/>
    <n v="21036736"/>
    <n v="21036736"/>
    <x v="0"/>
    <x v="0"/>
    <n v="202300000000060"/>
    <x v="7"/>
    <s v="3202052"/>
    <m/>
    <x v="15"/>
  </r>
  <r>
    <s v="DP07-3202056-5-11-GEN-2"/>
    <x v="1"/>
    <x v="4"/>
    <x v="31"/>
    <x v="0"/>
    <x v="0"/>
    <x v="0"/>
    <x v="0"/>
    <n v="72051050"/>
    <m/>
    <m/>
    <m/>
    <m/>
    <n v="72051050"/>
    <n v="72051050"/>
    <x v="0"/>
    <x v="0"/>
    <n v="202300000000060"/>
    <x v="8"/>
    <s v="3202056"/>
    <m/>
    <x v="23"/>
  </r>
  <r>
    <s v="DP07-3202060-18_1-11-GEN-2"/>
    <x v="1"/>
    <x v="4"/>
    <x v="31"/>
    <x v="0"/>
    <x v="0"/>
    <x v="0"/>
    <x v="0"/>
    <n v="57851025"/>
    <m/>
    <m/>
    <m/>
    <m/>
    <n v="57851025"/>
    <n v="57851025"/>
    <x v="0"/>
    <x v="0"/>
    <n v="202300000000060"/>
    <x v="9"/>
    <s v="3202060"/>
    <m/>
    <x v="18"/>
  </r>
  <r>
    <s v="DP07-3202060-18_1-21-GEN-3"/>
    <x v="1"/>
    <x v="4"/>
    <x v="31"/>
    <x v="2"/>
    <x v="1"/>
    <x v="0"/>
    <x v="1"/>
    <n v="100000000"/>
    <m/>
    <m/>
    <m/>
    <m/>
    <n v="100000000"/>
    <n v="100000000"/>
    <x v="2"/>
    <x v="0"/>
    <n v="202300000000060"/>
    <x v="9"/>
    <s v="3202060"/>
    <m/>
    <x v="18"/>
  </r>
  <r>
    <s v="DP07-3202060-19_1-11-GEN-2"/>
    <x v="1"/>
    <x v="4"/>
    <x v="31"/>
    <x v="0"/>
    <x v="0"/>
    <x v="0"/>
    <x v="0"/>
    <n v="48409566"/>
    <m/>
    <m/>
    <m/>
    <m/>
    <n v="48409566"/>
    <n v="48409566"/>
    <x v="0"/>
    <x v="0"/>
    <n v="202300000000060"/>
    <x v="9"/>
    <s v="3202060"/>
    <m/>
    <x v="19"/>
  </r>
  <r>
    <s v="DP07-3202060-19_2-11-GEN-2"/>
    <x v="1"/>
    <x v="4"/>
    <x v="31"/>
    <x v="0"/>
    <x v="0"/>
    <x v="0"/>
    <x v="0"/>
    <n v="27605001"/>
    <m/>
    <m/>
    <m/>
    <m/>
    <n v="27605001"/>
    <n v="27605001"/>
    <x v="0"/>
    <x v="0"/>
    <n v="202300000000060"/>
    <x v="9"/>
    <s v="3202060"/>
    <m/>
    <x v="26"/>
  </r>
  <r>
    <s v="DP08-3202008-10-20-GEN-2"/>
    <x v="1"/>
    <x v="4"/>
    <x v="32"/>
    <x v="1"/>
    <x v="1"/>
    <x v="0"/>
    <x v="0"/>
    <n v="70955109"/>
    <m/>
    <m/>
    <m/>
    <m/>
    <n v="70955109"/>
    <n v="70955109"/>
    <x v="2"/>
    <x v="0"/>
    <n v="202300000000060"/>
    <x v="0"/>
    <s v="3202008"/>
    <m/>
    <x v="11"/>
  </r>
  <r>
    <s v="DP08-3202008-10-21-GEN-2"/>
    <x v="1"/>
    <x v="4"/>
    <x v="32"/>
    <x v="2"/>
    <x v="1"/>
    <x v="0"/>
    <x v="0"/>
    <n v="48518593"/>
    <m/>
    <m/>
    <m/>
    <m/>
    <n v="48518593"/>
    <n v="48518593"/>
    <x v="2"/>
    <x v="0"/>
    <n v="202300000000060"/>
    <x v="0"/>
    <s v="3202008"/>
    <m/>
    <x v="11"/>
  </r>
  <r>
    <s v="DP08-3202008-15-11-GEN-2"/>
    <x v="1"/>
    <x v="4"/>
    <x v="32"/>
    <x v="0"/>
    <x v="0"/>
    <x v="0"/>
    <x v="0"/>
    <n v="18360662"/>
    <m/>
    <m/>
    <m/>
    <m/>
    <n v="18360662"/>
    <n v="18360662"/>
    <x v="0"/>
    <x v="0"/>
    <n v="202300000000060"/>
    <x v="0"/>
    <s v="3202008"/>
    <m/>
    <x v="0"/>
  </r>
  <r>
    <s v="DP08-3202008-15-20-GEN-2"/>
    <x v="1"/>
    <x v="4"/>
    <x v="32"/>
    <x v="1"/>
    <x v="1"/>
    <x v="0"/>
    <x v="0"/>
    <n v="30057486"/>
    <m/>
    <m/>
    <m/>
    <m/>
    <n v="30057486"/>
    <n v="30057486"/>
    <x v="2"/>
    <x v="0"/>
    <n v="202300000000060"/>
    <x v="0"/>
    <s v="3202008"/>
    <m/>
    <x v="0"/>
  </r>
  <r>
    <s v="DP08-3202008-15-21-GEN-2"/>
    <x v="1"/>
    <x v="4"/>
    <x v="32"/>
    <x v="2"/>
    <x v="1"/>
    <x v="0"/>
    <x v="0"/>
    <n v="18234523"/>
    <m/>
    <m/>
    <m/>
    <m/>
    <n v="18234523"/>
    <n v="18234523"/>
    <x v="2"/>
    <x v="0"/>
    <n v="202300000000060"/>
    <x v="0"/>
    <s v="3202008"/>
    <m/>
    <x v="0"/>
  </r>
  <r>
    <s v="DP08-3202008-9-11-GEN-2"/>
    <x v="1"/>
    <x v="4"/>
    <x v="32"/>
    <x v="0"/>
    <x v="0"/>
    <x v="0"/>
    <x v="0"/>
    <n v="120686424"/>
    <m/>
    <m/>
    <m/>
    <m/>
    <n v="120686424"/>
    <n v="120686424"/>
    <x v="0"/>
    <x v="0"/>
    <n v="202300000000060"/>
    <x v="0"/>
    <s v="3202008"/>
    <m/>
    <x v="6"/>
  </r>
  <r>
    <s v="DP08-3202032-1-11-GEN-2"/>
    <x v="1"/>
    <x v="4"/>
    <x v="32"/>
    <x v="0"/>
    <x v="0"/>
    <x v="0"/>
    <x v="0"/>
    <n v="202449362"/>
    <m/>
    <m/>
    <m/>
    <m/>
    <n v="202449362"/>
    <n v="202449362"/>
    <x v="0"/>
    <x v="0"/>
    <n v="202300000000060"/>
    <x v="3"/>
    <s v="3202032"/>
    <m/>
    <x v="7"/>
  </r>
  <r>
    <s v="DP08-3202032-1-20-GEN-2"/>
    <x v="1"/>
    <x v="4"/>
    <x v="32"/>
    <x v="1"/>
    <x v="1"/>
    <x v="0"/>
    <x v="0"/>
    <n v="10000000"/>
    <m/>
    <m/>
    <m/>
    <m/>
    <n v="10000000"/>
    <n v="10000000"/>
    <x v="2"/>
    <x v="0"/>
    <n v="202300000000060"/>
    <x v="3"/>
    <s v="3202032"/>
    <m/>
    <x v="7"/>
  </r>
  <r>
    <s v="DP08-3202032-1-21-GEN-2"/>
    <x v="1"/>
    <x v="4"/>
    <x v="32"/>
    <x v="2"/>
    <x v="1"/>
    <x v="0"/>
    <x v="0"/>
    <n v="63000000"/>
    <m/>
    <m/>
    <m/>
    <m/>
    <n v="63000000"/>
    <n v="63000000"/>
    <x v="2"/>
    <x v="0"/>
    <n v="202300000000060"/>
    <x v="3"/>
    <s v="3202032"/>
    <m/>
    <x v="7"/>
  </r>
  <r>
    <s v="DP08-3202038-17-11-GEN-2"/>
    <x v="1"/>
    <x v="4"/>
    <x v="32"/>
    <x v="0"/>
    <x v="0"/>
    <x v="0"/>
    <x v="0"/>
    <n v="21208537"/>
    <m/>
    <m/>
    <m/>
    <m/>
    <n v="21208537"/>
    <n v="21208537"/>
    <x v="0"/>
    <x v="0"/>
    <n v="202300000000060"/>
    <x v="6"/>
    <s v="3202038"/>
    <m/>
    <x v="14"/>
  </r>
  <r>
    <s v="DP08-3202038-17-20-GEN-2"/>
    <x v="1"/>
    <x v="4"/>
    <x v="32"/>
    <x v="1"/>
    <x v="1"/>
    <x v="0"/>
    <x v="0"/>
    <n v="20000000"/>
    <m/>
    <m/>
    <m/>
    <m/>
    <n v="20000000"/>
    <n v="20000000"/>
    <x v="2"/>
    <x v="0"/>
    <n v="202300000000060"/>
    <x v="6"/>
    <s v="3202038"/>
    <m/>
    <x v="14"/>
  </r>
  <r>
    <s v="DP08-3202056-5-11-GEN-2"/>
    <x v="1"/>
    <x v="4"/>
    <x v="32"/>
    <x v="0"/>
    <x v="0"/>
    <x v="0"/>
    <x v="0"/>
    <n v="79473702"/>
    <m/>
    <m/>
    <m/>
    <m/>
    <n v="79473702"/>
    <n v="79473702"/>
    <x v="0"/>
    <x v="0"/>
    <n v="202300000000060"/>
    <x v="8"/>
    <s v="3202056"/>
    <m/>
    <x v="23"/>
  </r>
  <r>
    <s v="DP08-3202056-5-20-GEN-2"/>
    <x v="1"/>
    <x v="4"/>
    <x v="32"/>
    <x v="1"/>
    <x v="1"/>
    <x v="0"/>
    <x v="0"/>
    <n v="20000000"/>
    <m/>
    <m/>
    <m/>
    <m/>
    <n v="20000000"/>
    <n v="20000000"/>
    <x v="2"/>
    <x v="0"/>
    <n v="202300000000060"/>
    <x v="8"/>
    <s v="3202056"/>
    <m/>
    <x v="23"/>
  </r>
  <r>
    <s v="DP08-3202060-18_1-11-GEN-2"/>
    <x v="1"/>
    <x v="4"/>
    <x v="32"/>
    <x v="0"/>
    <x v="0"/>
    <x v="0"/>
    <x v="0"/>
    <n v="30955109"/>
    <m/>
    <m/>
    <m/>
    <m/>
    <n v="30955109"/>
    <n v="30955109"/>
    <x v="0"/>
    <x v="0"/>
    <n v="202300000000060"/>
    <x v="9"/>
    <s v="3202060"/>
    <m/>
    <x v="18"/>
  </r>
  <r>
    <s v="DP09-3202008-10-11-GEN-2"/>
    <x v="1"/>
    <x v="4"/>
    <x v="33"/>
    <x v="0"/>
    <x v="0"/>
    <x v="0"/>
    <x v="0"/>
    <n v="113672857"/>
    <m/>
    <m/>
    <m/>
    <m/>
    <n v="113672857"/>
    <n v="113672857"/>
    <x v="0"/>
    <x v="0"/>
    <n v="202300000000060"/>
    <x v="0"/>
    <s v="3202008"/>
    <m/>
    <x v="11"/>
  </r>
  <r>
    <s v="DP09-3202008-15-11-GEN-2"/>
    <x v="1"/>
    <x v="4"/>
    <x v="33"/>
    <x v="0"/>
    <x v="0"/>
    <x v="0"/>
    <x v="0"/>
    <n v="54587983"/>
    <n v="39808400"/>
    <m/>
    <m/>
    <m/>
    <n v="14779583"/>
    <n v="14779583"/>
    <x v="0"/>
    <x v="0"/>
    <n v="202300000000060"/>
    <x v="0"/>
    <s v="3202008"/>
    <m/>
    <x v="0"/>
  </r>
  <r>
    <s v="DP09-3202008-15-20-GEN-2"/>
    <x v="1"/>
    <x v="4"/>
    <x v="33"/>
    <x v="1"/>
    <x v="1"/>
    <x v="0"/>
    <x v="0"/>
    <n v="28765712"/>
    <m/>
    <m/>
    <m/>
    <m/>
    <n v="28765712"/>
    <n v="28765712"/>
    <x v="2"/>
    <x v="0"/>
    <n v="202300000000060"/>
    <x v="0"/>
    <s v="3202008"/>
    <m/>
    <x v="0"/>
  </r>
  <r>
    <s v="DP09-3202008-9-11-GEN-2"/>
    <x v="1"/>
    <x v="4"/>
    <x v="33"/>
    <x v="0"/>
    <x v="0"/>
    <x v="0"/>
    <x v="0"/>
    <n v="31555105"/>
    <m/>
    <m/>
    <m/>
    <m/>
    <n v="31555105"/>
    <n v="31555105"/>
    <x v="0"/>
    <x v="0"/>
    <n v="202300000000060"/>
    <x v="0"/>
    <s v="3202008"/>
    <m/>
    <x v="6"/>
  </r>
  <r>
    <s v="DP09-3202010-25-11-GEN-2"/>
    <x v="1"/>
    <x v="4"/>
    <x v="33"/>
    <x v="0"/>
    <x v="0"/>
    <x v="0"/>
    <x v="0"/>
    <n v="40579308"/>
    <m/>
    <m/>
    <m/>
    <m/>
    <n v="40579308"/>
    <n v="40579308"/>
    <x v="0"/>
    <x v="0"/>
    <n v="202300000000060"/>
    <x v="1"/>
    <s v="3202010"/>
    <m/>
    <x v="2"/>
  </r>
  <r>
    <s v="DP09-3202010-25-20-GEN-2"/>
    <x v="1"/>
    <x v="4"/>
    <x v="33"/>
    <x v="1"/>
    <x v="1"/>
    <x v="0"/>
    <x v="0"/>
    <n v="13000000"/>
    <m/>
    <m/>
    <m/>
    <m/>
    <n v="13000000"/>
    <n v="13000000"/>
    <x v="2"/>
    <x v="0"/>
    <n v="202300000000060"/>
    <x v="1"/>
    <s v="3202010"/>
    <m/>
    <x v="2"/>
  </r>
  <r>
    <s v="DP09-3202032-1-11-GEN-2"/>
    <x v="1"/>
    <x v="4"/>
    <x v="33"/>
    <x v="0"/>
    <x v="0"/>
    <x v="0"/>
    <x v="0"/>
    <n v="204181891"/>
    <m/>
    <m/>
    <m/>
    <m/>
    <n v="204181891"/>
    <n v="204181891"/>
    <x v="0"/>
    <x v="0"/>
    <n v="202300000000060"/>
    <x v="3"/>
    <s v="3202032"/>
    <m/>
    <x v="7"/>
  </r>
  <r>
    <s v="DP09-3202032-1-20-GEN-2"/>
    <x v="1"/>
    <x v="4"/>
    <x v="33"/>
    <x v="1"/>
    <x v="1"/>
    <x v="0"/>
    <x v="0"/>
    <n v="9000000"/>
    <m/>
    <m/>
    <m/>
    <m/>
    <n v="9000000"/>
    <n v="9000000"/>
    <x v="2"/>
    <x v="0"/>
    <n v="202300000000060"/>
    <x v="3"/>
    <s v="3202032"/>
    <m/>
    <x v="7"/>
  </r>
  <r>
    <s v="DP09-3202056-5-11-GEN-2"/>
    <x v="1"/>
    <x v="4"/>
    <x v="33"/>
    <x v="0"/>
    <x v="0"/>
    <x v="0"/>
    <x v="0"/>
    <n v="28556655"/>
    <m/>
    <m/>
    <m/>
    <m/>
    <n v="28556655"/>
    <n v="28556655"/>
    <x v="0"/>
    <x v="0"/>
    <n v="202300000000060"/>
    <x v="8"/>
    <s v="3202056"/>
    <m/>
    <x v="23"/>
  </r>
  <r>
    <s v="DP09-3202056-5-20-GEN-2"/>
    <x v="1"/>
    <x v="4"/>
    <x v="33"/>
    <x v="1"/>
    <x v="1"/>
    <x v="0"/>
    <x v="0"/>
    <n v="10000000"/>
    <m/>
    <m/>
    <m/>
    <m/>
    <n v="10000000"/>
    <n v="10000000"/>
    <x v="2"/>
    <x v="0"/>
    <n v="202300000000060"/>
    <x v="8"/>
    <s v="3202056"/>
    <m/>
    <x v="23"/>
  </r>
  <r>
    <s v="DP10-3202008-10-20-GEN-2"/>
    <x v="1"/>
    <x v="4"/>
    <x v="34"/>
    <x v="1"/>
    <x v="1"/>
    <x v="0"/>
    <x v="0"/>
    <n v="32352440"/>
    <m/>
    <m/>
    <m/>
    <m/>
    <n v="32352440"/>
    <n v="32352440"/>
    <x v="2"/>
    <x v="0"/>
    <n v="202300000000060"/>
    <x v="0"/>
    <s v="3202008"/>
    <m/>
    <x v="11"/>
  </r>
  <r>
    <s v="DP10-3202008-13-20-GEN-2"/>
    <x v="1"/>
    <x v="4"/>
    <x v="34"/>
    <x v="1"/>
    <x v="1"/>
    <x v="0"/>
    <x v="0"/>
    <n v="10000000"/>
    <m/>
    <m/>
    <m/>
    <m/>
    <n v="10000000"/>
    <n v="10000000"/>
    <x v="2"/>
    <x v="0"/>
    <n v="202300000000060"/>
    <x v="0"/>
    <s v="3202008"/>
    <m/>
    <x v="12"/>
  </r>
  <r>
    <s v="DP10-3202008-15-11-GEN-2"/>
    <x v="1"/>
    <x v="4"/>
    <x v="34"/>
    <x v="0"/>
    <x v="0"/>
    <x v="0"/>
    <x v="0"/>
    <n v="146811458"/>
    <n v="4400043"/>
    <m/>
    <m/>
    <m/>
    <n v="142411415"/>
    <n v="142411415"/>
    <x v="0"/>
    <x v="0"/>
    <n v="202300000000060"/>
    <x v="0"/>
    <s v="3202008"/>
    <m/>
    <x v="0"/>
  </r>
  <r>
    <s v="DP10-3202008-15-20-GEN-2"/>
    <x v="1"/>
    <x v="4"/>
    <x v="34"/>
    <x v="1"/>
    <x v="1"/>
    <x v="0"/>
    <x v="0"/>
    <n v="28435392"/>
    <n v="2000000"/>
    <m/>
    <m/>
    <m/>
    <n v="26435392"/>
    <n v="26435392"/>
    <x v="2"/>
    <x v="0"/>
    <n v="202300000000060"/>
    <x v="0"/>
    <s v="3202008"/>
    <m/>
    <x v="0"/>
  </r>
  <r>
    <s v="DP10-3202008-15-21-GEN-2"/>
    <x v="1"/>
    <x v="4"/>
    <x v="34"/>
    <x v="2"/>
    <x v="1"/>
    <x v="0"/>
    <x v="0"/>
    <n v="21242308"/>
    <m/>
    <m/>
    <m/>
    <m/>
    <n v="21242308"/>
    <n v="21242308"/>
    <x v="2"/>
    <x v="0"/>
    <n v="202300000000060"/>
    <x v="0"/>
    <s v="3202008"/>
    <m/>
    <x v="0"/>
  </r>
  <r>
    <s v="DP10-3202008-9-11-GEN-2"/>
    <x v="1"/>
    <x v="4"/>
    <x v="34"/>
    <x v="0"/>
    <x v="0"/>
    <x v="0"/>
    <x v="0"/>
    <n v="56293694"/>
    <m/>
    <m/>
    <m/>
    <m/>
    <n v="56293694"/>
    <n v="56293694"/>
    <x v="0"/>
    <x v="0"/>
    <n v="202300000000060"/>
    <x v="0"/>
    <s v="3202008"/>
    <m/>
    <x v="6"/>
  </r>
  <r>
    <s v="DP10-3202008-9-21-GEN-2"/>
    <x v="1"/>
    <x v="4"/>
    <x v="34"/>
    <x v="2"/>
    <x v="1"/>
    <x v="0"/>
    <x v="0"/>
    <n v="10000000"/>
    <m/>
    <m/>
    <m/>
    <m/>
    <n v="10000000"/>
    <n v="10000000"/>
    <x v="2"/>
    <x v="0"/>
    <n v="202300000000060"/>
    <x v="0"/>
    <s v="3202008"/>
    <m/>
    <x v="6"/>
  </r>
  <r>
    <s v="DP10-3202010-24-11-GEN-2"/>
    <x v="1"/>
    <x v="4"/>
    <x v="34"/>
    <x v="0"/>
    <x v="0"/>
    <x v="0"/>
    <x v="0"/>
    <n v="88376995"/>
    <n v="4599957"/>
    <m/>
    <m/>
    <m/>
    <n v="83777038"/>
    <n v="83777038"/>
    <x v="0"/>
    <x v="0"/>
    <n v="202300000000060"/>
    <x v="1"/>
    <s v="3202010"/>
    <m/>
    <x v="1"/>
  </r>
  <r>
    <s v="DP10-3202010-24-20-GEN-2"/>
    <x v="1"/>
    <x v="4"/>
    <x v="34"/>
    <x v="1"/>
    <x v="1"/>
    <x v="0"/>
    <x v="0"/>
    <n v="24071689"/>
    <m/>
    <m/>
    <m/>
    <m/>
    <n v="24071689"/>
    <n v="24071689"/>
    <x v="2"/>
    <x v="0"/>
    <n v="202300000000060"/>
    <x v="1"/>
    <s v="3202010"/>
    <m/>
    <x v="1"/>
  </r>
  <r>
    <s v="DP10-3202010-24-21-GEN-2"/>
    <x v="1"/>
    <x v="4"/>
    <x v="34"/>
    <x v="2"/>
    <x v="1"/>
    <x v="0"/>
    <x v="0"/>
    <n v="87107592"/>
    <m/>
    <m/>
    <m/>
    <m/>
    <n v="87107592"/>
    <n v="87107592"/>
    <x v="2"/>
    <x v="0"/>
    <n v="202300000000060"/>
    <x v="1"/>
    <s v="3202010"/>
    <m/>
    <x v="1"/>
  </r>
  <r>
    <s v="DP10-3202032-1-11-GEN-2"/>
    <x v="1"/>
    <x v="4"/>
    <x v="34"/>
    <x v="0"/>
    <x v="0"/>
    <x v="0"/>
    <x v="0"/>
    <n v="90884631"/>
    <m/>
    <m/>
    <m/>
    <m/>
    <n v="90884631"/>
    <n v="90884631"/>
    <x v="0"/>
    <x v="0"/>
    <n v="202300000000060"/>
    <x v="3"/>
    <s v="3202032"/>
    <m/>
    <x v="7"/>
  </r>
  <r>
    <s v="DP10-3202032-1-20-GEN-2"/>
    <x v="1"/>
    <x v="4"/>
    <x v="34"/>
    <x v="1"/>
    <x v="1"/>
    <x v="0"/>
    <x v="0"/>
    <n v="67479338"/>
    <m/>
    <m/>
    <m/>
    <m/>
    <n v="67479338"/>
    <n v="67479338"/>
    <x v="2"/>
    <x v="0"/>
    <n v="202300000000060"/>
    <x v="3"/>
    <s v="3202032"/>
    <m/>
    <x v="7"/>
  </r>
  <r>
    <s v="DP10-3202032-1-21-GEN-2"/>
    <x v="1"/>
    <x v="4"/>
    <x v="34"/>
    <x v="2"/>
    <x v="1"/>
    <x v="0"/>
    <x v="0"/>
    <n v="17520662"/>
    <m/>
    <m/>
    <m/>
    <m/>
    <n v="17520662"/>
    <n v="17520662"/>
    <x v="2"/>
    <x v="0"/>
    <n v="202300000000060"/>
    <x v="3"/>
    <s v="3202032"/>
    <m/>
    <x v="7"/>
  </r>
  <r>
    <s v="DP10-3202038-17-21-GEN-2"/>
    <x v="1"/>
    <x v="4"/>
    <x v="34"/>
    <x v="2"/>
    <x v="1"/>
    <x v="0"/>
    <x v="0"/>
    <n v="22977522"/>
    <m/>
    <m/>
    <m/>
    <m/>
    <n v="22977522"/>
    <n v="22977522"/>
    <x v="2"/>
    <x v="0"/>
    <n v="202300000000060"/>
    <x v="6"/>
    <s v="3202038"/>
    <m/>
    <x v="14"/>
  </r>
  <r>
    <s v="DP10-3202052-8-11-GEN-2"/>
    <x v="1"/>
    <x v="4"/>
    <x v="34"/>
    <x v="0"/>
    <x v="0"/>
    <x v="0"/>
    <x v="0"/>
    <n v="50944518"/>
    <m/>
    <m/>
    <m/>
    <m/>
    <n v="50944518"/>
    <n v="50944518"/>
    <x v="0"/>
    <x v="0"/>
    <n v="202300000000060"/>
    <x v="7"/>
    <s v="3202052"/>
    <m/>
    <x v="15"/>
  </r>
  <r>
    <s v="DP10-3202052-8-20-GEN-2"/>
    <x v="1"/>
    <x v="4"/>
    <x v="34"/>
    <x v="1"/>
    <x v="1"/>
    <x v="0"/>
    <x v="0"/>
    <n v="42102909"/>
    <m/>
    <m/>
    <m/>
    <m/>
    <n v="42102909"/>
    <n v="42102909"/>
    <x v="2"/>
    <x v="0"/>
    <n v="202300000000060"/>
    <x v="7"/>
    <s v="3202052"/>
    <m/>
    <x v="15"/>
  </r>
  <r>
    <s v="DP10-3202056-5-20-GEN-2"/>
    <x v="1"/>
    <x v="4"/>
    <x v="34"/>
    <x v="1"/>
    <x v="1"/>
    <x v="0"/>
    <x v="0"/>
    <n v="50944518"/>
    <m/>
    <m/>
    <m/>
    <m/>
    <n v="50944518"/>
    <n v="50944518"/>
    <x v="2"/>
    <x v="0"/>
    <n v="202300000000060"/>
    <x v="8"/>
    <s v="3202056"/>
    <m/>
    <x v="23"/>
  </r>
  <r>
    <s v="DP10-3202056-5-20-GEN-3"/>
    <x v="1"/>
    <x v="4"/>
    <x v="34"/>
    <x v="1"/>
    <x v="1"/>
    <x v="0"/>
    <x v="1"/>
    <n v="9000000"/>
    <m/>
    <m/>
    <m/>
    <m/>
    <n v="9000000"/>
    <n v="9000000"/>
    <x v="2"/>
    <x v="0"/>
    <n v="202300000000060"/>
    <x v="8"/>
    <s v="3202056"/>
    <m/>
    <x v="23"/>
  </r>
  <r>
    <s v="DP10-3202056-5-21-GEN-2"/>
    <x v="1"/>
    <x v="4"/>
    <x v="34"/>
    <x v="2"/>
    <x v="1"/>
    <x v="0"/>
    <x v="0"/>
    <n v="5000000"/>
    <n v="5000000"/>
    <m/>
    <m/>
    <m/>
    <n v="0"/>
    <n v="0"/>
    <x v="2"/>
    <x v="0"/>
    <n v="202300000000060"/>
    <x v="8"/>
    <s v="3202056"/>
    <m/>
    <x v="23"/>
  </r>
  <r>
    <s v="DP10-3202060-18_1-20-GEN-2"/>
    <x v="1"/>
    <x v="4"/>
    <x v="34"/>
    <x v="1"/>
    <x v="1"/>
    <x v="0"/>
    <x v="0"/>
    <n v="8504455"/>
    <m/>
    <n v="2000000"/>
    <m/>
    <m/>
    <n v="10504455"/>
    <n v="10504455"/>
    <x v="2"/>
    <x v="0"/>
    <n v="202300000000060"/>
    <x v="9"/>
    <s v="3202060"/>
    <m/>
    <x v="18"/>
  </r>
  <r>
    <s v="DP10-3202060-19_1-11-GEN-2"/>
    <x v="1"/>
    <x v="4"/>
    <x v="34"/>
    <x v="0"/>
    <x v="0"/>
    <x v="0"/>
    <x v="0"/>
    <n v="52313203"/>
    <m/>
    <n v="9000000"/>
    <m/>
    <m/>
    <n v="61313203"/>
    <n v="61313203"/>
    <x v="0"/>
    <x v="0"/>
    <n v="202300000000060"/>
    <x v="9"/>
    <s v="3202060"/>
    <m/>
    <x v="19"/>
  </r>
  <r>
    <s v="DP10-3202060-19_1-21-GEN-2"/>
    <x v="1"/>
    <x v="4"/>
    <x v="34"/>
    <x v="2"/>
    <x v="1"/>
    <x v="0"/>
    <x v="0"/>
    <n v="80960919"/>
    <m/>
    <m/>
    <m/>
    <m/>
    <n v="80960919"/>
    <n v="80960919"/>
    <x v="2"/>
    <x v="0"/>
    <n v="202300000000060"/>
    <x v="9"/>
    <s v="3202060"/>
    <m/>
    <x v="19"/>
  </r>
  <r>
    <s v="DP11-3202008-15-21-GEN-2"/>
    <x v="1"/>
    <x v="4"/>
    <x v="35"/>
    <x v="2"/>
    <x v="1"/>
    <x v="0"/>
    <x v="0"/>
    <n v="49757812"/>
    <m/>
    <n v="1442333"/>
    <m/>
    <m/>
    <n v="51200145"/>
    <n v="51200145"/>
    <x v="2"/>
    <x v="0"/>
    <n v="202300000000060"/>
    <x v="0"/>
    <s v="3202008"/>
    <m/>
    <x v="0"/>
  </r>
  <r>
    <s v="DP11-3202010-25-21-GEN-2"/>
    <x v="1"/>
    <x v="4"/>
    <x v="35"/>
    <x v="2"/>
    <x v="1"/>
    <x v="0"/>
    <x v="0"/>
    <n v="75191017"/>
    <m/>
    <n v="2179667"/>
    <m/>
    <m/>
    <n v="77370684"/>
    <n v="77370684"/>
    <x v="2"/>
    <x v="0"/>
    <n v="202300000000060"/>
    <x v="1"/>
    <s v="3202010"/>
    <m/>
    <x v="2"/>
  </r>
  <r>
    <s v="DP11-3202032-1-21-GEN-2"/>
    <x v="1"/>
    <x v="4"/>
    <x v="35"/>
    <x v="2"/>
    <x v="1"/>
    <x v="0"/>
    <x v="0"/>
    <n v="38742394"/>
    <n v="3622000"/>
    <m/>
    <m/>
    <m/>
    <n v="35120394"/>
    <n v="35120394"/>
    <x v="2"/>
    <x v="0"/>
    <n v="202300000000060"/>
    <x v="3"/>
    <s v="3202032"/>
    <m/>
    <x v="7"/>
  </r>
  <r>
    <s v="DP01-3202008-10-11-GEN-2"/>
    <x v="1"/>
    <x v="4"/>
    <x v="25"/>
    <x v="0"/>
    <x v="0"/>
    <x v="0"/>
    <x v="0"/>
    <n v="47332657"/>
    <m/>
    <m/>
    <m/>
    <m/>
    <n v="47332657"/>
    <n v="47332657"/>
    <x v="0"/>
    <x v="0"/>
    <n v="202300000000060"/>
    <x v="0"/>
    <s v="3202008"/>
    <m/>
    <x v="11"/>
  </r>
  <r>
    <s v="DP01-3202038-17-11-GEN-2"/>
    <x v="1"/>
    <x v="4"/>
    <x v="25"/>
    <x v="0"/>
    <x v="0"/>
    <x v="0"/>
    <x v="0"/>
    <n v="30000000"/>
    <m/>
    <m/>
    <m/>
    <m/>
    <n v="30000000"/>
    <n v="30000000"/>
    <x v="0"/>
    <x v="0"/>
    <n v="202300000000060"/>
    <x v="6"/>
    <s v="3202038"/>
    <m/>
    <x v="14"/>
  </r>
  <r>
    <s v="DP08-3202008-9-20-GEN-3"/>
    <x v="1"/>
    <x v="4"/>
    <x v="32"/>
    <x v="1"/>
    <x v="1"/>
    <x v="0"/>
    <x v="1"/>
    <n v="40000000"/>
    <m/>
    <m/>
    <m/>
    <m/>
    <n v="40000000"/>
    <n v="40000000"/>
    <x v="2"/>
    <x v="0"/>
    <n v="202300000000060"/>
    <x v="0"/>
    <s v="3202008"/>
    <m/>
    <x v="6"/>
  </r>
  <r>
    <s v="DP08-3202052-8-20-GEN-3"/>
    <x v="1"/>
    <x v="4"/>
    <x v="32"/>
    <x v="1"/>
    <x v="1"/>
    <x v="0"/>
    <x v="1"/>
    <n v="100000000"/>
    <m/>
    <m/>
    <m/>
    <m/>
    <n v="100000000"/>
    <n v="100000000"/>
    <x v="2"/>
    <x v="0"/>
    <n v="202300000000060"/>
    <x v="7"/>
    <s v="3202052"/>
    <m/>
    <x v="15"/>
  </r>
  <r>
    <s v="DP09-3202008-10-21-GEN-3"/>
    <x v="1"/>
    <x v="4"/>
    <x v="33"/>
    <x v="2"/>
    <x v="1"/>
    <x v="0"/>
    <x v="1"/>
    <n v="129753000"/>
    <m/>
    <m/>
    <m/>
    <m/>
    <n v="129753000"/>
    <n v="129753000"/>
    <x v="2"/>
    <x v="0"/>
    <n v="202300000000060"/>
    <x v="0"/>
    <s v="3202008"/>
    <m/>
    <x v="11"/>
  </r>
  <r>
    <s v="DP09-3202008-10-20-GEN-3"/>
    <x v="1"/>
    <x v="4"/>
    <x v="33"/>
    <x v="1"/>
    <x v="1"/>
    <x v="0"/>
    <x v="1"/>
    <n v="230247000"/>
    <m/>
    <m/>
    <m/>
    <m/>
    <n v="230247000"/>
    <n v="230247000"/>
    <x v="2"/>
    <x v="0"/>
    <n v="202300000000060"/>
    <x v="0"/>
    <s v="3202008"/>
    <m/>
    <x v="11"/>
  </r>
  <r>
    <s v="DP10-3202060-18_1-11-GEN-2"/>
    <x v="1"/>
    <x v="4"/>
    <x v="34"/>
    <x v="0"/>
    <x v="0"/>
    <x v="0"/>
    <x v="0"/>
    <n v="61293694"/>
    <m/>
    <m/>
    <m/>
    <m/>
    <n v="61293694"/>
    <n v="61293694"/>
    <x v="0"/>
    <x v="0"/>
    <n v="202300000000060"/>
    <x v="9"/>
    <s v="3202060"/>
    <m/>
    <x v="18"/>
  </r>
  <r>
    <s v="DP10-3202056-5-11-GEN-2"/>
    <x v="1"/>
    <x v="4"/>
    <x v="34"/>
    <x v="0"/>
    <x v="0"/>
    <x v="0"/>
    <x v="0"/>
    <n v="10000000"/>
    <m/>
    <m/>
    <m/>
    <m/>
    <n v="10000000"/>
    <n v="10000000"/>
    <x v="0"/>
    <x v="0"/>
    <n v="202300000000060"/>
    <x v="8"/>
    <s v="3202056"/>
    <m/>
    <x v="23"/>
  </r>
  <r>
    <s v="DP10-3202008-9-20-GEN-3"/>
    <x v="1"/>
    <x v="4"/>
    <x v="34"/>
    <x v="1"/>
    <x v="1"/>
    <x v="0"/>
    <x v="1"/>
    <n v="20000000"/>
    <m/>
    <m/>
    <m/>
    <m/>
    <n v="20000000"/>
    <n v="20000000"/>
    <x v="2"/>
    <x v="0"/>
    <n v="202300000000060"/>
    <x v="0"/>
    <s v="3202008"/>
    <m/>
    <x v="6"/>
  </r>
  <r>
    <s v="DC00-3202008-9-21-GEN-2"/>
    <x v="1"/>
    <x v="5"/>
    <x v="36"/>
    <x v="2"/>
    <x v="1"/>
    <x v="0"/>
    <x v="0"/>
    <n v="2137997674"/>
    <m/>
    <m/>
    <m/>
    <m/>
    <n v="2137997674"/>
    <n v="2137997674"/>
    <x v="0"/>
    <x v="0"/>
    <n v="202300000000060"/>
    <x v="0"/>
    <s v="3202008"/>
    <m/>
    <x v="6"/>
  </r>
  <r>
    <s v="DC00-3202032-1-21-GEN-2"/>
    <x v="1"/>
    <x v="5"/>
    <x v="36"/>
    <x v="2"/>
    <x v="1"/>
    <x v="0"/>
    <x v="0"/>
    <n v="347683321"/>
    <m/>
    <m/>
    <m/>
    <m/>
    <n v="347683321"/>
    <n v="347683321"/>
    <x v="0"/>
    <x v="0"/>
    <n v="202300000000060"/>
    <x v="3"/>
    <s v="3202032"/>
    <m/>
    <x v="7"/>
  </r>
  <r>
    <s v="DC00-3202060-19_1-21-GEN-2"/>
    <x v="1"/>
    <x v="5"/>
    <x v="36"/>
    <x v="2"/>
    <x v="1"/>
    <x v="0"/>
    <x v="0"/>
    <n v="93348467"/>
    <m/>
    <m/>
    <m/>
    <m/>
    <n v="93348467"/>
    <n v="93348467"/>
    <x v="0"/>
    <x v="0"/>
    <n v="202300000000060"/>
    <x v="9"/>
    <s v="3202060"/>
    <m/>
    <x v="19"/>
  </r>
  <r>
    <s v="DC01-3202008-15-20-GEN-2"/>
    <x v="1"/>
    <x v="5"/>
    <x v="37"/>
    <x v="1"/>
    <x v="1"/>
    <x v="0"/>
    <x v="0"/>
    <n v="60008267"/>
    <m/>
    <m/>
    <m/>
    <m/>
    <n v="60008267"/>
    <n v="60008267"/>
    <x v="0"/>
    <x v="0"/>
    <n v="202300000000060"/>
    <x v="0"/>
    <s v="3202008"/>
    <m/>
    <x v="0"/>
  </r>
  <r>
    <s v="DC01-3202008-9-11-GEN-2"/>
    <x v="1"/>
    <x v="5"/>
    <x v="37"/>
    <x v="0"/>
    <x v="0"/>
    <x v="0"/>
    <x v="0"/>
    <n v="90002167"/>
    <m/>
    <m/>
    <m/>
    <m/>
    <n v="90002167"/>
    <n v="90002167"/>
    <x v="0"/>
    <x v="0"/>
    <n v="202300000000060"/>
    <x v="0"/>
    <s v="3202008"/>
    <m/>
    <x v="6"/>
  </r>
  <r>
    <s v="DC01-3202032-1-11-GEN-2"/>
    <x v="1"/>
    <x v="5"/>
    <x v="37"/>
    <x v="0"/>
    <x v="0"/>
    <x v="0"/>
    <x v="0"/>
    <n v="440184594"/>
    <n v="22368804"/>
    <m/>
    <n v="137797788"/>
    <n v="137797788"/>
    <n v="417815790"/>
    <n v="417815790"/>
    <x v="0"/>
    <x v="0"/>
    <n v="202300000000060"/>
    <x v="3"/>
    <s v="3202032"/>
    <m/>
    <x v="7"/>
  </r>
  <r>
    <s v="DC01-3202032-1-20-GEN-2"/>
    <x v="1"/>
    <x v="5"/>
    <x v="37"/>
    <x v="1"/>
    <x v="1"/>
    <x v="0"/>
    <x v="0"/>
    <n v="34015600"/>
    <m/>
    <m/>
    <m/>
    <m/>
    <n v="34015600"/>
    <n v="34015600"/>
    <x v="0"/>
    <x v="0"/>
    <n v="202300000000060"/>
    <x v="3"/>
    <s v="3202032"/>
    <m/>
    <x v="7"/>
  </r>
  <r>
    <s v="DC01-3202032-1-21-GEN-2"/>
    <x v="1"/>
    <x v="5"/>
    <x v="37"/>
    <x v="2"/>
    <x v="1"/>
    <x v="0"/>
    <x v="0"/>
    <n v="13422557"/>
    <m/>
    <m/>
    <m/>
    <m/>
    <n v="13422557"/>
    <n v="13422557"/>
    <x v="0"/>
    <x v="0"/>
    <n v="202300000000060"/>
    <x v="3"/>
    <s v="3202032"/>
    <m/>
    <x v="7"/>
  </r>
  <r>
    <s v="DC01-3202060-19_1-11-GEN-2"/>
    <x v="1"/>
    <x v="5"/>
    <x v="37"/>
    <x v="0"/>
    <x v="0"/>
    <x v="0"/>
    <x v="0"/>
    <n v="43941934"/>
    <m/>
    <m/>
    <m/>
    <m/>
    <n v="43941934"/>
    <n v="43941934"/>
    <x v="0"/>
    <x v="0"/>
    <n v="202300000000060"/>
    <x v="9"/>
    <s v="3202060"/>
    <m/>
    <x v="19"/>
  </r>
  <r>
    <s v="DC02-3202008-15-11-GEN-2"/>
    <x v="1"/>
    <x v="5"/>
    <x v="38"/>
    <x v="0"/>
    <x v="0"/>
    <x v="0"/>
    <x v="0"/>
    <n v="14000000"/>
    <m/>
    <m/>
    <n v="14000000"/>
    <n v="14000000"/>
    <n v="14000000"/>
    <n v="14000000"/>
    <x v="0"/>
    <x v="0"/>
    <n v="202300000000060"/>
    <x v="0"/>
    <s v="3202008"/>
    <m/>
    <x v="0"/>
  </r>
  <r>
    <s v="DC02-3202008-15-20-GEN-2"/>
    <x v="1"/>
    <x v="5"/>
    <x v="38"/>
    <x v="1"/>
    <x v="1"/>
    <x v="0"/>
    <x v="0"/>
    <n v="38702467"/>
    <m/>
    <m/>
    <m/>
    <m/>
    <n v="38702467"/>
    <n v="38702467"/>
    <x v="0"/>
    <x v="0"/>
    <n v="202300000000060"/>
    <x v="0"/>
    <s v="3202008"/>
    <m/>
    <x v="0"/>
  </r>
  <r>
    <s v="DC02-3202032-1-11-GEN-2"/>
    <x v="1"/>
    <x v="5"/>
    <x v="38"/>
    <x v="0"/>
    <x v="0"/>
    <x v="0"/>
    <x v="0"/>
    <n v="184762938"/>
    <n v="5000000"/>
    <m/>
    <n v="100747338"/>
    <n v="100747338"/>
    <n v="179762938"/>
    <n v="179762938"/>
    <x v="0"/>
    <x v="0"/>
    <n v="202300000000060"/>
    <x v="3"/>
    <s v="3202032"/>
    <m/>
    <x v="7"/>
  </r>
  <r>
    <s v="DC02-3202052-8-11-GEN-2"/>
    <x v="1"/>
    <x v="5"/>
    <x v="38"/>
    <x v="0"/>
    <x v="0"/>
    <x v="0"/>
    <x v="0"/>
    <n v="96915767"/>
    <m/>
    <m/>
    <n v="30000000"/>
    <n v="30000000"/>
    <n v="96915767"/>
    <n v="96915767"/>
    <x v="0"/>
    <x v="0"/>
    <n v="202300000000060"/>
    <x v="7"/>
    <s v="3202052"/>
    <m/>
    <x v="15"/>
  </r>
  <r>
    <s v="DC02-3202052-8-21-GEN-2"/>
    <x v="1"/>
    <x v="5"/>
    <x v="38"/>
    <x v="2"/>
    <x v="1"/>
    <x v="0"/>
    <x v="0"/>
    <n v="20000000"/>
    <m/>
    <m/>
    <m/>
    <m/>
    <n v="20000000"/>
    <n v="20000000"/>
    <x v="0"/>
    <x v="0"/>
    <n v="202300000000060"/>
    <x v="7"/>
    <s v="3202052"/>
    <m/>
    <x v="15"/>
  </r>
  <r>
    <s v="DC03-3202008-15-20-GEN-2"/>
    <x v="1"/>
    <x v="5"/>
    <x v="39"/>
    <x v="1"/>
    <x v="1"/>
    <x v="0"/>
    <x v="0"/>
    <n v="141032000"/>
    <m/>
    <m/>
    <m/>
    <m/>
    <n v="141032000"/>
    <n v="141032000"/>
    <x v="0"/>
    <x v="0"/>
    <n v="202300000000060"/>
    <x v="0"/>
    <s v="3202008"/>
    <m/>
    <x v="0"/>
  </r>
  <r>
    <s v="DC03-3202008-9-20-GEN-2"/>
    <x v="1"/>
    <x v="5"/>
    <x v="39"/>
    <x v="1"/>
    <x v="1"/>
    <x v="0"/>
    <x v="0"/>
    <n v="540921000"/>
    <m/>
    <m/>
    <m/>
    <m/>
    <n v="540921000"/>
    <n v="540921000"/>
    <x v="0"/>
    <x v="0"/>
    <n v="202300000000060"/>
    <x v="0"/>
    <s v="3202008"/>
    <m/>
    <x v="6"/>
  </r>
  <r>
    <s v="DC03-3202010-24-20-GEN-2"/>
    <x v="1"/>
    <x v="5"/>
    <x v="39"/>
    <x v="1"/>
    <x v="1"/>
    <x v="0"/>
    <x v="0"/>
    <n v="494681000"/>
    <m/>
    <m/>
    <m/>
    <m/>
    <n v="494681000"/>
    <n v="494681000"/>
    <x v="0"/>
    <x v="0"/>
    <n v="202300000000060"/>
    <x v="1"/>
    <s v="3202010"/>
    <m/>
    <x v="1"/>
  </r>
  <r>
    <s v="DC03-3202032-1-20-GEN-2"/>
    <x v="1"/>
    <x v="5"/>
    <x v="39"/>
    <x v="1"/>
    <x v="1"/>
    <x v="0"/>
    <x v="0"/>
    <n v="905346035"/>
    <m/>
    <m/>
    <m/>
    <m/>
    <n v="905346035"/>
    <n v="905346035"/>
    <x v="0"/>
    <x v="0"/>
    <n v="202300000000060"/>
    <x v="3"/>
    <s v="3202032"/>
    <m/>
    <x v="7"/>
  </r>
  <r>
    <s v="DC03-3202052-8-20-GEN-2"/>
    <x v="1"/>
    <x v="5"/>
    <x v="39"/>
    <x v="1"/>
    <x v="1"/>
    <x v="0"/>
    <x v="0"/>
    <n v="42840000"/>
    <m/>
    <m/>
    <m/>
    <m/>
    <n v="42840000"/>
    <n v="42840000"/>
    <x v="0"/>
    <x v="0"/>
    <n v="202300000000060"/>
    <x v="7"/>
    <s v="3202052"/>
    <m/>
    <x v="15"/>
  </r>
  <r>
    <s v="DC03-3202056-5-20-GEN-2"/>
    <x v="1"/>
    <x v="5"/>
    <x v="39"/>
    <x v="1"/>
    <x v="1"/>
    <x v="0"/>
    <x v="0"/>
    <n v="112305000"/>
    <m/>
    <m/>
    <m/>
    <m/>
    <n v="112305000"/>
    <n v="112305000"/>
    <x v="0"/>
    <x v="0"/>
    <n v="202300000000060"/>
    <x v="8"/>
    <s v="3202056"/>
    <m/>
    <x v="23"/>
  </r>
  <r>
    <s v="DC04-3202008-15-20-GEN-2"/>
    <x v="1"/>
    <x v="5"/>
    <x v="40"/>
    <x v="1"/>
    <x v="1"/>
    <x v="0"/>
    <x v="0"/>
    <n v="53827333"/>
    <m/>
    <m/>
    <m/>
    <m/>
    <n v="53827333"/>
    <n v="53827333"/>
    <x v="0"/>
    <x v="0"/>
    <n v="202300000000060"/>
    <x v="0"/>
    <s v="3202008"/>
    <m/>
    <x v="0"/>
  </r>
  <r>
    <s v="DC04-3202010-24-11-GEN-2"/>
    <x v="1"/>
    <x v="5"/>
    <x v="40"/>
    <x v="0"/>
    <x v="0"/>
    <x v="0"/>
    <x v="0"/>
    <n v="53827333"/>
    <m/>
    <m/>
    <m/>
    <m/>
    <n v="53827333"/>
    <n v="53827333"/>
    <x v="0"/>
    <x v="0"/>
    <n v="202300000000060"/>
    <x v="1"/>
    <s v="3202010"/>
    <m/>
    <x v="1"/>
  </r>
  <r>
    <s v="DC04-3202032-1-11-GEN-2"/>
    <x v="1"/>
    <x v="5"/>
    <x v="40"/>
    <x v="0"/>
    <x v="0"/>
    <x v="0"/>
    <x v="0"/>
    <n v="206211834"/>
    <m/>
    <m/>
    <n v="35000000"/>
    <n v="35000000"/>
    <n v="206211834"/>
    <n v="206211834"/>
    <x v="0"/>
    <x v="0"/>
    <n v="202300000000060"/>
    <x v="3"/>
    <s v="3202032"/>
    <m/>
    <x v="7"/>
  </r>
  <r>
    <s v="DC04-3202032-1-20-GEN-2"/>
    <x v="1"/>
    <x v="5"/>
    <x v="40"/>
    <x v="1"/>
    <x v="1"/>
    <x v="0"/>
    <x v="0"/>
    <n v="40166031"/>
    <m/>
    <m/>
    <m/>
    <m/>
    <n v="40166031"/>
    <n v="40166031"/>
    <x v="0"/>
    <x v="0"/>
    <n v="202300000000060"/>
    <x v="3"/>
    <s v="3202032"/>
    <m/>
    <x v="7"/>
  </r>
  <r>
    <s v="DC04-3202032-1-21-GEN-2"/>
    <x v="1"/>
    <x v="5"/>
    <x v="40"/>
    <x v="2"/>
    <x v="1"/>
    <x v="0"/>
    <x v="0"/>
    <n v="6000000"/>
    <m/>
    <m/>
    <m/>
    <m/>
    <n v="6000000"/>
    <n v="6000000"/>
    <x v="0"/>
    <x v="0"/>
    <n v="202300000000060"/>
    <x v="3"/>
    <s v="3202032"/>
    <m/>
    <x v="7"/>
  </r>
  <r>
    <s v="DC04-3202056-5-11-GEN-2"/>
    <x v="1"/>
    <x v="5"/>
    <x v="40"/>
    <x v="0"/>
    <x v="0"/>
    <x v="0"/>
    <x v="0"/>
    <n v="24938633"/>
    <m/>
    <m/>
    <m/>
    <m/>
    <n v="24938633"/>
    <n v="24938633"/>
    <x v="0"/>
    <x v="0"/>
    <n v="202300000000060"/>
    <x v="8"/>
    <s v="3202056"/>
    <m/>
    <x v="23"/>
  </r>
  <r>
    <s v="DC04-3202060-19_1-11-GEN-2"/>
    <x v="1"/>
    <x v="5"/>
    <x v="40"/>
    <x v="0"/>
    <x v="0"/>
    <x v="0"/>
    <x v="0"/>
    <n v="208485692"/>
    <m/>
    <m/>
    <n v="57851024"/>
    <n v="57851024"/>
    <n v="208485692"/>
    <n v="208485692"/>
    <x v="0"/>
    <x v="0"/>
    <n v="202300000000060"/>
    <x v="9"/>
    <s v="3202060"/>
    <m/>
    <x v="19"/>
  </r>
  <r>
    <s v="DC05-3202008-15-20-GEN-2"/>
    <x v="1"/>
    <x v="5"/>
    <x v="41"/>
    <x v="1"/>
    <x v="1"/>
    <x v="0"/>
    <x v="0"/>
    <n v="53377067"/>
    <m/>
    <m/>
    <m/>
    <m/>
    <n v="53377067"/>
    <n v="53377067"/>
    <x v="0"/>
    <x v="0"/>
    <n v="202300000000060"/>
    <x v="0"/>
    <s v="3202008"/>
    <m/>
    <x v="0"/>
  </r>
  <r>
    <s v="DC05-3202008-15-21-GEN-2"/>
    <x v="1"/>
    <x v="5"/>
    <x v="41"/>
    <x v="2"/>
    <x v="1"/>
    <x v="0"/>
    <x v="0"/>
    <n v="13682877"/>
    <m/>
    <m/>
    <m/>
    <m/>
    <n v="13682877"/>
    <n v="13682877"/>
    <x v="0"/>
    <x v="0"/>
    <n v="202300000000060"/>
    <x v="0"/>
    <s v="3202008"/>
    <m/>
    <x v="0"/>
  </r>
  <r>
    <s v="DC05-3202010-24-11-GEN-2"/>
    <x v="1"/>
    <x v="5"/>
    <x v="41"/>
    <x v="0"/>
    <x v="0"/>
    <x v="0"/>
    <x v="0"/>
    <n v="34902000"/>
    <m/>
    <m/>
    <m/>
    <m/>
    <n v="34902000"/>
    <n v="34902000"/>
    <x v="0"/>
    <x v="0"/>
    <n v="202300000000060"/>
    <x v="1"/>
    <s v="3202010"/>
    <m/>
    <x v="1"/>
  </r>
  <r>
    <s v="DC05-3202010-24-20-GEN-2"/>
    <x v="1"/>
    <x v="5"/>
    <x v="41"/>
    <x v="1"/>
    <x v="1"/>
    <x v="0"/>
    <x v="0"/>
    <n v="78295233"/>
    <m/>
    <m/>
    <m/>
    <m/>
    <n v="78295233"/>
    <n v="78295233"/>
    <x v="0"/>
    <x v="0"/>
    <n v="202300000000060"/>
    <x v="1"/>
    <s v="3202010"/>
    <m/>
    <x v="1"/>
  </r>
  <r>
    <s v="DC05-3202032-1-11-GEN-2"/>
    <x v="1"/>
    <x v="5"/>
    <x v="41"/>
    <x v="0"/>
    <x v="0"/>
    <x v="0"/>
    <x v="0"/>
    <n v="170049000"/>
    <n v="140049000"/>
    <m/>
    <n v="170049000"/>
    <n v="170049000"/>
    <n v="30000000"/>
    <n v="30000000"/>
    <x v="0"/>
    <x v="0"/>
    <n v="202300000000060"/>
    <x v="3"/>
    <s v="3202032"/>
    <m/>
    <x v="7"/>
  </r>
  <r>
    <s v="DC05-3202052-8-11-GEN-2"/>
    <x v="1"/>
    <x v="5"/>
    <x v="41"/>
    <x v="0"/>
    <x v="0"/>
    <x v="0"/>
    <x v="0"/>
    <n v="275576100"/>
    <n v="34902000"/>
    <m/>
    <n v="34902000"/>
    <n v="34902000"/>
    <n v="240674100"/>
    <n v="240674100"/>
    <x v="0"/>
    <x v="0"/>
    <n v="202300000000060"/>
    <x v="7"/>
    <s v="3202052"/>
    <m/>
    <x v="15"/>
  </r>
  <r>
    <s v="DC06-3202008-15-21-TSE-2"/>
    <x v="1"/>
    <x v="5"/>
    <x v="42"/>
    <x v="2"/>
    <x v="1"/>
    <x v="2"/>
    <x v="0"/>
    <n v="321440000"/>
    <m/>
    <m/>
    <m/>
    <m/>
    <n v="321440000"/>
    <n v="321440000"/>
    <x v="0"/>
    <x v="0"/>
    <n v="202300000000060"/>
    <x v="0"/>
    <s v="3202008"/>
    <m/>
    <x v="0"/>
  </r>
  <r>
    <s v="DC06-3202008-9-21-TSE-2"/>
    <x v="1"/>
    <x v="5"/>
    <x v="42"/>
    <x v="2"/>
    <x v="1"/>
    <x v="2"/>
    <x v="0"/>
    <n v="1340047500"/>
    <m/>
    <m/>
    <m/>
    <m/>
    <n v="1340047500"/>
    <n v="1340047500"/>
    <x v="0"/>
    <x v="0"/>
    <n v="202300000000060"/>
    <x v="0"/>
    <s v="3202008"/>
    <m/>
    <x v="6"/>
  </r>
  <r>
    <s v="DC06-3202032-1-21-TSE-2"/>
    <x v="1"/>
    <x v="5"/>
    <x v="42"/>
    <x v="2"/>
    <x v="1"/>
    <x v="2"/>
    <x v="0"/>
    <n v="505388405"/>
    <m/>
    <m/>
    <m/>
    <m/>
    <n v="505388405"/>
    <n v="505388405"/>
    <x v="0"/>
    <x v="0"/>
    <n v="202300000000060"/>
    <x v="3"/>
    <s v="3202032"/>
    <m/>
    <x v="7"/>
  </r>
  <r>
    <s v="DC06-3202032-2-20-TSE-2"/>
    <x v="1"/>
    <x v="5"/>
    <x v="42"/>
    <x v="1"/>
    <x v="1"/>
    <x v="2"/>
    <x v="0"/>
    <n v="2643878333"/>
    <m/>
    <m/>
    <m/>
    <m/>
    <n v="2643878333"/>
    <n v="2643878333"/>
    <x v="0"/>
    <x v="0"/>
    <n v="202300000000060"/>
    <x v="3"/>
    <s v="3202032"/>
    <m/>
    <x v="22"/>
  </r>
  <r>
    <s v="DC06-3202053-27-20-TSE-2"/>
    <x v="1"/>
    <x v="5"/>
    <x v="42"/>
    <x v="1"/>
    <x v="1"/>
    <x v="2"/>
    <x v="0"/>
    <n v="1076267128"/>
    <m/>
    <m/>
    <m/>
    <m/>
    <n v="1076267128"/>
    <n v="1076267128"/>
    <x v="0"/>
    <x v="0"/>
    <n v="202300000000060"/>
    <x v="2"/>
    <s v="3202053"/>
    <m/>
    <x v="5"/>
  </r>
  <r>
    <s v="DC06-3202053-27-21-TSE-2"/>
    <x v="1"/>
    <x v="5"/>
    <x v="42"/>
    <x v="2"/>
    <x v="1"/>
    <x v="2"/>
    <x v="0"/>
    <n v="1988934702"/>
    <m/>
    <m/>
    <m/>
    <m/>
    <n v="1988934702"/>
    <n v="1988934702"/>
    <x v="0"/>
    <x v="0"/>
    <n v="202300000000060"/>
    <x v="2"/>
    <s v="3202053"/>
    <m/>
    <x v="5"/>
  </r>
  <r>
    <s v="DC06-3202055-22-21-TSE-2"/>
    <x v="1"/>
    <x v="5"/>
    <x v="42"/>
    <x v="2"/>
    <x v="1"/>
    <x v="2"/>
    <x v="0"/>
    <n v="86060000"/>
    <m/>
    <m/>
    <m/>
    <m/>
    <n v="86060000"/>
    <n v="86060000"/>
    <x v="0"/>
    <x v="0"/>
    <n v="202300000000060"/>
    <x v="13"/>
    <s v="3202055"/>
    <m/>
    <x v="31"/>
  </r>
  <r>
    <s v="DC06-3202056-5-20-TSE-2"/>
    <x v="1"/>
    <x v="5"/>
    <x v="42"/>
    <x v="1"/>
    <x v="1"/>
    <x v="2"/>
    <x v="0"/>
    <n v="110000000"/>
    <m/>
    <m/>
    <m/>
    <m/>
    <n v="110000000"/>
    <n v="110000000"/>
    <x v="0"/>
    <x v="0"/>
    <n v="202300000000060"/>
    <x v="8"/>
    <s v="3202056"/>
    <m/>
    <x v="23"/>
  </r>
  <r>
    <s v="DC06-3202056-5-21-TSE-2"/>
    <x v="1"/>
    <x v="5"/>
    <x v="42"/>
    <x v="2"/>
    <x v="1"/>
    <x v="2"/>
    <x v="0"/>
    <n v="131610000"/>
    <m/>
    <m/>
    <m/>
    <m/>
    <n v="131610000"/>
    <n v="131610000"/>
    <x v="0"/>
    <x v="0"/>
    <n v="202300000000060"/>
    <x v="8"/>
    <s v="3202056"/>
    <m/>
    <x v="23"/>
  </r>
  <r>
    <s v="DC06-3202060-19_1-21-TSE-2"/>
    <x v="1"/>
    <x v="5"/>
    <x v="42"/>
    <x v="2"/>
    <x v="1"/>
    <x v="2"/>
    <x v="0"/>
    <n v="95430000"/>
    <m/>
    <m/>
    <m/>
    <m/>
    <n v="95430000"/>
    <n v="95430000"/>
    <x v="0"/>
    <x v="0"/>
    <n v="202300000000060"/>
    <x v="9"/>
    <s v="3202060"/>
    <m/>
    <x v="19"/>
  </r>
  <r>
    <s v="DC06-3299016-6-21-TSE-2"/>
    <x v="1"/>
    <x v="5"/>
    <x v="42"/>
    <x v="2"/>
    <x v="1"/>
    <x v="2"/>
    <x v="0"/>
    <n v="270000000"/>
    <m/>
    <m/>
    <m/>
    <m/>
    <n v="270000000"/>
    <n v="270000000"/>
    <x v="1"/>
    <x v="1"/>
    <n v="202300000000304"/>
    <x v="10"/>
    <s v="3299016"/>
    <m/>
    <x v="24"/>
  </r>
  <r>
    <s v="DC07-3202008-15-21-GEN-2"/>
    <x v="1"/>
    <x v="5"/>
    <x v="43"/>
    <x v="2"/>
    <x v="1"/>
    <x v="0"/>
    <x v="0"/>
    <n v="88057833"/>
    <m/>
    <m/>
    <m/>
    <m/>
    <n v="88057833"/>
    <n v="88057833"/>
    <x v="0"/>
    <x v="0"/>
    <n v="202300000000060"/>
    <x v="0"/>
    <s v="3202008"/>
    <m/>
    <x v="0"/>
  </r>
  <r>
    <s v="DC08-3202008-15-11-GEN-2"/>
    <x v="1"/>
    <x v="5"/>
    <x v="44"/>
    <x v="0"/>
    <x v="0"/>
    <x v="0"/>
    <x v="0"/>
    <n v="40257933"/>
    <m/>
    <m/>
    <m/>
    <m/>
    <n v="40257933"/>
    <n v="40257933"/>
    <x v="0"/>
    <x v="0"/>
    <n v="202300000000060"/>
    <x v="0"/>
    <s v="3202008"/>
    <m/>
    <x v="0"/>
  </r>
  <r>
    <s v="DC08-3202008-9-11-GEN-2"/>
    <x v="1"/>
    <x v="5"/>
    <x v="44"/>
    <x v="0"/>
    <x v="0"/>
    <x v="0"/>
    <x v="0"/>
    <n v="562234867"/>
    <n v="20000000"/>
    <m/>
    <n v="318000000"/>
    <n v="318000000"/>
    <n v="542234867"/>
    <n v="542234867"/>
    <x v="0"/>
    <x v="0"/>
    <n v="202300000000060"/>
    <x v="0"/>
    <s v="3202008"/>
    <m/>
    <x v="6"/>
  </r>
  <r>
    <s v="DC08-3202008-9-21-GEN-2"/>
    <x v="1"/>
    <x v="5"/>
    <x v="44"/>
    <x v="2"/>
    <x v="1"/>
    <x v="0"/>
    <x v="0"/>
    <n v="6822984"/>
    <m/>
    <m/>
    <m/>
    <m/>
    <n v="6822984"/>
    <n v="6822984"/>
    <x v="0"/>
    <x v="0"/>
    <n v="202300000000060"/>
    <x v="0"/>
    <s v="3202008"/>
    <m/>
    <x v="6"/>
  </r>
  <r>
    <s v="DC08-3202032-1-11-GEN-2"/>
    <x v="1"/>
    <x v="5"/>
    <x v="44"/>
    <x v="0"/>
    <x v="0"/>
    <x v="0"/>
    <x v="0"/>
    <n v="158999568"/>
    <m/>
    <n v="20000000"/>
    <n v="13500000"/>
    <n v="13500000"/>
    <n v="178999568"/>
    <n v="178999568"/>
    <x v="0"/>
    <x v="0"/>
    <n v="202300000000060"/>
    <x v="3"/>
    <s v="3202032"/>
    <m/>
    <x v="7"/>
  </r>
  <r>
    <s v="DC08-3202032-1-21-GEN-2"/>
    <x v="1"/>
    <x v="5"/>
    <x v="44"/>
    <x v="2"/>
    <x v="1"/>
    <x v="0"/>
    <x v="0"/>
    <n v="15000000"/>
    <m/>
    <m/>
    <m/>
    <m/>
    <n v="15000000"/>
    <n v="15000000"/>
    <x v="0"/>
    <x v="0"/>
    <n v="202300000000060"/>
    <x v="3"/>
    <s v="3202032"/>
    <m/>
    <x v="7"/>
  </r>
  <r>
    <s v="DC08-3202056-5-11-GEN-2"/>
    <x v="1"/>
    <x v="5"/>
    <x v="44"/>
    <x v="0"/>
    <x v="0"/>
    <x v="0"/>
    <x v="0"/>
    <n v="19000000"/>
    <m/>
    <m/>
    <n v="8000000"/>
    <n v="8000000"/>
    <n v="19000000"/>
    <n v="19000000"/>
    <x v="0"/>
    <x v="0"/>
    <n v="202300000000060"/>
    <x v="8"/>
    <s v="3202056"/>
    <m/>
    <x v="23"/>
  </r>
  <r>
    <s v="DC08-3202056-5-21-GEN-2"/>
    <x v="1"/>
    <x v="5"/>
    <x v="44"/>
    <x v="2"/>
    <x v="1"/>
    <x v="0"/>
    <x v="0"/>
    <n v="10000000"/>
    <m/>
    <m/>
    <m/>
    <m/>
    <n v="10000000"/>
    <n v="10000000"/>
    <x v="0"/>
    <x v="0"/>
    <n v="202300000000060"/>
    <x v="8"/>
    <s v="3202056"/>
    <m/>
    <x v="23"/>
  </r>
  <r>
    <s v="DC08-3202060-19_1-11-GEN-2"/>
    <x v="1"/>
    <x v="5"/>
    <x v="44"/>
    <x v="0"/>
    <x v="0"/>
    <x v="0"/>
    <x v="0"/>
    <n v="336290902"/>
    <m/>
    <m/>
    <n v="116000000"/>
    <n v="116000000"/>
    <n v="336290902"/>
    <n v="336290902"/>
    <x v="0"/>
    <x v="0"/>
    <n v="202300000000060"/>
    <x v="9"/>
    <s v="3202060"/>
    <m/>
    <x v="19"/>
  </r>
  <r>
    <s v="DC09-3202008-15-20-GEN-2"/>
    <x v="1"/>
    <x v="5"/>
    <x v="45"/>
    <x v="1"/>
    <x v="1"/>
    <x v="0"/>
    <x v="0"/>
    <n v="138162934"/>
    <m/>
    <m/>
    <m/>
    <m/>
    <n v="138162934"/>
    <n v="138162934"/>
    <x v="0"/>
    <x v="0"/>
    <n v="202300000000060"/>
    <x v="0"/>
    <s v="3202008"/>
    <m/>
    <x v="0"/>
  </r>
  <r>
    <s v="DC09-3202008-9-11-GEN-2"/>
    <x v="1"/>
    <x v="5"/>
    <x v="45"/>
    <x v="0"/>
    <x v="0"/>
    <x v="0"/>
    <x v="0"/>
    <n v="316342568"/>
    <m/>
    <n v="20000000"/>
    <n v="155235"/>
    <n v="155235"/>
    <n v="336342568"/>
    <n v="336342568"/>
    <x v="0"/>
    <x v="0"/>
    <n v="202300000000060"/>
    <x v="0"/>
    <s v="3202008"/>
    <m/>
    <x v="6"/>
  </r>
  <r>
    <s v="DC09-3202008-9-20-GEN-2"/>
    <x v="1"/>
    <x v="5"/>
    <x v="45"/>
    <x v="1"/>
    <x v="1"/>
    <x v="0"/>
    <x v="0"/>
    <n v="247944000"/>
    <m/>
    <m/>
    <m/>
    <m/>
    <n v="247944000"/>
    <n v="247944000"/>
    <x v="0"/>
    <x v="0"/>
    <n v="202300000000060"/>
    <x v="0"/>
    <s v="3202008"/>
    <m/>
    <x v="6"/>
  </r>
  <r>
    <s v="DC09-3202008-9-21-GEN-2"/>
    <x v="1"/>
    <x v="5"/>
    <x v="45"/>
    <x v="2"/>
    <x v="1"/>
    <x v="0"/>
    <x v="0"/>
    <n v="13580327"/>
    <m/>
    <m/>
    <m/>
    <m/>
    <n v="13580327"/>
    <n v="13580327"/>
    <x v="0"/>
    <x v="0"/>
    <n v="202300000000060"/>
    <x v="0"/>
    <s v="3202008"/>
    <m/>
    <x v="6"/>
  </r>
  <r>
    <s v="DC09-3202010-24-20-GEN-2"/>
    <x v="1"/>
    <x v="5"/>
    <x v="45"/>
    <x v="1"/>
    <x v="1"/>
    <x v="0"/>
    <x v="0"/>
    <n v="1406400330"/>
    <m/>
    <m/>
    <m/>
    <m/>
    <n v="1406400330"/>
    <n v="1406400330"/>
    <x v="0"/>
    <x v="0"/>
    <n v="202300000000060"/>
    <x v="1"/>
    <s v="3202010"/>
    <m/>
    <x v="1"/>
  </r>
  <r>
    <s v="DC09-3202032-1-20-GEN-2"/>
    <x v="1"/>
    <x v="5"/>
    <x v="45"/>
    <x v="1"/>
    <x v="1"/>
    <x v="0"/>
    <x v="0"/>
    <n v="1217037830"/>
    <m/>
    <m/>
    <m/>
    <m/>
    <n v="1217037830"/>
    <n v="1217037830"/>
    <x v="0"/>
    <x v="0"/>
    <n v="202300000000060"/>
    <x v="3"/>
    <s v="3202032"/>
    <m/>
    <x v="7"/>
  </r>
  <r>
    <s v="DC09-3202032-1-21-GEN-2"/>
    <x v="1"/>
    <x v="5"/>
    <x v="45"/>
    <x v="2"/>
    <x v="1"/>
    <x v="0"/>
    <x v="0"/>
    <n v="15000000"/>
    <m/>
    <m/>
    <m/>
    <m/>
    <n v="15000000"/>
    <n v="15000000"/>
    <x v="0"/>
    <x v="0"/>
    <n v="202300000000060"/>
    <x v="3"/>
    <s v="3202032"/>
    <m/>
    <x v="7"/>
  </r>
  <r>
    <s v="DC09-3202052-8-20-GEN-2"/>
    <x v="1"/>
    <x v="5"/>
    <x v="45"/>
    <x v="1"/>
    <x v="1"/>
    <x v="0"/>
    <x v="0"/>
    <n v="95616000"/>
    <m/>
    <m/>
    <m/>
    <m/>
    <n v="95616000"/>
    <n v="95616000"/>
    <x v="0"/>
    <x v="0"/>
    <n v="202300000000060"/>
    <x v="7"/>
    <s v="3202052"/>
    <m/>
    <x v="15"/>
  </r>
  <r>
    <s v="DC09-3202055-22-20-GEN-2"/>
    <x v="1"/>
    <x v="5"/>
    <x v="45"/>
    <x v="1"/>
    <x v="1"/>
    <x v="0"/>
    <x v="0"/>
    <n v="94211334"/>
    <m/>
    <m/>
    <m/>
    <m/>
    <n v="94211334"/>
    <n v="94211334"/>
    <x v="0"/>
    <x v="0"/>
    <n v="202300000000060"/>
    <x v="13"/>
    <s v="3202055"/>
    <m/>
    <x v="31"/>
  </r>
  <r>
    <s v="DC09-3202056-5-20-GEN-2"/>
    <x v="1"/>
    <x v="5"/>
    <x v="45"/>
    <x v="1"/>
    <x v="1"/>
    <x v="0"/>
    <x v="0"/>
    <n v="176137500"/>
    <m/>
    <m/>
    <m/>
    <m/>
    <n v="176137500"/>
    <n v="176137500"/>
    <x v="0"/>
    <x v="0"/>
    <n v="202300000000060"/>
    <x v="8"/>
    <s v="3202056"/>
    <m/>
    <x v="23"/>
  </r>
  <r>
    <s v="DC09-3202060-19_1-20-GEN-2"/>
    <x v="1"/>
    <x v="5"/>
    <x v="45"/>
    <x v="1"/>
    <x v="1"/>
    <x v="0"/>
    <x v="0"/>
    <n v="28254233"/>
    <m/>
    <m/>
    <m/>
    <m/>
    <n v="28254233"/>
    <n v="28254233"/>
    <x v="0"/>
    <x v="0"/>
    <n v="202300000000060"/>
    <x v="9"/>
    <s v="3202060"/>
    <m/>
    <x v="19"/>
  </r>
  <r>
    <s v="DC10-3202008-9-20-GEN-2"/>
    <x v="1"/>
    <x v="5"/>
    <x v="46"/>
    <x v="1"/>
    <x v="1"/>
    <x v="0"/>
    <x v="0"/>
    <n v="77152522"/>
    <m/>
    <m/>
    <m/>
    <m/>
    <n v="77152522"/>
    <n v="77152522"/>
    <x v="0"/>
    <x v="0"/>
    <n v="202300000000060"/>
    <x v="0"/>
    <s v="3202008"/>
    <m/>
    <x v="6"/>
  </r>
  <r>
    <s v="DC10-3202010-24-11-GEN-2"/>
    <x v="1"/>
    <x v="5"/>
    <x v="46"/>
    <x v="0"/>
    <x v="0"/>
    <x v="0"/>
    <x v="0"/>
    <n v="66915767"/>
    <m/>
    <m/>
    <m/>
    <m/>
    <n v="66915767"/>
    <n v="66915767"/>
    <x v="0"/>
    <x v="0"/>
    <n v="202300000000060"/>
    <x v="1"/>
    <s v="3202010"/>
    <m/>
    <x v="1"/>
  </r>
  <r>
    <s v="DC10-3202032-1-11-GEN-2"/>
    <x v="1"/>
    <x v="5"/>
    <x v="46"/>
    <x v="0"/>
    <x v="0"/>
    <x v="0"/>
    <x v="0"/>
    <n v="374740901"/>
    <n v="20000000"/>
    <m/>
    <n v="42000000"/>
    <n v="42000000"/>
    <n v="354740901"/>
    <n v="354740901"/>
    <x v="0"/>
    <x v="0"/>
    <n v="202300000000060"/>
    <x v="3"/>
    <s v="3202032"/>
    <m/>
    <x v="7"/>
  </r>
  <r>
    <s v="DC10-3202032-1-21-GEN-2"/>
    <x v="1"/>
    <x v="5"/>
    <x v="46"/>
    <x v="2"/>
    <x v="1"/>
    <x v="0"/>
    <x v="0"/>
    <n v="15000000"/>
    <m/>
    <m/>
    <m/>
    <m/>
    <n v="15000000"/>
    <n v="15000000"/>
    <x v="0"/>
    <x v="0"/>
    <n v="202300000000060"/>
    <x v="3"/>
    <s v="3202032"/>
    <m/>
    <x v="7"/>
  </r>
  <r>
    <s v="DC10-3202052-8-11-GEN-2"/>
    <x v="1"/>
    <x v="5"/>
    <x v="46"/>
    <x v="0"/>
    <x v="0"/>
    <x v="0"/>
    <x v="0"/>
    <n v="66915767"/>
    <m/>
    <m/>
    <m/>
    <m/>
    <n v="66915767"/>
    <n v="66915767"/>
    <x v="0"/>
    <x v="0"/>
    <n v="202300000000060"/>
    <x v="7"/>
    <s v="3202052"/>
    <m/>
    <x v="15"/>
  </r>
  <r>
    <s v="DC10-3202055-23-11-GEN-2"/>
    <x v="1"/>
    <x v="5"/>
    <x v="46"/>
    <x v="0"/>
    <x v="0"/>
    <x v="0"/>
    <x v="0"/>
    <n v="366915767"/>
    <m/>
    <m/>
    <m/>
    <m/>
    <n v="366915767"/>
    <n v="366915767"/>
    <x v="0"/>
    <x v="0"/>
    <n v="202300000000060"/>
    <x v="13"/>
    <s v="3202055"/>
    <m/>
    <x v="32"/>
  </r>
  <r>
    <s v="DC11-3202008-15-11-GEN-2"/>
    <x v="1"/>
    <x v="5"/>
    <x v="47"/>
    <x v="0"/>
    <x v="0"/>
    <x v="0"/>
    <x v="0"/>
    <n v="45433500"/>
    <m/>
    <m/>
    <m/>
    <m/>
    <n v="45433500"/>
    <n v="45433500"/>
    <x v="0"/>
    <x v="0"/>
    <n v="202300000000060"/>
    <x v="0"/>
    <s v="3202008"/>
    <m/>
    <x v="0"/>
  </r>
  <r>
    <s v="DC11-3202008-15-20-GEN-2"/>
    <x v="1"/>
    <x v="5"/>
    <x v="47"/>
    <x v="1"/>
    <x v="1"/>
    <x v="0"/>
    <x v="0"/>
    <n v="44279633"/>
    <m/>
    <m/>
    <m/>
    <m/>
    <n v="44279633"/>
    <n v="44279633"/>
    <x v="0"/>
    <x v="0"/>
    <n v="202300000000060"/>
    <x v="0"/>
    <s v="3202008"/>
    <m/>
    <x v="0"/>
  </r>
  <r>
    <s v="DC11-3202008-9-11-GEN-2"/>
    <x v="1"/>
    <x v="5"/>
    <x v="47"/>
    <x v="0"/>
    <x v="0"/>
    <x v="0"/>
    <x v="0"/>
    <n v="107940000"/>
    <m/>
    <m/>
    <m/>
    <m/>
    <n v="107940000"/>
    <n v="107940000"/>
    <x v="0"/>
    <x v="0"/>
    <n v="202300000000060"/>
    <x v="0"/>
    <s v="3202008"/>
    <m/>
    <x v="6"/>
  </r>
  <r>
    <s v="DC11-3202010-24-11-GEN-2"/>
    <x v="1"/>
    <x v="5"/>
    <x v="47"/>
    <x v="0"/>
    <x v="0"/>
    <x v="0"/>
    <x v="0"/>
    <n v="48132000"/>
    <m/>
    <m/>
    <m/>
    <m/>
    <n v="48132000"/>
    <n v="48132000"/>
    <x v="0"/>
    <x v="0"/>
    <n v="202300000000060"/>
    <x v="1"/>
    <s v="3202010"/>
    <m/>
    <x v="1"/>
  </r>
  <r>
    <s v="DC11-3202032-1-11-GEN-2"/>
    <x v="1"/>
    <x v="5"/>
    <x v="47"/>
    <x v="0"/>
    <x v="0"/>
    <x v="0"/>
    <x v="0"/>
    <n v="210093492"/>
    <m/>
    <m/>
    <n v="117797788"/>
    <n v="117797788"/>
    <n v="210093492"/>
    <n v="210093492"/>
    <x v="0"/>
    <x v="0"/>
    <n v="202300000000060"/>
    <x v="3"/>
    <s v="3202032"/>
    <m/>
    <x v="7"/>
  </r>
  <r>
    <s v="DC11-3202032-1-20-GEN-2"/>
    <x v="1"/>
    <x v="5"/>
    <x v="47"/>
    <x v="1"/>
    <x v="1"/>
    <x v="0"/>
    <x v="0"/>
    <n v="43941934"/>
    <m/>
    <m/>
    <m/>
    <m/>
    <n v="43941934"/>
    <n v="43941934"/>
    <x v="0"/>
    <x v="0"/>
    <n v="202300000000060"/>
    <x v="3"/>
    <s v="3202032"/>
    <m/>
    <x v="7"/>
  </r>
  <r>
    <s v="DC11-3202032-1-21-GEN-2"/>
    <x v="1"/>
    <x v="5"/>
    <x v="47"/>
    <x v="2"/>
    <x v="1"/>
    <x v="0"/>
    <x v="0"/>
    <n v="80915767"/>
    <m/>
    <m/>
    <m/>
    <m/>
    <n v="80915767"/>
    <n v="80915767"/>
    <x v="0"/>
    <x v="0"/>
    <n v="202300000000060"/>
    <x v="3"/>
    <s v="3202032"/>
    <m/>
    <x v="7"/>
  </r>
  <r>
    <s v="DC11-3202052-8-11-GEN-2"/>
    <x v="1"/>
    <x v="5"/>
    <x v="47"/>
    <x v="0"/>
    <x v="0"/>
    <x v="0"/>
    <x v="0"/>
    <n v="75862500"/>
    <m/>
    <m/>
    <m/>
    <m/>
    <n v="75862500"/>
    <n v="75862500"/>
    <x v="0"/>
    <x v="0"/>
    <n v="202300000000060"/>
    <x v="7"/>
    <s v="3202052"/>
    <m/>
    <x v="15"/>
  </r>
  <r>
    <s v="DC12-3202008-15-20-GEN-2"/>
    <x v="1"/>
    <x v="5"/>
    <x v="48"/>
    <x v="1"/>
    <x v="1"/>
    <x v="0"/>
    <x v="0"/>
    <n v="48710667"/>
    <m/>
    <m/>
    <m/>
    <m/>
    <n v="48710667"/>
    <n v="48710667"/>
    <x v="0"/>
    <x v="0"/>
    <n v="202300000000060"/>
    <x v="0"/>
    <s v="3202008"/>
    <m/>
    <x v="0"/>
  </r>
  <r>
    <s v="DC12-3202032-1-11-GEN-2"/>
    <x v="1"/>
    <x v="5"/>
    <x v="48"/>
    <x v="0"/>
    <x v="0"/>
    <x v="0"/>
    <x v="0"/>
    <n v="214434868"/>
    <n v="4300000"/>
    <m/>
    <n v="4300000"/>
    <n v="4300000"/>
    <n v="210134868"/>
    <n v="210134868"/>
    <x v="0"/>
    <x v="0"/>
    <n v="202300000000060"/>
    <x v="3"/>
    <s v="3202032"/>
    <m/>
    <x v="7"/>
  </r>
  <r>
    <s v="DC12-3202032-1-20-GEN-2"/>
    <x v="1"/>
    <x v="5"/>
    <x v="48"/>
    <x v="1"/>
    <x v="1"/>
    <x v="0"/>
    <x v="0"/>
    <n v="72369019"/>
    <m/>
    <m/>
    <m/>
    <m/>
    <n v="72369019"/>
    <n v="72369019"/>
    <x v="0"/>
    <x v="0"/>
    <n v="202300000000060"/>
    <x v="3"/>
    <s v="3202032"/>
    <m/>
    <x v="7"/>
  </r>
  <r>
    <s v="DC12-3202032-1-21-GEN-2"/>
    <x v="1"/>
    <x v="5"/>
    <x v="48"/>
    <x v="2"/>
    <x v="1"/>
    <x v="0"/>
    <x v="0"/>
    <n v="10000000"/>
    <m/>
    <m/>
    <m/>
    <m/>
    <n v="10000000"/>
    <n v="10000000"/>
    <x v="0"/>
    <x v="0"/>
    <n v="202300000000060"/>
    <x v="3"/>
    <s v="3202032"/>
    <m/>
    <x v="7"/>
  </r>
  <r>
    <s v="DC12-3202038-16-11-GEN-2"/>
    <x v="1"/>
    <x v="5"/>
    <x v="48"/>
    <x v="0"/>
    <x v="0"/>
    <x v="0"/>
    <x v="0"/>
    <n v="68624300"/>
    <m/>
    <m/>
    <n v="18000000"/>
    <n v="18000000"/>
    <n v="68624300"/>
    <n v="68624300"/>
    <x v="0"/>
    <x v="0"/>
    <n v="202300000000060"/>
    <x v="6"/>
    <s v="3202038"/>
    <m/>
    <x v="33"/>
  </r>
  <r>
    <s v="DC12-3202056-5-11-GEN-2"/>
    <x v="1"/>
    <x v="5"/>
    <x v="48"/>
    <x v="0"/>
    <x v="0"/>
    <x v="0"/>
    <x v="0"/>
    <n v="8000000"/>
    <m/>
    <m/>
    <n v="8000000"/>
    <n v="8000000"/>
    <n v="8000000"/>
    <n v="8000000"/>
    <x v="0"/>
    <x v="0"/>
    <n v="202300000000060"/>
    <x v="8"/>
    <s v="3202056"/>
    <m/>
    <x v="23"/>
  </r>
  <r>
    <s v="DC12-3202060-19_1-11-GEN-2"/>
    <x v="1"/>
    <x v="5"/>
    <x v="48"/>
    <x v="0"/>
    <x v="0"/>
    <x v="0"/>
    <x v="0"/>
    <n v="226805433"/>
    <m/>
    <m/>
    <n v="20000000"/>
    <n v="20000000"/>
    <n v="226805433"/>
    <n v="226805433"/>
    <x v="0"/>
    <x v="0"/>
    <n v="202300000000060"/>
    <x v="9"/>
    <s v="3202060"/>
    <m/>
    <x v="19"/>
  </r>
  <r>
    <s v="DC12-3202060-19_1-20-GEN-2"/>
    <x v="1"/>
    <x v="5"/>
    <x v="48"/>
    <x v="1"/>
    <x v="1"/>
    <x v="0"/>
    <x v="0"/>
    <n v="19361467"/>
    <m/>
    <m/>
    <m/>
    <m/>
    <n v="19361467"/>
    <n v="19361467"/>
    <x v="0"/>
    <x v="0"/>
    <n v="202300000000060"/>
    <x v="9"/>
    <s v="3202060"/>
    <m/>
    <x v="19"/>
  </r>
  <r>
    <s v="DC13-3202008-15-11-GEN-2"/>
    <x v="1"/>
    <x v="5"/>
    <x v="49"/>
    <x v="0"/>
    <x v="0"/>
    <x v="0"/>
    <x v="0"/>
    <n v="20000000"/>
    <m/>
    <m/>
    <n v="13000000"/>
    <n v="13000000"/>
    <n v="20000000"/>
    <n v="20000000"/>
    <x v="0"/>
    <x v="0"/>
    <n v="202300000000060"/>
    <x v="0"/>
    <s v="3202008"/>
    <m/>
    <x v="0"/>
  </r>
  <r>
    <s v="DC13-3202008-15-20-GEN-2"/>
    <x v="1"/>
    <x v="5"/>
    <x v="49"/>
    <x v="1"/>
    <x v="1"/>
    <x v="0"/>
    <x v="0"/>
    <n v="48710667"/>
    <m/>
    <m/>
    <m/>
    <m/>
    <n v="48710667"/>
    <n v="48710667"/>
    <x v="0"/>
    <x v="0"/>
    <n v="202300000000060"/>
    <x v="0"/>
    <s v="3202008"/>
    <m/>
    <x v="0"/>
  </r>
  <r>
    <s v="DC13-3202032-1-11-GEN-2"/>
    <x v="1"/>
    <x v="5"/>
    <x v="49"/>
    <x v="0"/>
    <x v="0"/>
    <x v="0"/>
    <x v="0"/>
    <n v="118809939"/>
    <m/>
    <m/>
    <m/>
    <m/>
    <n v="118809939"/>
    <n v="118809939"/>
    <x v="0"/>
    <x v="0"/>
    <n v="202300000000060"/>
    <x v="3"/>
    <s v="3202032"/>
    <m/>
    <x v="7"/>
  </r>
  <r>
    <s v="DC13-3202032-1-20-GEN-2"/>
    <x v="1"/>
    <x v="5"/>
    <x v="49"/>
    <x v="1"/>
    <x v="1"/>
    <x v="0"/>
    <x v="0"/>
    <n v="91598568"/>
    <m/>
    <m/>
    <m/>
    <m/>
    <n v="91598568"/>
    <n v="91598568"/>
    <x v="0"/>
    <x v="0"/>
    <n v="202300000000060"/>
    <x v="3"/>
    <s v="3202032"/>
    <m/>
    <x v="7"/>
  </r>
  <r>
    <s v="DC13-3202032-1-21-GEN-2"/>
    <x v="1"/>
    <x v="5"/>
    <x v="49"/>
    <x v="2"/>
    <x v="1"/>
    <x v="0"/>
    <x v="0"/>
    <n v="9999990"/>
    <m/>
    <m/>
    <m/>
    <m/>
    <n v="9999990"/>
    <n v="9999990"/>
    <x v="0"/>
    <x v="0"/>
    <n v="202300000000060"/>
    <x v="3"/>
    <s v="3202032"/>
    <m/>
    <x v="7"/>
  </r>
  <r>
    <s v="DC13-3202038-16-11-GEN-2"/>
    <x v="1"/>
    <x v="5"/>
    <x v="49"/>
    <x v="0"/>
    <x v="0"/>
    <x v="0"/>
    <x v="0"/>
    <n v="48710667"/>
    <m/>
    <m/>
    <m/>
    <m/>
    <n v="48710667"/>
    <n v="48710667"/>
    <x v="0"/>
    <x v="0"/>
    <n v="202300000000060"/>
    <x v="6"/>
    <s v="3202038"/>
    <m/>
    <x v="33"/>
  </r>
  <r>
    <s v="DC13-3202052-8-11-GEN-2"/>
    <x v="1"/>
    <x v="5"/>
    <x v="49"/>
    <x v="0"/>
    <x v="0"/>
    <x v="0"/>
    <x v="0"/>
    <n v="53210667"/>
    <m/>
    <m/>
    <n v="4500000"/>
    <n v="4500000"/>
    <n v="53210667"/>
    <n v="53210667"/>
    <x v="0"/>
    <x v="0"/>
    <n v="202300000000060"/>
    <x v="7"/>
    <s v="3202052"/>
    <m/>
    <x v="15"/>
  </r>
  <r>
    <s v="DC13-3202053-27-11-GEN-2"/>
    <x v="1"/>
    <x v="5"/>
    <x v="49"/>
    <x v="0"/>
    <x v="0"/>
    <x v="0"/>
    <x v="0"/>
    <n v="7689000"/>
    <m/>
    <m/>
    <n v="7689000"/>
    <n v="7689000"/>
    <n v="7689000"/>
    <n v="7689000"/>
    <x v="0"/>
    <x v="0"/>
    <n v="202300000000060"/>
    <x v="2"/>
    <s v="3202053"/>
    <m/>
    <x v="5"/>
  </r>
  <r>
    <s v="DC13-3202055-23-11-GEN-2"/>
    <x v="1"/>
    <x v="5"/>
    <x v="49"/>
    <x v="0"/>
    <x v="0"/>
    <x v="0"/>
    <x v="0"/>
    <n v="119589200"/>
    <m/>
    <m/>
    <m/>
    <m/>
    <n v="119589200"/>
    <n v="119589200"/>
    <x v="0"/>
    <x v="0"/>
    <n v="202300000000060"/>
    <x v="13"/>
    <s v="3202055"/>
    <m/>
    <x v="32"/>
  </r>
  <r>
    <s v="DC13-3202056-5-11-GEN-2"/>
    <x v="1"/>
    <x v="5"/>
    <x v="49"/>
    <x v="0"/>
    <x v="0"/>
    <x v="0"/>
    <x v="0"/>
    <n v="48257933"/>
    <m/>
    <m/>
    <n v="8000000"/>
    <n v="8000000"/>
    <n v="48257933"/>
    <n v="48257933"/>
    <x v="0"/>
    <x v="0"/>
    <n v="202300000000060"/>
    <x v="8"/>
    <s v="3202056"/>
    <m/>
    <x v="23"/>
  </r>
  <r>
    <s v="DC13-3202060-19_1-11-GEN-2"/>
    <x v="1"/>
    <x v="5"/>
    <x v="49"/>
    <x v="0"/>
    <x v="0"/>
    <x v="0"/>
    <x v="0"/>
    <n v="163968586"/>
    <m/>
    <m/>
    <n v="74999986"/>
    <n v="74999986"/>
    <n v="163968586"/>
    <n v="163968586"/>
    <x v="0"/>
    <x v="0"/>
    <n v="202300000000060"/>
    <x v="9"/>
    <s v="3202060"/>
    <m/>
    <x v="19"/>
  </r>
  <r>
    <s v="DC13-3202060-19_1-20-GEN-2"/>
    <x v="1"/>
    <x v="5"/>
    <x v="49"/>
    <x v="1"/>
    <x v="1"/>
    <x v="0"/>
    <x v="0"/>
    <n v="141363268"/>
    <m/>
    <m/>
    <m/>
    <m/>
    <n v="141363268"/>
    <n v="141363268"/>
    <x v="0"/>
    <x v="0"/>
    <n v="202300000000060"/>
    <x v="9"/>
    <s v="3202060"/>
    <m/>
    <x v="19"/>
  </r>
  <r>
    <s v="DC14-3202008-15-20-GEN-2"/>
    <x v="1"/>
    <x v="5"/>
    <x v="50"/>
    <x v="1"/>
    <x v="1"/>
    <x v="0"/>
    <x v="0"/>
    <n v="34015600"/>
    <m/>
    <m/>
    <m/>
    <m/>
    <n v="34015600"/>
    <n v="34015600"/>
    <x v="0"/>
    <x v="0"/>
    <n v="202300000000060"/>
    <x v="0"/>
    <s v="3202008"/>
    <m/>
    <x v="0"/>
  </r>
  <r>
    <s v="DC14-3202010-24-11-GEN-2"/>
    <x v="1"/>
    <x v="5"/>
    <x v="50"/>
    <x v="0"/>
    <x v="0"/>
    <x v="0"/>
    <x v="0"/>
    <n v="38702467"/>
    <m/>
    <m/>
    <m/>
    <m/>
    <n v="38702467"/>
    <n v="38702467"/>
    <x v="0"/>
    <x v="0"/>
    <n v="202300000000060"/>
    <x v="1"/>
    <s v="3202010"/>
    <m/>
    <x v="1"/>
  </r>
  <r>
    <s v="DC14-3202032-1-11-GEN-2"/>
    <x v="1"/>
    <x v="5"/>
    <x v="50"/>
    <x v="0"/>
    <x v="0"/>
    <x v="0"/>
    <x v="0"/>
    <n v="130002567"/>
    <m/>
    <m/>
    <n v="44000000"/>
    <n v="44000000"/>
    <n v="130002567"/>
    <n v="130002567"/>
    <x v="0"/>
    <x v="0"/>
    <n v="202300000000060"/>
    <x v="3"/>
    <s v="3202032"/>
    <m/>
    <x v="7"/>
  </r>
  <r>
    <s v="DC14-3202032-1-21-GEN-2"/>
    <x v="1"/>
    <x v="5"/>
    <x v="50"/>
    <x v="2"/>
    <x v="1"/>
    <x v="0"/>
    <x v="0"/>
    <n v="20935643"/>
    <m/>
    <m/>
    <m/>
    <m/>
    <n v="20935643"/>
    <n v="20935643"/>
    <x v="0"/>
    <x v="0"/>
    <n v="202300000000060"/>
    <x v="3"/>
    <s v="3202032"/>
    <m/>
    <x v="7"/>
  </r>
  <r>
    <s v="DC14-3202053-27-11-GEN-2"/>
    <x v="1"/>
    <x v="5"/>
    <x v="50"/>
    <x v="0"/>
    <x v="0"/>
    <x v="0"/>
    <x v="0"/>
    <n v="18910000"/>
    <m/>
    <m/>
    <m/>
    <m/>
    <n v="18910000"/>
    <n v="18910000"/>
    <x v="0"/>
    <x v="0"/>
    <n v="202300000000060"/>
    <x v="2"/>
    <s v="3202053"/>
    <m/>
    <x v="5"/>
  </r>
  <r>
    <s v="DC14-3202056-5-20-GEN-2"/>
    <x v="1"/>
    <x v="5"/>
    <x v="50"/>
    <x v="1"/>
    <x v="1"/>
    <x v="0"/>
    <x v="0"/>
    <n v="31078633"/>
    <m/>
    <m/>
    <m/>
    <m/>
    <n v="31078633"/>
    <n v="31078633"/>
    <x v="0"/>
    <x v="0"/>
    <n v="202300000000060"/>
    <x v="8"/>
    <s v="3202056"/>
    <m/>
    <x v="23"/>
  </r>
  <r>
    <s v="DC14-3202060-19_1-11-GEN-2"/>
    <x v="1"/>
    <x v="5"/>
    <x v="50"/>
    <x v="0"/>
    <x v="0"/>
    <x v="0"/>
    <x v="0"/>
    <n v="104666534"/>
    <m/>
    <m/>
    <m/>
    <m/>
    <n v="104666534"/>
    <n v="104666534"/>
    <x v="0"/>
    <x v="0"/>
    <n v="202300000000060"/>
    <x v="9"/>
    <s v="3202060"/>
    <m/>
    <x v="19"/>
  </r>
  <r>
    <s v="DC15-3202008-15-11-GEN-2"/>
    <x v="1"/>
    <x v="5"/>
    <x v="51"/>
    <x v="0"/>
    <x v="0"/>
    <x v="0"/>
    <x v="0"/>
    <n v="45433500"/>
    <m/>
    <m/>
    <n v="7000000"/>
    <n v="7000000"/>
    <n v="45433500"/>
    <n v="45433500"/>
    <x v="0"/>
    <x v="0"/>
    <n v="202300000000060"/>
    <x v="0"/>
    <s v="3202008"/>
    <m/>
    <x v="0"/>
  </r>
  <r>
    <s v="DC15-3202008-9-11-GEN-2"/>
    <x v="1"/>
    <x v="5"/>
    <x v="51"/>
    <x v="0"/>
    <x v="0"/>
    <x v="0"/>
    <x v="0"/>
    <n v="155011043"/>
    <n v="20000000"/>
    <n v="20000000"/>
    <m/>
    <m/>
    <n v="155011043"/>
    <n v="155011043"/>
    <x v="0"/>
    <x v="0"/>
    <n v="202300000000060"/>
    <x v="0"/>
    <s v="3202008"/>
    <m/>
    <x v="6"/>
  </r>
  <r>
    <s v="DC15-3202008-9-21-GEN-2"/>
    <x v="1"/>
    <x v="5"/>
    <x v="51"/>
    <x v="2"/>
    <x v="1"/>
    <x v="0"/>
    <x v="0"/>
    <n v="3000000"/>
    <m/>
    <m/>
    <m/>
    <m/>
    <n v="3000000"/>
    <n v="3000000"/>
    <x v="0"/>
    <x v="0"/>
    <n v="202300000000060"/>
    <x v="0"/>
    <s v="3202008"/>
    <m/>
    <x v="6"/>
  </r>
  <r>
    <s v="DC15-3202010-24-11-GEN-2"/>
    <x v="1"/>
    <x v="5"/>
    <x v="51"/>
    <x v="0"/>
    <x v="0"/>
    <x v="0"/>
    <x v="0"/>
    <n v="109989432"/>
    <m/>
    <m/>
    <m/>
    <m/>
    <n v="109989432"/>
    <n v="109989432"/>
    <x v="0"/>
    <x v="0"/>
    <n v="202300000000060"/>
    <x v="1"/>
    <s v="3202010"/>
    <m/>
    <x v="1"/>
  </r>
  <r>
    <s v="DC15-3202032-1-11-GEN-2"/>
    <x v="1"/>
    <x v="5"/>
    <x v="51"/>
    <x v="0"/>
    <x v="0"/>
    <x v="0"/>
    <x v="0"/>
    <n v="394908454"/>
    <n v="20000000"/>
    <m/>
    <n v="226303788"/>
    <n v="226303788"/>
    <n v="374908454"/>
    <n v="374908454"/>
    <x v="0"/>
    <x v="0"/>
    <n v="202300000000060"/>
    <x v="3"/>
    <s v="3202032"/>
    <m/>
    <x v="7"/>
  </r>
  <r>
    <s v="DC15-3202032-1-20-GEN-2"/>
    <x v="1"/>
    <x v="5"/>
    <x v="51"/>
    <x v="1"/>
    <x v="1"/>
    <x v="0"/>
    <x v="0"/>
    <n v="79464000"/>
    <m/>
    <m/>
    <m/>
    <m/>
    <n v="79464000"/>
    <n v="79464000"/>
    <x v="0"/>
    <x v="0"/>
    <n v="202300000000060"/>
    <x v="3"/>
    <s v="3202032"/>
    <m/>
    <x v="7"/>
  </r>
  <r>
    <s v="DC15-3202032-1-21-GEN-2"/>
    <x v="1"/>
    <x v="5"/>
    <x v="51"/>
    <x v="2"/>
    <x v="1"/>
    <x v="0"/>
    <x v="0"/>
    <n v="160867160"/>
    <m/>
    <m/>
    <m/>
    <m/>
    <n v="160867160"/>
    <n v="160867160"/>
    <x v="0"/>
    <x v="0"/>
    <n v="202300000000060"/>
    <x v="3"/>
    <s v="3202032"/>
    <m/>
    <x v="7"/>
  </r>
  <r>
    <s v="DC15-3202038-16-11-GEN-2"/>
    <x v="1"/>
    <x v="5"/>
    <x v="51"/>
    <x v="0"/>
    <x v="0"/>
    <x v="0"/>
    <x v="0"/>
    <n v="36575000"/>
    <m/>
    <m/>
    <m/>
    <m/>
    <n v="36575000"/>
    <n v="36575000"/>
    <x v="0"/>
    <x v="0"/>
    <n v="202300000000060"/>
    <x v="6"/>
    <s v="3202038"/>
    <m/>
    <x v="33"/>
  </r>
  <r>
    <s v="DC15-3202052-8-11-GEN-2"/>
    <x v="1"/>
    <x v="5"/>
    <x v="51"/>
    <x v="0"/>
    <x v="0"/>
    <x v="0"/>
    <x v="0"/>
    <n v="64178000.000000007"/>
    <m/>
    <m/>
    <n v="10000000"/>
    <n v="10000000"/>
    <n v="64178000.000000007"/>
    <n v="64178000.000000007"/>
    <x v="0"/>
    <x v="0"/>
    <n v="202300000000060"/>
    <x v="7"/>
    <s v="3202052"/>
    <m/>
    <x v="15"/>
  </r>
  <r>
    <s v="DC15-3202052-8-21-GEN-2"/>
    <x v="1"/>
    <x v="5"/>
    <x v="51"/>
    <x v="2"/>
    <x v="1"/>
    <x v="0"/>
    <x v="0"/>
    <n v="5000000"/>
    <m/>
    <m/>
    <m/>
    <m/>
    <n v="5000000"/>
    <n v="5000000"/>
    <x v="0"/>
    <x v="0"/>
    <n v="202300000000060"/>
    <x v="7"/>
    <s v="3202052"/>
    <m/>
    <x v="15"/>
  </r>
  <r>
    <s v="DC15-3202056-5-11-GEN-2"/>
    <x v="1"/>
    <x v="5"/>
    <x v="51"/>
    <x v="0"/>
    <x v="0"/>
    <x v="0"/>
    <x v="0"/>
    <n v="26475700"/>
    <m/>
    <m/>
    <m/>
    <m/>
    <n v="26475700"/>
    <n v="26475700"/>
    <x v="0"/>
    <x v="0"/>
    <n v="202300000000060"/>
    <x v="8"/>
    <s v="3202056"/>
    <m/>
    <x v="23"/>
  </r>
  <r>
    <s v="DC15-3202060-19_1-11-GEN-2"/>
    <x v="1"/>
    <x v="5"/>
    <x v="51"/>
    <x v="0"/>
    <x v="0"/>
    <x v="0"/>
    <x v="0"/>
    <n v="105865660"/>
    <m/>
    <m/>
    <n v="3000000"/>
    <n v="3000000"/>
    <n v="105865660"/>
    <n v="105865660"/>
    <x v="0"/>
    <x v="0"/>
    <n v="202300000000060"/>
    <x v="9"/>
    <s v="3202060"/>
    <m/>
    <x v="19"/>
  </r>
  <r>
    <s v="DC15-3202060-19_1-20-GEN-2"/>
    <x v="1"/>
    <x v="5"/>
    <x v="51"/>
    <x v="1"/>
    <x v="1"/>
    <x v="0"/>
    <x v="0"/>
    <n v="59787200"/>
    <m/>
    <m/>
    <m/>
    <m/>
    <n v="59787200"/>
    <n v="59787200"/>
    <x v="0"/>
    <x v="0"/>
    <n v="202300000000060"/>
    <x v="9"/>
    <s v="3202060"/>
    <m/>
    <x v="19"/>
  </r>
  <r>
    <s v="DC15-3202060-19_1-21-GEN-2"/>
    <x v="1"/>
    <x v="5"/>
    <x v="51"/>
    <x v="2"/>
    <x v="1"/>
    <x v="0"/>
    <x v="0"/>
    <n v="2000000"/>
    <m/>
    <m/>
    <m/>
    <m/>
    <n v="2000000"/>
    <n v="2000000"/>
    <x v="0"/>
    <x v="0"/>
    <n v="202300000000060"/>
    <x v="9"/>
    <s v="3202060"/>
    <m/>
    <x v="19"/>
  </r>
  <r>
    <s v="DM00-3202008-10-11-GEN-2"/>
    <x v="1"/>
    <x v="6"/>
    <x v="52"/>
    <x v="0"/>
    <x v="0"/>
    <x v="0"/>
    <x v="0"/>
    <n v="286788801"/>
    <n v="150000000"/>
    <m/>
    <m/>
    <m/>
    <n v="136788801"/>
    <n v="136788801"/>
    <x v="0"/>
    <x v="0"/>
    <n v="202300000000060"/>
    <x v="0"/>
    <s v="3202008"/>
    <m/>
    <x v="11"/>
  </r>
  <r>
    <s v="DM00-3202008-10-20-GEN-2"/>
    <x v="1"/>
    <x v="6"/>
    <x v="52"/>
    <x v="1"/>
    <x v="1"/>
    <x v="0"/>
    <x v="0"/>
    <n v="90000000"/>
    <m/>
    <m/>
    <m/>
    <m/>
    <n v="90000000"/>
    <n v="90000000"/>
    <x v="0"/>
    <x v="0"/>
    <n v="202300000000060"/>
    <x v="0"/>
    <s v="3202008"/>
    <m/>
    <x v="11"/>
  </r>
  <r>
    <s v="DM00-3202008-11-11-GEN-2"/>
    <x v="1"/>
    <x v="6"/>
    <x v="52"/>
    <x v="0"/>
    <x v="0"/>
    <x v="0"/>
    <x v="0"/>
    <n v="75862500"/>
    <m/>
    <m/>
    <m/>
    <m/>
    <n v="75862500"/>
    <n v="75862500"/>
    <x v="0"/>
    <x v="0"/>
    <n v="202300000000060"/>
    <x v="0"/>
    <s v="3202008"/>
    <m/>
    <x v="20"/>
  </r>
  <r>
    <s v="DM00-3202008-12-11-GEN-2"/>
    <x v="1"/>
    <x v="6"/>
    <x v="52"/>
    <x v="0"/>
    <x v="0"/>
    <x v="0"/>
    <x v="0"/>
    <n v="98957500"/>
    <m/>
    <m/>
    <m/>
    <m/>
    <n v="98957500"/>
    <n v="98957500"/>
    <x v="0"/>
    <x v="0"/>
    <n v="202300000000060"/>
    <x v="0"/>
    <s v="3202008"/>
    <m/>
    <x v="29"/>
  </r>
  <r>
    <s v="DM00-3202008-13-11-GEN-2"/>
    <x v="1"/>
    <x v="6"/>
    <x v="52"/>
    <x v="0"/>
    <x v="0"/>
    <x v="0"/>
    <x v="0"/>
    <n v="151725000"/>
    <m/>
    <m/>
    <m/>
    <m/>
    <n v="151725000"/>
    <n v="151725000"/>
    <x v="0"/>
    <x v="0"/>
    <n v="202300000000060"/>
    <x v="0"/>
    <s v="3202008"/>
    <m/>
    <x v="12"/>
  </r>
  <r>
    <s v="DM00-3202008-15-11-GEN-2"/>
    <x v="1"/>
    <x v="6"/>
    <x v="52"/>
    <x v="0"/>
    <x v="0"/>
    <x v="0"/>
    <x v="0"/>
    <n v="705480500"/>
    <n v="53000000"/>
    <m/>
    <m/>
    <m/>
    <n v="652480500"/>
    <n v="652480500"/>
    <x v="0"/>
    <x v="0"/>
    <n v="202300000000060"/>
    <x v="0"/>
    <s v="3202008"/>
    <m/>
    <x v="0"/>
  </r>
  <r>
    <s v="DM00-3202008-15-20-GEN-2"/>
    <x v="1"/>
    <x v="6"/>
    <x v="52"/>
    <x v="1"/>
    <x v="1"/>
    <x v="0"/>
    <x v="0"/>
    <n v="242526390"/>
    <m/>
    <m/>
    <m/>
    <m/>
    <n v="242526390"/>
    <n v="242526390"/>
    <x v="0"/>
    <x v="0"/>
    <n v="202300000000060"/>
    <x v="0"/>
    <s v="3202008"/>
    <m/>
    <x v="0"/>
  </r>
  <r>
    <s v="DM00-3202008-15-21-GEN-2"/>
    <x v="1"/>
    <x v="6"/>
    <x v="52"/>
    <x v="2"/>
    <x v="1"/>
    <x v="0"/>
    <x v="0"/>
    <n v="414896500"/>
    <m/>
    <m/>
    <m/>
    <m/>
    <n v="414896500"/>
    <n v="414896500"/>
    <x v="0"/>
    <x v="0"/>
    <n v="202300000000060"/>
    <x v="0"/>
    <s v="3202008"/>
    <m/>
    <x v="0"/>
  </r>
  <r>
    <s v="DM00-3202032-1-11-GEN-2"/>
    <x v="1"/>
    <x v="6"/>
    <x v="52"/>
    <x v="0"/>
    <x v="0"/>
    <x v="0"/>
    <x v="0"/>
    <n v="250682500"/>
    <m/>
    <m/>
    <m/>
    <m/>
    <n v="250682500"/>
    <n v="250682500"/>
    <x v="0"/>
    <x v="0"/>
    <n v="202300000000060"/>
    <x v="3"/>
    <s v="3202032"/>
    <m/>
    <x v="7"/>
  </r>
  <r>
    <s v="DM00-3202032-1-20-GEN-2"/>
    <x v="1"/>
    <x v="6"/>
    <x v="52"/>
    <x v="1"/>
    <x v="1"/>
    <x v="0"/>
    <x v="0"/>
    <n v="108375000"/>
    <m/>
    <m/>
    <m/>
    <m/>
    <n v="108375000"/>
    <n v="108375000"/>
    <x v="0"/>
    <x v="0"/>
    <n v="202300000000060"/>
    <x v="3"/>
    <s v="3202032"/>
    <m/>
    <x v="7"/>
  </r>
  <r>
    <s v="DM00-3202032-1-21-GEN-2"/>
    <x v="1"/>
    <x v="6"/>
    <x v="52"/>
    <x v="2"/>
    <x v="1"/>
    <x v="0"/>
    <x v="0"/>
    <n v="57800000"/>
    <m/>
    <m/>
    <m/>
    <m/>
    <n v="57800000"/>
    <n v="57800000"/>
    <x v="0"/>
    <x v="0"/>
    <n v="202300000000060"/>
    <x v="3"/>
    <s v="3202032"/>
    <m/>
    <x v="7"/>
  </r>
  <r>
    <s v="DM00-3202052-8-11-GEN-2"/>
    <x v="1"/>
    <x v="6"/>
    <x v="52"/>
    <x v="0"/>
    <x v="0"/>
    <x v="0"/>
    <x v="0"/>
    <n v="75862500"/>
    <m/>
    <m/>
    <m/>
    <m/>
    <n v="75862500"/>
    <n v="75862500"/>
    <x v="0"/>
    <x v="0"/>
    <n v="202300000000060"/>
    <x v="7"/>
    <s v="3202052"/>
    <m/>
    <x v="15"/>
  </r>
  <r>
    <s v="DM00-3202052-8-20-GEN-2"/>
    <x v="1"/>
    <x v="6"/>
    <x v="52"/>
    <x v="1"/>
    <x v="1"/>
    <x v="0"/>
    <x v="0"/>
    <n v="54187500"/>
    <m/>
    <m/>
    <m/>
    <m/>
    <n v="54187500"/>
    <n v="54187500"/>
    <x v="0"/>
    <x v="0"/>
    <n v="202300000000060"/>
    <x v="7"/>
    <s v="3202052"/>
    <m/>
    <x v="15"/>
  </r>
  <r>
    <s v="DM00-3202052-8-21-GEN-2"/>
    <x v="1"/>
    <x v="6"/>
    <x v="52"/>
    <x v="2"/>
    <x v="1"/>
    <x v="0"/>
    <x v="0"/>
    <n v="28900000"/>
    <m/>
    <m/>
    <m/>
    <m/>
    <n v="28900000"/>
    <n v="28900000"/>
    <x v="0"/>
    <x v="0"/>
    <n v="202300000000060"/>
    <x v="7"/>
    <s v="3202052"/>
    <m/>
    <x v="15"/>
  </r>
  <r>
    <s v="DM00-3202056-5-20-GEN-2"/>
    <x v="1"/>
    <x v="6"/>
    <x v="52"/>
    <x v="1"/>
    <x v="1"/>
    <x v="0"/>
    <x v="0"/>
    <n v="54187500"/>
    <m/>
    <m/>
    <m/>
    <m/>
    <n v="54187500"/>
    <n v="54187500"/>
    <x v="0"/>
    <x v="0"/>
    <n v="202300000000060"/>
    <x v="8"/>
    <s v="3202056"/>
    <m/>
    <x v="23"/>
  </r>
  <r>
    <s v="DM00-3202056-5-21-GEN-2"/>
    <x v="1"/>
    <x v="6"/>
    <x v="52"/>
    <x v="2"/>
    <x v="1"/>
    <x v="0"/>
    <x v="0"/>
    <n v="28900000"/>
    <m/>
    <m/>
    <m/>
    <m/>
    <n v="28900000"/>
    <n v="28900000"/>
    <x v="0"/>
    <x v="0"/>
    <n v="202300000000060"/>
    <x v="8"/>
    <s v="3202056"/>
    <m/>
    <x v="23"/>
  </r>
  <r>
    <s v="DM00-3202060-18_1-11-GEN-2"/>
    <x v="1"/>
    <x v="6"/>
    <x v="52"/>
    <x v="0"/>
    <x v="0"/>
    <x v="0"/>
    <x v="0"/>
    <n v="250682500"/>
    <m/>
    <m/>
    <m/>
    <m/>
    <n v="250682500"/>
    <n v="250682500"/>
    <x v="0"/>
    <x v="0"/>
    <n v="202300000000060"/>
    <x v="9"/>
    <s v="3202060"/>
    <m/>
    <x v="18"/>
  </r>
  <r>
    <s v="DM01-3202008-10-11-GEN-2"/>
    <x v="1"/>
    <x v="6"/>
    <x v="53"/>
    <x v="0"/>
    <x v="0"/>
    <x v="0"/>
    <x v="0"/>
    <n v="5000000"/>
    <n v="5000000"/>
    <m/>
    <m/>
    <m/>
    <n v="0"/>
    <n v="0"/>
    <x v="0"/>
    <x v="0"/>
    <n v="202300000000060"/>
    <x v="0"/>
    <s v="3202008"/>
    <m/>
    <x v="11"/>
  </r>
  <r>
    <s v="DM01-3202008-10-20-GEN-2"/>
    <x v="1"/>
    <x v="6"/>
    <x v="53"/>
    <x v="1"/>
    <x v="1"/>
    <x v="0"/>
    <x v="0"/>
    <n v="38000000"/>
    <m/>
    <m/>
    <m/>
    <m/>
    <n v="38000000"/>
    <n v="38000000"/>
    <x v="0"/>
    <x v="0"/>
    <n v="202300000000060"/>
    <x v="0"/>
    <s v="3202008"/>
    <m/>
    <x v="11"/>
  </r>
  <r>
    <s v="DM01-3202008-10-21-GEN-2"/>
    <x v="1"/>
    <x v="6"/>
    <x v="53"/>
    <x v="2"/>
    <x v="1"/>
    <x v="0"/>
    <x v="0"/>
    <n v="12000000"/>
    <m/>
    <m/>
    <m/>
    <m/>
    <n v="12000000"/>
    <n v="12000000"/>
    <x v="0"/>
    <x v="0"/>
    <n v="202300000000060"/>
    <x v="0"/>
    <s v="3202008"/>
    <m/>
    <x v="11"/>
  </r>
  <r>
    <s v="DM01-3202008-15-11-GEN-2"/>
    <x v="1"/>
    <x v="6"/>
    <x v="53"/>
    <x v="0"/>
    <x v="0"/>
    <x v="0"/>
    <x v="0"/>
    <n v="30370000"/>
    <m/>
    <m/>
    <m/>
    <m/>
    <n v="30370000"/>
    <n v="30370000"/>
    <x v="0"/>
    <x v="0"/>
    <n v="202300000000060"/>
    <x v="0"/>
    <s v="3202008"/>
    <m/>
    <x v="0"/>
  </r>
  <r>
    <s v="DM01-3202008-15-21-GEN-2"/>
    <x v="1"/>
    <x v="6"/>
    <x v="53"/>
    <x v="2"/>
    <x v="1"/>
    <x v="0"/>
    <x v="0"/>
    <n v="67436000"/>
    <m/>
    <m/>
    <m/>
    <m/>
    <n v="67436000"/>
    <n v="67436000"/>
    <x v="0"/>
    <x v="0"/>
    <n v="202300000000060"/>
    <x v="0"/>
    <s v="3202008"/>
    <m/>
    <x v="0"/>
  </r>
  <r>
    <s v="DM01-3202032-1-11-GEN-2"/>
    <x v="1"/>
    <x v="6"/>
    <x v="53"/>
    <x v="0"/>
    <x v="0"/>
    <x v="0"/>
    <x v="0"/>
    <n v="23876500"/>
    <n v="4000000"/>
    <m/>
    <m/>
    <m/>
    <n v="19876500"/>
    <n v="19876500"/>
    <x v="0"/>
    <x v="0"/>
    <n v="202300000000060"/>
    <x v="3"/>
    <s v="3202032"/>
    <m/>
    <x v="7"/>
  </r>
  <r>
    <s v="DM01-3202032-1-20-GEN-2"/>
    <x v="1"/>
    <x v="6"/>
    <x v="53"/>
    <x v="1"/>
    <x v="1"/>
    <x v="0"/>
    <x v="0"/>
    <n v="68381606"/>
    <m/>
    <m/>
    <m/>
    <m/>
    <n v="68381606"/>
    <n v="68381606"/>
    <x v="0"/>
    <x v="0"/>
    <n v="202300000000060"/>
    <x v="3"/>
    <s v="3202032"/>
    <m/>
    <x v="7"/>
  </r>
  <r>
    <s v="DM01-3202032-1-21-GEN-2"/>
    <x v="1"/>
    <x v="6"/>
    <x v="53"/>
    <x v="2"/>
    <x v="1"/>
    <x v="0"/>
    <x v="0"/>
    <n v="29456000"/>
    <m/>
    <m/>
    <m/>
    <m/>
    <n v="29456000"/>
    <n v="29456000"/>
    <x v="0"/>
    <x v="0"/>
    <n v="202300000000060"/>
    <x v="3"/>
    <s v="3202032"/>
    <m/>
    <x v="7"/>
  </r>
  <r>
    <s v="DM01-3202053-27-21-GEN-2"/>
    <x v="1"/>
    <x v="6"/>
    <x v="53"/>
    <x v="2"/>
    <x v="1"/>
    <x v="0"/>
    <x v="0"/>
    <n v="61572000"/>
    <m/>
    <m/>
    <m/>
    <m/>
    <n v="61572000"/>
    <n v="61572000"/>
    <x v="0"/>
    <x v="0"/>
    <n v="202300000000060"/>
    <x v="2"/>
    <s v="3202053"/>
    <m/>
    <x v="5"/>
  </r>
  <r>
    <s v="DM01-3202055-23-11-GEN-2"/>
    <x v="1"/>
    <x v="6"/>
    <x v="53"/>
    <x v="0"/>
    <x v="0"/>
    <x v="0"/>
    <x v="0"/>
    <n v="33240000"/>
    <m/>
    <m/>
    <m/>
    <m/>
    <n v="33240000"/>
    <n v="33240000"/>
    <x v="0"/>
    <x v="0"/>
    <n v="202300000000060"/>
    <x v="13"/>
    <s v="3202055"/>
    <m/>
    <x v="32"/>
  </r>
  <r>
    <s v="DM01-3202056-5-21-GEN-2"/>
    <x v="1"/>
    <x v="6"/>
    <x v="53"/>
    <x v="2"/>
    <x v="1"/>
    <x v="0"/>
    <x v="0"/>
    <n v="35184000"/>
    <m/>
    <m/>
    <m/>
    <m/>
    <n v="35184000"/>
    <n v="35184000"/>
    <x v="0"/>
    <x v="0"/>
    <n v="202300000000060"/>
    <x v="8"/>
    <s v="3202056"/>
    <m/>
    <x v="23"/>
  </r>
  <r>
    <s v="DM01-3202060-19_2-11-GEN-2"/>
    <x v="1"/>
    <x v="6"/>
    <x v="53"/>
    <x v="0"/>
    <x v="0"/>
    <x v="0"/>
    <x v="0"/>
    <n v="50246500"/>
    <m/>
    <m/>
    <m/>
    <m/>
    <n v="50246500"/>
    <n v="50246500"/>
    <x v="0"/>
    <x v="0"/>
    <n v="202300000000060"/>
    <x v="9"/>
    <s v="3202060"/>
    <m/>
    <x v="26"/>
  </r>
  <r>
    <s v="DM01-3202060-19_2-21-GEN-2"/>
    <x v="1"/>
    <x v="6"/>
    <x v="53"/>
    <x v="2"/>
    <x v="1"/>
    <x v="0"/>
    <x v="0"/>
    <n v="61572000"/>
    <m/>
    <m/>
    <m/>
    <m/>
    <n v="61572000"/>
    <n v="61572000"/>
    <x v="0"/>
    <x v="0"/>
    <n v="202300000000060"/>
    <x v="9"/>
    <s v="3202060"/>
    <m/>
    <x v="26"/>
  </r>
  <r>
    <s v="DM02-3202008-10-11-GEN-2"/>
    <x v="1"/>
    <x v="6"/>
    <x v="54"/>
    <x v="0"/>
    <x v="0"/>
    <x v="0"/>
    <x v="0"/>
    <n v="48174500"/>
    <m/>
    <m/>
    <m/>
    <m/>
    <n v="48174500"/>
    <n v="48174500"/>
    <x v="0"/>
    <x v="0"/>
    <n v="202300000000060"/>
    <x v="0"/>
    <s v="3202008"/>
    <m/>
    <x v="11"/>
  </r>
  <r>
    <s v="DM02-3202008-10-20-GEN-2"/>
    <x v="1"/>
    <x v="6"/>
    <x v="54"/>
    <x v="1"/>
    <x v="1"/>
    <x v="0"/>
    <x v="0"/>
    <n v="194234000"/>
    <m/>
    <m/>
    <m/>
    <m/>
    <n v="194234000"/>
    <n v="194234000"/>
    <x v="0"/>
    <x v="0"/>
    <n v="202300000000060"/>
    <x v="0"/>
    <s v="3202008"/>
    <m/>
    <x v="11"/>
  </r>
  <r>
    <s v="DM02-3202008-10-21-GEN-2"/>
    <x v="1"/>
    <x v="6"/>
    <x v="54"/>
    <x v="2"/>
    <x v="1"/>
    <x v="0"/>
    <x v="0"/>
    <n v="26156000"/>
    <m/>
    <m/>
    <m/>
    <m/>
    <n v="26156000"/>
    <n v="26156000"/>
    <x v="0"/>
    <x v="0"/>
    <n v="202300000000060"/>
    <x v="0"/>
    <s v="3202008"/>
    <m/>
    <x v="11"/>
  </r>
  <r>
    <s v="DM02-3202008-15-21-GEN-2"/>
    <x v="1"/>
    <x v="6"/>
    <x v="54"/>
    <x v="2"/>
    <x v="1"/>
    <x v="0"/>
    <x v="0"/>
    <n v="43493000"/>
    <m/>
    <m/>
    <m/>
    <m/>
    <n v="43493000"/>
    <n v="43493000"/>
    <x v="0"/>
    <x v="0"/>
    <n v="202300000000060"/>
    <x v="0"/>
    <s v="3202008"/>
    <m/>
    <x v="0"/>
  </r>
  <r>
    <s v="DM02-3202008-9-20-GEN-2"/>
    <x v="1"/>
    <x v="6"/>
    <x v="54"/>
    <x v="1"/>
    <x v="1"/>
    <x v="0"/>
    <x v="0"/>
    <n v="28000000"/>
    <m/>
    <m/>
    <m/>
    <m/>
    <n v="28000000"/>
    <n v="28000000"/>
    <x v="0"/>
    <x v="0"/>
    <n v="202300000000060"/>
    <x v="0"/>
    <s v="3202008"/>
    <m/>
    <x v="6"/>
  </r>
  <r>
    <s v="DM02-3202008-9-21-GEN-2"/>
    <x v="1"/>
    <x v="6"/>
    <x v="54"/>
    <x v="2"/>
    <x v="1"/>
    <x v="0"/>
    <x v="0"/>
    <n v="58860000"/>
    <m/>
    <m/>
    <m/>
    <m/>
    <n v="58860000"/>
    <n v="58860000"/>
    <x v="0"/>
    <x v="0"/>
    <n v="202300000000060"/>
    <x v="0"/>
    <s v="3202008"/>
    <m/>
    <x v="6"/>
  </r>
  <r>
    <s v="DM02-3202010-25-11-GEN-2"/>
    <x v="1"/>
    <x v="6"/>
    <x v="54"/>
    <x v="0"/>
    <x v="0"/>
    <x v="0"/>
    <x v="0"/>
    <n v="30370000"/>
    <m/>
    <m/>
    <m/>
    <m/>
    <n v="30370000"/>
    <n v="30370000"/>
    <x v="0"/>
    <x v="0"/>
    <n v="202300000000060"/>
    <x v="1"/>
    <s v="3202010"/>
    <m/>
    <x v="2"/>
  </r>
  <r>
    <s v="DM02-3202010-25-20-GEN-2"/>
    <x v="1"/>
    <x v="6"/>
    <x v="54"/>
    <x v="1"/>
    <x v="1"/>
    <x v="0"/>
    <x v="0"/>
    <n v="57617000"/>
    <m/>
    <m/>
    <m/>
    <m/>
    <n v="57617000"/>
    <n v="57617000"/>
    <x v="0"/>
    <x v="0"/>
    <n v="202300000000060"/>
    <x v="1"/>
    <s v="3202010"/>
    <m/>
    <x v="2"/>
  </r>
  <r>
    <s v="DM02-3202010-25-21-GEN-2"/>
    <x v="1"/>
    <x v="6"/>
    <x v="54"/>
    <x v="2"/>
    <x v="1"/>
    <x v="0"/>
    <x v="0"/>
    <n v="39234000"/>
    <m/>
    <m/>
    <m/>
    <m/>
    <n v="39234000"/>
    <n v="39234000"/>
    <x v="0"/>
    <x v="0"/>
    <n v="202300000000060"/>
    <x v="1"/>
    <s v="3202010"/>
    <m/>
    <x v="2"/>
  </r>
  <r>
    <s v="DM02-3202032-1-11-GEN-2"/>
    <x v="1"/>
    <x v="6"/>
    <x v="54"/>
    <x v="0"/>
    <x v="0"/>
    <x v="0"/>
    <x v="0"/>
    <n v="249015500"/>
    <m/>
    <m/>
    <m/>
    <m/>
    <n v="249015500"/>
    <n v="249015500"/>
    <x v="0"/>
    <x v="0"/>
    <n v="202300000000060"/>
    <x v="3"/>
    <s v="3202032"/>
    <m/>
    <x v="7"/>
  </r>
  <r>
    <s v="DM02-3202032-1-20-GEN-2"/>
    <x v="1"/>
    <x v="6"/>
    <x v="54"/>
    <x v="1"/>
    <x v="1"/>
    <x v="0"/>
    <x v="0"/>
    <n v="92489706"/>
    <m/>
    <m/>
    <m/>
    <m/>
    <n v="92489706"/>
    <n v="92489706"/>
    <x v="0"/>
    <x v="0"/>
    <n v="202300000000060"/>
    <x v="3"/>
    <s v="3202032"/>
    <m/>
    <x v="7"/>
  </r>
  <r>
    <s v="DM02-3202032-1-21-GEN-2"/>
    <x v="1"/>
    <x v="6"/>
    <x v="54"/>
    <x v="2"/>
    <x v="1"/>
    <x v="0"/>
    <x v="0"/>
    <n v="27294370"/>
    <m/>
    <m/>
    <m/>
    <m/>
    <n v="27294370"/>
    <n v="27294370"/>
    <x v="0"/>
    <x v="0"/>
    <n v="202300000000060"/>
    <x v="3"/>
    <s v="3202032"/>
    <m/>
    <x v="7"/>
  </r>
  <r>
    <s v="DM02-3202056-5-11-GEN-2"/>
    <x v="1"/>
    <x v="6"/>
    <x v="54"/>
    <x v="0"/>
    <x v="0"/>
    <x v="0"/>
    <x v="0"/>
    <n v="38646000"/>
    <m/>
    <m/>
    <m/>
    <m/>
    <n v="38646000"/>
    <n v="38646000"/>
    <x v="0"/>
    <x v="0"/>
    <n v="202300000000060"/>
    <x v="8"/>
    <s v="3202056"/>
    <m/>
    <x v="23"/>
  </r>
  <r>
    <s v="DM02-3202056-5-20-GEN-2"/>
    <x v="1"/>
    <x v="6"/>
    <x v="54"/>
    <x v="1"/>
    <x v="1"/>
    <x v="0"/>
    <x v="0"/>
    <n v="28000000"/>
    <m/>
    <m/>
    <m/>
    <m/>
    <n v="28000000"/>
    <n v="28000000"/>
    <x v="0"/>
    <x v="0"/>
    <n v="202300000000060"/>
    <x v="8"/>
    <s v="3202056"/>
    <m/>
    <x v="23"/>
  </r>
  <r>
    <s v="DM02-3202056-5-21-GEN-2"/>
    <x v="1"/>
    <x v="6"/>
    <x v="54"/>
    <x v="2"/>
    <x v="1"/>
    <x v="0"/>
    <x v="0"/>
    <n v="49042500"/>
    <m/>
    <m/>
    <m/>
    <m/>
    <n v="49042500"/>
    <n v="49042500"/>
    <x v="0"/>
    <x v="0"/>
    <n v="202300000000060"/>
    <x v="8"/>
    <s v="3202056"/>
    <m/>
    <x v="23"/>
  </r>
  <r>
    <s v="DM02-3202060-18_1-11-GEN-2"/>
    <x v="1"/>
    <x v="6"/>
    <x v="54"/>
    <x v="0"/>
    <x v="0"/>
    <x v="0"/>
    <x v="0"/>
    <n v="70550000"/>
    <m/>
    <m/>
    <m/>
    <m/>
    <n v="70550000"/>
    <n v="70550000"/>
    <x v="0"/>
    <x v="0"/>
    <n v="202300000000060"/>
    <x v="9"/>
    <s v="3202060"/>
    <m/>
    <x v="18"/>
  </r>
  <r>
    <s v="DM02-3202060-19_2-20-GEN-2"/>
    <x v="1"/>
    <x v="6"/>
    <x v="54"/>
    <x v="1"/>
    <x v="1"/>
    <x v="0"/>
    <x v="0"/>
    <n v="80000000"/>
    <m/>
    <m/>
    <m/>
    <m/>
    <n v="80000000"/>
    <n v="80000000"/>
    <x v="0"/>
    <x v="0"/>
    <n v="202300000000060"/>
    <x v="9"/>
    <s v="3202060"/>
    <m/>
    <x v="26"/>
  </r>
  <r>
    <s v="DM03-3202008-10-11-GEN-2"/>
    <x v="1"/>
    <x v="6"/>
    <x v="55"/>
    <x v="0"/>
    <x v="0"/>
    <x v="0"/>
    <x v="0"/>
    <n v="22543500"/>
    <m/>
    <m/>
    <m/>
    <m/>
    <n v="22543500"/>
    <n v="22543500"/>
    <x v="0"/>
    <x v="0"/>
    <n v="202300000000060"/>
    <x v="0"/>
    <s v="3202008"/>
    <m/>
    <x v="11"/>
  </r>
  <r>
    <s v="DM03-3202008-10-20-GEN-2"/>
    <x v="1"/>
    <x v="6"/>
    <x v="55"/>
    <x v="1"/>
    <x v="1"/>
    <x v="0"/>
    <x v="0"/>
    <n v="132377250"/>
    <m/>
    <m/>
    <m/>
    <m/>
    <n v="132377250"/>
    <n v="132377250"/>
    <x v="0"/>
    <x v="0"/>
    <n v="202300000000060"/>
    <x v="0"/>
    <s v="3202008"/>
    <m/>
    <x v="11"/>
  </r>
  <r>
    <s v="DM03-3202008-10-21-GEN-2"/>
    <x v="1"/>
    <x v="6"/>
    <x v="55"/>
    <x v="2"/>
    <x v="1"/>
    <x v="0"/>
    <x v="0"/>
    <n v="56456000"/>
    <m/>
    <m/>
    <m/>
    <m/>
    <n v="56456000"/>
    <n v="56456000"/>
    <x v="0"/>
    <x v="0"/>
    <n v="202300000000060"/>
    <x v="0"/>
    <s v="3202008"/>
    <m/>
    <x v="11"/>
  </r>
  <r>
    <s v="DM03-3202008-15-20-GEN-2"/>
    <x v="1"/>
    <x v="6"/>
    <x v="55"/>
    <x v="1"/>
    <x v="1"/>
    <x v="0"/>
    <x v="0"/>
    <n v="24820250"/>
    <m/>
    <m/>
    <m/>
    <m/>
    <n v="24820250"/>
    <n v="24820250"/>
    <x v="0"/>
    <x v="0"/>
    <n v="202300000000060"/>
    <x v="0"/>
    <s v="3202008"/>
    <m/>
    <x v="0"/>
  </r>
  <r>
    <s v="DM03-3202008-15-21-GEN-2"/>
    <x v="1"/>
    <x v="6"/>
    <x v="55"/>
    <x v="2"/>
    <x v="1"/>
    <x v="0"/>
    <x v="0"/>
    <n v="36820000"/>
    <m/>
    <m/>
    <m/>
    <m/>
    <n v="36820000"/>
    <n v="36820000"/>
    <x v="0"/>
    <x v="0"/>
    <n v="202300000000060"/>
    <x v="0"/>
    <s v="3202008"/>
    <m/>
    <x v="0"/>
  </r>
  <r>
    <s v="DM03-3202008-9-11-GEN-2"/>
    <x v="1"/>
    <x v="6"/>
    <x v="55"/>
    <x v="0"/>
    <x v="0"/>
    <x v="0"/>
    <x v="0"/>
    <n v="4000000"/>
    <n v="4000000"/>
    <m/>
    <m/>
    <m/>
    <n v="0"/>
    <n v="0"/>
    <x v="0"/>
    <x v="0"/>
    <n v="202300000000060"/>
    <x v="0"/>
    <s v="3202008"/>
    <m/>
    <x v="6"/>
  </r>
  <r>
    <s v="DM03-3202032-1-11-GEN-2"/>
    <x v="1"/>
    <x v="6"/>
    <x v="55"/>
    <x v="0"/>
    <x v="0"/>
    <x v="0"/>
    <x v="0"/>
    <n v="41463500"/>
    <m/>
    <m/>
    <m/>
    <m/>
    <n v="41463500"/>
    <n v="41463500"/>
    <x v="0"/>
    <x v="0"/>
    <n v="202300000000060"/>
    <x v="3"/>
    <s v="3202032"/>
    <m/>
    <x v="7"/>
  </r>
  <r>
    <s v="DM03-3202032-1-20-GEN-2"/>
    <x v="1"/>
    <x v="6"/>
    <x v="55"/>
    <x v="1"/>
    <x v="1"/>
    <x v="0"/>
    <x v="0"/>
    <n v="18340000"/>
    <m/>
    <m/>
    <m/>
    <m/>
    <n v="18340000"/>
    <n v="18340000"/>
    <x v="0"/>
    <x v="0"/>
    <n v="202300000000060"/>
    <x v="3"/>
    <s v="3202032"/>
    <m/>
    <x v="7"/>
  </r>
  <r>
    <s v="DM03-3202032-1-21-GEN-2"/>
    <x v="1"/>
    <x v="6"/>
    <x v="55"/>
    <x v="2"/>
    <x v="1"/>
    <x v="0"/>
    <x v="0"/>
    <n v="26771482"/>
    <m/>
    <m/>
    <m/>
    <m/>
    <n v="26771482"/>
    <n v="26771482"/>
    <x v="0"/>
    <x v="0"/>
    <n v="202300000000060"/>
    <x v="3"/>
    <s v="3202032"/>
    <m/>
    <x v="7"/>
  </r>
  <r>
    <s v="DM04-3202008-10-11-GEN-2"/>
    <x v="1"/>
    <x v="6"/>
    <x v="56"/>
    <x v="0"/>
    <x v="0"/>
    <x v="0"/>
    <x v="0"/>
    <n v="145740000"/>
    <m/>
    <m/>
    <m/>
    <m/>
    <n v="145740000"/>
    <n v="145740000"/>
    <x v="0"/>
    <x v="0"/>
    <n v="202300000000060"/>
    <x v="0"/>
    <s v="3202008"/>
    <m/>
    <x v="11"/>
  </r>
  <r>
    <s v="DM04-3202008-10-20-GEN-2"/>
    <x v="1"/>
    <x v="6"/>
    <x v="56"/>
    <x v="1"/>
    <x v="1"/>
    <x v="0"/>
    <x v="0"/>
    <n v="30000000"/>
    <m/>
    <m/>
    <m/>
    <m/>
    <n v="30000000"/>
    <n v="30000000"/>
    <x v="0"/>
    <x v="0"/>
    <n v="202300000000060"/>
    <x v="0"/>
    <s v="3202008"/>
    <m/>
    <x v="11"/>
  </r>
  <r>
    <s v="DM04-3202008-10-21-GEN-2"/>
    <x v="1"/>
    <x v="6"/>
    <x v="56"/>
    <x v="2"/>
    <x v="1"/>
    <x v="0"/>
    <x v="0"/>
    <n v="193011000"/>
    <m/>
    <m/>
    <m/>
    <m/>
    <n v="193011000"/>
    <n v="193011000"/>
    <x v="0"/>
    <x v="0"/>
    <n v="202300000000060"/>
    <x v="0"/>
    <s v="3202008"/>
    <m/>
    <x v="11"/>
  </r>
  <r>
    <s v="DM04-3202008-15-11-GEN-2"/>
    <x v="1"/>
    <x v="6"/>
    <x v="56"/>
    <x v="0"/>
    <x v="0"/>
    <x v="0"/>
    <x v="0"/>
    <n v="30000000"/>
    <n v="30000000"/>
    <m/>
    <m/>
    <m/>
    <n v="0"/>
    <n v="0"/>
    <x v="0"/>
    <x v="0"/>
    <n v="202300000000060"/>
    <x v="0"/>
    <s v="3202008"/>
    <m/>
    <x v="0"/>
  </r>
  <r>
    <s v="DM04-3202008-15-21-GEN-2"/>
    <x v="1"/>
    <x v="6"/>
    <x v="56"/>
    <x v="2"/>
    <x v="1"/>
    <x v="0"/>
    <x v="0"/>
    <n v="150523500"/>
    <m/>
    <m/>
    <m/>
    <m/>
    <n v="150523500"/>
    <n v="150523500"/>
    <x v="0"/>
    <x v="0"/>
    <n v="202300000000060"/>
    <x v="0"/>
    <s v="3202008"/>
    <m/>
    <x v="0"/>
  </r>
  <r>
    <s v="DM04-3202032-1-11-GEN-2"/>
    <x v="1"/>
    <x v="6"/>
    <x v="56"/>
    <x v="0"/>
    <x v="0"/>
    <x v="0"/>
    <x v="0"/>
    <n v="197536500"/>
    <m/>
    <m/>
    <m/>
    <m/>
    <n v="197536500"/>
    <n v="197536500"/>
    <x v="0"/>
    <x v="0"/>
    <n v="202300000000060"/>
    <x v="3"/>
    <s v="3202032"/>
    <m/>
    <x v="7"/>
  </r>
  <r>
    <s v="DM04-3202032-1-20-GEN-2"/>
    <x v="1"/>
    <x v="6"/>
    <x v="56"/>
    <x v="1"/>
    <x v="1"/>
    <x v="0"/>
    <x v="0"/>
    <n v="125000000"/>
    <m/>
    <m/>
    <m/>
    <m/>
    <n v="125000000"/>
    <n v="125000000"/>
    <x v="0"/>
    <x v="0"/>
    <n v="202300000000060"/>
    <x v="3"/>
    <s v="3202032"/>
    <m/>
    <x v="7"/>
  </r>
  <r>
    <s v="DM04-3202032-1-21-GEN-2"/>
    <x v="1"/>
    <x v="6"/>
    <x v="56"/>
    <x v="2"/>
    <x v="1"/>
    <x v="0"/>
    <x v="0"/>
    <n v="21484000"/>
    <m/>
    <m/>
    <m/>
    <m/>
    <n v="21484000"/>
    <n v="21484000"/>
    <x v="0"/>
    <x v="0"/>
    <n v="202300000000060"/>
    <x v="3"/>
    <s v="3202032"/>
    <m/>
    <x v="7"/>
  </r>
  <r>
    <s v="DM04-3202052-8-11-GEN-2"/>
    <x v="1"/>
    <x v="6"/>
    <x v="56"/>
    <x v="0"/>
    <x v="0"/>
    <x v="0"/>
    <x v="0"/>
    <n v="23456000"/>
    <m/>
    <m/>
    <m/>
    <m/>
    <n v="23456000"/>
    <n v="23456000"/>
    <x v="0"/>
    <x v="0"/>
    <n v="202300000000060"/>
    <x v="7"/>
    <s v="3202052"/>
    <m/>
    <x v="15"/>
  </r>
  <r>
    <s v="DM04-3202052-8-20-GEN-2"/>
    <x v="1"/>
    <x v="6"/>
    <x v="56"/>
    <x v="1"/>
    <x v="1"/>
    <x v="0"/>
    <x v="0"/>
    <n v="38116000"/>
    <m/>
    <m/>
    <m/>
    <m/>
    <n v="38116000"/>
    <n v="38116000"/>
    <x v="0"/>
    <x v="0"/>
    <n v="202300000000060"/>
    <x v="7"/>
    <s v="3202052"/>
    <m/>
    <x v="15"/>
  </r>
  <r>
    <s v="DM04-3202056-5-11-GEN-2"/>
    <x v="1"/>
    <x v="6"/>
    <x v="56"/>
    <x v="0"/>
    <x v="0"/>
    <x v="0"/>
    <x v="0"/>
    <n v="23456000"/>
    <m/>
    <m/>
    <m/>
    <m/>
    <n v="23456000"/>
    <n v="23456000"/>
    <x v="0"/>
    <x v="0"/>
    <n v="202300000000060"/>
    <x v="8"/>
    <s v="3202056"/>
    <m/>
    <x v="23"/>
  </r>
  <r>
    <s v="DM04-3202056-5-20-GEN-2"/>
    <x v="1"/>
    <x v="6"/>
    <x v="56"/>
    <x v="1"/>
    <x v="1"/>
    <x v="0"/>
    <x v="0"/>
    <n v="38116000"/>
    <m/>
    <m/>
    <m/>
    <m/>
    <n v="38116000"/>
    <n v="38116000"/>
    <x v="0"/>
    <x v="0"/>
    <n v="202300000000060"/>
    <x v="8"/>
    <s v="3202056"/>
    <m/>
    <x v="23"/>
  </r>
  <r>
    <s v="DM04-3202060-18_1-20-GEN-2"/>
    <x v="1"/>
    <x v="6"/>
    <x v="56"/>
    <x v="1"/>
    <x v="1"/>
    <x v="0"/>
    <x v="0"/>
    <n v="70000000"/>
    <m/>
    <m/>
    <m/>
    <m/>
    <n v="70000000"/>
    <n v="70000000"/>
    <x v="0"/>
    <x v="0"/>
    <n v="202300000000060"/>
    <x v="9"/>
    <s v="3202060"/>
    <m/>
    <x v="18"/>
  </r>
  <r>
    <s v="DM04-3202060-18_1-21-GEN-2"/>
    <x v="1"/>
    <x v="6"/>
    <x v="56"/>
    <x v="2"/>
    <x v="1"/>
    <x v="0"/>
    <x v="0"/>
    <n v="30000000"/>
    <m/>
    <m/>
    <m/>
    <m/>
    <n v="30000000"/>
    <n v="30000000"/>
    <x v="0"/>
    <x v="0"/>
    <n v="202300000000060"/>
    <x v="9"/>
    <s v="3202060"/>
    <m/>
    <x v="18"/>
  </r>
  <r>
    <s v="DM04-3202060-19_2-20-GEN-2"/>
    <x v="1"/>
    <x v="6"/>
    <x v="56"/>
    <x v="1"/>
    <x v="1"/>
    <x v="0"/>
    <x v="0"/>
    <n v="30940000"/>
    <m/>
    <m/>
    <m/>
    <m/>
    <n v="30940000"/>
    <n v="30940000"/>
    <x v="0"/>
    <x v="0"/>
    <n v="202300000000060"/>
    <x v="9"/>
    <s v="3202060"/>
    <m/>
    <x v="26"/>
  </r>
  <r>
    <s v="DM04-3202060-19_2-21-GEN-2"/>
    <x v="1"/>
    <x v="6"/>
    <x v="56"/>
    <x v="2"/>
    <x v="1"/>
    <x v="0"/>
    <x v="0"/>
    <n v="80612000"/>
    <m/>
    <m/>
    <m/>
    <m/>
    <n v="80612000"/>
    <n v="80612000"/>
    <x v="0"/>
    <x v="0"/>
    <n v="202300000000060"/>
    <x v="9"/>
    <s v="3202060"/>
    <m/>
    <x v="26"/>
  </r>
  <r>
    <s v="DM05-3202008-10-11-GEN-2"/>
    <x v="1"/>
    <x v="6"/>
    <x v="57"/>
    <x v="0"/>
    <x v="0"/>
    <x v="0"/>
    <x v="0"/>
    <n v="68659500"/>
    <m/>
    <m/>
    <m/>
    <m/>
    <n v="68659500"/>
    <n v="68659500"/>
    <x v="0"/>
    <x v="0"/>
    <n v="202300000000060"/>
    <x v="0"/>
    <s v="3202008"/>
    <m/>
    <x v="11"/>
  </r>
  <r>
    <s v="DM05-3202008-10-20-GEN-2"/>
    <x v="1"/>
    <x v="6"/>
    <x v="57"/>
    <x v="1"/>
    <x v="1"/>
    <x v="0"/>
    <x v="0"/>
    <n v="92253750"/>
    <m/>
    <m/>
    <m/>
    <m/>
    <n v="92253750"/>
    <n v="92253750"/>
    <x v="0"/>
    <x v="0"/>
    <n v="202300000000060"/>
    <x v="0"/>
    <s v="3202008"/>
    <m/>
    <x v="11"/>
  </r>
  <r>
    <s v="DM05-3202008-15-11-GEN-2"/>
    <x v="1"/>
    <x v="6"/>
    <x v="57"/>
    <x v="0"/>
    <x v="0"/>
    <x v="0"/>
    <x v="0"/>
    <n v="38237500"/>
    <m/>
    <m/>
    <m/>
    <m/>
    <n v="38237500"/>
    <n v="38237500"/>
    <x v="0"/>
    <x v="0"/>
    <n v="202300000000060"/>
    <x v="0"/>
    <s v="3202008"/>
    <m/>
    <x v="0"/>
  </r>
  <r>
    <s v="DM05-3202032-1-11-GEN-2"/>
    <x v="1"/>
    <x v="6"/>
    <x v="57"/>
    <x v="0"/>
    <x v="0"/>
    <x v="0"/>
    <x v="0"/>
    <n v="79777500"/>
    <n v="10000000"/>
    <m/>
    <m/>
    <m/>
    <n v="69777500"/>
    <n v="69777500"/>
    <x v="0"/>
    <x v="0"/>
    <n v="202300000000060"/>
    <x v="3"/>
    <s v="3202032"/>
    <m/>
    <x v="7"/>
  </r>
  <r>
    <s v="DM05-3202032-1-21-GEN-2"/>
    <x v="1"/>
    <x v="6"/>
    <x v="57"/>
    <x v="2"/>
    <x v="1"/>
    <x v="0"/>
    <x v="0"/>
    <n v="20461347"/>
    <m/>
    <m/>
    <m/>
    <m/>
    <n v="20461347"/>
    <n v="20461347"/>
    <x v="0"/>
    <x v="0"/>
    <n v="202300000000060"/>
    <x v="3"/>
    <s v="3202032"/>
    <m/>
    <x v="7"/>
  </r>
  <r>
    <s v="DM05-3202055-23-11-GEN-2"/>
    <x v="1"/>
    <x v="6"/>
    <x v="57"/>
    <x v="0"/>
    <x v="0"/>
    <x v="0"/>
    <x v="0"/>
    <n v="91203000"/>
    <m/>
    <m/>
    <m/>
    <m/>
    <n v="91203000"/>
    <n v="91203000"/>
    <x v="0"/>
    <x v="0"/>
    <n v="202300000000060"/>
    <x v="13"/>
    <s v="3202055"/>
    <m/>
    <x v="32"/>
  </r>
  <r>
    <s v="DM05-3202056-5-11-GEN-2"/>
    <x v="1"/>
    <x v="6"/>
    <x v="57"/>
    <x v="0"/>
    <x v="0"/>
    <x v="0"/>
    <x v="0"/>
    <n v="114901500"/>
    <m/>
    <m/>
    <m/>
    <m/>
    <n v="114901500"/>
    <n v="114901500"/>
    <x v="0"/>
    <x v="0"/>
    <n v="202300000000060"/>
    <x v="8"/>
    <s v="3202056"/>
    <m/>
    <x v="23"/>
  </r>
  <r>
    <s v="DM06-3202008-10-11-GEN-2"/>
    <x v="1"/>
    <x v="6"/>
    <x v="58"/>
    <x v="0"/>
    <x v="0"/>
    <x v="0"/>
    <x v="0"/>
    <n v="15000000"/>
    <n v="15000000"/>
    <m/>
    <m/>
    <m/>
    <n v="0"/>
    <n v="0"/>
    <x v="0"/>
    <x v="0"/>
    <n v="202300000000060"/>
    <x v="0"/>
    <s v="3202008"/>
    <m/>
    <x v="11"/>
  </r>
  <r>
    <s v="DM06-3202008-10-20-GEN-2"/>
    <x v="1"/>
    <x v="6"/>
    <x v="58"/>
    <x v="1"/>
    <x v="1"/>
    <x v="0"/>
    <x v="0"/>
    <n v="5000000"/>
    <m/>
    <m/>
    <m/>
    <m/>
    <n v="5000000"/>
    <n v="5000000"/>
    <x v="0"/>
    <x v="0"/>
    <n v="202300000000060"/>
    <x v="0"/>
    <s v="3202008"/>
    <m/>
    <x v="11"/>
  </r>
  <r>
    <s v="DM06-3202008-10-21-GEN-2"/>
    <x v="1"/>
    <x v="6"/>
    <x v="58"/>
    <x v="2"/>
    <x v="1"/>
    <x v="0"/>
    <x v="0"/>
    <n v="42503500"/>
    <m/>
    <m/>
    <m/>
    <m/>
    <n v="42503500"/>
    <n v="42503500"/>
    <x v="0"/>
    <x v="0"/>
    <n v="202300000000060"/>
    <x v="0"/>
    <s v="3202008"/>
    <m/>
    <x v="11"/>
  </r>
  <r>
    <s v="DM06-3202008-15-20-GEN-2"/>
    <x v="1"/>
    <x v="6"/>
    <x v="58"/>
    <x v="1"/>
    <x v="1"/>
    <x v="0"/>
    <x v="0"/>
    <n v="10000000"/>
    <m/>
    <m/>
    <m/>
    <m/>
    <n v="10000000"/>
    <n v="10000000"/>
    <x v="0"/>
    <x v="0"/>
    <n v="202300000000060"/>
    <x v="0"/>
    <s v="3202008"/>
    <m/>
    <x v="0"/>
  </r>
  <r>
    <s v="DM06-3202008-9-20-GEN-2"/>
    <x v="1"/>
    <x v="6"/>
    <x v="58"/>
    <x v="1"/>
    <x v="1"/>
    <x v="0"/>
    <x v="0"/>
    <n v="48116000"/>
    <m/>
    <m/>
    <m/>
    <m/>
    <n v="48116000"/>
    <n v="48116000"/>
    <x v="0"/>
    <x v="0"/>
    <n v="202300000000060"/>
    <x v="0"/>
    <s v="3202008"/>
    <m/>
    <x v="6"/>
  </r>
  <r>
    <s v="DM06-3202008-9-21-GEN-2"/>
    <x v="1"/>
    <x v="6"/>
    <x v="58"/>
    <x v="2"/>
    <x v="1"/>
    <x v="0"/>
    <x v="0"/>
    <n v="23456000"/>
    <m/>
    <m/>
    <m/>
    <m/>
    <n v="23456000"/>
    <n v="23456000"/>
    <x v="0"/>
    <x v="0"/>
    <n v="202300000000060"/>
    <x v="0"/>
    <s v="3202008"/>
    <m/>
    <x v="6"/>
  </r>
  <r>
    <s v="DM06-3202032-1-11-GEN-2"/>
    <x v="1"/>
    <x v="6"/>
    <x v="58"/>
    <x v="0"/>
    <x v="0"/>
    <x v="0"/>
    <x v="0"/>
    <n v="397483500"/>
    <n v="25000000"/>
    <m/>
    <m/>
    <m/>
    <n v="372483500"/>
    <n v="372483500"/>
    <x v="0"/>
    <x v="0"/>
    <n v="202300000000060"/>
    <x v="3"/>
    <s v="3202032"/>
    <m/>
    <x v="7"/>
  </r>
  <r>
    <s v="DM06-3202032-1-20-GEN-2"/>
    <x v="1"/>
    <x v="6"/>
    <x v="58"/>
    <x v="1"/>
    <x v="1"/>
    <x v="0"/>
    <x v="0"/>
    <n v="145962500"/>
    <m/>
    <m/>
    <m/>
    <m/>
    <n v="145962500"/>
    <n v="145962500"/>
    <x v="0"/>
    <x v="0"/>
    <n v="202300000000060"/>
    <x v="3"/>
    <s v="3202032"/>
    <m/>
    <x v="7"/>
  </r>
  <r>
    <s v="DM06-3202032-1-21-GEN-2"/>
    <x v="1"/>
    <x v="6"/>
    <x v="58"/>
    <x v="2"/>
    <x v="1"/>
    <x v="0"/>
    <x v="0"/>
    <n v="70207000"/>
    <m/>
    <m/>
    <m/>
    <m/>
    <n v="70207000"/>
    <n v="70207000"/>
    <x v="0"/>
    <x v="0"/>
    <n v="202300000000060"/>
    <x v="3"/>
    <s v="3202032"/>
    <m/>
    <x v="7"/>
  </r>
  <r>
    <s v="DM06-3202056-5-20-GEN-2"/>
    <x v="1"/>
    <x v="6"/>
    <x v="58"/>
    <x v="1"/>
    <x v="1"/>
    <x v="0"/>
    <x v="0"/>
    <n v="15000000"/>
    <m/>
    <m/>
    <m/>
    <m/>
    <n v="15000000"/>
    <n v="15000000"/>
    <x v="0"/>
    <x v="0"/>
    <n v="202300000000060"/>
    <x v="8"/>
    <s v="3202056"/>
    <m/>
    <x v="23"/>
  </r>
  <r>
    <s v="DM06-3202060-18_1-20-GEN-2"/>
    <x v="1"/>
    <x v="6"/>
    <x v="58"/>
    <x v="1"/>
    <x v="1"/>
    <x v="0"/>
    <x v="0"/>
    <n v="187682040"/>
    <m/>
    <m/>
    <m/>
    <m/>
    <n v="187682040"/>
    <n v="187682040"/>
    <x v="0"/>
    <x v="0"/>
    <n v="202300000000060"/>
    <x v="9"/>
    <s v="3202060"/>
    <m/>
    <x v="18"/>
  </r>
  <r>
    <s v="DM06-3202060-19_2-11-GEN-2"/>
    <x v="1"/>
    <x v="6"/>
    <x v="58"/>
    <x v="0"/>
    <x v="0"/>
    <x v="0"/>
    <x v="0"/>
    <n v="45433500"/>
    <m/>
    <m/>
    <m/>
    <m/>
    <n v="45433500"/>
    <n v="45433500"/>
    <x v="0"/>
    <x v="0"/>
    <n v="202300000000060"/>
    <x v="9"/>
    <s v="3202060"/>
    <m/>
    <x v="26"/>
  </r>
  <r>
    <s v="DM06-3202060-19_2-20-GEN-2"/>
    <x v="1"/>
    <x v="6"/>
    <x v="58"/>
    <x v="1"/>
    <x v="1"/>
    <x v="0"/>
    <x v="0"/>
    <n v="42503500"/>
    <m/>
    <m/>
    <m/>
    <m/>
    <n v="42503500"/>
    <n v="42503500"/>
    <x v="0"/>
    <x v="0"/>
    <n v="202300000000060"/>
    <x v="9"/>
    <s v="3202060"/>
    <m/>
    <x v="26"/>
  </r>
  <r>
    <s v="DM06-3202060-19_2-21-GEN-2"/>
    <x v="1"/>
    <x v="6"/>
    <x v="58"/>
    <x v="2"/>
    <x v="1"/>
    <x v="0"/>
    <x v="0"/>
    <n v="55146500"/>
    <m/>
    <m/>
    <m/>
    <m/>
    <n v="55146500"/>
    <n v="55146500"/>
    <x v="0"/>
    <x v="0"/>
    <n v="202300000000060"/>
    <x v="9"/>
    <s v="3202060"/>
    <m/>
    <x v="26"/>
  </r>
  <r>
    <s v="DM07-3202008-10-11-GEN-2"/>
    <x v="1"/>
    <x v="6"/>
    <x v="59"/>
    <x v="0"/>
    <x v="0"/>
    <x v="0"/>
    <x v="0"/>
    <n v="34912500"/>
    <m/>
    <m/>
    <m/>
    <m/>
    <n v="34912500"/>
    <n v="34912500"/>
    <x v="0"/>
    <x v="0"/>
    <n v="202300000000060"/>
    <x v="0"/>
    <s v="3202008"/>
    <m/>
    <x v="11"/>
  </r>
  <r>
    <s v="DM07-3202008-10-20-GEN-2"/>
    <x v="1"/>
    <x v="6"/>
    <x v="59"/>
    <x v="1"/>
    <x v="1"/>
    <x v="0"/>
    <x v="0"/>
    <n v="52500000"/>
    <m/>
    <m/>
    <m/>
    <m/>
    <n v="52500000"/>
    <n v="52500000"/>
    <x v="0"/>
    <x v="0"/>
    <n v="202300000000060"/>
    <x v="0"/>
    <s v="3202008"/>
    <m/>
    <x v="11"/>
  </r>
  <r>
    <s v="DM07-3202008-10-21-GEN-2"/>
    <x v="1"/>
    <x v="6"/>
    <x v="59"/>
    <x v="2"/>
    <x v="1"/>
    <x v="0"/>
    <x v="0"/>
    <n v="81730000"/>
    <m/>
    <m/>
    <m/>
    <m/>
    <n v="81730000"/>
    <n v="81730000"/>
    <x v="0"/>
    <x v="0"/>
    <n v="202300000000060"/>
    <x v="0"/>
    <s v="3202008"/>
    <m/>
    <x v="11"/>
  </r>
  <r>
    <s v="DM07-3202008-15-11-GEN-2"/>
    <x v="1"/>
    <x v="6"/>
    <x v="59"/>
    <x v="0"/>
    <x v="0"/>
    <x v="0"/>
    <x v="0"/>
    <n v="3000000"/>
    <n v="3000000"/>
    <m/>
    <m/>
    <m/>
    <n v="0"/>
    <n v="0"/>
    <x v="0"/>
    <x v="0"/>
    <n v="202300000000060"/>
    <x v="0"/>
    <s v="3202008"/>
    <m/>
    <x v="0"/>
  </r>
  <r>
    <s v="DM07-3202008-15-21-GEN-2"/>
    <x v="1"/>
    <x v="6"/>
    <x v="59"/>
    <x v="2"/>
    <x v="1"/>
    <x v="0"/>
    <x v="0"/>
    <n v="60490000"/>
    <m/>
    <m/>
    <m/>
    <m/>
    <n v="60490000"/>
    <n v="60490000"/>
    <x v="0"/>
    <x v="0"/>
    <n v="202300000000060"/>
    <x v="0"/>
    <s v="3202008"/>
    <m/>
    <x v="0"/>
  </r>
  <r>
    <s v="DM07-3202032-1-11-GEN-2"/>
    <x v="1"/>
    <x v="6"/>
    <x v="59"/>
    <x v="0"/>
    <x v="0"/>
    <x v="0"/>
    <x v="0"/>
    <n v="94311000"/>
    <m/>
    <m/>
    <m/>
    <m/>
    <n v="94311000"/>
    <n v="94311000"/>
    <x v="0"/>
    <x v="0"/>
    <n v="202300000000060"/>
    <x v="3"/>
    <s v="3202032"/>
    <m/>
    <x v="7"/>
  </r>
  <r>
    <s v="DM07-3202032-1-20-GEN-2"/>
    <x v="1"/>
    <x v="6"/>
    <x v="59"/>
    <x v="1"/>
    <x v="1"/>
    <x v="0"/>
    <x v="0"/>
    <n v="53400000"/>
    <m/>
    <m/>
    <m/>
    <m/>
    <n v="53400000"/>
    <n v="53400000"/>
    <x v="0"/>
    <x v="0"/>
    <n v="202300000000060"/>
    <x v="3"/>
    <s v="3202032"/>
    <m/>
    <x v="7"/>
  </r>
  <r>
    <s v="DM07-3202053-27-20-GEN-2"/>
    <x v="1"/>
    <x v="6"/>
    <x v="59"/>
    <x v="1"/>
    <x v="1"/>
    <x v="0"/>
    <x v="0"/>
    <n v="80000000"/>
    <m/>
    <m/>
    <m/>
    <m/>
    <n v="80000000"/>
    <n v="80000000"/>
    <x v="0"/>
    <x v="0"/>
    <n v="202300000000060"/>
    <x v="2"/>
    <s v="3202053"/>
    <m/>
    <x v="5"/>
  </r>
  <r>
    <s v="DM07-3202056-5-20-GEN-2"/>
    <x v="1"/>
    <x v="6"/>
    <x v="59"/>
    <x v="1"/>
    <x v="1"/>
    <x v="0"/>
    <x v="0"/>
    <n v="7000000"/>
    <m/>
    <m/>
    <m/>
    <m/>
    <n v="7000000"/>
    <n v="7000000"/>
    <x v="0"/>
    <x v="0"/>
    <n v="202300000000060"/>
    <x v="8"/>
    <s v="3202056"/>
    <m/>
    <x v="23"/>
  </r>
  <r>
    <s v="DM07-3202056-5-21-GEN-2"/>
    <x v="1"/>
    <x v="6"/>
    <x v="59"/>
    <x v="2"/>
    <x v="1"/>
    <x v="0"/>
    <x v="0"/>
    <n v="45433500"/>
    <m/>
    <m/>
    <m/>
    <m/>
    <n v="45433500"/>
    <n v="45433500"/>
    <x v="0"/>
    <x v="0"/>
    <n v="202300000000060"/>
    <x v="8"/>
    <s v="3202056"/>
    <m/>
    <x v="23"/>
  </r>
  <r>
    <s v="DM08-3202008-10-11-GEN-2"/>
    <x v="1"/>
    <x v="6"/>
    <x v="60"/>
    <x v="0"/>
    <x v="0"/>
    <x v="0"/>
    <x v="0"/>
    <n v="7000000"/>
    <n v="7000000"/>
    <m/>
    <m/>
    <m/>
    <n v="0"/>
    <n v="0"/>
    <x v="0"/>
    <x v="0"/>
    <n v="202300000000060"/>
    <x v="0"/>
    <s v="3202008"/>
    <m/>
    <x v="11"/>
  </r>
  <r>
    <s v="DM08-3202008-10-20-GEN-2"/>
    <x v="1"/>
    <x v="6"/>
    <x v="60"/>
    <x v="1"/>
    <x v="1"/>
    <x v="0"/>
    <x v="0"/>
    <n v="179845000"/>
    <m/>
    <m/>
    <m/>
    <m/>
    <n v="179845000"/>
    <n v="179845000"/>
    <x v="0"/>
    <x v="0"/>
    <n v="202300000000060"/>
    <x v="0"/>
    <s v="3202008"/>
    <m/>
    <x v="11"/>
  </r>
  <r>
    <s v="DM08-3202008-10-21-GEN-2"/>
    <x v="1"/>
    <x v="6"/>
    <x v="60"/>
    <x v="2"/>
    <x v="1"/>
    <x v="0"/>
    <x v="0"/>
    <n v="79924000"/>
    <m/>
    <m/>
    <m/>
    <m/>
    <n v="79924000"/>
    <n v="79924000"/>
    <x v="0"/>
    <x v="0"/>
    <n v="202300000000060"/>
    <x v="0"/>
    <s v="3202008"/>
    <m/>
    <x v="11"/>
  </r>
  <r>
    <s v="DM08-3202008-15-20-GEN-2"/>
    <x v="1"/>
    <x v="6"/>
    <x v="60"/>
    <x v="1"/>
    <x v="1"/>
    <x v="0"/>
    <x v="0"/>
    <n v="15128000"/>
    <m/>
    <m/>
    <m/>
    <m/>
    <n v="15128000"/>
    <n v="15128000"/>
    <x v="0"/>
    <x v="0"/>
    <n v="202300000000060"/>
    <x v="0"/>
    <s v="3202008"/>
    <m/>
    <x v="0"/>
  </r>
  <r>
    <s v="DM08-3202008-15-21-GEN-2"/>
    <x v="1"/>
    <x v="6"/>
    <x v="60"/>
    <x v="2"/>
    <x v="1"/>
    <x v="0"/>
    <x v="0"/>
    <n v="28365000"/>
    <m/>
    <m/>
    <m/>
    <m/>
    <n v="28365000"/>
    <n v="28365000"/>
    <x v="0"/>
    <x v="0"/>
    <n v="202300000000060"/>
    <x v="0"/>
    <s v="3202008"/>
    <m/>
    <x v="0"/>
  </r>
  <r>
    <s v="DM08-3202008-9-20-GEN-2"/>
    <x v="1"/>
    <x v="6"/>
    <x v="60"/>
    <x v="1"/>
    <x v="1"/>
    <x v="0"/>
    <x v="0"/>
    <n v="42503500"/>
    <m/>
    <m/>
    <m/>
    <m/>
    <n v="42503500"/>
    <n v="42503500"/>
    <x v="0"/>
    <x v="0"/>
    <n v="202300000000060"/>
    <x v="0"/>
    <s v="3202008"/>
    <m/>
    <x v="6"/>
  </r>
  <r>
    <s v="DM08-3202008-9-21-GEN-2"/>
    <x v="1"/>
    <x v="6"/>
    <x v="60"/>
    <x v="2"/>
    <x v="1"/>
    <x v="0"/>
    <x v="0"/>
    <n v="26156000"/>
    <m/>
    <m/>
    <m/>
    <m/>
    <n v="26156000"/>
    <n v="26156000"/>
    <x v="0"/>
    <x v="0"/>
    <n v="202300000000060"/>
    <x v="0"/>
    <s v="3202008"/>
    <m/>
    <x v="6"/>
  </r>
  <r>
    <s v="DM08-3202032-1-11-GEN-2"/>
    <x v="1"/>
    <x v="6"/>
    <x v="60"/>
    <x v="0"/>
    <x v="0"/>
    <x v="0"/>
    <x v="0"/>
    <n v="55087000"/>
    <n v="10000000"/>
    <m/>
    <m/>
    <m/>
    <n v="45087000"/>
    <n v="45087000"/>
    <x v="0"/>
    <x v="0"/>
    <n v="202300000000060"/>
    <x v="3"/>
    <s v="3202032"/>
    <m/>
    <x v="7"/>
  </r>
  <r>
    <s v="DM08-3202032-1-20-GEN-2"/>
    <x v="1"/>
    <x v="6"/>
    <x v="60"/>
    <x v="1"/>
    <x v="1"/>
    <x v="0"/>
    <x v="0"/>
    <n v="37500000"/>
    <m/>
    <m/>
    <m/>
    <m/>
    <n v="37500000"/>
    <n v="37500000"/>
    <x v="0"/>
    <x v="0"/>
    <n v="202300000000060"/>
    <x v="3"/>
    <s v="3202032"/>
    <m/>
    <x v="7"/>
  </r>
  <r>
    <s v="DM08-3202032-1-21-GEN-2"/>
    <x v="1"/>
    <x v="6"/>
    <x v="60"/>
    <x v="2"/>
    <x v="1"/>
    <x v="0"/>
    <x v="0"/>
    <n v="25500000"/>
    <m/>
    <m/>
    <m/>
    <m/>
    <n v="25500000"/>
    <n v="25500000"/>
    <x v="0"/>
    <x v="0"/>
    <n v="202300000000060"/>
    <x v="3"/>
    <s v="3202032"/>
    <m/>
    <x v="7"/>
  </r>
  <r>
    <s v="DM09-3202008-10-20-GEN-2"/>
    <x v="1"/>
    <x v="6"/>
    <x v="61"/>
    <x v="1"/>
    <x v="1"/>
    <x v="0"/>
    <x v="0"/>
    <n v="18000000"/>
    <m/>
    <m/>
    <m/>
    <m/>
    <n v="18000000"/>
    <n v="18000000"/>
    <x v="0"/>
    <x v="0"/>
    <n v="202300000000060"/>
    <x v="0"/>
    <s v="3202008"/>
    <m/>
    <x v="11"/>
  </r>
  <r>
    <s v="DM09-3202008-10-21-GEN-2"/>
    <x v="1"/>
    <x v="6"/>
    <x v="61"/>
    <x v="2"/>
    <x v="1"/>
    <x v="0"/>
    <x v="0"/>
    <n v="55708000"/>
    <m/>
    <m/>
    <m/>
    <m/>
    <n v="55708000"/>
    <n v="55708000"/>
    <x v="0"/>
    <x v="0"/>
    <n v="202300000000060"/>
    <x v="0"/>
    <s v="3202008"/>
    <m/>
    <x v="11"/>
  </r>
  <r>
    <s v="DM09-3202008-11-20-GEN-2"/>
    <x v="1"/>
    <x v="6"/>
    <x v="61"/>
    <x v="1"/>
    <x v="1"/>
    <x v="0"/>
    <x v="0"/>
    <n v="7000000"/>
    <m/>
    <m/>
    <m/>
    <m/>
    <n v="7000000"/>
    <n v="7000000"/>
    <x v="0"/>
    <x v="0"/>
    <n v="202300000000060"/>
    <x v="0"/>
    <s v="3202008"/>
    <m/>
    <x v="20"/>
  </r>
  <r>
    <s v="DM09-3202008-15-11-GEN-2"/>
    <x v="1"/>
    <x v="6"/>
    <x v="61"/>
    <x v="0"/>
    <x v="0"/>
    <x v="0"/>
    <x v="0"/>
    <n v="28617000"/>
    <n v="5000000"/>
    <m/>
    <m/>
    <m/>
    <n v="23617000"/>
    <n v="23617000"/>
    <x v="0"/>
    <x v="0"/>
    <n v="202300000000060"/>
    <x v="0"/>
    <s v="3202008"/>
    <m/>
    <x v="0"/>
  </r>
  <r>
    <s v="DM09-3202008-15-20-GEN-2"/>
    <x v="1"/>
    <x v="6"/>
    <x v="61"/>
    <x v="1"/>
    <x v="1"/>
    <x v="0"/>
    <x v="0"/>
    <n v="11000000"/>
    <m/>
    <m/>
    <m/>
    <m/>
    <n v="11000000"/>
    <n v="11000000"/>
    <x v="0"/>
    <x v="0"/>
    <n v="202300000000060"/>
    <x v="0"/>
    <s v="3202008"/>
    <m/>
    <x v="0"/>
  </r>
  <r>
    <s v="DM09-3202008-15-21-GEN-2"/>
    <x v="1"/>
    <x v="6"/>
    <x v="61"/>
    <x v="2"/>
    <x v="1"/>
    <x v="0"/>
    <x v="0"/>
    <n v="54740000"/>
    <m/>
    <m/>
    <m/>
    <m/>
    <n v="54740000"/>
    <n v="54740000"/>
    <x v="0"/>
    <x v="0"/>
    <n v="202300000000060"/>
    <x v="0"/>
    <s v="3202008"/>
    <m/>
    <x v="0"/>
  </r>
  <r>
    <s v="DM09-3202032-1-11-GEN-2"/>
    <x v="1"/>
    <x v="6"/>
    <x v="61"/>
    <x v="0"/>
    <x v="0"/>
    <x v="0"/>
    <x v="0"/>
    <n v="65401000"/>
    <n v="7000000"/>
    <m/>
    <m/>
    <m/>
    <n v="58401000"/>
    <n v="58401000"/>
    <x v="0"/>
    <x v="0"/>
    <n v="202300000000060"/>
    <x v="3"/>
    <s v="3202032"/>
    <m/>
    <x v="7"/>
  </r>
  <r>
    <s v="DM09-3202032-1-20-GEN-2"/>
    <x v="1"/>
    <x v="6"/>
    <x v="61"/>
    <x v="1"/>
    <x v="1"/>
    <x v="0"/>
    <x v="0"/>
    <n v="102000000"/>
    <m/>
    <m/>
    <m/>
    <m/>
    <n v="102000000"/>
    <n v="102000000"/>
    <x v="0"/>
    <x v="0"/>
    <n v="202300000000060"/>
    <x v="3"/>
    <s v="3202032"/>
    <m/>
    <x v="7"/>
  </r>
  <r>
    <s v="DM09-3202032-1-21-GEN-2"/>
    <x v="1"/>
    <x v="6"/>
    <x v="61"/>
    <x v="2"/>
    <x v="1"/>
    <x v="0"/>
    <x v="0"/>
    <n v="51433500"/>
    <m/>
    <m/>
    <m/>
    <m/>
    <n v="51433500"/>
    <n v="51433500"/>
    <x v="0"/>
    <x v="0"/>
    <n v="202300000000060"/>
    <x v="3"/>
    <s v="3202032"/>
    <m/>
    <x v="7"/>
  </r>
  <r>
    <s v="DM09-3202055-23-11-GEN-2"/>
    <x v="1"/>
    <x v="6"/>
    <x v="61"/>
    <x v="0"/>
    <x v="0"/>
    <x v="0"/>
    <x v="0"/>
    <n v="42147500"/>
    <m/>
    <m/>
    <m/>
    <m/>
    <n v="42147500"/>
    <n v="42147500"/>
    <x v="0"/>
    <x v="0"/>
    <n v="202300000000060"/>
    <x v="13"/>
    <s v="3202055"/>
    <m/>
    <x v="32"/>
  </r>
  <r>
    <s v="DM09-3202056-5-11-GEN-2"/>
    <x v="1"/>
    <x v="6"/>
    <x v="61"/>
    <x v="0"/>
    <x v="0"/>
    <x v="0"/>
    <x v="0"/>
    <n v="5000000"/>
    <n v="5000000"/>
    <m/>
    <m/>
    <m/>
    <n v="0"/>
    <n v="0"/>
    <x v="0"/>
    <x v="0"/>
    <n v="202300000000060"/>
    <x v="8"/>
    <s v="3202056"/>
    <m/>
    <x v="23"/>
  </r>
  <r>
    <s v="DM09-3202056-5-21-GEN-2"/>
    <x v="1"/>
    <x v="6"/>
    <x v="61"/>
    <x v="2"/>
    <x v="1"/>
    <x v="0"/>
    <x v="0"/>
    <n v="49760500"/>
    <m/>
    <m/>
    <m/>
    <m/>
    <n v="49760500"/>
    <n v="49760500"/>
    <x v="0"/>
    <x v="0"/>
    <n v="202300000000060"/>
    <x v="8"/>
    <s v="3202056"/>
    <m/>
    <x v="23"/>
  </r>
  <r>
    <s v="DM09-3202060-19_2-11-GEN-2"/>
    <x v="1"/>
    <x v="6"/>
    <x v="61"/>
    <x v="0"/>
    <x v="0"/>
    <x v="0"/>
    <x v="0"/>
    <n v="15136000"/>
    <m/>
    <m/>
    <m/>
    <m/>
    <n v="15136000"/>
    <n v="15136000"/>
    <x v="0"/>
    <x v="0"/>
    <n v="202300000000060"/>
    <x v="9"/>
    <s v="3202060"/>
    <m/>
    <x v="26"/>
  </r>
  <r>
    <s v="DM09-3202060-19_2-20-GEN-2"/>
    <x v="1"/>
    <x v="6"/>
    <x v="61"/>
    <x v="1"/>
    <x v="1"/>
    <x v="0"/>
    <x v="0"/>
    <n v="38000000"/>
    <m/>
    <m/>
    <m/>
    <m/>
    <n v="38000000"/>
    <n v="38000000"/>
    <x v="0"/>
    <x v="0"/>
    <n v="202300000000060"/>
    <x v="9"/>
    <s v="3202060"/>
    <m/>
    <x v="26"/>
  </r>
  <r>
    <s v="DM09-3202060-19_2-21-GEN-2"/>
    <x v="1"/>
    <x v="6"/>
    <x v="61"/>
    <x v="2"/>
    <x v="1"/>
    <x v="0"/>
    <x v="0"/>
    <n v="15136000"/>
    <m/>
    <m/>
    <m/>
    <m/>
    <n v="15136000"/>
    <n v="15136000"/>
    <x v="0"/>
    <x v="0"/>
    <n v="202300000000060"/>
    <x v="9"/>
    <s v="3202060"/>
    <m/>
    <x v="26"/>
  </r>
  <r>
    <s v="DM10-3202008-10-11-GEN-2"/>
    <x v="1"/>
    <x v="6"/>
    <x v="62"/>
    <x v="0"/>
    <x v="0"/>
    <x v="0"/>
    <x v="0"/>
    <n v="151200000"/>
    <m/>
    <m/>
    <m/>
    <m/>
    <n v="151200000"/>
    <n v="151200000"/>
    <x v="0"/>
    <x v="0"/>
    <n v="202300000000060"/>
    <x v="0"/>
    <s v="3202008"/>
    <m/>
    <x v="11"/>
  </r>
  <r>
    <s v="DM10-3202008-10-20-GEN-2"/>
    <x v="1"/>
    <x v="6"/>
    <x v="62"/>
    <x v="1"/>
    <x v="1"/>
    <x v="0"/>
    <x v="0"/>
    <n v="310000000"/>
    <m/>
    <m/>
    <m/>
    <m/>
    <n v="310000000"/>
    <n v="310000000"/>
    <x v="0"/>
    <x v="0"/>
    <n v="202300000000060"/>
    <x v="0"/>
    <s v="3202008"/>
    <m/>
    <x v="11"/>
  </r>
  <r>
    <s v="DM10-3202008-10-21-GEN-2"/>
    <x v="1"/>
    <x v="6"/>
    <x v="62"/>
    <x v="2"/>
    <x v="1"/>
    <x v="0"/>
    <x v="0"/>
    <n v="68659500"/>
    <m/>
    <m/>
    <m/>
    <m/>
    <n v="68659500"/>
    <n v="68659500"/>
    <x v="0"/>
    <x v="0"/>
    <n v="202300000000060"/>
    <x v="0"/>
    <s v="3202008"/>
    <m/>
    <x v="11"/>
  </r>
  <r>
    <s v="DM10-3202008-15-20-GEN-2"/>
    <x v="1"/>
    <x v="6"/>
    <x v="62"/>
    <x v="1"/>
    <x v="1"/>
    <x v="0"/>
    <x v="0"/>
    <n v="20000000"/>
    <m/>
    <m/>
    <m/>
    <m/>
    <n v="20000000"/>
    <n v="20000000"/>
    <x v="0"/>
    <x v="0"/>
    <n v="202300000000060"/>
    <x v="0"/>
    <s v="3202008"/>
    <m/>
    <x v="0"/>
  </r>
  <r>
    <s v="DM10-3202008-15-21-GEN-2"/>
    <x v="1"/>
    <x v="6"/>
    <x v="62"/>
    <x v="2"/>
    <x v="1"/>
    <x v="0"/>
    <x v="0"/>
    <n v="54740000"/>
    <m/>
    <m/>
    <m/>
    <m/>
    <n v="54740000"/>
    <n v="54740000"/>
    <x v="0"/>
    <x v="0"/>
    <n v="202300000000060"/>
    <x v="0"/>
    <s v="3202008"/>
    <m/>
    <x v="0"/>
  </r>
  <r>
    <s v="DM10-3202008-9-21-GEN-2"/>
    <x v="1"/>
    <x v="6"/>
    <x v="62"/>
    <x v="2"/>
    <x v="1"/>
    <x v="0"/>
    <x v="0"/>
    <n v="61572000"/>
    <m/>
    <m/>
    <m/>
    <m/>
    <n v="61572000"/>
    <n v="61572000"/>
    <x v="0"/>
    <x v="0"/>
    <n v="202300000000060"/>
    <x v="0"/>
    <s v="3202008"/>
    <m/>
    <x v="6"/>
  </r>
  <r>
    <s v="DM10-3202032-1-11-GEN-2"/>
    <x v="1"/>
    <x v="6"/>
    <x v="62"/>
    <x v="0"/>
    <x v="0"/>
    <x v="0"/>
    <x v="0"/>
    <n v="65000000"/>
    <n v="65000000"/>
    <m/>
    <m/>
    <m/>
    <n v="0"/>
    <n v="0"/>
    <x v="0"/>
    <x v="0"/>
    <n v="202300000000060"/>
    <x v="3"/>
    <s v="3202032"/>
    <m/>
    <x v="7"/>
  </r>
  <r>
    <s v="DM10-3202032-1-20-GEN-2"/>
    <x v="1"/>
    <x v="6"/>
    <x v="62"/>
    <x v="1"/>
    <x v="1"/>
    <x v="0"/>
    <x v="0"/>
    <n v="191000000"/>
    <m/>
    <m/>
    <m/>
    <m/>
    <n v="191000000"/>
    <n v="191000000"/>
    <x v="0"/>
    <x v="0"/>
    <n v="202300000000060"/>
    <x v="3"/>
    <s v="3202032"/>
    <m/>
    <x v="7"/>
  </r>
  <r>
    <s v="DM10-3202032-1-21-GEN-2"/>
    <x v="1"/>
    <x v="6"/>
    <x v="62"/>
    <x v="2"/>
    <x v="1"/>
    <x v="0"/>
    <x v="0"/>
    <n v="55230000"/>
    <m/>
    <m/>
    <m/>
    <m/>
    <n v="55230000"/>
    <n v="55230000"/>
    <x v="0"/>
    <x v="0"/>
    <n v="202300000000060"/>
    <x v="3"/>
    <s v="3202032"/>
    <m/>
    <x v="7"/>
  </r>
  <r>
    <s v="DM10-3202055-23-20-GEN-2"/>
    <x v="1"/>
    <x v="6"/>
    <x v="62"/>
    <x v="1"/>
    <x v="1"/>
    <x v="0"/>
    <x v="0"/>
    <n v="30000000"/>
    <m/>
    <m/>
    <m/>
    <m/>
    <n v="30000000"/>
    <n v="30000000"/>
    <x v="0"/>
    <x v="0"/>
    <n v="202300000000060"/>
    <x v="13"/>
    <s v="3202055"/>
    <m/>
    <x v="32"/>
  </r>
  <r>
    <s v="DM10-3202055-23-21-GEN-2"/>
    <x v="1"/>
    <x v="6"/>
    <x v="62"/>
    <x v="2"/>
    <x v="1"/>
    <x v="0"/>
    <x v="0"/>
    <n v="79291645"/>
    <m/>
    <m/>
    <m/>
    <m/>
    <n v="79291645"/>
    <n v="79291645"/>
    <x v="0"/>
    <x v="0"/>
    <n v="202300000000060"/>
    <x v="13"/>
    <s v="3202055"/>
    <m/>
    <x v="32"/>
  </r>
  <r>
    <s v="DM10-3202056-5-20-GEN-2"/>
    <x v="1"/>
    <x v="6"/>
    <x v="62"/>
    <x v="1"/>
    <x v="1"/>
    <x v="0"/>
    <x v="0"/>
    <n v="60000000"/>
    <m/>
    <m/>
    <m/>
    <m/>
    <n v="60000000"/>
    <n v="60000000"/>
    <x v="0"/>
    <x v="0"/>
    <n v="202300000000060"/>
    <x v="8"/>
    <s v="3202056"/>
    <m/>
    <x v="23"/>
  </r>
  <r>
    <s v="DM10-3202056-5-21-GEN-2"/>
    <x v="1"/>
    <x v="6"/>
    <x v="62"/>
    <x v="2"/>
    <x v="1"/>
    <x v="0"/>
    <x v="0"/>
    <n v="55230000"/>
    <m/>
    <m/>
    <m/>
    <m/>
    <n v="55230000"/>
    <n v="55230000"/>
    <x v="0"/>
    <x v="0"/>
    <n v="202300000000060"/>
    <x v="8"/>
    <s v="3202056"/>
    <m/>
    <x v="23"/>
  </r>
  <r>
    <s v="DM11-3202008-10-11-GEN-2"/>
    <x v="1"/>
    <x v="6"/>
    <x v="63"/>
    <x v="0"/>
    <x v="0"/>
    <x v="0"/>
    <x v="0"/>
    <n v="62913000"/>
    <n v="2000000"/>
    <m/>
    <m/>
    <m/>
    <n v="60913000"/>
    <n v="60913000"/>
    <x v="0"/>
    <x v="0"/>
    <n v="202300000000060"/>
    <x v="0"/>
    <s v="3202008"/>
    <m/>
    <x v="11"/>
  </r>
  <r>
    <s v="DM11-3202008-15-11-GEN-2"/>
    <x v="1"/>
    <x v="6"/>
    <x v="63"/>
    <x v="0"/>
    <x v="0"/>
    <x v="0"/>
    <x v="0"/>
    <n v="21470000"/>
    <m/>
    <m/>
    <m/>
    <m/>
    <n v="21470000"/>
    <n v="21470000"/>
    <x v="0"/>
    <x v="0"/>
    <n v="202300000000060"/>
    <x v="0"/>
    <s v="3202008"/>
    <m/>
    <x v="0"/>
  </r>
  <r>
    <s v="DM11-3202008-15-21-GEN-2"/>
    <x v="1"/>
    <x v="6"/>
    <x v="63"/>
    <x v="2"/>
    <x v="1"/>
    <x v="0"/>
    <x v="0"/>
    <n v="49760500"/>
    <m/>
    <m/>
    <m/>
    <m/>
    <n v="49760500"/>
    <n v="49760500"/>
    <x v="0"/>
    <x v="0"/>
    <n v="202300000000060"/>
    <x v="0"/>
    <s v="3202008"/>
    <m/>
    <x v="0"/>
  </r>
  <r>
    <s v="DM11-3202008-9-11-GEN-2"/>
    <x v="1"/>
    <x v="6"/>
    <x v="63"/>
    <x v="0"/>
    <x v="0"/>
    <x v="0"/>
    <x v="0"/>
    <n v="49600000"/>
    <n v="2000000"/>
    <m/>
    <m/>
    <m/>
    <n v="47600000"/>
    <n v="47600000"/>
    <x v="0"/>
    <x v="0"/>
    <n v="202300000000060"/>
    <x v="0"/>
    <s v="3202008"/>
    <m/>
    <x v="6"/>
  </r>
  <r>
    <s v="DM11-3202008-9-20-GEN-2"/>
    <x v="1"/>
    <x v="6"/>
    <x v="63"/>
    <x v="1"/>
    <x v="1"/>
    <x v="0"/>
    <x v="0"/>
    <n v="4000000"/>
    <m/>
    <m/>
    <m/>
    <m/>
    <n v="4000000"/>
    <n v="4000000"/>
    <x v="0"/>
    <x v="0"/>
    <n v="202300000000060"/>
    <x v="0"/>
    <s v="3202008"/>
    <m/>
    <x v="6"/>
  </r>
  <r>
    <s v="DM11-3202032-1-11-GEN-2"/>
    <x v="1"/>
    <x v="6"/>
    <x v="63"/>
    <x v="0"/>
    <x v="0"/>
    <x v="0"/>
    <x v="0"/>
    <n v="64763000"/>
    <n v="2500000"/>
    <m/>
    <m/>
    <m/>
    <n v="62263000"/>
    <n v="62263000"/>
    <x v="0"/>
    <x v="0"/>
    <n v="202300000000060"/>
    <x v="3"/>
    <s v="3202032"/>
    <m/>
    <x v="7"/>
  </r>
  <r>
    <s v="DM11-3202032-1-20-GEN-2"/>
    <x v="1"/>
    <x v="6"/>
    <x v="63"/>
    <x v="1"/>
    <x v="1"/>
    <x v="0"/>
    <x v="0"/>
    <n v="33540673"/>
    <m/>
    <m/>
    <m/>
    <m/>
    <n v="33540673"/>
    <n v="33540673"/>
    <x v="0"/>
    <x v="0"/>
    <n v="202300000000060"/>
    <x v="3"/>
    <s v="3202032"/>
    <m/>
    <x v="7"/>
  </r>
  <r>
    <s v="DM11-3202032-1-21-GEN-2"/>
    <x v="1"/>
    <x v="6"/>
    <x v="63"/>
    <x v="2"/>
    <x v="1"/>
    <x v="0"/>
    <x v="0"/>
    <n v="4000000"/>
    <m/>
    <m/>
    <m/>
    <m/>
    <n v="4000000"/>
    <n v="4000000"/>
    <x v="0"/>
    <x v="0"/>
    <n v="202300000000060"/>
    <x v="3"/>
    <s v="3202032"/>
    <m/>
    <x v="7"/>
  </r>
  <r>
    <s v="DM11-3202056-5-11-GEN-2"/>
    <x v="1"/>
    <x v="6"/>
    <x v="63"/>
    <x v="0"/>
    <x v="0"/>
    <x v="0"/>
    <x v="0"/>
    <n v="47600000"/>
    <m/>
    <m/>
    <m/>
    <m/>
    <n v="47600000"/>
    <n v="47600000"/>
    <x v="0"/>
    <x v="0"/>
    <n v="202300000000060"/>
    <x v="8"/>
    <s v="3202056"/>
    <m/>
    <x v="23"/>
  </r>
  <r>
    <s v="DM11-3202060-19_2-11-GEN-2"/>
    <x v="1"/>
    <x v="6"/>
    <x v="63"/>
    <x v="0"/>
    <x v="0"/>
    <x v="0"/>
    <x v="0"/>
    <n v="33240000"/>
    <m/>
    <m/>
    <m/>
    <m/>
    <n v="33240000"/>
    <n v="33240000"/>
    <x v="0"/>
    <x v="0"/>
    <n v="202300000000060"/>
    <x v="9"/>
    <s v="3202060"/>
    <m/>
    <x v="26"/>
  </r>
  <r>
    <s v="DM11-3202060-19_2-20-GEN-2"/>
    <x v="1"/>
    <x v="6"/>
    <x v="63"/>
    <x v="1"/>
    <x v="1"/>
    <x v="0"/>
    <x v="0"/>
    <n v="10000000"/>
    <m/>
    <m/>
    <m/>
    <m/>
    <n v="10000000"/>
    <n v="10000000"/>
    <x v="0"/>
    <x v="0"/>
    <n v="202300000000060"/>
    <x v="9"/>
    <s v="3202060"/>
    <m/>
    <x v="26"/>
  </r>
  <r>
    <s v="DC00-3299060-7-11-GEN-2"/>
    <x v="1"/>
    <x v="5"/>
    <x v="36"/>
    <x v="0"/>
    <x v="0"/>
    <x v="0"/>
    <x v="0"/>
    <n v="159460480"/>
    <m/>
    <m/>
    <n v="159460480"/>
    <n v="159460480"/>
    <n v="159460480"/>
    <n v="159460480"/>
    <x v="1"/>
    <x v="2"/>
    <n v="2019011000081"/>
    <x v="11"/>
    <s v="3299060"/>
    <m/>
    <x v="34"/>
  </r>
  <r>
    <s v="DM00-3299060-7-11-GEN-2"/>
    <x v="1"/>
    <x v="6"/>
    <x v="52"/>
    <x v="0"/>
    <x v="0"/>
    <x v="0"/>
    <x v="0"/>
    <n v="132006860"/>
    <m/>
    <m/>
    <m/>
    <m/>
    <n v="132006860"/>
    <n v="132006860"/>
    <x v="1"/>
    <x v="2"/>
    <n v="2019011000081"/>
    <x v="11"/>
    <s v="3299060"/>
    <m/>
    <x v="34"/>
  </r>
  <r>
    <s v="DN00-3299060-7-11-GEN-2"/>
    <x v="1"/>
    <x v="2"/>
    <x v="6"/>
    <x v="0"/>
    <x v="0"/>
    <x v="0"/>
    <x v="0"/>
    <n v="110092871"/>
    <m/>
    <m/>
    <m/>
    <m/>
    <n v="110092871"/>
    <n v="110092871"/>
    <x v="1"/>
    <x v="2"/>
    <n v="2019011000081"/>
    <x v="11"/>
    <s v="3299060"/>
    <m/>
    <x v="34"/>
  </r>
  <r>
    <s v="DO00-3299060-7-11-GEN-2"/>
    <x v="1"/>
    <x v="7"/>
    <x v="64"/>
    <x v="0"/>
    <x v="0"/>
    <x v="0"/>
    <x v="0"/>
    <n v="147090180"/>
    <m/>
    <n v="22433767"/>
    <m/>
    <m/>
    <n v="169523947"/>
    <n v="169523947"/>
    <x v="1"/>
    <x v="2"/>
    <n v="2019011000081"/>
    <x v="11"/>
    <s v="3299060"/>
    <m/>
    <x v="34"/>
  </r>
  <r>
    <s v="DP00-3299060-7-11-GEN-2"/>
    <x v="1"/>
    <x v="4"/>
    <x v="24"/>
    <x v="0"/>
    <x v="0"/>
    <x v="0"/>
    <x v="0"/>
    <n v="125672360"/>
    <m/>
    <m/>
    <m/>
    <m/>
    <n v="125672360"/>
    <n v="125672360"/>
    <x v="1"/>
    <x v="2"/>
    <n v="2019011000081"/>
    <x v="11"/>
    <s v="3299060"/>
    <m/>
    <x v="34"/>
  </r>
  <r>
    <s v="DR00-3299060-7-11-GEN-2"/>
    <x v="1"/>
    <x v="3"/>
    <x v="15"/>
    <x v="0"/>
    <x v="0"/>
    <x v="0"/>
    <x v="0"/>
    <n v="91085990"/>
    <m/>
    <m/>
    <m/>
    <m/>
    <n v="91085990"/>
    <n v="91085990"/>
    <x v="1"/>
    <x v="2"/>
    <n v="2019011000081"/>
    <x v="11"/>
    <s v="3299060"/>
    <m/>
    <x v="34"/>
  </r>
  <r>
    <s v="SC10-3299058-18-11-GEN-2"/>
    <x v="0"/>
    <x v="8"/>
    <x v="65"/>
    <x v="0"/>
    <x v="0"/>
    <x v="0"/>
    <x v="0"/>
    <n v="100000000"/>
    <m/>
    <m/>
    <m/>
    <m/>
    <n v="100000000"/>
    <n v="100000000"/>
    <x v="1"/>
    <x v="2"/>
    <n v="2019011000081"/>
    <x v="14"/>
    <s v="3299058"/>
    <m/>
    <x v="35"/>
  </r>
  <r>
    <s v="SC10-3299060-7-11-GEN-2"/>
    <x v="0"/>
    <x v="8"/>
    <x v="65"/>
    <x v="0"/>
    <x v="0"/>
    <x v="0"/>
    <x v="0"/>
    <n v="5279371259"/>
    <n v="22433767"/>
    <m/>
    <m/>
    <m/>
    <n v="5256937492"/>
    <n v="5256937492"/>
    <x v="1"/>
    <x v="2"/>
    <n v="2019011000081"/>
    <x v="11"/>
    <s v="3299060"/>
    <m/>
    <x v="34"/>
  </r>
  <r>
    <s v="SC14-3202008-15-20-GEN-2"/>
    <x v="0"/>
    <x v="8"/>
    <x v="66"/>
    <x v="1"/>
    <x v="1"/>
    <x v="0"/>
    <x v="0"/>
    <n v="1523280000"/>
    <m/>
    <m/>
    <m/>
    <m/>
    <n v="1523280000"/>
    <n v="1523280000"/>
    <x v="0"/>
    <x v="0"/>
    <n v="202300000000060"/>
    <x v="0"/>
    <s v="3202008"/>
    <m/>
    <x v="0"/>
  </r>
  <r>
    <s v="SC07-3299054-0-11-GEN-2"/>
    <x v="0"/>
    <x v="9"/>
    <x v="67"/>
    <x v="0"/>
    <x v="0"/>
    <x v="0"/>
    <x v="0"/>
    <n v="1747276000"/>
    <m/>
    <m/>
    <m/>
    <m/>
    <n v="1747276000"/>
    <n v="1747276000"/>
    <x v="1"/>
    <x v="2"/>
    <n v="2019011000081"/>
    <x v="15"/>
    <s v="3299054"/>
    <m/>
    <x v="36"/>
  </r>
  <r>
    <s v="SC02-3299060-10-11-GEN-2"/>
    <x v="0"/>
    <x v="9"/>
    <x v="68"/>
    <x v="0"/>
    <x v="0"/>
    <x v="0"/>
    <x v="0"/>
    <n v="527340000"/>
    <m/>
    <m/>
    <m/>
    <m/>
    <n v="527340000"/>
    <n v="527340000"/>
    <x v="1"/>
    <x v="2"/>
    <n v="2019011000081"/>
    <x v="11"/>
    <s v="3299060"/>
    <m/>
    <x v="37"/>
  </r>
  <r>
    <s v="DO00-3202008-12-11-GEN-2"/>
    <x v="1"/>
    <x v="7"/>
    <x v="64"/>
    <x v="0"/>
    <x v="0"/>
    <x v="0"/>
    <x v="0"/>
    <n v="151404000"/>
    <m/>
    <m/>
    <m/>
    <m/>
    <n v="151404000"/>
    <n v="151404000"/>
    <x v="0"/>
    <x v="0"/>
    <n v="202300000000060"/>
    <x v="0"/>
    <s v="3202008"/>
    <m/>
    <x v="29"/>
  </r>
  <r>
    <s v="DO00-3202008-12-20-GEN-2"/>
    <x v="1"/>
    <x v="7"/>
    <x v="64"/>
    <x v="1"/>
    <x v="1"/>
    <x v="0"/>
    <x v="0"/>
    <n v="482000000"/>
    <m/>
    <m/>
    <m/>
    <m/>
    <n v="482000000"/>
    <n v="482000000"/>
    <x v="0"/>
    <x v="0"/>
    <n v="202300000000060"/>
    <x v="0"/>
    <s v="3202008"/>
    <m/>
    <x v="29"/>
  </r>
  <r>
    <s v="DO00-3202008-12-21-GEN-2"/>
    <x v="1"/>
    <x v="7"/>
    <x v="64"/>
    <x v="2"/>
    <x v="1"/>
    <x v="0"/>
    <x v="0"/>
    <n v="44268000"/>
    <m/>
    <n v="35500"/>
    <m/>
    <m/>
    <n v="44303500"/>
    <n v="44303500"/>
    <x v="0"/>
    <x v="0"/>
    <n v="202300000000060"/>
    <x v="0"/>
    <s v="3202008"/>
    <m/>
    <x v="29"/>
  </r>
  <r>
    <s v="DO00-3202008-15-11-GEN-2"/>
    <x v="1"/>
    <x v="7"/>
    <x v="64"/>
    <x v="0"/>
    <x v="0"/>
    <x v="0"/>
    <x v="0"/>
    <n v="549136500"/>
    <m/>
    <m/>
    <m/>
    <m/>
    <n v="549136500"/>
    <n v="549136500"/>
    <x v="0"/>
    <x v="0"/>
    <n v="202300000000060"/>
    <x v="0"/>
    <s v="3202008"/>
    <m/>
    <x v="0"/>
  </r>
  <r>
    <s v="DO00-3202008-15-20-GEN-2"/>
    <x v="1"/>
    <x v="7"/>
    <x v="64"/>
    <x v="1"/>
    <x v="1"/>
    <x v="0"/>
    <x v="0"/>
    <n v="30000000"/>
    <m/>
    <n v="900667"/>
    <m/>
    <m/>
    <n v="30900667"/>
    <n v="30900667"/>
    <x v="0"/>
    <x v="0"/>
    <n v="202300000000060"/>
    <x v="0"/>
    <s v="3202008"/>
    <m/>
    <x v="0"/>
  </r>
  <r>
    <s v="DO00-3202008-15-21-GEN-2"/>
    <x v="1"/>
    <x v="7"/>
    <x v="64"/>
    <x v="2"/>
    <x v="1"/>
    <x v="0"/>
    <x v="0"/>
    <n v="55000000"/>
    <m/>
    <m/>
    <m/>
    <m/>
    <n v="55000000"/>
    <n v="55000000"/>
    <x v="0"/>
    <x v="0"/>
    <n v="202300000000060"/>
    <x v="0"/>
    <s v="3202008"/>
    <m/>
    <x v="0"/>
  </r>
  <r>
    <s v="DO00-3202008-9-11-GEN-2"/>
    <x v="1"/>
    <x v="7"/>
    <x v="64"/>
    <x v="0"/>
    <x v="0"/>
    <x v="0"/>
    <x v="0"/>
    <n v="113531000"/>
    <m/>
    <m/>
    <m/>
    <m/>
    <n v="113531000"/>
    <n v="113531000"/>
    <x v="0"/>
    <x v="0"/>
    <n v="202300000000060"/>
    <x v="0"/>
    <s v="3202008"/>
    <m/>
    <x v="6"/>
  </r>
  <r>
    <s v="DO00-3202008-9-20-GEN-2"/>
    <x v="1"/>
    <x v="7"/>
    <x v="64"/>
    <x v="1"/>
    <x v="1"/>
    <x v="0"/>
    <x v="0"/>
    <n v="250000000"/>
    <m/>
    <m/>
    <m/>
    <m/>
    <n v="250000000"/>
    <n v="250000000"/>
    <x v="0"/>
    <x v="0"/>
    <n v="202300000000060"/>
    <x v="0"/>
    <s v="3202008"/>
    <m/>
    <x v="6"/>
  </r>
  <r>
    <s v="DO00-3202008-9-21-GEN-2"/>
    <x v="1"/>
    <x v="7"/>
    <x v="64"/>
    <x v="2"/>
    <x v="1"/>
    <x v="0"/>
    <x v="0"/>
    <n v="121572000"/>
    <m/>
    <n v="3941000"/>
    <m/>
    <m/>
    <n v="125513000"/>
    <n v="125513000"/>
    <x v="0"/>
    <x v="0"/>
    <n v="202300000000060"/>
    <x v="0"/>
    <s v="3202008"/>
    <m/>
    <x v="6"/>
  </r>
  <r>
    <s v="DO00-3202010-24-20-GEN-2"/>
    <x v="1"/>
    <x v="7"/>
    <x v="64"/>
    <x v="1"/>
    <x v="1"/>
    <x v="0"/>
    <x v="0"/>
    <n v="35000000"/>
    <m/>
    <n v="1652732"/>
    <m/>
    <m/>
    <n v="36652732"/>
    <n v="36652732"/>
    <x v="0"/>
    <x v="0"/>
    <n v="202300000000060"/>
    <x v="1"/>
    <s v="3202010"/>
    <m/>
    <x v="1"/>
  </r>
  <r>
    <s v="DO00-3202010-24-21-GEN-2"/>
    <x v="1"/>
    <x v="7"/>
    <x v="64"/>
    <x v="2"/>
    <x v="1"/>
    <x v="0"/>
    <x v="0"/>
    <n v="52360000"/>
    <m/>
    <n v="164371"/>
    <m/>
    <m/>
    <n v="52524371"/>
    <n v="52524371"/>
    <x v="0"/>
    <x v="0"/>
    <n v="202300000000060"/>
    <x v="1"/>
    <s v="3202010"/>
    <m/>
    <x v="1"/>
  </r>
  <r>
    <s v="DO00-3202032-1-11-GEN-2"/>
    <x v="1"/>
    <x v="7"/>
    <x v="64"/>
    <x v="0"/>
    <x v="0"/>
    <x v="0"/>
    <x v="0"/>
    <n v="230945672"/>
    <n v="155000000"/>
    <m/>
    <m/>
    <m/>
    <n v="75945672"/>
    <n v="75945672"/>
    <x v="0"/>
    <x v="0"/>
    <n v="202300000000060"/>
    <x v="3"/>
    <s v="3202032"/>
    <m/>
    <x v="7"/>
  </r>
  <r>
    <s v="DO00-3202032-1-20-GEN-2"/>
    <x v="1"/>
    <x v="7"/>
    <x v="64"/>
    <x v="1"/>
    <x v="1"/>
    <x v="0"/>
    <x v="0"/>
    <n v="45914215"/>
    <m/>
    <n v="12536530"/>
    <m/>
    <m/>
    <n v="58450745"/>
    <n v="58450745"/>
    <x v="0"/>
    <x v="0"/>
    <n v="202300000000060"/>
    <x v="3"/>
    <s v="3202032"/>
    <m/>
    <x v="7"/>
  </r>
  <r>
    <s v="DO00-3202032-1-21-GEN-2"/>
    <x v="1"/>
    <x v="7"/>
    <x v="64"/>
    <x v="2"/>
    <x v="1"/>
    <x v="0"/>
    <x v="0"/>
    <n v="272474894"/>
    <m/>
    <n v="389200"/>
    <m/>
    <m/>
    <n v="272864094"/>
    <n v="272864094"/>
    <x v="0"/>
    <x v="0"/>
    <n v="202300000000060"/>
    <x v="3"/>
    <s v="3202032"/>
    <m/>
    <x v="7"/>
  </r>
  <r>
    <s v="DO00-3202053-26-11-GEN-2"/>
    <x v="1"/>
    <x v="7"/>
    <x v="64"/>
    <x v="0"/>
    <x v="0"/>
    <x v="0"/>
    <x v="0"/>
    <n v="75198500"/>
    <m/>
    <m/>
    <m/>
    <m/>
    <n v="75198500"/>
    <n v="75198500"/>
    <x v="0"/>
    <x v="0"/>
    <n v="202300000000060"/>
    <x v="2"/>
    <s v="3202053"/>
    <m/>
    <x v="16"/>
  </r>
  <r>
    <s v="DO00-3202055-23-21-GEN-2"/>
    <x v="1"/>
    <x v="7"/>
    <x v="64"/>
    <x v="2"/>
    <x v="1"/>
    <x v="0"/>
    <x v="0"/>
    <n v="49980000"/>
    <m/>
    <m/>
    <m/>
    <m/>
    <n v="49980000"/>
    <n v="49980000"/>
    <x v="0"/>
    <x v="0"/>
    <n v="202300000000060"/>
    <x v="13"/>
    <s v="3202055"/>
    <m/>
    <x v="32"/>
  </r>
  <r>
    <s v="DO00-3202056-5-21-GEN-2"/>
    <x v="1"/>
    <x v="7"/>
    <x v="64"/>
    <x v="2"/>
    <x v="1"/>
    <x v="0"/>
    <x v="0"/>
    <n v="101002000"/>
    <m/>
    <m/>
    <m/>
    <m/>
    <n v="101002000"/>
    <n v="101002000"/>
    <x v="0"/>
    <x v="0"/>
    <n v="202300000000060"/>
    <x v="8"/>
    <s v="3202056"/>
    <m/>
    <x v="23"/>
  </r>
  <r>
    <s v="DO00-3202060-19_2-21-GEN-2"/>
    <x v="1"/>
    <x v="7"/>
    <x v="64"/>
    <x v="2"/>
    <x v="1"/>
    <x v="0"/>
    <x v="0"/>
    <n v="41307000"/>
    <m/>
    <m/>
    <m/>
    <m/>
    <n v="41307000"/>
    <n v="41307000"/>
    <x v="0"/>
    <x v="0"/>
    <n v="202300000000060"/>
    <x v="9"/>
    <s v="3202060"/>
    <m/>
    <x v="26"/>
  </r>
  <r>
    <s v="DO00-3299016-6-20-GEN-2"/>
    <x v="1"/>
    <x v="7"/>
    <x v="64"/>
    <x v="1"/>
    <x v="1"/>
    <x v="0"/>
    <x v="0"/>
    <n v="13000000"/>
    <m/>
    <m/>
    <m/>
    <m/>
    <n v="13000000"/>
    <n v="13000000"/>
    <x v="1"/>
    <x v="1"/>
    <n v="202300000000304"/>
    <x v="10"/>
    <s v="3299016"/>
    <m/>
    <x v="24"/>
  </r>
  <r>
    <s v="DO01-3202008-15-11-GEN-2"/>
    <x v="1"/>
    <x v="7"/>
    <x v="69"/>
    <x v="0"/>
    <x v="0"/>
    <x v="0"/>
    <x v="0"/>
    <n v="49760500"/>
    <m/>
    <m/>
    <m/>
    <m/>
    <n v="49760500"/>
    <n v="49760500"/>
    <x v="0"/>
    <x v="0"/>
    <n v="202300000000060"/>
    <x v="0"/>
    <s v="3202008"/>
    <m/>
    <x v="0"/>
  </r>
  <r>
    <s v="DO01-3202032-1-11-GEN-2"/>
    <x v="1"/>
    <x v="7"/>
    <x v="69"/>
    <x v="0"/>
    <x v="0"/>
    <x v="0"/>
    <x v="0"/>
    <n v="98492928"/>
    <n v="5536396"/>
    <m/>
    <m/>
    <m/>
    <n v="92956532"/>
    <n v="92956532"/>
    <x v="0"/>
    <x v="0"/>
    <n v="202300000000060"/>
    <x v="3"/>
    <s v="3202032"/>
    <m/>
    <x v="7"/>
  </r>
  <r>
    <s v="DO01-3202032-1-20-GEN-2"/>
    <x v="1"/>
    <x v="7"/>
    <x v="69"/>
    <x v="1"/>
    <x v="1"/>
    <x v="0"/>
    <x v="0"/>
    <n v="72279881"/>
    <n v="2018205"/>
    <m/>
    <m/>
    <m/>
    <n v="70261676"/>
    <n v="70261676"/>
    <x v="0"/>
    <x v="0"/>
    <n v="202300000000060"/>
    <x v="3"/>
    <s v="3202032"/>
    <m/>
    <x v="7"/>
  </r>
  <r>
    <s v="DO01-3202032-1-21-GEN-2"/>
    <x v="1"/>
    <x v="7"/>
    <x v="69"/>
    <x v="2"/>
    <x v="1"/>
    <x v="0"/>
    <x v="0"/>
    <n v="15295351"/>
    <m/>
    <m/>
    <m/>
    <m/>
    <n v="15295351"/>
    <n v="15295351"/>
    <x v="0"/>
    <x v="0"/>
    <n v="202300000000060"/>
    <x v="3"/>
    <s v="3202032"/>
    <m/>
    <x v="7"/>
  </r>
  <r>
    <s v="DO01-3202038-16-11-GEN-2"/>
    <x v="1"/>
    <x v="7"/>
    <x v="69"/>
    <x v="0"/>
    <x v="0"/>
    <x v="0"/>
    <x v="0"/>
    <n v="41613000"/>
    <m/>
    <m/>
    <m/>
    <m/>
    <n v="41613000"/>
    <n v="41613000"/>
    <x v="0"/>
    <x v="0"/>
    <n v="202300000000060"/>
    <x v="6"/>
    <s v="3202038"/>
    <m/>
    <x v="33"/>
  </r>
  <r>
    <s v="DO01-3202038-17-21-GEN-2"/>
    <x v="1"/>
    <x v="7"/>
    <x v="69"/>
    <x v="2"/>
    <x v="1"/>
    <x v="0"/>
    <x v="0"/>
    <n v="20823000"/>
    <m/>
    <m/>
    <m/>
    <m/>
    <n v="20823000"/>
    <n v="20823000"/>
    <x v="0"/>
    <x v="0"/>
    <n v="202300000000060"/>
    <x v="6"/>
    <s v="3202038"/>
    <m/>
    <x v="14"/>
  </r>
  <r>
    <s v="DO01-3202052-7-20-GEN-2"/>
    <x v="1"/>
    <x v="7"/>
    <x v="69"/>
    <x v="1"/>
    <x v="1"/>
    <x v="0"/>
    <x v="0"/>
    <n v="28560000"/>
    <m/>
    <m/>
    <m/>
    <m/>
    <n v="28560000"/>
    <n v="28560000"/>
    <x v="0"/>
    <x v="0"/>
    <n v="202300000000060"/>
    <x v="7"/>
    <s v="3202052"/>
    <m/>
    <x v="30"/>
  </r>
  <r>
    <s v="DO01-3202056-5-11-GEN-2"/>
    <x v="1"/>
    <x v="7"/>
    <x v="69"/>
    <x v="0"/>
    <x v="0"/>
    <x v="0"/>
    <x v="0"/>
    <n v="48198000"/>
    <m/>
    <m/>
    <m/>
    <m/>
    <n v="48198000"/>
    <n v="48198000"/>
    <x v="0"/>
    <x v="0"/>
    <n v="202300000000060"/>
    <x v="8"/>
    <s v="3202056"/>
    <m/>
    <x v="23"/>
  </r>
  <r>
    <s v="DO01-3202056-5-20-GEN-2"/>
    <x v="1"/>
    <x v="7"/>
    <x v="69"/>
    <x v="1"/>
    <x v="1"/>
    <x v="0"/>
    <x v="0"/>
    <n v="29258000"/>
    <m/>
    <m/>
    <m/>
    <m/>
    <n v="29258000"/>
    <n v="29258000"/>
    <x v="0"/>
    <x v="0"/>
    <n v="202300000000060"/>
    <x v="8"/>
    <s v="3202056"/>
    <m/>
    <x v="23"/>
  </r>
  <r>
    <s v="DO01-3202056-5-21-GEN-2"/>
    <x v="1"/>
    <x v="7"/>
    <x v="69"/>
    <x v="2"/>
    <x v="1"/>
    <x v="0"/>
    <x v="0"/>
    <n v="9972000"/>
    <m/>
    <m/>
    <m/>
    <m/>
    <n v="9972000"/>
    <n v="9972000"/>
    <x v="0"/>
    <x v="0"/>
    <n v="202300000000060"/>
    <x v="8"/>
    <s v="3202056"/>
    <m/>
    <x v="23"/>
  </r>
  <r>
    <s v="DO01-3202060-18_1-11-GEN-2"/>
    <x v="1"/>
    <x v="7"/>
    <x v="69"/>
    <x v="0"/>
    <x v="0"/>
    <x v="0"/>
    <x v="0"/>
    <n v="101068000"/>
    <m/>
    <m/>
    <m/>
    <m/>
    <n v="101068000"/>
    <n v="101068000"/>
    <x v="0"/>
    <x v="0"/>
    <n v="202300000000060"/>
    <x v="9"/>
    <s v="3202060"/>
    <m/>
    <x v="18"/>
  </r>
  <r>
    <s v="DO01-3202060-18_1-20-GEN-2"/>
    <x v="1"/>
    <x v="7"/>
    <x v="69"/>
    <x v="1"/>
    <x v="1"/>
    <x v="0"/>
    <x v="0"/>
    <n v="136309793"/>
    <m/>
    <m/>
    <m/>
    <m/>
    <n v="136309793"/>
    <n v="136309793"/>
    <x v="0"/>
    <x v="0"/>
    <n v="202300000000060"/>
    <x v="9"/>
    <s v="3202060"/>
    <m/>
    <x v="18"/>
  </r>
  <r>
    <s v="DO01-3202060-18_1-21-GEN-2"/>
    <x v="1"/>
    <x v="7"/>
    <x v="69"/>
    <x v="2"/>
    <x v="1"/>
    <x v="0"/>
    <x v="0"/>
    <n v="124938000"/>
    <m/>
    <m/>
    <m/>
    <m/>
    <n v="124938000"/>
    <n v="124938000"/>
    <x v="0"/>
    <x v="0"/>
    <n v="202300000000060"/>
    <x v="9"/>
    <s v="3202060"/>
    <m/>
    <x v="18"/>
  </r>
  <r>
    <s v="DO01-3299016-5-20-GEN-2"/>
    <x v="1"/>
    <x v="7"/>
    <x v="69"/>
    <x v="1"/>
    <x v="1"/>
    <x v="0"/>
    <x v="0"/>
    <n v="7000000"/>
    <m/>
    <m/>
    <m/>
    <m/>
    <n v="7000000"/>
    <n v="7000000"/>
    <x v="1"/>
    <x v="1"/>
    <n v="202300000000304"/>
    <x v="10"/>
    <s v="3299016"/>
    <m/>
    <x v="38"/>
  </r>
  <r>
    <s v="DO02-3202008-14-11-GEN-2"/>
    <x v="1"/>
    <x v="7"/>
    <x v="70"/>
    <x v="0"/>
    <x v="0"/>
    <x v="0"/>
    <x v="0"/>
    <n v="45433500"/>
    <m/>
    <m/>
    <m/>
    <m/>
    <n v="45433500"/>
    <n v="45433500"/>
    <x v="0"/>
    <x v="0"/>
    <n v="202300000000060"/>
    <x v="0"/>
    <s v="3202008"/>
    <m/>
    <x v="13"/>
  </r>
  <r>
    <s v="DO02-3202008-14-20-GEN-2"/>
    <x v="1"/>
    <x v="7"/>
    <x v="70"/>
    <x v="1"/>
    <x v="1"/>
    <x v="0"/>
    <x v="0"/>
    <n v="12000000"/>
    <m/>
    <m/>
    <m/>
    <m/>
    <n v="12000000"/>
    <n v="12000000"/>
    <x v="0"/>
    <x v="0"/>
    <n v="202300000000060"/>
    <x v="0"/>
    <s v="3202008"/>
    <m/>
    <x v="13"/>
  </r>
  <r>
    <s v="DO02-3202010-24-11-GEN-2"/>
    <x v="1"/>
    <x v="7"/>
    <x v="70"/>
    <x v="0"/>
    <x v="0"/>
    <x v="0"/>
    <x v="0"/>
    <n v="45433500"/>
    <m/>
    <m/>
    <m/>
    <m/>
    <n v="45433500"/>
    <n v="45433500"/>
    <x v="0"/>
    <x v="0"/>
    <n v="202300000000060"/>
    <x v="1"/>
    <s v="3202010"/>
    <m/>
    <x v="1"/>
  </r>
  <r>
    <s v="DO02-3202010-25-11-GEN-2"/>
    <x v="1"/>
    <x v="7"/>
    <x v="70"/>
    <x v="0"/>
    <x v="0"/>
    <x v="0"/>
    <x v="0"/>
    <n v="53577000"/>
    <m/>
    <m/>
    <m/>
    <m/>
    <n v="53577000"/>
    <n v="53577000"/>
    <x v="0"/>
    <x v="0"/>
    <n v="202300000000060"/>
    <x v="1"/>
    <s v="3202010"/>
    <m/>
    <x v="2"/>
  </r>
  <r>
    <s v="DO02-3202010-25-20-GEN-2"/>
    <x v="1"/>
    <x v="7"/>
    <x v="70"/>
    <x v="1"/>
    <x v="1"/>
    <x v="0"/>
    <x v="0"/>
    <n v="34000000"/>
    <m/>
    <m/>
    <m/>
    <m/>
    <n v="34000000"/>
    <n v="34000000"/>
    <x v="0"/>
    <x v="0"/>
    <n v="202300000000060"/>
    <x v="1"/>
    <s v="3202010"/>
    <m/>
    <x v="2"/>
  </r>
  <r>
    <s v="DO02-3202032-1-11-GEN-2"/>
    <x v="1"/>
    <x v="7"/>
    <x v="70"/>
    <x v="0"/>
    <x v="0"/>
    <x v="0"/>
    <x v="0"/>
    <n v="120063181"/>
    <n v="1673333"/>
    <m/>
    <m/>
    <m/>
    <n v="118389848"/>
    <n v="118389848"/>
    <x v="0"/>
    <x v="0"/>
    <n v="202300000000060"/>
    <x v="3"/>
    <s v="3202032"/>
    <m/>
    <x v="7"/>
  </r>
  <r>
    <s v="DO02-3202032-1-20-GEN-2"/>
    <x v="1"/>
    <x v="7"/>
    <x v="70"/>
    <x v="1"/>
    <x v="1"/>
    <x v="0"/>
    <x v="0"/>
    <n v="8414606"/>
    <n v="541916"/>
    <m/>
    <m/>
    <m/>
    <n v="7872690"/>
    <n v="7872690"/>
    <x v="0"/>
    <x v="0"/>
    <n v="202300000000060"/>
    <x v="3"/>
    <s v="3202032"/>
    <m/>
    <x v="7"/>
  </r>
  <r>
    <s v="DO02-3202056-5-11-GEN-2"/>
    <x v="1"/>
    <x v="7"/>
    <x v="70"/>
    <x v="0"/>
    <x v="0"/>
    <x v="0"/>
    <x v="0"/>
    <n v="45433500"/>
    <m/>
    <m/>
    <m/>
    <m/>
    <n v="45433500"/>
    <n v="45433500"/>
    <x v="0"/>
    <x v="0"/>
    <n v="202300000000060"/>
    <x v="8"/>
    <s v="3202056"/>
    <m/>
    <x v="23"/>
  </r>
  <r>
    <s v="DO02-3299011-3-20-GEN-2"/>
    <x v="1"/>
    <x v="7"/>
    <x v="70"/>
    <x v="1"/>
    <x v="1"/>
    <x v="0"/>
    <x v="0"/>
    <n v="7000000"/>
    <m/>
    <m/>
    <m/>
    <m/>
    <n v="7000000"/>
    <n v="7000000"/>
    <x v="1"/>
    <x v="1"/>
    <n v="202300000000304"/>
    <x v="12"/>
    <s v="3299011"/>
    <m/>
    <x v="39"/>
  </r>
  <r>
    <s v="DO03-3202008-10-11-GEN-2"/>
    <x v="1"/>
    <x v="7"/>
    <x v="71"/>
    <x v="0"/>
    <x v="0"/>
    <x v="0"/>
    <x v="0"/>
    <n v="46912000"/>
    <m/>
    <m/>
    <m/>
    <m/>
    <n v="46912000"/>
    <n v="46912000"/>
    <x v="0"/>
    <x v="0"/>
    <n v="202300000000060"/>
    <x v="0"/>
    <s v="3202008"/>
    <m/>
    <x v="11"/>
  </r>
  <r>
    <s v="DO03-3202008-10-20-TSE-2"/>
    <x v="1"/>
    <x v="7"/>
    <x v="71"/>
    <x v="1"/>
    <x v="1"/>
    <x v="2"/>
    <x v="0"/>
    <n v="20524000"/>
    <m/>
    <m/>
    <m/>
    <m/>
    <n v="20524000"/>
    <n v="20524000"/>
    <x v="0"/>
    <x v="0"/>
    <n v="202300000000060"/>
    <x v="0"/>
    <s v="3202008"/>
    <m/>
    <x v="11"/>
  </r>
  <r>
    <s v="DO03-3202008-13-11-GEN-2"/>
    <x v="1"/>
    <x v="7"/>
    <x v="71"/>
    <x v="0"/>
    <x v="0"/>
    <x v="0"/>
    <x v="0"/>
    <n v="52312000"/>
    <m/>
    <m/>
    <m/>
    <m/>
    <n v="52312000"/>
    <n v="52312000"/>
    <x v="0"/>
    <x v="0"/>
    <n v="202300000000060"/>
    <x v="0"/>
    <s v="3202008"/>
    <m/>
    <x v="12"/>
  </r>
  <r>
    <s v="DO03-3202008-13-20-TSE-2"/>
    <x v="1"/>
    <x v="7"/>
    <x v="71"/>
    <x v="1"/>
    <x v="1"/>
    <x v="2"/>
    <x v="0"/>
    <n v="22886500"/>
    <m/>
    <m/>
    <m/>
    <m/>
    <n v="22886500"/>
    <n v="22886500"/>
    <x v="0"/>
    <x v="0"/>
    <n v="202300000000060"/>
    <x v="0"/>
    <s v="3202008"/>
    <m/>
    <x v="12"/>
  </r>
  <r>
    <s v="DO03-3202008-15-11-GEN-2"/>
    <x v="1"/>
    <x v="7"/>
    <x v="71"/>
    <x v="0"/>
    <x v="0"/>
    <x v="0"/>
    <x v="0"/>
    <n v="49760500"/>
    <m/>
    <m/>
    <m/>
    <m/>
    <n v="49760500"/>
    <n v="49760500"/>
    <x v="0"/>
    <x v="0"/>
    <n v="202300000000060"/>
    <x v="0"/>
    <s v="3202008"/>
    <m/>
    <x v="0"/>
  </r>
  <r>
    <s v="DO03-3202008-15-20-GEN-2"/>
    <x v="1"/>
    <x v="7"/>
    <x v="71"/>
    <x v="1"/>
    <x v="1"/>
    <x v="0"/>
    <x v="0"/>
    <n v="10000000"/>
    <n v="110000"/>
    <m/>
    <m/>
    <m/>
    <n v="9890000"/>
    <n v="9890000"/>
    <x v="0"/>
    <x v="0"/>
    <n v="202300000000060"/>
    <x v="0"/>
    <s v="3202008"/>
    <m/>
    <x v="0"/>
  </r>
  <r>
    <s v="DO03-3202008-15-20-TSE-2"/>
    <x v="1"/>
    <x v="7"/>
    <x v="71"/>
    <x v="1"/>
    <x v="1"/>
    <x v="2"/>
    <x v="0"/>
    <n v="129000000"/>
    <m/>
    <m/>
    <m/>
    <m/>
    <n v="129000000"/>
    <n v="129000000"/>
    <x v="0"/>
    <x v="0"/>
    <n v="202300000000060"/>
    <x v="0"/>
    <s v="3202008"/>
    <m/>
    <x v="0"/>
  </r>
  <r>
    <s v="DO03-3202032-1-11-GEN-2"/>
    <x v="1"/>
    <x v="7"/>
    <x v="71"/>
    <x v="0"/>
    <x v="0"/>
    <x v="0"/>
    <x v="0"/>
    <n v="194715281"/>
    <n v="30012000"/>
    <m/>
    <m/>
    <m/>
    <n v="164703281"/>
    <n v="164703281"/>
    <x v="0"/>
    <x v="0"/>
    <n v="202300000000060"/>
    <x v="3"/>
    <s v="3202032"/>
    <m/>
    <x v="7"/>
  </r>
  <r>
    <s v="DO03-3202032-1-20-GEN-2"/>
    <x v="1"/>
    <x v="7"/>
    <x v="71"/>
    <x v="1"/>
    <x v="1"/>
    <x v="0"/>
    <x v="0"/>
    <n v="10000000"/>
    <n v="2859852"/>
    <m/>
    <m/>
    <m/>
    <n v="7140148"/>
    <n v="7140148"/>
    <x v="0"/>
    <x v="0"/>
    <n v="202300000000060"/>
    <x v="3"/>
    <s v="3202032"/>
    <m/>
    <x v="7"/>
  </r>
  <r>
    <s v="DO03-3202032-1-20-TSE-2"/>
    <x v="1"/>
    <x v="7"/>
    <x v="71"/>
    <x v="1"/>
    <x v="1"/>
    <x v="2"/>
    <x v="0"/>
    <n v="22543500"/>
    <m/>
    <m/>
    <m/>
    <m/>
    <n v="22543500"/>
    <n v="22543500"/>
    <x v="0"/>
    <x v="0"/>
    <n v="202300000000060"/>
    <x v="3"/>
    <s v="3202032"/>
    <m/>
    <x v="7"/>
  </r>
  <r>
    <s v="DO03-3202032-1-21-GEN-2"/>
    <x v="1"/>
    <x v="7"/>
    <x v="71"/>
    <x v="2"/>
    <x v="1"/>
    <x v="0"/>
    <x v="0"/>
    <n v="35000000"/>
    <m/>
    <m/>
    <m/>
    <m/>
    <n v="35000000"/>
    <n v="35000000"/>
    <x v="0"/>
    <x v="0"/>
    <n v="202300000000060"/>
    <x v="3"/>
    <s v="3202032"/>
    <m/>
    <x v="7"/>
  </r>
  <r>
    <s v="DO03-3202032-1-21-TSE-2"/>
    <x v="1"/>
    <x v="7"/>
    <x v="71"/>
    <x v="2"/>
    <x v="1"/>
    <x v="2"/>
    <x v="0"/>
    <n v="24807020"/>
    <m/>
    <m/>
    <m/>
    <m/>
    <n v="24807020"/>
    <n v="24807020"/>
    <x v="0"/>
    <x v="0"/>
    <n v="202300000000060"/>
    <x v="3"/>
    <s v="3202032"/>
    <m/>
    <x v="7"/>
  </r>
  <r>
    <s v="DO03-3202053-26-11-GEN-2"/>
    <x v="1"/>
    <x v="7"/>
    <x v="71"/>
    <x v="0"/>
    <x v="0"/>
    <x v="0"/>
    <x v="0"/>
    <n v="115892000"/>
    <m/>
    <m/>
    <m/>
    <m/>
    <n v="115892000"/>
    <n v="115892000"/>
    <x v="0"/>
    <x v="0"/>
    <n v="202300000000060"/>
    <x v="2"/>
    <s v="3202053"/>
    <m/>
    <x v="16"/>
  </r>
  <r>
    <s v="DO03-3202053-26-20-TSE-2"/>
    <x v="1"/>
    <x v="7"/>
    <x v="71"/>
    <x v="1"/>
    <x v="1"/>
    <x v="2"/>
    <x v="0"/>
    <n v="7514500"/>
    <m/>
    <m/>
    <m/>
    <m/>
    <n v="7514500"/>
    <n v="7514500"/>
    <x v="0"/>
    <x v="0"/>
    <n v="202300000000060"/>
    <x v="2"/>
    <s v="3202053"/>
    <m/>
    <x v="16"/>
  </r>
  <r>
    <s v="DO03-3202056-5-11-GEN-2"/>
    <x v="1"/>
    <x v="7"/>
    <x v="71"/>
    <x v="0"/>
    <x v="0"/>
    <x v="0"/>
    <x v="0"/>
    <n v="31472000"/>
    <m/>
    <m/>
    <m/>
    <m/>
    <n v="31472000"/>
    <n v="31472000"/>
    <x v="0"/>
    <x v="0"/>
    <n v="202300000000060"/>
    <x v="8"/>
    <s v="3202056"/>
    <m/>
    <x v="23"/>
  </r>
  <r>
    <s v="DO03-3202056-5-20-TSE-2"/>
    <x v="1"/>
    <x v="7"/>
    <x v="71"/>
    <x v="1"/>
    <x v="1"/>
    <x v="2"/>
    <x v="0"/>
    <n v="13769000"/>
    <m/>
    <m/>
    <m/>
    <m/>
    <n v="13769000"/>
    <n v="13769000"/>
    <x v="0"/>
    <x v="0"/>
    <n v="202300000000060"/>
    <x v="8"/>
    <s v="3202056"/>
    <m/>
    <x v="23"/>
  </r>
  <r>
    <s v="DO03-3202060-18_1-11-GEN-2"/>
    <x v="1"/>
    <x v="7"/>
    <x v="71"/>
    <x v="0"/>
    <x v="0"/>
    <x v="0"/>
    <x v="0"/>
    <n v="84576000"/>
    <m/>
    <m/>
    <m/>
    <m/>
    <n v="84576000"/>
    <n v="84576000"/>
    <x v="0"/>
    <x v="0"/>
    <n v="202300000000060"/>
    <x v="9"/>
    <s v="3202060"/>
    <m/>
    <x v="18"/>
  </r>
  <r>
    <s v="DO03-3202060-18_1-20-TSE-2"/>
    <x v="1"/>
    <x v="7"/>
    <x v="71"/>
    <x v="1"/>
    <x v="1"/>
    <x v="2"/>
    <x v="0"/>
    <n v="701795069"/>
    <m/>
    <m/>
    <m/>
    <m/>
    <n v="701795069"/>
    <n v="701795069"/>
    <x v="0"/>
    <x v="0"/>
    <n v="202300000000060"/>
    <x v="9"/>
    <s v="3202060"/>
    <m/>
    <x v="18"/>
  </r>
  <r>
    <s v="DO03-3299011-3-21-GEN-2"/>
    <x v="1"/>
    <x v="7"/>
    <x v="71"/>
    <x v="2"/>
    <x v="1"/>
    <x v="0"/>
    <x v="0"/>
    <n v="7000000"/>
    <m/>
    <m/>
    <m/>
    <m/>
    <n v="7000000"/>
    <n v="7000000"/>
    <x v="1"/>
    <x v="1"/>
    <n v="202300000000304"/>
    <x v="12"/>
    <s v="3299011"/>
    <m/>
    <x v="39"/>
  </r>
  <r>
    <s v="DO04-3202008-15-11-GEN-2"/>
    <x v="1"/>
    <x v="7"/>
    <x v="72"/>
    <x v="0"/>
    <x v="0"/>
    <x v="0"/>
    <x v="0"/>
    <n v="5869333"/>
    <n v="2000000"/>
    <m/>
    <m/>
    <m/>
    <n v="3869333"/>
    <n v="3869333"/>
    <x v="0"/>
    <x v="0"/>
    <n v="202300000000060"/>
    <x v="0"/>
    <s v="3202008"/>
    <m/>
    <x v="0"/>
  </r>
  <r>
    <s v="DO04-3202008-15-21-GEN-2"/>
    <x v="1"/>
    <x v="7"/>
    <x v="72"/>
    <x v="2"/>
    <x v="1"/>
    <x v="0"/>
    <x v="0"/>
    <n v="48182782"/>
    <m/>
    <m/>
    <m/>
    <m/>
    <n v="48182782"/>
    <n v="48182782"/>
    <x v="0"/>
    <x v="0"/>
    <n v="202300000000060"/>
    <x v="0"/>
    <s v="3202008"/>
    <m/>
    <x v="0"/>
  </r>
  <r>
    <s v="DO04-3202008-15-21-TSE-2"/>
    <x v="1"/>
    <x v="7"/>
    <x v="72"/>
    <x v="2"/>
    <x v="1"/>
    <x v="2"/>
    <x v="0"/>
    <n v="4397904"/>
    <m/>
    <m/>
    <m/>
    <m/>
    <n v="4397904"/>
    <n v="4397904"/>
    <x v="0"/>
    <x v="0"/>
    <n v="202300000000060"/>
    <x v="0"/>
    <s v="3202008"/>
    <m/>
    <x v="0"/>
  </r>
  <r>
    <s v="DO04-3202008-9-20-GEN-2"/>
    <x v="1"/>
    <x v="7"/>
    <x v="72"/>
    <x v="1"/>
    <x v="1"/>
    <x v="0"/>
    <x v="0"/>
    <n v="155559000"/>
    <m/>
    <m/>
    <m/>
    <m/>
    <n v="155559000"/>
    <n v="155559000"/>
    <x v="0"/>
    <x v="0"/>
    <n v="202300000000060"/>
    <x v="0"/>
    <s v="3202008"/>
    <m/>
    <x v="6"/>
  </r>
  <r>
    <s v="DO04-3202008-9-21-GEN-2"/>
    <x v="1"/>
    <x v="7"/>
    <x v="72"/>
    <x v="2"/>
    <x v="1"/>
    <x v="0"/>
    <x v="0"/>
    <n v="23268000"/>
    <n v="3941000"/>
    <m/>
    <m/>
    <m/>
    <n v="19327000"/>
    <n v="19327000"/>
    <x v="0"/>
    <x v="0"/>
    <n v="202300000000060"/>
    <x v="0"/>
    <s v="3202008"/>
    <m/>
    <x v="6"/>
  </r>
  <r>
    <s v="DO04-3202032-1-11-GEN-2"/>
    <x v="1"/>
    <x v="7"/>
    <x v="72"/>
    <x v="0"/>
    <x v="0"/>
    <x v="0"/>
    <x v="0"/>
    <n v="5566628"/>
    <m/>
    <m/>
    <m/>
    <m/>
    <n v="5566628"/>
    <n v="5566628"/>
    <x v="0"/>
    <x v="0"/>
    <n v="202300000000060"/>
    <x v="3"/>
    <s v="3202032"/>
    <m/>
    <x v="7"/>
  </r>
  <r>
    <s v="DO04-3202032-1-20-GEN-2"/>
    <x v="1"/>
    <x v="7"/>
    <x v="72"/>
    <x v="1"/>
    <x v="1"/>
    <x v="0"/>
    <x v="0"/>
    <n v="22951835"/>
    <n v="2241622"/>
    <m/>
    <m/>
    <m/>
    <n v="20710213"/>
    <n v="20710213"/>
    <x v="0"/>
    <x v="0"/>
    <n v="202300000000060"/>
    <x v="3"/>
    <s v="3202032"/>
    <m/>
    <x v="7"/>
  </r>
  <r>
    <s v="DO04-3202032-1-20-TSE-2"/>
    <x v="1"/>
    <x v="7"/>
    <x v="72"/>
    <x v="1"/>
    <x v="1"/>
    <x v="2"/>
    <x v="0"/>
    <n v="6200220"/>
    <m/>
    <m/>
    <m/>
    <m/>
    <n v="6200220"/>
    <n v="6200220"/>
    <x v="0"/>
    <x v="0"/>
    <n v="202300000000060"/>
    <x v="3"/>
    <s v="3202032"/>
    <m/>
    <x v="7"/>
  </r>
  <r>
    <s v="DO04-3202032-1-21-GEN-2"/>
    <x v="1"/>
    <x v="7"/>
    <x v="72"/>
    <x v="2"/>
    <x v="1"/>
    <x v="0"/>
    <x v="0"/>
    <n v="5000000"/>
    <m/>
    <m/>
    <m/>
    <m/>
    <n v="5000000"/>
    <n v="5000000"/>
    <x v="0"/>
    <x v="0"/>
    <n v="202300000000060"/>
    <x v="3"/>
    <s v="3202032"/>
    <m/>
    <x v="7"/>
  </r>
  <r>
    <s v="DO04-3202032-2-20-GEN-2"/>
    <x v="1"/>
    <x v="7"/>
    <x v="72"/>
    <x v="1"/>
    <x v="1"/>
    <x v="0"/>
    <x v="0"/>
    <n v="55000000"/>
    <m/>
    <m/>
    <m/>
    <m/>
    <n v="55000000"/>
    <n v="55000000"/>
    <x v="0"/>
    <x v="0"/>
    <n v="202300000000060"/>
    <x v="3"/>
    <s v="3202032"/>
    <m/>
    <x v="22"/>
  </r>
  <r>
    <s v="DO04-3202038-17-20-GEN-2"/>
    <x v="1"/>
    <x v="7"/>
    <x v="72"/>
    <x v="1"/>
    <x v="1"/>
    <x v="0"/>
    <x v="0"/>
    <n v="28385000"/>
    <m/>
    <m/>
    <m/>
    <m/>
    <n v="28385000"/>
    <n v="28385000"/>
    <x v="0"/>
    <x v="0"/>
    <n v="202300000000060"/>
    <x v="6"/>
    <s v="3202038"/>
    <m/>
    <x v="14"/>
  </r>
  <r>
    <s v="DO04-3202055-22-21-GEN-2"/>
    <x v="1"/>
    <x v="7"/>
    <x v="72"/>
    <x v="2"/>
    <x v="1"/>
    <x v="0"/>
    <x v="0"/>
    <n v="22543500"/>
    <m/>
    <m/>
    <m/>
    <m/>
    <n v="22543500"/>
    <n v="22543500"/>
    <x v="0"/>
    <x v="0"/>
    <n v="202300000000060"/>
    <x v="13"/>
    <s v="3202055"/>
    <m/>
    <x v="31"/>
  </r>
  <r>
    <s v="DO04-3202055-23-21-GEN-2"/>
    <x v="1"/>
    <x v="7"/>
    <x v="72"/>
    <x v="2"/>
    <x v="1"/>
    <x v="0"/>
    <x v="0"/>
    <n v="3000000"/>
    <m/>
    <m/>
    <m/>
    <m/>
    <n v="3000000"/>
    <n v="3000000"/>
    <x v="0"/>
    <x v="0"/>
    <n v="202300000000060"/>
    <x v="13"/>
    <s v="3202055"/>
    <m/>
    <x v="32"/>
  </r>
  <r>
    <s v="DO04-3202056-5-21-GEN-2"/>
    <x v="1"/>
    <x v="7"/>
    <x v="72"/>
    <x v="2"/>
    <x v="1"/>
    <x v="0"/>
    <x v="0"/>
    <n v="45433500"/>
    <m/>
    <m/>
    <m/>
    <m/>
    <n v="45433500"/>
    <n v="45433500"/>
    <x v="0"/>
    <x v="0"/>
    <n v="202300000000060"/>
    <x v="8"/>
    <s v="3202056"/>
    <m/>
    <x v="23"/>
  </r>
  <r>
    <s v="DO04-3202060-19_1-11-GEN-2"/>
    <x v="1"/>
    <x v="7"/>
    <x v="72"/>
    <x v="0"/>
    <x v="0"/>
    <x v="0"/>
    <x v="0"/>
    <n v="262104999.99999994"/>
    <m/>
    <m/>
    <m/>
    <m/>
    <n v="262104999.99999994"/>
    <n v="262104999.99999994"/>
    <x v="0"/>
    <x v="0"/>
    <n v="202300000000060"/>
    <x v="9"/>
    <s v="3202060"/>
    <m/>
    <x v="19"/>
  </r>
  <r>
    <s v="DO04-3202060-19_1-21-GEN-2"/>
    <x v="1"/>
    <x v="7"/>
    <x v="72"/>
    <x v="2"/>
    <x v="1"/>
    <x v="0"/>
    <x v="0"/>
    <n v="155107000"/>
    <m/>
    <m/>
    <m/>
    <m/>
    <n v="155107000"/>
    <n v="155107000"/>
    <x v="0"/>
    <x v="0"/>
    <n v="202300000000060"/>
    <x v="9"/>
    <s v="3202060"/>
    <m/>
    <x v="19"/>
  </r>
  <r>
    <s v="DO04-3299011-3-21-GEN-2"/>
    <x v="1"/>
    <x v="7"/>
    <x v="72"/>
    <x v="2"/>
    <x v="1"/>
    <x v="0"/>
    <x v="0"/>
    <n v="11000000"/>
    <m/>
    <m/>
    <m/>
    <m/>
    <n v="11000000"/>
    <n v="11000000"/>
    <x v="1"/>
    <x v="1"/>
    <n v="202300000000304"/>
    <x v="12"/>
    <s v="3299011"/>
    <m/>
    <x v="39"/>
  </r>
  <r>
    <s v="DO05-3202008-15-11-GEN-2"/>
    <x v="1"/>
    <x v="7"/>
    <x v="73"/>
    <x v="0"/>
    <x v="0"/>
    <x v="0"/>
    <x v="0"/>
    <n v="87229949"/>
    <n v="8000000"/>
    <m/>
    <m/>
    <m/>
    <n v="79229949"/>
    <n v="79229949"/>
    <x v="0"/>
    <x v="0"/>
    <n v="202300000000060"/>
    <x v="0"/>
    <s v="3202008"/>
    <m/>
    <x v="0"/>
  </r>
  <r>
    <s v="DO05-3202008-15-20-GEN-2"/>
    <x v="1"/>
    <x v="7"/>
    <x v="73"/>
    <x v="1"/>
    <x v="1"/>
    <x v="0"/>
    <x v="0"/>
    <n v="91868486"/>
    <n v="756000"/>
    <m/>
    <m/>
    <m/>
    <n v="91112486"/>
    <n v="91112486"/>
    <x v="0"/>
    <x v="0"/>
    <n v="202300000000060"/>
    <x v="0"/>
    <s v="3202008"/>
    <m/>
    <x v="0"/>
  </r>
  <r>
    <s v="DO05-3202008-15-21-GEN-2"/>
    <x v="1"/>
    <x v="7"/>
    <x v="73"/>
    <x v="2"/>
    <x v="1"/>
    <x v="0"/>
    <x v="0"/>
    <n v="74477"/>
    <m/>
    <m/>
    <m/>
    <m/>
    <n v="74477"/>
    <n v="74477"/>
    <x v="0"/>
    <x v="0"/>
    <n v="202300000000060"/>
    <x v="0"/>
    <s v="3202008"/>
    <m/>
    <x v="0"/>
  </r>
  <r>
    <s v="DO05-3202008-9-11-GEN-2"/>
    <x v="1"/>
    <x v="7"/>
    <x v="73"/>
    <x v="0"/>
    <x v="0"/>
    <x v="0"/>
    <x v="0"/>
    <n v="43274000"/>
    <m/>
    <m/>
    <m/>
    <m/>
    <n v="43274000"/>
    <n v="43274000"/>
    <x v="0"/>
    <x v="0"/>
    <n v="202300000000060"/>
    <x v="0"/>
    <s v="3202008"/>
    <m/>
    <x v="6"/>
  </r>
  <r>
    <s v="DO05-3202010-25-11-GEN-2"/>
    <x v="1"/>
    <x v="7"/>
    <x v="73"/>
    <x v="0"/>
    <x v="0"/>
    <x v="0"/>
    <x v="0"/>
    <n v="302103000"/>
    <m/>
    <m/>
    <m/>
    <m/>
    <n v="302103000"/>
    <n v="302103000"/>
    <x v="0"/>
    <x v="0"/>
    <n v="202300000000060"/>
    <x v="1"/>
    <s v="3202010"/>
    <m/>
    <x v="2"/>
  </r>
  <r>
    <s v="DO05-3202010-25-20-GEN-2"/>
    <x v="1"/>
    <x v="7"/>
    <x v="73"/>
    <x v="1"/>
    <x v="1"/>
    <x v="0"/>
    <x v="0"/>
    <n v="70000000"/>
    <m/>
    <m/>
    <m/>
    <m/>
    <n v="70000000"/>
    <n v="70000000"/>
    <x v="0"/>
    <x v="0"/>
    <n v="202300000000060"/>
    <x v="1"/>
    <s v="3202010"/>
    <m/>
    <x v="2"/>
  </r>
  <r>
    <s v="DO05-3202032-1-11-GEN-2"/>
    <x v="1"/>
    <x v="7"/>
    <x v="73"/>
    <x v="0"/>
    <x v="0"/>
    <x v="0"/>
    <x v="0"/>
    <n v="365549049"/>
    <n v="3815952"/>
    <m/>
    <m/>
    <m/>
    <n v="361733097"/>
    <n v="361733097"/>
    <x v="0"/>
    <x v="0"/>
    <n v="202300000000060"/>
    <x v="3"/>
    <s v="3202032"/>
    <m/>
    <x v="7"/>
  </r>
  <r>
    <s v="DO05-3202032-1-20-GEN-2"/>
    <x v="1"/>
    <x v="7"/>
    <x v="73"/>
    <x v="1"/>
    <x v="1"/>
    <x v="0"/>
    <x v="0"/>
    <n v="52300000"/>
    <n v="809424"/>
    <m/>
    <m/>
    <m/>
    <n v="51490576"/>
    <n v="51490576"/>
    <x v="0"/>
    <x v="0"/>
    <n v="202300000000060"/>
    <x v="3"/>
    <s v="3202032"/>
    <m/>
    <x v="7"/>
  </r>
  <r>
    <s v="DO05-3202032-2-20-GEN-2"/>
    <x v="1"/>
    <x v="7"/>
    <x v="73"/>
    <x v="1"/>
    <x v="1"/>
    <x v="0"/>
    <x v="0"/>
    <n v="45323875"/>
    <m/>
    <m/>
    <m/>
    <m/>
    <n v="45323875"/>
    <n v="45323875"/>
    <x v="0"/>
    <x v="0"/>
    <n v="202300000000060"/>
    <x v="3"/>
    <s v="3202032"/>
    <m/>
    <x v="22"/>
  </r>
  <r>
    <s v="DO05-3202038-17-20-GEN-2"/>
    <x v="1"/>
    <x v="7"/>
    <x v="73"/>
    <x v="1"/>
    <x v="1"/>
    <x v="0"/>
    <x v="0"/>
    <n v="79323000"/>
    <m/>
    <m/>
    <m/>
    <m/>
    <n v="79323000"/>
    <n v="79323000"/>
    <x v="0"/>
    <x v="0"/>
    <n v="202300000000060"/>
    <x v="6"/>
    <s v="3202038"/>
    <m/>
    <x v="14"/>
  </r>
  <r>
    <s v="DO05-3202038-17-21-GEN-2"/>
    <x v="1"/>
    <x v="7"/>
    <x v="73"/>
    <x v="2"/>
    <x v="1"/>
    <x v="0"/>
    <x v="0"/>
    <n v="27911000"/>
    <m/>
    <m/>
    <m/>
    <m/>
    <n v="27911000"/>
    <n v="27911000"/>
    <x v="0"/>
    <x v="0"/>
    <n v="202300000000060"/>
    <x v="6"/>
    <s v="3202038"/>
    <m/>
    <x v="14"/>
  </r>
  <r>
    <s v="DO05-3202052-8-20-GEN-2"/>
    <x v="1"/>
    <x v="7"/>
    <x v="73"/>
    <x v="1"/>
    <x v="1"/>
    <x v="0"/>
    <x v="0"/>
    <n v="31420000"/>
    <m/>
    <m/>
    <m/>
    <m/>
    <n v="31420000"/>
    <n v="31420000"/>
    <x v="0"/>
    <x v="0"/>
    <n v="202300000000060"/>
    <x v="7"/>
    <s v="3202052"/>
    <m/>
    <x v="15"/>
  </r>
  <r>
    <s v="DO05-3202052-8-21-GEN-2"/>
    <x v="1"/>
    <x v="7"/>
    <x v="73"/>
    <x v="2"/>
    <x v="1"/>
    <x v="0"/>
    <x v="0"/>
    <n v="30940000"/>
    <m/>
    <m/>
    <m/>
    <m/>
    <n v="30940000"/>
    <n v="30940000"/>
    <x v="0"/>
    <x v="0"/>
    <n v="202300000000060"/>
    <x v="7"/>
    <s v="3202052"/>
    <m/>
    <x v="15"/>
  </r>
  <r>
    <s v="DO05-3202053-26-20-GEN-2"/>
    <x v="1"/>
    <x v="7"/>
    <x v="73"/>
    <x v="1"/>
    <x v="1"/>
    <x v="0"/>
    <x v="0"/>
    <n v="53401500"/>
    <m/>
    <m/>
    <m/>
    <m/>
    <n v="53401500"/>
    <n v="53401500"/>
    <x v="0"/>
    <x v="0"/>
    <n v="202300000000060"/>
    <x v="2"/>
    <s v="3202053"/>
    <m/>
    <x v="16"/>
  </r>
  <r>
    <s v="DO05-3202053-26-21-GEN-2"/>
    <x v="1"/>
    <x v="7"/>
    <x v="73"/>
    <x v="2"/>
    <x v="1"/>
    <x v="0"/>
    <x v="0"/>
    <n v="77135500"/>
    <m/>
    <m/>
    <m/>
    <m/>
    <n v="77135500"/>
    <n v="77135500"/>
    <x v="0"/>
    <x v="0"/>
    <n v="202300000000060"/>
    <x v="2"/>
    <s v="3202053"/>
    <m/>
    <x v="16"/>
  </r>
  <r>
    <s v="DO05-3202056-5-20-GEN-2"/>
    <x v="1"/>
    <x v="7"/>
    <x v="73"/>
    <x v="1"/>
    <x v="1"/>
    <x v="0"/>
    <x v="0"/>
    <n v="19471500"/>
    <m/>
    <m/>
    <m/>
    <m/>
    <n v="19471500"/>
    <n v="19471500"/>
    <x v="0"/>
    <x v="0"/>
    <n v="202300000000060"/>
    <x v="8"/>
    <s v="3202056"/>
    <m/>
    <x v="23"/>
  </r>
  <r>
    <s v="DO05-3202056-5-21-GEN-2"/>
    <x v="1"/>
    <x v="7"/>
    <x v="73"/>
    <x v="2"/>
    <x v="1"/>
    <x v="0"/>
    <x v="0"/>
    <n v="28125500"/>
    <m/>
    <m/>
    <m/>
    <m/>
    <n v="28125500"/>
    <n v="28125500"/>
    <x v="0"/>
    <x v="0"/>
    <n v="202300000000060"/>
    <x v="8"/>
    <s v="3202056"/>
    <m/>
    <x v="23"/>
  </r>
  <r>
    <s v="DO05-3202060-19_1-20-GEN-2"/>
    <x v="1"/>
    <x v="7"/>
    <x v="73"/>
    <x v="1"/>
    <x v="1"/>
    <x v="0"/>
    <x v="0"/>
    <n v="73314000"/>
    <m/>
    <m/>
    <m/>
    <m/>
    <n v="73314000"/>
    <n v="73314000"/>
    <x v="0"/>
    <x v="0"/>
    <n v="202300000000060"/>
    <x v="9"/>
    <s v="3202060"/>
    <m/>
    <x v="19"/>
  </r>
  <r>
    <s v="DO05-3202060-19_1-21-GEN-2"/>
    <x v="1"/>
    <x v="7"/>
    <x v="73"/>
    <x v="2"/>
    <x v="1"/>
    <x v="0"/>
    <x v="0"/>
    <n v="105898000"/>
    <m/>
    <m/>
    <m/>
    <m/>
    <n v="105898000"/>
    <n v="105898000"/>
    <x v="0"/>
    <x v="0"/>
    <n v="202300000000060"/>
    <x v="9"/>
    <s v="3202060"/>
    <m/>
    <x v="19"/>
  </r>
  <r>
    <s v="DO05-3299016-6-20-GEN-2"/>
    <x v="1"/>
    <x v="7"/>
    <x v="73"/>
    <x v="1"/>
    <x v="1"/>
    <x v="0"/>
    <x v="0"/>
    <n v="7000000"/>
    <m/>
    <m/>
    <m/>
    <m/>
    <n v="7000000"/>
    <n v="7000000"/>
    <x v="1"/>
    <x v="1"/>
    <n v="202300000000304"/>
    <x v="10"/>
    <s v="3299016"/>
    <m/>
    <x v="24"/>
  </r>
  <r>
    <s v="DO06-3202008-15-11-GEN-2"/>
    <x v="1"/>
    <x v="7"/>
    <x v="74"/>
    <x v="0"/>
    <x v="0"/>
    <x v="0"/>
    <x v="0"/>
    <n v="60075452"/>
    <m/>
    <m/>
    <m/>
    <m/>
    <n v="60075452"/>
    <n v="60075452"/>
    <x v="0"/>
    <x v="0"/>
    <n v="202300000000060"/>
    <x v="0"/>
    <s v="3202008"/>
    <m/>
    <x v="0"/>
  </r>
  <r>
    <s v="DO06-3202008-9-11-GEN-2"/>
    <x v="1"/>
    <x v="7"/>
    <x v="74"/>
    <x v="0"/>
    <x v="0"/>
    <x v="0"/>
    <x v="0"/>
    <n v="99594000"/>
    <m/>
    <m/>
    <m/>
    <m/>
    <n v="99594000"/>
    <n v="99594000"/>
    <x v="0"/>
    <x v="0"/>
    <n v="202300000000060"/>
    <x v="0"/>
    <s v="3202008"/>
    <m/>
    <x v="6"/>
  </r>
  <r>
    <s v="DO06-3202008-9-20-GEN-2"/>
    <x v="1"/>
    <x v="7"/>
    <x v="74"/>
    <x v="1"/>
    <x v="1"/>
    <x v="0"/>
    <x v="0"/>
    <n v="5000000"/>
    <m/>
    <m/>
    <m/>
    <m/>
    <n v="5000000"/>
    <n v="5000000"/>
    <x v="0"/>
    <x v="0"/>
    <n v="202300000000060"/>
    <x v="0"/>
    <s v="3202008"/>
    <m/>
    <x v="6"/>
  </r>
  <r>
    <s v="DO06-3202008-9-21-GEN-2"/>
    <x v="1"/>
    <x v="7"/>
    <x v="74"/>
    <x v="2"/>
    <x v="1"/>
    <x v="0"/>
    <x v="0"/>
    <n v="60000000"/>
    <m/>
    <m/>
    <m/>
    <m/>
    <n v="60000000"/>
    <n v="60000000"/>
    <x v="0"/>
    <x v="0"/>
    <n v="202300000000060"/>
    <x v="0"/>
    <s v="3202008"/>
    <m/>
    <x v="6"/>
  </r>
  <r>
    <s v="DO06-3202032-1-11-GEN-2"/>
    <x v="1"/>
    <x v="7"/>
    <x v="74"/>
    <x v="0"/>
    <x v="0"/>
    <x v="0"/>
    <x v="0"/>
    <n v="62234000"/>
    <n v="11000"/>
    <m/>
    <m/>
    <m/>
    <n v="62223000"/>
    <n v="62223000"/>
    <x v="0"/>
    <x v="0"/>
    <n v="202300000000060"/>
    <x v="3"/>
    <s v="3202032"/>
    <m/>
    <x v="7"/>
  </r>
  <r>
    <s v="DO06-3202032-1-20-GEN-2"/>
    <x v="1"/>
    <x v="7"/>
    <x v="74"/>
    <x v="1"/>
    <x v="1"/>
    <x v="0"/>
    <x v="0"/>
    <n v="77890032"/>
    <m/>
    <m/>
    <m/>
    <m/>
    <n v="77890032"/>
    <n v="77890032"/>
    <x v="0"/>
    <x v="0"/>
    <n v="202300000000060"/>
    <x v="3"/>
    <s v="3202032"/>
    <m/>
    <x v="7"/>
  </r>
  <r>
    <s v="DO06-3202032-1-21-GEN-2"/>
    <x v="1"/>
    <x v="7"/>
    <x v="74"/>
    <x v="2"/>
    <x v="1"/>
    <x v="0"/>
    <x v="0"/>
    <n v="23638427"/>
    <m/>
    <m/>
    <m/>
    <m/>
    <n v="23638427"/>
    <n v="23638427"/>
    <x v="0"/>
    <x v="0"/>
    <n v="202300000000060"/>
    <x v="3"/>
    <s v="3202032"/>
    <m/>
    <x v="7"/>
  </r>
  <r>
    <s v="DO06-3202038-17-11-GEN-2"/>
    <x v="1"/>
    <x v="7"/>
    <x v="74"/>
    <x v="0"/>
    <x v="0"/>
    <x v="0"/>
    <x v="0"/>
    <n v="70851000"/>
    <m/>
    <m/>
    <m/>
    <m/>
    <n v="70851000"/>
    <n v="70851000"/>
    <x v="0"/>
    <x v="0"/>
    <n v="202300000000060"/>
    <x v="6"/>
    <s v="3202038"/>
    <m/>
    <x v="14"/>
  </r>
  <r>
    <s v="DO06-3202038-17-20-GEN-2"/>
    <x v="1"/>
    <x v="7"/>
    <x v="74"/>
    <x v="1"/>
    <x v="1"/>
    <x v="0"/>
    <x v="0"/>
    <n v="50000000"/>
    <m/>
    <m/>
    <m/>
    <m/>
    <n v="50000000"/>
    <n v="50000000"/>
    <x v="0"/>
    <x v="0"/>
    <n v="202300000000060"/>
    <x v="6"/>
    <s v="3202038"/>
    <m/>
    <x v="14"/>
  </r>
  <r>
    <s v="DO06-3202056-5-11-GEN-2"/>
    <x v="1"/>
    <x v="7"/>
    <x v="74"/>
    <x v="0"/>
    <x v="0"/>
    <x v="0"/>
    <x v="0"/>
    <n v="73128000"/>
    <m/>
    <m/>
    <m/>
    <m/>
    <n v="73128000"/>
    <n v="73128000"/>
    <x v="0"/>
    <x v="0"/>
    <n v="202300000000060"/>
    <x v="8"/>
    <s v="3202056"/>
    <m/>
    <x v="23"/>
  </r>
  <r>
    <s v="DO06-3202056-5-20-GEN-2"/>
    <x v="1"/>
    <x v="7"/>
    <x v="74"/>
    <x v="1"/>
    <x v="1"/>
    <x v="0"/>
    <x v="0"/>
    <n v="39000000"/>
    <m/>
    <m/>
    <m/>
    <m/>
    <n v="39000000"/>
    <n v="39000000"/>
    <x v="0"/>
    <x v="0"/>
    <n v="202300000000060"/>
    <x v="8"/>
    <s v="3202056"/>
    <m/>
    <x v="23"/>
  </r>
  <r>
    <s v="DO06-3202060-18_1-11-GEN-2"/>
    <x v="1"/>
    <x v="7"/>
    <x v="74"/>
    <x v="0"/>
    <x v="0"/>
    <x v="0"/>
    <x v="0"/>
    <n v="88924000"/>
    <m/>
    <m/>
    <m/>
    <m/>
    <n v="88924000"/>
    <n v="88924000"/>
    <x v="0"/>
    <x v="0"/>
    <n v="202300000000060"/>
    <x v="9"/>
    <s v="3202060"/>
    <m/>
    <x v="18"/>
  </r>
  <r>
    <s v="DO06-3202060-18_1-20-GEN-2"/>
    <x v="1"/>
    <x v="7"/>
    <x v="74"/>
    <x v="1"/>
    <x v="1"/>
    <x v="0"/>
    <x v="0"/>
    <n v="309983724"/>
    <m/>
    <m/>
    <m/>
    <m/>
    <n v="309983724"/>
    <n v="309983724"/>
    <x v="0"/>
    <x v="0"/>
    <n v="202300000000060"/>
    <x v="9"/>
    <s v="3202060"/>
    <m/>
    <x v="18"/>
  </r>
  <r>
    <s v="DO06-3299011-3-20-GEN-2"/>
    <x v="1"/>
    <x v="7"/>
    <x v="74"/>
    <x v="1"/>
    <x v="1"/>
    <x v="0"/>
    <x v="0"/>
    <n v="7000000"/>
    <m/>
    <m/>
    <m/>
    <m/>
    <n v="7000000"/>
    <n v="7000000"/>
    <x v="1"/>
    <x v="1"/>
    <n v="202300000000304"/>
    <x v="12"/>
    <s v="3299011"/>
    <m/>
    <x v="39"/>
  </r>
  <r>
    <s v="DO07-3202008-10-11-GEN-2"/>
    <x v="1"/>
    <x v="7"/>
    <x v="75"/>
    <x v="0"/>
    <x v="0"/>
    <x v="0"/>
    <x v="0"/>
    <n v="87078000"/>
    <m/>
    <m/>
    <m/>
    <m/>
    <n v="87078000"/>
    <n v="87078000"/>
    <x v="0"/>
    <x v="0"/>
    <n v="202300000000060"/>
    <x v="0"/>
    <s v="3202008"/>
    <m/>
    <x v="11"/>
  </r>
  <r>
    <s v="DO07-3202008-15-11-GEN-2"/>
    <x v="1"/>
    <x v="7"/>
    <x v="75"/>
    <x v="0"/>
    <x v="0"/>
    <x v="0"/>
    <x v="0"/>
    <n v="9280000"/>
    <m/>
    <m/>
    <m/>
    <m/>
    <n v="9280000"/>
    <n v="9280000"/>
    <x v="0"/>
    <x v="0"/>
    <n v="202300000000060"/>
    <x v="0"/>
    <s v="3202008"/>
    <m/>
    <x v="0"/>
  </r>
  <r>
    <s v="DO07-3202008-15-20-GEN-2"/>
    <x v="1"/>
    <x v="7"/>
    <x v="75"/>
    <x v="1"/>
    <x v="1"/>
    <x v="0"/>
    <x v="0"/>
    <n v="10044000"/>
    <m/>
    <m/>
    <m/>
    <m/>
    <n v="10044000"/>
    <n v="10044000"/>
    <x v="0"/>
    <x v="0"/>
    <n v="202300000000060"/>
    <x v="0"/>
    <s v="3202008"/>
    <m/>
    <x v="0"/>
  </r>
  <r>
    <s v="DO07-3202008-15-21-GEN-2"/>
    <x v="1"/>
    <x v="7"/>
    <x v="75"/>
    <x v="2"/>
    <x v="1"/>
    <x v="0"/>
    <x v="0"/>
    <n v="49760500"/>
    <m/>
    <m/>
    <m/>
    <m/>
    <n v="49760500"/>
    <n v="49760500"/>
    <x v="0"/>
    <x v="0"/>
    <n v="202300000000060"/>
    <x v="0"/>
    <s v="3202008"/>
    <m/>
    <x v="0"/>
  </r>
  <r>
    <s v="DO07-3202008-9-20-GEN-2"/>
    <x v="1"/>
    <x v="7"/>
    <x v="75"/>
    <x v="1"/>
    <x v="1"/>
    <x v="0"/>
    <x v="0"/>
    <n v="14280000"/>
    <m/>
    <m/>
    <m/>
    <m/>
    <n v="14280000"/>
    <n v="14280000"/>
    <x v="0"/>
    <x v="0"/>
    <n v="202300000000060"/>
    <x v="0"/>
    <s v="3202008"/>
    <m/>
    <x v="6"/>
  </r>
  <r>
    <s v="DO07-3202008-9-21-GEN-2"/>
    <x v="1"/>
    <x v="7"/>
    <x v="75"/>
    <x v="2"/>
    <x v="1"/>
    <x v="0"/>
    <x v="0"/>
    <n v="38080000"/>
    <m/>
    <m/>
    <m/>
    <m/>
    <n v="38080000"/>
    <n v="38080000"/>
    <x v="0"/>
    <x v="0"/>
    <n v="202300000000060"/>
    <x v="0"/>
    <s v="3202008"/>
    <m/>
    <x v="6"/>
  </r>
  <r>
    <s v="DO07-3202032-1-11-GEN-2"/>
    <x v="1"/>
    <x v="7"/>
    <x v="75"/>
    <x v="0"/>
    <x v="0"/>
    <x v="0"/>
    <x v="0"/>
    <n v="45426821"/>
    <n v="7899214"/>
    <m/>
    <m/>
    <m/>
    <n v="37527607"/>
    <n v="37527607"/>
    <x v="0"/>
    <x v="0"/>
    <n v="202300000000060"/>
    <x v="3"/>
    <s v="3202032"/>
    <m/>
    <x v="7"/>
  </r>
  <r>
    <s v="DO07-3202032-1-20-GEN-2"/>
    <x v="1"/>
    <x v="7"/>
    <x v="75"/>
    <x v="1"/>
    <x v="1"/>
    <x v="0"/>
    <x v="0"/>
    <n v="91765958"/>
    <n v="4065511"/>
    <m/>
    <m/>
    <m/>
    <n v="87700447"/>
    <n v="87700447"/>
    <x v="0"/>
    <x v="0"/>
    <n v="202300000000060"/>
    <x v="3"/>
    <s v="3202032"/>
    <m/>
    <x v="7"/>
  </r>
  <r>
    <s v="DO07-3202032-1-21-GEN-2"/>
    <x v="1"/>
    <x v="7"/>
    <x v="75"/>
    <x v="2"/>
    <x v="1"/>
    <x v="0"/>
    <x v="0"/>
    <n v="97049082"/>
    <n v="67200"/>
    <m/>
    <m/>
    <m/>
    <n v="96981882"/>
    <n v="96981882"/>
    <x v="0"/>
    <x v="0"/>
    <n v="202300000000060"/>
    <x v="3"/>
    <s v="3202032"/>
    <m/>
    <x v="7"/>
  </r>
  <r>
    <s v="DO07-3202038-17-11-GEN-2"/>
    <x v="1"/>
    <x v="7"/>
    <x v="75"/>
    <x v="0"/>
    <x v="0"/>
    <x v="0"/>
    <x v="0"/>
    <n v="27610000"/>
    <m/>
    <m/>
    <m/>
    <m/>
    <n v="27610000"/>
    <n v="27610000"/>
    <x v="0"/>
    <x v="0"/>
    <n v="202300000000060"/>
    <x v="6"/>
    <s v="3202038"/>
    <m/>
    <x v="14"/>
  </r>
  <r>
    <s v="DO07-3202038-17-20-GEN-2"/>
    <x v="1"/>
    <x v="7"/>
    <x v="75"/>
    <x v="1"/>
    <x v="1"/>
    <x v="0"/>
    <x v="0"/>
    <n v="31942043"/>
    <m/>
    <m/>
    <m/>
    <m/>
    <n v="31942043"/>
    <n v="31942043"/>
    <x v="0"/>
    <x v="0"/>
    <n v="202300000000060"/>
    <x v="6"/>
    <s v="3202038"/>
    <m/>
    <x v="14"/>
  </r>
  <r>
    <s v="DO07-3202052-8-21-GEN-2"/>
    <x v="1"/>
    <x v="7"/>
    <x v="75"/>
    <x v="2"/>
    <x v="1"/>
    <x v="0"/>
    <x v="0"/>
    <n v="23800000"/>
    <m/>
    <m/>
    <m/>
    <m/>
    <n v="23800000"/>
    <n v="23800000"/>
    <x v="0"/>
    <x v="0"/>
    <n v="202300000000060"/>
    <x v="7"/>
    <s v="3202052"/>
    <m/>
    <x v="15"/>
  </r>
  <r>
    <s v="DO07-3202056-5-20-GEN-2"/>
    <x v="1"/>
    <x v="7"/>
    <x v="75"/>
    <x v="1"/>
    <x v="1"/>
    <x v="0"/>
    <x v="0"/>
    <n v="12981000"/>
    <m/>
    <m/>
    <m/>
    <m/>
    <n v="12981000"/>
    <n v="12981000"/>
    <x v="0"/>
    <x v="0"/>
    <n v="202300000000060"/>
    <x v="8"/>
    <s v="3202056"/>
    <m/>
    <x v="23"/>
  </r>
  <r>
    <s v="DO07-3202056-5-21-GEN-2"/>
    <x v="1"/>
    <x v="7"/>
    <x v="75"/>
    <x v="2"/>
    <x v="1"/>
    <x v="0"/>
    <x v="0"/>
    <n v="34616000"/>
    <m/>
    <m/>
    <m/>
    <m/>
    <n v="34616000"/>
    <n v="34616000"/>
    <x v="0"/>
    <x v="0"/>
    <n v="202300000000060"/>
    <x v="8"/>
    <s v="3202056"/>
    <m/>
    <x v="23"/>
  </r>
  <r>
    <s v="DO07-3202060-18_1-11-GEN-2"/>
    <x v="1"/>
    <x v="7"/>
    <x v="75"/>
    <x v="0"/>
    <x v="0"/>
    <x v="0"/>
    <x v="0"/>
    <n v="81619000"/>
    <m/>
    <m/>
    <m/>
    <m/>
    <n v="81619000"/>
    <n v="81619000"/>
    <x v="0"/>
    <x v="0"/>
    <n v="202300000000060"/>
    <x v="9"/>
    <s v="3202060"/>
    <m/>
    <x v="18"/>
  </r>
  <r>
    <s v="DO07-3202060-18_1-20-GEN-2"/>
    <x v="1"/>
    <x v="7"/>
    <x v="75"/>
    <x v="1"/>
    <x v="1"/>
    <x v="0"/>
    <x v="0"/>
    <n v="79337596"/>
    <m/>
    <m/>
    <m/>
    <m/>
    <n v="79337596"/>
    <n v="79337596"/>
    <x v="0"/>
    <x v="0"/>
    <n v="202300000000060"/>
    <x v="9"/>
    <s v="3202060"/>
    <m/>
    <x v="18"/>
  </r>
  <r>
    <s v="DO07-3299011-3-20-GEN-2"/>
    <x v="1"/>
    <x v="7"/>
    <x v="75"/>
    <x v="1"/>
    <x v="1"/>
    <x v="0"/>
    <x v="0"/>
    <n v="7000000"/>
    <m/>
    <m/>
    <m/>
    <m/>
    <n v="7000000"/>
    <n v="7000000"/>
    <x v="1"/>
    <x v="1"/>
    <n v="202300000000304"/>
    <x v="12"/>
    <s v="3299011"/>
    <m/>
    <x v="39"/>
  </r>
  <r>
    <s v="DO08-3202008-15-20-TSE-2"/>
    <x v="1"/>
    <x v="7"/>
    <x v="76"/>
    <x v="1"/>
    <x v="1"/>
    <x v="2"/>
    <x v="0"/>
    <n v="15000000"/>
    <m/>
    <m/>
    <m/>
    <m/>
    <n v="15000000"/>
    <n v="15000000"/>
    <x v="0"/>
    <x v="0"/>
    <n v="202300000000060"/>
    <x v="0"/>
    <s v="3202008"/>
    <m/>
    <x v="0"/>
  </r>
  <r>
    <s v="DO08-3202008-15-21-TSE-2"/>
    <x v="1"/>
    <x v="7"/>
    <x v="76"/>
    <x v="2"/>
    <x v="1"/>
    <x v="2"/>
    <x v="0"/>
    <n v="58493000"/>
    <m/>
    <m/>
    <m/>
    <m/>
    <n v="58493000"/>
    <n v="58493000"/>
    <x v="0"/>
    <x v="0"/>
    <n v="202300000000060"/>
    <x v="0"/>
    <s v="3202008"/>
    <m/>
    <x v="0"/>
  </r>
  <r>
    <s v="DO08-3202008-9-21-TSE-2"/>
    <x v="1"/>
    <x v="7"/>
    <x v="76"/>
    <x v="2"/>
    <x v="1"/>
    <x v="2"/>
    <x v="0"/>
    <n v="134589000"/>
    <m/>
    <m/>
    <m/>
    <m/>
    <n v="134589000"/>
    <n v="134589000"/>
    <x v="0"/>
    <x v="0"/>
    <n v="202300000000060"/>
    <x v="0"/>
    <s v="3202008"/>
    <m/>
    <x v="6"/>
  </r>
  <r>
    <s v="DO08-3202032-1-20-TSE-2"/>
    <x v="1"/>
    <x v="7"/>
    <x v="76"/>
    <x v="1"/>
    <x v="1"/>
    <x v="2"/>
    <x v="0"/>
    <n v="44820845"/>
    <m/>
    <m/>
    <m/>
    <m/>
    <n v="44820845"/>
    <n v="44820845"/>
    <x v="0"/>
    <x v="0"/>
    <n v="202300000000060"/>
    <x v="3"/>
    <s v="3202032"/>
    <m/>
    <x v="7"/>
  </r>
  <r>
    <s v="DO08-3202032-1-21-TSE-2"/>
    <x v="1"/>
    <x v="7"/>
    <x v="76"/>
    <x v="2"/>
    <x v="1"/>
    <x v="2"/>
    <x v="0"/>
    <n v="130493000"/>
    <m/>
    <m/>
    <m/>
    <m/>
    <n v="130493000"/>
    <n v="130493000"/>
    <x v="0"/>
    <x v="0"/>
    <n v="202300000000060"/>
    <x v="3"/>
    <s v="3202032"/>
    <m/>
    <x v="7"/>
  </r>
  <r>
    <s v="DO08-3202032-2-20-TSE-2"/>
    <x v="1"/>
    <x v="7"/>
    <x v="76"/>
    <x v="1"/>
    <x v="1"/>
    <x v="2"/>
    <x v="0"/>
    <n v="553200903"/>
    <m/>
    <m/>
    <m/>
    <m/>
    <n v="553200903"/>
    <n v="553200903"/>
    <x v="0"/>
    <x v="0"/>
    <n v="202300000000060"/>
    <x v="3"/>
    <s v="3202032"/>
    <m/>
    <x v="22"/>
  </r>
  <r>
    <s v="DO08-3202032-2-21-TSE-2"/>
    <x v="1"/>
    <x v="7"/>
    <x v="76"/>
    <x v="2"/>
    <x v="1"/>
    <x v="2"/>
    <x v="0"/>
    <n v="23617000"/>
    <m/>
    <m/>
    <m/>
    <m/>
    <n v="23617000"/>
    <n v="23617000"/>
    <x v="0"/>
    <x v="0"/>
    <n v="202300000000060"/>
    <x v="3"/>
    <s v="3202032"/>
    <m/>
    <x v="22"/>
  </r>
  <r>
    <s v="DO08-3202038-17-21-TSE-2"/>
    <x v="1"/>
    <x v="7"/>
    <x v="76"/>
    <x v="2"/>
    <x v="1"/>
    <x v="2"/>
    <x v="0"/>
    <n v="41646000"/>
    <m/>
    <m/>
    <m/>
    <m/>
    <n v="41646000"/>
    <n v="41646000"/>
    <x v="0"/>
    <x v="0"/>
    <n v="202300000000060"/>
    <x v="6"/>
    <s v="3202038"/>
    <m/>
    <x v="14"/>
  </r>
  <r>
    <s v="DO08-3202052-8-21-TSE-2"/>
    <x v="1"/>
    <x v="7"/>
    <x v="76"/>
    <x v="2"/>
    <x v="1"/>
    <x v="2"/>
    <x v="0"/>
    <n v="23649367"/>
    <m/>
    <m/>
    <m/>
    <m/>
    <n v="23649367"/>
    <n v="23649367"/>
    <x v="0"/>
    <x v="0"/>
    <n v="202300000000060"/>
    <x v="7"/>
    <s v="3202052"/>
    <m/>
    <x v="15"/>
  </r>
  <r>
    <s v="DO08-3202055-22-21-TSE-2"/>
    <x v="1"/>
    <x v="7"/>
    <x v="76"/>
    <x v="2"/>
    <x v="1"/>
    <x v="2"/>
    <x v="0"/>
    <n v="89143000"/>
    <m/>
    <m/>
    <m/>
    <m/>
    <n v="89143000"/>
    <n v="89143000"/>
    <x v="0"/>
    <x v="0"/>
    <n v="202300000000060"/>
    <x v="13"/>
    <s v="3202055"/>
    <m/>
    <x v="31"/>
  </r>
  <r>
    <s v="DO08-3202056-5-21-TSE-2"/>
    <x v="1"/>
    <x v="7"/>
    <x v="76"/>
    <x v="2"/>
    <x v="1"/>
    <x v="2"/>
    <x v="0"/>
    <n v="1000000"/>
    <m/>
    <m/>
    <m/>
    <m/>
    <n v="1000000"/>
    <n v="1000000"/>
    <x v="0"/>
    <x v="0"/>
    <n v="202300000000060"/>
    <x v="8"/>
    <s v="3202056"/>
    <m/>
    <x v="23"/>
  </r>
  <r>
    <s v="DO08-3202060-19_1-21-TSE-2"/>
    <x v="1"/>
    <x v="7"/>
    <x v="76"/>
    <x v="2"/>
    <x v="1"/>
    <x v="2"/>
    <x v="0"/>
    <n v="125444000"/>
    <m/>
    <m/>
    <m/>
    <m/>
    <n v="125444000"/>
    <n v="125444000"/>
    <x v="0"/>
    <x v="0"/>
    <n v="202300000000060"/>
    <x v="9"/>
    <s v="3202060"/>
    <m/>
    <x v="19"/>
  </r>
  <r>
    <s v="DO08-3299011-3-21-GEN-2"/>
    <x v="1"/>
    <x v="7"/>
    <x v="76"/>
    <x v="2"/>
    <x v="1"/>
    <x v="0"/>
    <x v="0"/>
    <n v="7000000"/>
    <m/>
    <m/>
    <m/>
    <m/>
    <n v="7000000"/>
    <n v="7000000"/>
    <x v="1"/>
    <x v="1"/>
    <n v="202300000000304"/>
    <x v="12"/>
    <s v="3299011"/>
    <m/>
    <x v="39"/>
  </r>
  <r>
    <s v="DO09-3202008-15-20-GEN-2"/>
    <x v="1"/>
    <x v="7"/>
    <x v="77"/>
    <x v="1"/>
    <x v="1"/>
    <x v="0"/>
    <x v="0"/>
    <n v="34962000"/>
    <n v="5900"/>
    <m/>
    <m/>
    <m/>
    <n v="34956100"/>
    <n v="34956100"/>
    <x v="0"/>
    <x v="0"/>
    <n v="202300000000060"/>
    <x v="0"/>
    <s v="3202008"/>
    <m/>
    <x v="0"/>
  </r>
  <r>
    <s v="DO09-3202008-15-21-GEN-2"/>
    <x v="1"/>
    <x v="7"/>
    <x v="77"/>
    <x v="2"/>
    <x v="1"/>
    <x v="0"/>
    <x v="0"/>
    <n v="29135000"/>
    <m/>
    <m/>
    <m/>
    <m/>
    <n v="29135000"/>
    <n v="29135000"/>
    <x v="0"/>
    <x v="0"/>
    <n v="202300000000060"/>
    <x v="0"/>
    <s v="3202008"/>
    <m/>
    <x v="0"/>
  </r>
  <r>
    <s v="DO09-3202008-9-11-GEN-2"/>
    <x v="1"/>
    <x v="7"/>
    <x v="77"/>
    <x v="0"/>
    <x v="0"/>
    <x v="0"/>
    <x v="0"/>
    <n v="20823000"/>
    <m/>
    <m/>
    <m/>
    <m/>
    <n v="20823000"/>
    <n v="20823000"/>
    <x v="0"/>
    <x v="0"/>
    <n v="202300000000060"/>
    <x v="0"/>
    <s v="3202008"/>
    <m/>
    <x v="6"/>
  </r>
  <r>
    <s v="DO09-3202008-9-20-GEN-2"/>
    <x v="1"/>
    <x v="7"/>
    <x v="77"/>
    <x v="1"/>
    <x v="1"/>
    <x v="0"/>
    <x v="0"/>
    <n v="29320000"/>
    <m/>
    <m/>
    <m/>
    <m/>
    <n v="29320000"/>
    <n v="29320000"/>
    <x v="0"/>
    <x v="0"/>
    <n v="202300000000060"/>
    <x v="0"/>
    <s v="3202008"/>
    <m/>
    <x v="6"/>
  </r>
  <r>
    <s v="DO09-3202008-9-21-GEN-2"/>
    <x v="1"/>
    <x v="7"/>
    <x v="77"/>
    <x v="2"/>
    <x v="1"/>
    <x v="0"/>
    <x v="0"/>
    <n v="34320000"/>
    <m/>
    <m/>
    <m/>
    <m/>
    <n v="34320000"/>
    <n v="34320000"/>
    <x v="0"/>
    <x v="0"/>
    <n v="202300000000060"/>
    <x v="0"/>
    <s v="3202008"/>
    <m/>
    <x v="6"/>
  </r>
  <r>
    <s v="DO09-3202010-25-20-GEN-2"/>
    <x v="1"/>
    <x v="7"/>
    <x v="77"/>
    <x v="1"/>
    <x v="1"/>
    <x v="0"/>
    <x v="0"/>
    <n v="55380000"/>
    <m/>
    <m/>
    <m/>
    <m/>
    <n v="55380000"/>
    <n v="55380000"/>
    <x v="0"/>
    <x v="0"/>
    <n v="202300000000060"/>
    <x v="1"/>
    <s v="3202010"/>
    <m/>
    <x v="2"/>
  </r>
  <r>
    <s v="DO09-3202010-25-21-GEN-2"/>
    <x v="1"/>
    <x v="7"/>
    <x v="77"/>
    <x v="2"/>
    <x v="1"/>
    <x v="0"/>
    <x v="0"/>
    <n v="35653500"/>
    <m/>
    <m/>
    <m/>
    <m/>
    <n v="35653500"/>
    <n v="35653500"/>
    <x v="0"/>
    <x v="0"/>
    <n v="202300000000060"/>
    <x v="1"/>
    <s v="3202010"/>
    <m/>
    <x v="2"/>
  </r>
  <r>
    <s v="DO09-3202032-1-11-GEN-2"/>
    <x v="1"/>
    <x v="7"/>
    <x v="77"/>
    <x v="0"/>
    <x v="0"/>
    <x v="0"/>
    <x v="0"/>
    <n v="100521212"/>
    <n v="44533"/>
    <m/>
    <m/>
    <m/>
    <n v="100476679"/>
    <n v="100476679"/>
    <x v="0"/>
    <x v="0"/>
    <n v="202300000000060"/>
    <x v="3"/>
    <s v="3202032"/>
    <m/>
    <x v="7"/>
  </r>
  <r>
    <s v="DO09-3202032-1-20-GEN-2"/>
    <x v="1"/>
    <x v="7"/>
    <x v="77"/>
    <x v="1"/>
    <x v="1"/>
    <x v="0"/>
    <x v="0"/>
    <n v="29665345"/>
    <m/>
    <m/>
    <m/>
    <m/>
    <n v="29665345"/>
    <n v="29665345"/>
    <x v="0"/>
    <x v="0"/>
    <n v="202300000000060"/>
    <x v="3"/>
    <s v="3202032"/>
    <m/>
    <x v="7"/>
  </r>
  <r>
    <s v="DO09-3202032-1-21-GEN-2"/>
    <x v="1"/>
    <x v="7"/>
    <x v="77"/>
    <x v="2"/>
    <x v="1"/>
    <x v="0"/>
    <x v="0"/>
    <n v="28420000"/>
    <n v="248500"/>
    <m/>
    <m/>
    <m/>
    <n v="28171500"/>
    <n v="28171500"/>
    <x v="0"/>
    <x v="0"/>
    <n v="202300000000060"/>
    <x v="3"/>
    <s v="3202032"/>
    <m/>
    <x v="7"/>
  </r>
  <r>
    <s v="DO09-3202052-8-11-GEN-2"/>
    <x v="1"/>
    <x v="7"/>
    <x v="77"/>
    <x v="0"/>
    <x v="0"/>
    <x v="0"/>
    <x v="0"/>
    <n v="55230000"/>
    <m/>
    <m/>
    <m/>
    <m/>
    <n v="55230000"/>
    <n v="55230000"/>
    <x v="0"/>
    <x v="0"/>
    <n v="202300000000060"/>
    <x v="7"/>
    <s v="3202052"/>
    <m/>
    <x v="15"/>
  </r>
  <r>
    <s v="DO09-3202056-5-20-GEN-2"/>
    <x v="1"/>
    <x v="7"/>
    <x v="77"/>
    <x v="1"/>
    <x v="1"/>
    <x v="0"/>
    <x v="0"/>
    <n v="22698000"/>
    <m/>
    <m/>
    <m/>
    <m/>
    <n v="22698000"/>
    <n v="22698000"/>
    <x v="0"/>
    <x v="0"/>
    <n v="202300000000060"/>
    <x v="8"/>
    <s v="3202056"/>
    <m/>
    <x v="23"/>
  </r>
  <r>
    <s v="DO09-3202056-5-21-GEN-2"/>
    <x v="1"/>
    <x v="7"/>
    <x v="77"/>
    <x v="2"/>
    <x v="1"/>
    <x v="0"/>
    <x v="0"/>
    <n v="19768445"/>
    <m/>
    <m/>
    <m/>
    <m/>
    <n v="19768445"/>
    <n v="19768445"/>
    <x v="0"/>
    <x v="0"/>
    <n v="202300000000060"/>
    <x v="8"/>
    <s v="3202056"/>
    <m/>
    <x v="23"/>
  </r>
  <r>
    <s v="DO09-3202060-19_1-20-GEN-2"/>
    <x v="1"/>
    <x v="7"/>
    <x v="77"/>
    <x v="1"/>
    <x v="1"/>
    <x v="0"/>
    <x v="0"/>
    <n v="57324000"/>
    <m/>
    <m/>
    <m/>
    <m/>
    <n v="57324000"/>
    <n v="57324000"/>
    <x v="0"/>
    <x v="0"/>
    <n v="202300000000060"/>
    <x v="9"/>
    <s v="3202060"/>
    <m/>
    <x v="19"/>
  </r>
  <r>
    <s v="DO09-3202060-19_1-21-GEN-2"/>
    <x v="1"/>
    <x v="7"/>
    <x v="77"/>
    <x v="2"/>
    <x v="1"/>
    <x v="0"/>
    <x v="0"/>
    <n v="56888485"/>
    <m/>
    <m/>
    <m/>
    <m/>
    <n v="56888485"/>
    <n v="56888485"/>
    <x v="0"/>
    <x v="0"/>
    <n v="202300000000060"/>
    <x v="9"/>
    <s v="3202060"/>
    <m/>
    <x v="19"/>
  </r>
  <r>
    <s v="DO09-3299011-3-20-GEN-2"/>
    <x v="1"/>
    <x v="7"/>
    <x v="77"/>
    <x v="1"/>
    <x v="1"/>
    <x v="0"/>
    <x v="0"/>
    <n v="7000000"/>
    <m/>
    <m/>
    <m/>
    <m/>
    <n v="7000000"/>
    <n v="7000000"/>
    <x v="1"/>
    <x v="1"/>
    <n v="202300000000304"/>
    <x v="12"/>
    <s v="3299011"/>
    <m/>
    <x v="39"/>
  </r>
  <r>
    <s v="DO10-3202008-10-21-GEN-2"/>
    <x v="1"/>
    <x v="7"/>
    <x v="78"/>
    <x v="2"/>
    <x v="1"/>
    <x v="0"/>
    <x v="0"/>
    <n v="20812000"/>
    <m/>
    <m/>
    <m/>
    <m/>
    <n v="20812000"/>
    <n v="20812000"/>
    <x v="0"/>
    <x v="0"/>
    <n v="202300000000060"/>
    <x v="0"/>
    <s v="3202008"/>
    <m/>
    <x v="11"/>
  </r>
  <r>
    <s v="DO10-3202008-12-11-GEN-2"/>
    <x v="1"/>
    <x v="7"/>
    <x v="78"/>
    <x v="0"/>
    <x v="0"/>
    <x v="0"/>
    <x v="0"/>
    <n v="79981000"/>
    <m/>
    <m/>
    <m/>
    <m/>
    <n v="79981000"/>
    <n v="79981000"/>
    <x v="0"/>
    <x v="0"/>
    <n v="202300000000060"/>
    <x v="0"/>
    <s v="3202008"/>
    <m/>
    <x v="29"/>
  </r>
  <r>
    <s v="DO10-3202008-12-20-GEN-2"/>
    <x v="1"/>
    <x v="7"/>
    <x v="78"/>
    <x v="1"/>
    <x v="1"/>
    <x v="0"/>
    <x v="0"/>
    <n v="2200000"/>
    <m/>
    <m/>
    <m/>
    <m/>
    <n v="2200000"/>
    <n v="2200000"/>
    <x v="0"/>
    <x v="0"/>
    <n v="202300000000060"/>
    <x v="0"/>
    <s v="3202008"/>
    <m/>
    <x v="29"/>
  </r>
  <r>
    <s v="DO10-3202008-12-21-GEN-2"/>
    <x v="1"/>
    <x v="7"/>
    <x v="78"/>
    <x v="2"/>
    <x v="1"/>
    <x v="0"/>
    <x v="0"/>
    <n v="41560933"/>
    <n v="35500"/>
    <m/>
    <m/>
    <m/>
    <n v="41525433"/>
    <n v="41525433"/>
    <x v="0"/>
    <x v="0"/>
    <n v="202300000000060"/>
    <x v="0"/>
    <s v="3202008"/>
    <m/>
    <x v="29"/>
  </r>
  <r>
    <s v="DO10-3202008-15-11-GEN-2"/>
    <x v="1"/>
    <x v="7"/>
    <x v="78"/>
    <x v="0"/>
    <x v="0"/>
    <x v="0"/>
    <x v="0"/>
    <n v="54740000"/>
    <m/>
    <m/>
    <m/>
    <m/>
    <n v="54740000"/>
    <n v="54740000"/>
    <x v="0"/>
    <x v="0"/>
    <n v="202300000000060"/>
    <x v="0"/>
    <s v="3202008"/>
    <m/>
    <x v="0"/>
  </r>
  <r>
    <s v="DO10-3202010-24-11-GEN-2"/>
    <x v="1"/>
    <x v="7"/>
    <x v="78"/>
    <x v="0"/>
    <x v="0"/>
    <x v="0"/>
    <x v="0"/>
    <n v="54740000"/>
    <m/>
    <m/>
    <m/>
    <m/>
    <n v="54740000"/>
    <n v="54740000"/>
    <x v="0"/>
    <x v="0"/>
    <n v="202300000000060"/>
    <x v="1"/>
    <s v="3202010"/>
    <m/>
    <x v="1"/>
  </r>
  <r>
    <s v="DO10-3202010-24-21-GEN-2"/>
    <x v="1"/>
    <x v="7"/>
    <x v="78"/>
    <x v="2"/>
    <x v="1"/>
    <x v="0"/>
    <x v="0"/>
    <n v="87032000"/>
    <n v="164371"/>
    <m/>
    <m/>
    <m/>
    <n v="86867629"/>
    <n v="86867629"/>
    <x v="0"/>
    <x v="0"/>
    <n v="202300000000060"/>
    <x v="1"/>
    <s v="3202010"/>
    <m/>
    <x v="1"/>
  </r>
  <r>
    <s v="DO10-3202032-1-11-GEN-2"/>
    <x v="1"/>
    <x v="7"/>
    <x v="78"/>
    <x v="0"/>
    <x v="0"/>
    <x v="0"/>
    <x v="0"/>
    <n v="56052720"/>
    <n v="3950720"/>
    <m/>
    <m/>
    <m/>
    <n v="52102000"/>
    <n v="52102000"/>
    <x v="0"/>
    <x v="0"/>
    <n v="202300000000060"/>
    <x v="3"/>
    <s v="3202032"/>
    <m/>
    <x v="7"/>
  </r>
  <r>
    <s v="DO10-3202032-1-20-GEN-2"/>
    <x v="1"/>
    <x v="7"/>
    <x v="78"/>
    <x v="1"/>
    <x v="1"/>
    <x v="0"/>
    <x v="0"/>
    <n v="78412072"/>
    <m/>
    <m/>
    <m/>
    <m/>
    <n v="78412072"/>
    <n v="78412072"/>
    <x v="0"/>
    <x v="0"/>
    <n v="202300000000060"/>
    <x v="3"/>
    <s v="3202032"/>
    <m/>
    <x v="7"/>
  </r>
  <r>
    <s v="DO10-3202052-8-11-GEN-2"/>
    <x v="1"/>
    <x v="7"/>
    <x v="78"/>
    <x v="0"/>
    <x v="0"/>
    <x v="0"/>
    <x v="0"/>
    <n v="115720000"/>
    <m/>
    <m/>
    <m/>
    <m/>
    <n v="115720000"/>
    <n v="115720000"/>
    <x v="0"/>
    <x v="0"/>
    <n v="202300000000060"/>
    <x v="7"/>
    <s v="3202052"/>
    <m/>
    <x v="15"/>
  </r>
  <r>
    <s v="DO10-3202056-5-11-GEN-2"/>
    <x v="1"/>
    <x v="7"/>
    <x v="78"/>
    <x v="0"/>
    <x v="0"/>
    <x v="0"/>
    <x v="0"/>
    <n v="43274000"/>
    <m/>
    <m/>
    <m/>
    <m/>
    <n v="43274000"/>
    <n v="43274000"/>
    <x v="0"/>
    <x v="0"/>
    <n v="202300000000060"/>
    <x v="8"/>
    <s v="3202056"/>
    <m/>
    <x v="23"/>
  </r>
  <r>
    <s v="DO10-3202056-5-20-GEN-2"/>
    <x v="1"/>
    <x v="7"/>
    <x v="78"/>
    <x v="1"/>
    <x v="1"/>
    <x v="0"/>
    <x v="0"/>
    <n v="9300000"/>
    <m/>
    <m/>
    <m/>
    <m/>
    <n v="9300000"/>
    <n v="9300000"/>
    <x v="0"/>
    <x v="0"/>
    <n v="202300000000060"/>
    <x v="8"/>
    <s v="3202056"/>
    <m/>
    <x v="23"/>
  </r>
  <r>
    <s v="DO10-3299011-3-20-GEN-2"/>
    <x v="1"/>
    <x v="7"/>
    <x v="78"/>
    <x v="1"/>
    <x v="1"/>
    <x v="0"/>
    <x v="0"/>
    <n v="7000000"/>
    <m/>
    <m/>
    <m/>
    <m/>
    <n v="7000000"/>
    <n v="7000000"/>
    <x v="1"/>
    <x v="1"/>
    <n v="202300000000304"/>
    <x v="12"/>
    <s v="3299011"/>
    <m/>
    <x v="39"/>
  </r>
  <r>
    <s v="DO11-3202008-11-11-GEN-2"/>
    <x v="1"/>
    <x v="7"/>
    <x v="79"/>
    <x v="0"/>
    <x v="0"/>
    <x v="0"/>
    <x v="0"/>
    <n v="9465000"/>
    <m/>
    <m/>
    <m/>
    <m/>
    <n v="9465000"/>
    <n v="9465000"/>
    <x v="0"/>
    <x v="0"/>
    <n v="202300000000060"/>
    <x v="0"/>
    <s v="3202008"/>
    <m/>
    <x v="20"/>
  </r>
  <r>
    <s v="DO11-3202008-11-20-GEN-2"/>
    <x v="1"/>
    <x v="7"/>
    <x v="79"/>
    <x v="1"/>
    <x v="1"/>
    <x v="0"/>
    <x v="0"/>
    <n v="7268000"/>
    <m/>
    <m/>
    <m/>
    <m/>
    <n v="7268000"/>
    <n v="7268000"/>
    <x v="0"/>
    <x v="0"/>
    <n v="202300000000060"/>
    <x v="0"/>
    <s v="3202008"/>
    <m/>
    <x v="20"/>
  </r>
  <r>
    <s v="DO11-3202008-11-21-GEN-2"/>
    <x v="1"/>
    <x v="7"/>
    <x v="79"/>
    <x v="2"/>
    <x v="1"/>
    <x v="0"/>
    <x v="0"/>
    <n v="34616000"/>
    <m/>
    <m/>
    <m/>
    <m/>
    <n v="34616000"/>
    <n v="34616000"/>
    <x v="0"/>
    <x v="0"/>
    <n v="202300000000060"/>
    <x v="0"/>
    <s v="3202008"/>
    <m/>
    <x v="20"/>
  </r>
  <r>
    <s v="DO11-3202008-13-11-GEN-2"/>
    <x v="1"/>
    <x v="7"/>
    <x v="79"/>
    <x v="0"/>
    <x v="0"/>
    <x v="0"/>
    <x v="0"/>
    <n v="21635000"/>
    <m/>
    <m/>
    <m/>
    <m/>
    <n v="21635000"/>
    <n v="21635000"/>
    <x v="0"/>
    <x v="0"/>
    <n v="202300000000060"/>
    <x v="0"/>
    <s v="3202008"/>
    <m/>
    <x v="12"/>
  </r>
  <r>
    <s v="DO11-3202008-13-20-GEN-2"/>
    <x v="1"/>
    <x v="7"/>
    <x v="79"/>
    <x v="1"/>
    <x v="1"/>
    <x v="0"/>
    <x v="0"/>
    <n v="16808000"/>
    <m/>
    <m/>
    <m/>
    <m/>
    <n v="16808000"/>
    <n v="16808000"/>
    <x v="0"/>
    <x v="0"/>
    <n v="202300000000060"/>
    <x v="0"/>
    <s v="3202008"/>
    <m/>
    <x v="12"/>
  </r>
  <r>
    <s v="DO11-3202008-15-11-GEN-2"/>
    <x v="1"/>
    <x v="7"/>
    <x v="79"/>
    <x v="0"/>
    <x v="0"/>
    <x v="0"/>
    <x v="0"/>
    <n v="32163000"/>
    <m/>
    <m/>
    <m/>
    <m/>
    <n v="32163000"/>
    <n v="32163000"/>
    <x v="0"/>
    <x v="0"/>
    <n v="202300000000060"/>
    <x v="0"/>
    <s v="3202008"/>
    <m/>
    <x v="0"/>
  </r>
  <r>
    <s v="DO11-3202008-15-20-GEN-2"/>
    <x v="1"/>
    <x v="7"/>
    <x v="79"/>
    <x v="1"/>
    <x v="1"/>
    <x v="0"/>
    <x v="0"/>
    <n v="21900000"/>
    <m/>
    <m/>
    <m/>
    <m/>
    <n v="21900000"/>
    <n v="21900000"/>
    <x v="0"/>
    <x v="0"/>
    <n v="202300000000060"/>
    <x v="0"/>
    <s v="3202008"/>
    <m/>
    <x v="0"/>
  </r>
  <r>
    <s v="DO11-3202008-15-20-TUA-2"/>
    <x v="1"/>
    <x v="7"/>
    <x v="79"/>
    <x v="1"/>
    <x v="1"/>
    <x v="3"/>
    <x v="0"/>
    <n v="1198040"/>
    <m/>
    <m/>
    <m/>
    <m/>
    <n v="1198040"/>
    <n v="1198040"/>
    <x v="0"/>
    <x v="0"/>
    <n v="202300000000060"/>
    <x v="0"/>
    <s v="3202008"/>
    <m/>
    <x v="0"/>
  </r>
  <r>
    <s v="DO11-3202008-9-11-GEN-2"/>
    <x v="1"/>
    <x v="7"/>
    <x v="79"/>
    <x v="0"/>
    <x v="0"/>
    <x v="0"/>
    <x v="0"/>
    <n v="31100000"/>
    <m/>
    <m/>
    <m/>
    <m/>
    <n v="31100000"/>
    <n v="31100000"/>
    <x v="0"/>
    <x v="0"/>
    <n v="202300000000060"/>
    <x v="0"/>
    <s v="3202008"/>
    <m/>
    <x v="6"/>
  </r>
  <r>
    <s v="DO11-3202008-9-20-GEN-2"/>
    <x v="1"/>
    <x v="7"/>
    <x v="79"/>
    <x v="1"/>
    <x v="1"/>
    <x v="0"/>
    <x v="0"/>
    <n v="24076000"/>
    <m/>
    <m/>
    <m/>
    <m/>
    <n v="24076000"/>
    <n v="24076000"/>
    <x v="0"/>
    <x v="0"/>
    <n v="202300000000060"/>
    <x v="0"/>
    <s v="3202008"/>
    <m/>
    <x v="6"/>
  </r>
  <r>
    <s v="DO11-3202010-25-11-GEN-2"/>
    <x v="1"/>
    <x v="7"/>
    <x v="79"/>
    <x v="0"/>
    <x v="0"/>
    <x v="0"/>
    <x v="0"/>
    <n v="21635000"/>
    <m/>
    <m/>
    <m/>
    <m/>
    <n v="21635000"/>
    <n v="21635000"/>
    <x v="0"/>
    <x v="0"/>
    <n v="202300000000060"/>
    <x v="1"/>
    <s v="3202010"/>
    <m/>
    <x v="2"/>
  </r>
  <r>
    <s v="DO11-3202010-25-20-GEN-2"/>
    <x v="1"/>
    <x v="7"/>
    <x v="79"/>
    <x v="1"/>
    <x v="1"/>
    <x v="0"/>
    <x v="0"/>
    <n v="16808000"/>
    <m/>
    <m/>
    <m/>
    <m/>
    <n v="16808000"/>
    <n v="16808000"/>
    <x v="0"/>
    <x v="0"/>
    <n v="202300000000060"/>
    <x v="1"/>
    <s v="3202010"/>
    <m/>
    <x v="2"/>
  </r>
  <r>
    <s v="DO11-3202032-1-11-GEN-2"/>
    <x v="1"/>
    <x v="7"/>
    <x v="79"/>
    <x v="0"/>
    <x v="0"/>
    <x v="0"/>
    <x v="0"/>
    <n v="82383864"/>
    <n v="6700000"/>
    <n v="8853500"/>
    <m/>
    <m/>
    <n v="84537364"/>
    <n v="84537364"/>
    <x v="0"/>
    <x v="0"/>
    <n v="202300000000060"/>
    <x v="3"/>
    <s v="3202032"/>
    <m/>
    <x v="7"/>
  </r>
  <r>
    <s v="DO11-3202032-1-20-GEN-2"/>
    <x v="1"/>
    <x v="7"/>
    <x v="79"/>
    <x v="1"/>
    <x v="1"/>
    <x v="0"/>
    <x v="0"/>
    <n v="75731601"/>
    <m/>
    <m/>
    <m/>
    <m/>
    <n v="75731601"/>
    <n v="75731601"/>
    <x v="0"/>
    <x v="0"/>
    <n v="202300000000060"/>
    <x v="3"/>
    <s v="3202032"/>
    <m/>
    <x v="7"/>
  </r>
  <r>
    <s v="DO11-3202060-19_2-11-GEN-2"/>
    <x v="1"/>
    <x v="7"/>
    <x v="79"/>
    <x v="0"/>
    <x v="0"/>
    <x v="0"/>
    <x v="0"/>
    <n v="50020000"/>
    <m/>
    <m/>
    <m/>
    <m/>
    <n v="50020000"/>
    <n v="50020000"/>
    <x v="0"/>
    <x v="0"/>
    <n v="202300000000060"/>
    <x v="9"/>
    <s v="3202060"/>
    <m/>
    <x v="26"/>
  </r>
  <r>
    <s v="DO11-3202060-19_2-20-GEN-2"/>
    <x v="1"/>
    <x v="7"/>
    <x v="79"/>
    <x v="1"/>
    <x v="1"/>
    <x v="0"/>
    <x v="0"/>
    <n v="38612000"/>
    <m/>
    <m/>
    <m/>
    <m/>
    <n v="38612000"/>
    <n v="38612000"/>
    <x v="0"/>
    <x v="0"/>
    <n v="202300000000060"/>
    <x v="9"/>
    <s v="3202060"/>
    <m/>
    <x v="26"/>
  </r>
  <r>
    <s v="DO11-3299011-3-20-GEN-2"/>
    <x v="1"/>
    <x v="7"/>
    <x v="79"/>
    <x v="1"/>
    <x v="1"/>
    <x v="0"/>
    <x v="0"/>
    <n v="7000000"/>
    <m/>
    <m/>
    <m/>
    <m/>
    <n v="7000000"/>
    <n v="7000000"/>
    <x v="1"/>
    <x v="1"/>
    <n v="202300000000304"/>
    <x v="12"/>
    <s v="3299011"/>
    <m/>
    <x v="39"/>
  </r>
  <r>
    <s v="DO12-3202008-15-11-GEN-2"/>
    <x v="1"/>
    <x v="7"/>
    <x v="80"/>
    <x v="0"/>
    <x v="0"/>
    <x v="0"/>
    <x v="0"/>
    <n v="53399000"/>
    <m/>
    <m/>
    <m/>
    <m/>
    <n v="53399000"/>
    <n v="53399000"/>
    <x v="0"/>
    <x v="0"/>
    <n v="202300000000060"/>
    <x v="0"/>
    <s v="3202008"/>
    <m/>
    <x v="0"/>
  </r>
  <r>
    <s v="DO12-3202008-15-20-GEN-2"/>
    <x v="1"/>
    <x v="7"/>
    <x v="80"/>
    <x v="1"/>
    <x v="1"/>
    <x v="0"/>
    <x v="0"/>
    <n v="59187000"/>
    <n v="28767"/>
    <m/>
    <m/>
    <m/>
    <n v="59158233"/>
    <n v="59158233"/>
    <x v="0"/>
    <x v="0"/>
    <n v="202300000000060"/>
    <x v="0"/>
    <s v="3202008"/>
    <m/>
    <x v="0"/>
  </r>
  <r>
    <s v="DO12-3202008-15-21-GEN-2"/>
    <x v="1"/>
    <x v="7"/>
    <x v="80"/>
    <x v="2"/>
    <x v="1"/>
    <x v="0"/>
    <x v="0"/>
    <n v="4487047"/>
    <m/>
    <m/>
    <m/>
    <m/>
    <n v="4487047"/>
    <n v="4487047"/>
    <x v="0"/>
    <x v="0"/>
    <n v="202300000000060"/>
    <x v="0"/>
    <s v="3202008"/>
    <m/>
    <x v="0"/>
  </r>
  <r>
    <s v="DO12-3202010-24-11-GEN-2"/>
    <x v="1"/>
    <x v="7"/>
    <x v="80"/>
    <x v="0"/>
    <x v="0"/>
    <x v="0"/>
    <x v="0"/>
    <n v="30371000"/>
    <m/>
    <m/>
    <m/>
    <m/>
    <n v="30371000"/>
    <n v="30371000"/>
    <x v="0"/>
    <x v="0"/>
    <n v="202300000000060"/>
    <x v="1"/>
    <s v="3202010"/>
    <m/>
    <x v="1"/>
  </r>
  <r>
    <s v="DO12-3202010-24-20-GEN-2"/>
    <x v="1"/>
    <x v="7"/>
    <x v="80"/>
    <x v="1"/>
    <x v="1"/>
    <x v="0"/>
    <x v="0"/>
    <n v="28816532"/>
    <n v="1652732"/>
    <m/>
    <m/>
    <m/>
    <n v="27163800"/>
    <n v="27163800"/>
    <x v="0"/>
    <x v="0"/>
    <n v="202300000000060"/>
    <x v="1"/>
    <s v="3202010"/>
    <m/>
    <x v="1"/>
  </r>
  <r>
    <s v="DO12-3202032-1-11-GEN-2"/>
    <x v="1"/>
    <x v="7"/>
    <x v="80"/>
    <x v="0"/>
    <x v="0"/>
    <x v="0"/>
    <x v="0"/>
    <n v="15000000"/>
    <m/>
    <m/>
    <m/>
    <m/>
    <n v="15000000"/>
    <n v="15000000"/>
    <x v="0"/>
    <x v="0"/>
    <n v="202300000000060"/>
    <x v="3"/>
    <s v="3202032"/>
    <m/>
    <x v="7"/>
  </r>
  <r>
    <s v="DO12-3202032-1-20-GEN-2"/>
    <x v="1"/>
    <x v="7"/>
    <x v="80"/>
    <x v="1"/>
    <x v="1"/>
    <x v="0"/>
    <x v="0"/>
    <n v="42725000"/>
    <m/>
    <m/>
    <m/>
    <m/>
    <n v="42725000"/>
    <n v="42725000"/>
    <x v="0"/>
    <x v="0"/>
    <n v="202300000000060"/>
    <x v="3"/>
    <s v="3202032"/>
    <m/>
    <x v="7"/>
  </r>
  <r>
    <s v="DO12-3202032-1-21-GEN-2"/>
    <x v="1"/>
    <x v="7"/>
    <x v="80"/>
    <x v="2"/>
    <x v="1"/>
    <x v="0"/>
    <x v="0"/>
    <n v="20823000"/>
    <n v="73500"/>
    <m/>
    <m/>
    <m/>
    <n v="20749500"/>
    <n v="20749500"/>
    <x v="0"/>
    <x v="0"/>
    <n v="202300000000060"/>
    <x v="3"/>
    <s v="3202032"/>
    <m/>
    <x v="7"/>
  </r>
  <r>
    <s v="DO12-3202052-8-21-GEN-2"/>
    <x v="1"/>
    <x v="7"/>
    <x v="80"/>
    <x v="2"/>
    <x v="1"/>
    <x v="0"/>
    <x v="0"/>
    <n v="42840000"/>
    <m/>
    <m/>
    <m/>
    <m/>
    <n v="42840000"/>
    <n v="42840000"/>
    <x v="0"/>
    <x v="0"/>
    <n v="202300000000060"/>
    <x v="7"/>
    <s v="3202052"/>
    <m/>
    <x v="15"/>
  </r>
  <r>
    <s v="DO12-3202055-23-11-GEN-2"/>
    <x v="1"/>
    <x v="7"/>
    <x v="80"/>
    <x v="0"/>
    <x v="0"/>
    <x v="0"/>
    <x v="0"/>
    <n v="47600000"/>
    <m/>
    <m/>
    <m/>
    <m/>
    <n v="47600000"/>
    <n v="47600000"/>
    <x v="0"/>
    <x v="0"/>
    <n v="202300000000060"/>
    <x v="13"/>
    <s v="3202055"/>
    <m/>
    <x v="32"/>
  </r>
  <r>
    <s v="DO12-3202056-5-11-GEN-2"/>
    <x v="1"/>
    <x v="7"/>
    <x v="80"/>
    <x v="0"/>
    <x v="0"/>
    <x v="0"/>
    <x v="0"/>
    <n v="8002313"/>
    <m/>
    <m/>
    <m/>
    <m/>
    <n v="8002313"/>
    <n v="8002313"/>
    <x v="0"/>
    <x v="0"/>
    <n v="202300000000060"/>
    <x v="8"/>
    <s v="3202056"/>
    <m/>
    <x v="23"/>
  </r>
  <r>
    <s v="DO12-3202056-6-21-GEN-2"/>
    <x v="1"/>
    <x v="7"/>
    <x v="80"/>
    <x v="2"/>
    <x v="1"/>
    <x v="0"/>
    <x v="0"/>
    <n v="33407000"/>
    <m/>
    <m/>
    <m/>
    <m/>
    <n v="33407000"/>
    <n v="33407000"/>
    <x v="0"/>
    <x v="0"/>
    <n v="202300000000060"/>
    <x v="8"/>
    <s v="3202056"/>
    <m/>
    <x v="17"/>
  </r>
  <r>
    <s v="DO12-3299011-3-20-GEN-2"/>
    <x v="1"/>
    <x v="7"/>
    <x v="80"/>
    <x v="1"/>
    <x v="1"/>
    <x v="0"/>
    <x v="0"/>
    <n v="7000000"/>
    <m/>
    <m/>
    <m/>
    <m/>
    <n v="7000000"/>
    <n v="7000000"/>
    <x v="1"/>
    <x v="1"/>
    <n v="202300000000304"/>
    <x v="12"/>
    <s v="3299011"/>
    <m/>
    <x v="39"/>
  </r>
  <r>
    <s v="SC12-3299011-1_2-11-GEN-2"/>
    <x v="0"/>
    <x v="8"/>
    <x v="81"/>
    <x v="0"/>
    <x v="0"/>
    <x v="0"/>
    <x v="0"/>
    <n v="749718494"/>
    <m/>
    <m/>
    <m/>
    <m/>
    <n v="749718494"/>
    <n v="749718494"/>
    <x v="1"/>
    <x v="1"/>
    <n v="202300000000304"/>
    <x v="12"/>
    <s v="3299011"/>
    <m/>
    <x v="28"/>
  </r>
  <r>
    <s v="SC12-3299011-1_4-11-GEN-2"/>
    <x v="0"/>
    <x v="8"/>
    <x v="81"/>
    <x v="0"/>
    <x v="0"/>
    <x v="0"/>
    <x v="0"/>
    <n v="300000000"/>
    <m/>
    <m/>
    <m/>
    <m/>
    <n v="300000000"/>
    <n v="300000000"/>
    <x v="1"/>
    <x v="1"/>
    <n v="202300000000304"/>
    <x v="12"/>
    <s v="3299011"/>
    <m/>
    <x v="40"/>
  </r>
  <r>
    <s v="SC12-3299011-2_1-11-GEN-2"/>
    <x v="0"/>
    <x v="8"/>
    <x v="81"/>
    <x v="0"/>
    <x v="0"/>
    <x v="0"/>
    <x v="0"/>
    <n v="1926083601"/>
    <m/>
    <m/>
    <m/>
    <m/>
    <n v="1926083601"/>
    <n v="1926083601"/>
    <x v="1"/>
    <x v="1"/>
    <n v="202300000000304"/>
    <x v="12"/>
    <s v="3299011"/>
    <m/>
    <x v="27"/>
  </r>
  <r>
    <s v="SC12-3299011-2_1-20-GEN-2"/>
    <x v="0"/>
    <x v="8"/>
    <x v="81"/>
    <x v="1"/>
    <x v="1"/>
    <x v="0"/>
    <x v="0"/>
    <n v="1570000000"/>
    <n v="65000000"/>
    <m/>
    <m/>
    <m/>
    <n v="1505000000"/>
    <n v="1505000000"/>
    <x v="1"/>
    <x v="1"/>
    <n v="202300000000304"/>
    <x v="12"/>
    <s v="3299011"/>
    <m/>
    <x v="27"/>
  </r>
  <r>
    <s v="SC12-3299011-2_1-21-GEN-2"/>
    <x v="0"/>
    <x v="8"/>
    <x v="81"/>
    <x v="2"/>
    <x v="1"/>
    <x v="0"/>
    <x v="0"/>
    <n v="1534901536"/>
    <m/>
    <m/>
    <m/>
    <m/>
    <n v="1534901536"/>
    <n v="1534901536"/>
    <x v="1"/>
    <x v="1"/>
    <n v="202300000000304"/>
    <x v="12"/>
    <s v="3299011"/>
    <m/>
    <x v="27"/>
  </r>
  <r>
    <s v="SC12-3299016-5-11-GEN-2"/>
    <x v="0"/>
    <x v="8"/>
    <x v="81"/>
    <x v="0"/>
    <x v="0"/>
    <x v="0"/>
    <x v="0"/>
    <n v="749718494"/>
    <m/>
    <m/>
    <m/>
    <m/>
    <n v="749718494"/>
    <n v="749718494"/>
    <x v="1"/>
    <x v="1"/>
    <n v="202300000000304"/>
    <x v="10"/>
    <s v="3299016"/>
    <m/>
    <x v="38"/>
  </r>
  <r>
    <s v="SC12-3299016-6-11-GEN-2"/>
    <x v="0"/>
    <x v="8"/>
    <x v="81"/>
    <x v="0"/>
    <x v="0"/>
    <x v="0"/>
    <x v="0"/>
    <n v="889855147"/>
    <m/>
    <m/>
    <m/>
    <m/>
    <n v="889855147"/>
    <n v="889855147"/>
    <x v="1"/>
    <x v="1"/>
    <n v="202300000000304"/>
    <x v="10"/>
    <s v="3299016"/>
    <m/>
    <x v="24"/>
  </r>
  <r>
    <s v="SC12-3299016-6-20-GEN-2"/>
    <x v="0"/>
    <x v="8"/>
    <x v="81"/>
    <x v="1"/>
    <x v="1"/>
    <x v="0"/>
    <x v="0"/>
    <n v="930000000"/>
    <m/>
    <m/>
    <m/>
    <m/>
    <n v="930000000"/>
    <n v="930000000"/>
    <x v="1"/>
    <x v="1"/>
    <n v="202300000000304"/>
    <x v="10"/>
    <s v="3299016"/>
    <m/>
    <x v="24"/>
  </r>
  <r>
    <s v="SC03-3299016-6-20-GEN-2"/>
    <x v="0"/>
    <x v="9"/>
    <x v="82"/>
    <x v="1"/>
    <x v="1"/>
    <x v="0"/>
    <x v="0"/>
    <n v="4500000000"/>
    <n v="4500000000"/>
    <m/>
    <m/>
    <m/>
    <n v="0"/>
    <n v="0"/>
    <x v="1"/>
    <x v="1"/>
    <n v="202300000000304"/>
    <x v="10"/>
    <s v="3299016"/>
    <m/>
    <x v="24"/>
  </r>
  <r>
    <s v="SC03-3299065-19-20-GEN-2"/>
    <x v="0"/>
    <x v="9"/>
    <x v="82"/>
    <x v="1"/>
    <x v="0"/>
    <x v="0"/>
    <x v="0"/>
    <n v="0"/>
    <m/>
    <n v="4500000000"/>
    <m/>
    <m/>
    <n v="4500000000"/>
    <n v="4500000000"/>
    <x v="1"/>
    <x v="2"/>
    <n v="2019011000081"/>
    <x v="16"/>
    <s v="3299065"/>
    <m/>
    <x v="41"/>
  </r>
  <r>
    <s v="SC03-3299065-19-11-GEN-2"/>
    <x v="0"/>
    <x v="9"/>
    <x v="82"/>
    <x v="0"/>
    <x v="0"/>
    <x v="0"/>
    <x v="0"/>
    <n v="6140214228"/>
    <m/>
    <m/>
    <n v="150207062"/>
    <n v="150207062"/>
    <n v="6140214228"/>
    <n v="6140214228"/>
    <x v="1"/>
    <x v="2"/>
    <n v="2019011000081"/>
    <x v="16"/>
    <s v="3299065"/>
    <m/>
    <x v="41"/>
  </r>
  <r>
    <s v="SC03-3299065-19-11-GEN-8"/>
    <x v="0"/>
    <x v="9"/>
    <x v="82"/>
    <x v="0"/>
    <x v="0"/>
    <x v="0"/>
    <x v="2"/>
    <n v="20000000"/>
    <m/>
    <m/>
    <m/>
    <m/>
    <n v="20000000"/>
    <n v="20000000"/>
    <x v="1"/>
    <x v="2"/>
    <n v="2019011000081"/>
    <x v="16"/>
    <s v="3299065"/>
    <m/>
    <x v="41"/>
  </r>
  <r>
    <s v="SC08-3299054-5-11-GEN-2"/>
    <x v="0"/>
    <x v="9"/>
    <x v="83"/>
    <x v="0"/>
    <x v="0"/>
    <x v="0"/>
    <x v="0"/>
    <n v="699240000"/>
    <m/>
    <m/>
    <m/>
    <m/>
    <n v="699240000"/>
    <n v="699240000"/>
    <x v="1"/>
    <x v="2"/>
    <n v="2019011000081"/>
    <x v="15"/>
    <s v="3299054"/>
    <m/>
    <x v="42"/>
  </r>
  <r>
    <s v="SC08-3202008-15-11-GEN-2"/>
    <x v="0"/>
    <x v="9"/>
    <x v="83"/>
    <x v="0"/>
    <x v="0"/>
    <x v="0"/>
    <x v="0"/>
    <n v="133320000"/>
    <m/>
    <m/>
    <m/>
    <m/>
    <n v="133320000"/>
    <n v="133320000"/>
    <x v="0"/>
    <x v="0"/>
    <n v="202300000000060"/>
    <x v="0"/>
    <s v="3202008"/>
    <m/>
    <x v="0"/>
  </r>
  <r>
    <s v="SC05-3299056-12-11-GEN-2"/>
    <x v="0"/>
    <x v="9"/>
    <x v="84"/>
    <x v="0"/>
    <x v="0"/>
    <x v="0"/>
    <x v="0"/>
    <n v="1107308333"/>
    <m/>
    <m/>
    <m/>
    <m/>
    <n v="1107308333"/>
    <n v="1107308333"/>
    <x v="1"/>
    <x v="2"/>
    <n v="2019011000081"/>
    <x v="17"/>
    <s v="3299056"/>
    <m/>
    <x v="43"/>
  </r>
  <r>
    <s v="SC05-3299060-7-11-GEN-2"/>
    <x v="0"/>
    <x v="9"/>
    <x v="84"/>
    <x v="0"/>
    <x v="0"/>
    <x v="0"/>
    <x v="0"/>
    <n v="84291667"/>
    <m/>
    <m/>
    <m/>
    <m/>
    <n v="84291667"/>
    <n v="84291667"/>
    <x v="1"/>
    <x v="2"/>
    <n v="2019011000081"/>
    <x v="11"/>
    <s v="3299060"/>
    <m/>
    <x v="34"/>
  </r>
  <r>
    <s v="SC01-3299060-9-11-GEN-2"/>
    <x v="0"/>
    <x v="9"/>
    <x v="85"/>
    <x v="0"/>
    <x v="0"/>
    <x v="0"/>
    <x v="0"/>
    <n v="1466100000"/>
    <m/>
    <m/>
    <m/>
    <m/>
    <n v="1466100000"/>
    <n v="1466100000"/>
    <x v="1"/>
    <x v="2"/>
    <n v="2019011000081"/>
    <x v="11"/>
    <s v="3299060"/>
    <m/>
    <x v="44"/>
  </r>
  <r>
    <s v="SC04-3202008-15-11-GEN-2"/>
    <x v="0"/>
    <x v="9"/>
    <x v="86"/>
    <x v="0"/>
    <x v="0"/>
    <x v="0"/>
    <x v="0"/>
    <n v="281428801"/>
    <m/>
    <m/>
    <m/>
    <m/>
    <n v="281428801"/>
    <n v="281428801"/>
    <x v="0"/>
    <x v="0"/>
    <n v="202300000000060"/>
    <x v="0"/>
    <s v="3202008"/>
    <m/>
    <x v="0"/>
  </r>
  <r>
    <s v="SC04-3299054-1-11-GEN-2"/>
    <x v="0"/>
    <x v="9"/>
    <x v="86"/>
    <x v="0"/>
    <x v="0"/>
    <x v="0"/>
    <x v="0"/>
    <n v="75283467"/>
    <m/>
    <m/>
    <m/>
    <m/>
    <n v="75283467"/>
    <n v="75283467"/>
    <x v="1"/>
    <x v="2"/>
    <n v="2019011000081"/>
    <x v="15"/>
    <s v="3299054"/>
    <m/>
    <x v="45"/>
  </r>
  <r>
    <s v="SC04-3299054-2-11-GEN-2"/>
    <x v="0"/>
    <x v="9"/>
    <x v="86"/>
    <x v="0"/>
    <x v="0"/>
    <x v="0"/>
    <x v="0"/>
    <n v="477474867"/>
    <m/>
    <m/>
    <m/>
    <m/>
    <n v="477474867"/>
    <n v="477474867"/>
    <x v="1"/>
    <x v="2"/>
    <n v="2019011000081"/>
    <x v="15"/>
    <s v="3299054"/>
    <m/>
    <x v="46"/>
  </r>
  <r>
    <s v="SC04-3299054-4-11-GEN-2"/>
    <x v="0"/>
    <x v="9"/>
    <x v="86"/>
    <x v="0"/>
    <x v="0"/>
    <x v="0"/>
    <x v="0"/>
    <n v="765422833"/>
    <m/>
    <m/>
    <m/>
    <m/>
    <n v="765422833"/>
    <n v="765422833"/>
    <x v="1"/>
    <x v="2"/>
    <n v="2019011000081"/>
    <x v="15"/>
    <s v="3299054"/>
    <m/>
    <x v="47"/>
  </r>
  <r>
    <s v="SC04-3299060-6-11-GEN-2"/>
    <x v="0"/>
    <x v="9"/>
    <x v="86"/>
    <x v="0"/>
    <x v="0"/>
    <x v="0"/>
    <x v="0"/>
    <n v="150000000"/>
    <m/>
    <m/>
    <m/>
    <m/>
    <n v="150000000"/>
    <n v="150000000"/>
    <x v="1"/>
    <x v="2"/>
    <n v="2019011000081"/>
    <x v="11"/>
    <s v="3299060"/>
    <m/>
    <x v="48"/>
  </r>
  <r>
    <s v="SC04-3299060-7-11-GEN-2"/>
    <x v="0"/>
    <x v="9"/>
    <x v="86"/>
    <x v="0"/>
    <x v="0"/>
    <x v="0"/>
    <x v="0"/>
    <n v="496210400"/>
    <m/>
    <m/>
    <m/>
    <m/>
    <n v="496210400"/>
    <n v="496210400"/>
    <x v="1"/>
    <x v="2"/>
    <n v="2019011000081"/>
    <x v="11"/>
    <s v="3299060"/>
    <m/>
    <x v="34"/>
  </r>
  <r>
    <s v="SC04-3299060-8-11-GEN-2"/>
    <x v="0"/>
    <x v="9"/>
    <x v="86"/>
    <x v="0"/>
    <x v="0"/>
    <x v="0"/>
    <x v="0"/>
    <n v="90886800"/>
    <m/>
    <m/>
    <m/>
    <m/>
    <n v="90886800"/>
    <n v="90886800"/>
    <x v="1"/>
    <x v="2"/>
    <n v="2019011000081"/>
    <x v="11"/>
    <s v="3299060"/>
    <m/>
    <x v="25"/>
  </r>
  <r>
    <s v="SC00-3299060-7-11-GEN-2"/>
    <x v="0"/>
    <x v="9"/>
    <x v="87"/>
    <x v="0"/>
    <x v="0"/>
    <x v="0"/>
    <x v="0"/>
    <n v="201782833"/>
    <m/>
    <m/>
    <m/>
    <m/>
    <n v="201782833"/>
    <n v="201782833"/>
    <x v="1"/>
    <x v="2"/>
    <n v="2019011000081"/>
    <x v="11"/>
    <s v="3299060"/>
    <m/>
    <x v="34"/>
  </r>
  <r>
    <s v="SC06-3299060-7-11-GEN-2"/>
    <x v="0"/>
    <x v="9"/>
    <x v="88"/>
    <x v="0"/>
    <x v="0"/>
    <x v="0"/>
    <x v="0"/>
    <n v="142200000"/>
    <m/>
    <m/>
    <m/>
    <m/>
    <n v="142200000"/>
    <n v="142200000"/>
    <x v="1"/>
    <x v="2"/>
    <n v="2019011000081"/>
    <x v="11"/>
    <s v="3299060"/>
    <m/>
    <x v="34"/>
  </r>
  <r>
    <s v="SC10-3202032-1-11-GEN-2"/>
    <x v="0"/>
    <x v="8"/>
    <x v="65"/>
    <x v="0"/>
    <x v="0"/>
    <x v="0"/>
    <x v="0"/>
    <n v="0"/>
    <m/>
    <n v="329289648"/>
    <m/>
    <m/>
    <n v="329289648"/>
    <n v="329289648"/>
    <x v="0"/>
    <x v="0"/>
    <n v="202300000000060"/>
    <x v="3"/>
    <s v="3202032"/>
    <m/>
    <x v="7"/>
  </r>
  <r>
    <s v="SC10-3202056-5-11-GEN-2"/>
    <x v="0"/>
    <x v="8"/>
    <x v="65"/>
    <x v="0"/>
    <x v="0"/>
    <x v="0"/>
    <x v="0"/>
    <n v="0"/>
    <m/>
    <n v="5000000"/>
    <m/>
    <m/>
    <n v="5000000"/>
    <n v="5000000"/>
    <x v="0"/>
    <x v="0"/>
    <n v="202300000000060"/>
    <x v="8"/>
    <s v="3202056"/>
    <m/>
    <x v="23"/>
  </r>
  <r>
    <s v="SC10-3202008-10-11-GEN-2"/>
    <x v="0"/>
    <x v="8"/>
    <x v="65"/>
    <x v="0"/>
    <x v="0"/>
    <x v="0"/>
    <x v="0"/>
    <n v="0"/>
    <m/>
    <n v="179000000"/>
    <m/>
    <m/>
    <n v="179000000"/>
    <n v="179000000"/>
    <x v="0"/>
    <x v="0"/>
    <n v="202300000000060"/>
    <x v="0"/>
    <s v="3202008"/>
    <m/>
    <x v="11"/>
  </r>
  <r>
    <s v="SC10-3202008-13-11-GEN-2"/>
    <x v="0"/>
    <x v="8"/>
    <x v="65"/>
    <x v="0"/>
    <x v="0"/>
    <x v="0"/>
    <x v="0"/>
    <n v="0"/>
    <m/>
    <n v="7000000"/>
    <m/>
    <m/>
    <n v="7000000"/>
    <n v="7000000"/>
    <x v="0"/>
    <x v="0"/>
    <n v="202300000000060"/>
    <x v="0"/>
    <s v="3202008"/>
    <m/>
    <x v="12"/>
  </r>
  <r>
    <s v="SC10-3202008-15-11-GEN-2"/>
    <x v="0"/>
    <x v="8"/>
    <x v="65"/>
    <x v="0"/>
    <x v="0"/>
    <x v="0"/>
    <x v="0"/>
    <n v="0"/>
    <m/>
    <n v="284000000"/>
    <m/>
    <m/>
    <n v="284000000"/>
    <n v="284000000"/>
    <x v="0"/>
    <x v="0"/>
    <n v="202300000000060"/>
    <x v="0"/>
    <s v="3202008"/>
    <m/>
    <x v="0"/>
  </r>
  <r>
    <s v="SC10-3202008-9-11-GEN-2"/>
    <x v="0"/>
    <x v="8"/>
    <x v="65"/>
    <x v="0"/>
    <x v="0"/>
    <x v="0"/>
    <x v="0"/>
    <n v="0"/>
    <m/>
    <n v="42000000"/>
    <m/>
    <m/>
    <n v="42000000"/>
    <n v="42000000"/>
    <x v="0"/>
    <x v="0"/>
    <n v="202300000000060"/>
    <x v="0"/>
    <s v="3202008"/>
    <m/>
    <x v="6"/>
  </r>
  <r>
    <s v="SC30-3202053-30-11-GEN-3"/>
    <x v="0"/>
    <x v="0"/>
    <x v="0"/>
    <x v="0"/>
    <x v="0"/>
    <x v="0"/>
    <x v="1"/>
    <n v="0"/>
    <m/>
    <n v="37061200"/>
    <m/>
    <m/>
    <n v="37061200"/>
    <n v="37061200"/>
    <x v="0"/>
    <x v="0"/>
    <n v="202300000000060"/>
    <x v="2"/>
    <s v="3202053"/>
    <m/>
    <x v="4"/>
  </r>
  <r>
    <s v="SC30-3202053-29-11-GEN-3"/>
    <x v="0"/>
    <x v="0"/>
    <x v="0"/>
    <x v="0"/>
    <x v="0"/>
    <x v="0"/>
    <x v="1"/>
    <n v="0"/>
    <m/>
    <n v="123348801"/>
    <m/>
    <m/>
    <n v="123348801"/>
    <n v="123348801"/>
    <x v="0"/>
    <x v="0"/>
    <n v="202300000000060"/>
    <x v="2"/>
    <s v="3202053"/>
    <m/>
    <x v="3"/>
  </r>
  <r>
    <s v="SC30-3202010-25-11-GEN-3"/>
    <x v="0"/>
    <x v="0"/>
    <x v="0"/>
    <x v="0"/>
    <x v="0"/>
    <x v="0"/>
    <x v="1"/>
    <n v="0"/>
    <m/>
    <n v="89589999"/>
    <m/>
    <m/>
    <n v="89589999"/>
    <n v="89589999"/>
    <x v="0"/>
    <x v="0"/>
    <n v="202300000000060"/>
    <x v="1"/>
    <s v="3202010"/>
    <m/>
    <x v="2"/>
  </r>
  <r>
    <s v="DC09-3202032-1-11-GEN-2"/>
    <x v="1"/>
    <x v="5"/>
    <x v="45"/>
    <x v="0"/>
    <x v="0"/>
    <x v="0"/>
    <x v="0"/>
    <n v="0"/>
    <m/>
    <n v="179670804"/>
    <m/>
    <m/>
    <n v="179670804"/>
    <n v="179670804"/>
    <x v="0"/>
    <x v="0"/>
    <n v="202300000000060"/>
    <x v="3"/>
    <s v="3202032"/>
    <m/>
    <x v="7"/>
  </r>
  <r>
    <s v="DC00-3202032-1-11-GEN-2"/>
    <x v="1"/>
    <x v="5"/>
    <x v="36"/>
    <x v="0"/>
    <x v="0"/>
    <x v="0"/>
    <x v="0"/>
    <n v="0"/>
    <m/>
    <n v="12047000"/>
    <m/>
    <m/>
    <n v="12047000"/>
    <n v="12047000"/>
    <x v="0"/>
    <x v="0"/>
    <n v="202300000000060"/>
    <x v="3"/>
    <s v="3202032"/>
    <m/>
    <x v="7"/>
  </r>
  <r>
    <s v="DC04-3202052-8-11-GEN-2"/>
    <x v="1"/>
    <x v="5"/>
    <x v="40"/>
    <x v="0"/>
    <x v="0"/>
    <x v="0"/>
    <x v="0"/>
    <n v="0"/>
    <m/>
    <n v="15000000"/>
    <m/>
    <m/>
    <n v="15000000"/>
    <n v="15000000"/>
    <x v="0"/>
    <x v="0"/>
    <n v="202300000000060"/>
    <x v="7"/>
    <s v="3202052"/>
    <m/>
    <x v="15"/>
  </r>
  <r>
    <s v="DC00-3202052-8-11-GEN-2"/>
    <x v="1"/>
    <x v="5"/>
    <x v="36"/>
    <x v="0"/>
    <x v="0"/>
    <x v="0"/>
    <x v="0"/>
    <n v="0"/>
    <m/>
    <n v="19902000"/>
    <m/>
    <m/>
    <n v="19902000"/>
    <n v="19902000"/>
    <x v="0"/>
    <x v="0"/>
    <n v="202300000000060"/>
    <x v="7"/>
    <s v="3202052"/>
    <m/>
    <x v="15"/>
  </r>
  <r>
    <s v="DC03-3299011-2_1-20-GEN-2"/>
    <x v="1"/>
    <x v="5"/>
    <x v="39"/>
    <x v="1"/>
    <x v="1"/>
    <x v="0"/>
    <x v="0"/>
    <n v="0"/>
    <m/>
    <n v="65000000"/>
    <m/>
    <m/>
    <n v="65000000"/>
    <n v="65000000"/>
    <x v="1"/>
    <x v="1"/>
    <n v="202300000000304"/>
    <x v="12"/>
    <s v="3299011"/>
    <m/>
    <x v="27"/>
  </r>
  <r>
    <s v="DP04-3202060-19_1-20-TSE-2"/>
    <x v="1"/>
    <x v="4"/>
    <x v="28"/>
    <x v="1"/>
    <x v="1"/>
    <x v="2"/>
    <x v="0"/>
    <n v="0"/>
    <m/>
    <n v="70000000"/>
    <m/>
    <m/>
    <n v="70000000"/>
    <n v="70000000"/>
    <x v="0"/>
    <x v="0"/>
    <n v="202300000000060"/>
    <x v="9"/>
    <s v="3202060"/>
    <m/>
    <x v="19"/>
  </r>
  <r>
    <s v="DP10-3202060-18_1-21-GEN-2"/>
    <x v="1"/>
    <x v="4"/>
    <x v="34"/>
    <x v="2"/>
    <x v="1"/>
    <x v="0"/>
    <x v="0"/>
    <n v="0"/>
    <m/>
    <n v="5000000"/>
    <m/>
    <m/>
    <n v="5000000"/>
    <n v="5000000"/>
    <x v="0"/>
    <x v="0"/>
    <n v="202300000000060"/>
    <x v="9"/>
    <s v="3202060"/>
    <m/>
    <x v="18"/>
  </r>
  <r>
    <s v="DN05-3202038-17-20-GEN-2"/>
    <x v="1"/>
    <x v="2"/>
    <x v="11"/>
    <x v="1"/>
    <x v="1"/>
    <x v="0"/>
    <x v="0"/>
    <n v="0"/>
    <m/>
    <n v="8553000"/>
    <m/>
    <m/>
    <n v="8553000"/>
    <n v="8553000"/>
    <x v="0"/>
    <x v="0"/>
    <n v="202300000000060"/>
    <x v="6"/>
    <s v="3202038"/>
    <m/>
    <x v="14"/>
  </r>
  <r>
    <s v="DN05-3202008-15-20-GEN-2"/>
    <x v="1"/>
    <x v="2"/>
    <x v="11"/>
    <x v="1"/>
    <x v="1"/>
    <x v="0"/>
    <x v="0"/>
    <n v="0"/>
    <m/>
    <n v="499200"/>
    <m/>
    <m/>
    <n v="499200"/>
    <n v="499200"/>
    <x v="0"/>
    <x v="0"/>
    <n v="202300000000060"/>
    <x v="0"/>
    <n v="3202008"/>
    <m/>
    <x v="0"/>
  </r>
  <r>
    <s v="DN05-3202060-18_1-GEN-2"/>
    <x v="1"/>
    <x v="2"/>
    <x v="11"/>
    <x v="1"/>
    <x v="1"/>
    <x v="0"/>
    <x v="0"/>
    <n v="0"/>
    <m/>
    <n v="3988800"/>
    <m/>
    <m/>
    <n v="3988800"/>
    <n v="3988800"/>
    <x v="0"/>
    <x v="0"/>
    <n v="202300000000060"/>
    <x v="9"/>
    <n v="3202060"/>
    <m/>
    <x v="18"/>
  </r>
  <r>
    <s v="DN05-3202053-26-20-GEN-2"/>
    <x v="1"/>
    <x v="2"/>
    <x v="11"/>
    <x v="1"/>
    <x v="1"/>
    <x v="0"/>
    <x v="0"/>
    <n v="0"/>
    <m/>
    <n v="11970000"/>
    <m/>
    <m/>
    <n v="11970000"/>
    <n v="11970000"/>
    <x v="0"/>
    <x v="0"/>
    <n v="202300000000060"/>
    <x v="2"/>
    <n v="3202053"/>
    <m/>
    <x v="16"/>
  </r>
  <r>
    <s v="DN05-3202008-15-21-TSE-2"/>
    <x v="1"/>
    <x v="2"/>
    <x v="11"/>
    <x v="2"/>
    <x v="1"/>
    <x v="2"/>
    <x v="0"/>
    <n v="0"/>
    <m/>
    <n v="975900"/>
    <m/>
    <m/>
    <n v="975900"/>
    <n v="975900"/>
    <x v="0"/>
    <x v="0"/>
    <n v="202300000000060"/>
    <x v="0"/>
    <n v="3202008"/>
    <m/>
    <x v="0"/>
  </r>
  <r>
    <s v="DN05-3202008-15-GEN-2"/>
    <x v="1"/>
    <x v="2"/>
    <x v="11"/>
    <x v="1"/>
    <x v="1"/>
    <x v="0"/>
    <x v="0"/>
    <n v="0"/>
    <m/>
    <n v="4346390"/>
    <m/>
    <m/>
    <n v="4346390"/>
    <n v="4346390"/>
    <x v="0"/>
    <x v="0"/>
    <n v="202300000000060"/>
    <x v="0"/>
    <n v="3202008"/>
    <m/>
    <x v="0"/>
  </r>
  <r>
    <s v="XXXX-----"/>
    <x v="2"/>
    <x v="10"/>
    <x v="89"/>
    <x v="3"/>
    <x v="2"/>
    <x v="4"/>
    <x v="3"/>
    <n v="150480867573"/>
    <n v="6497453552"/>
    <n v="6497453552"/>
    <n v="2110593621"/>
    <n v="2110593621"/>
    <n v="150480867573"/>
    <n v="150480867573"/>
    <x v="3"/>
    <x v="3"/>
    <s v="XXXX"/>
    <x v="18"/>
    <s v="XXXX"/>
    <s v="XXXX"/>
    <x v="4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81D8451-93AC-41A4-95A2-BF3EED47E64A}" name="TablaDinámica11" cacheId="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4:C16" firstHeaderRow="0" firstDataRow="1" firstDataCol="1" rowPageCount="2" colPageCount="1"/>
  <pivotFields count="22">
    <pivotField showAll="0"/>
    <pivotField showAll="0"/>
    <pivotField axis="axisRow" showAll="0">
      <items count="12">
        <item h="1" x="0"/>
        <item h="1" x="2"/>
        <item h="1" x="8"/>
        <item h="1" x="9"/>
        <item h="1" x="3"/>
        <item h="1" x="4"/>
        <item h="1" x="5"/>
        <item h="1" x="6"/>
        <item h="1" x="1"/>
        <item x="7"/>
        <item h="1" x="10"/>
        <item t="default"/>
      </items>
    </pivotField>
    <pivotField axis="axisRow" showAll="0">
      <items count="94">
        <item x="16"/>
        <item x="77"/>
        <item x="4"/>
        <item x="17"/>
        <item x="25"/>
        <item x="72"/>
        <item x="38"/>
        <item x="53"/>
        <item x="61"/>
        <item x="84"/>
        <item x="54"/>
        <item x="78"/>
        <item x="79"/>
        <item x="0"/>
        <item x="70"/>
        <item x="83"/>
        <item x="3"/>
        <item x="75"/>
        <item x="86"/>
        <item x="71"/>
        <item x="80"/>
        <item x="1"/>
        <item x="81"/>
        <item x="69"/>
        <item x="5"/>
        <item x="6"/>
        <item x="39"/>
        <item x="7"/>
        <item x="18"/>
        <item x="2"/>
        <item x="26"/>
        <item x="40"/>
        <item x="41"/>
        <item x="55"/>
        <item x="27"/>
        <item x="19"/>
        <item x="62"/>
        <item x="63"/>
        <item x="8"/>
        <item x="28"/>
        <item x="29"/>
        <item x="64"/>
        <item x="30"/>
        <item x="42"/>
        <item x="65"/>
        <item x="31"/>
        <item x="43"/>
        <item x="44"/>
        <item x="20"/>
        <item x="32"/>
        <item x="9"/>
        <item x="66"/>
        <item x="33"/>
        <item x="10"/>
        <item x="11"/>
        <item x="21"/>
        <item x="56"/>
        <item x="57"/>
        <item x="45"/>
        <item x="58"/>
        <item x="22"/>
        <item x="34"/>
        <item x="46"/>
        <item x="59"/>
        <item x="60"/>
        <item x="67"/>
        <item x="68"/>
        <item x="12"/>
        <item x="85"/>
        <item x="13"/>
        <item x="14"/>
        <item x="47"/>
        <item x="35"/>
        <item x="15"/>
        <item x="48"/>
        <item x="49"/>
        <item x="36"/>
        <item x="23"/>
        <item x="24"/>
        <item x="50"/>
        <item x="51"/>
        <item x="73"/>
        <item x="37"/>
        <item x="82"/>
        <item x="76"/>
        <item x="74"/>
        <item x="52"/>
        <item x="91"/>
        <item m="1" x="92"/>
        <item x="87"/>
        <item x="88"/>
        <item x="89"/>
        <item x="90"/>
        <item t="default"/>
      </items>
    </pivotField>
    <pivotField axis="axisPage" multipleItemSelectionAllowed="1" showAll="0">
      <items count="6">
        <item h="1" x="2"/>
        <item h="1" x="0"/>
        <item x="1"/>
        <item h="1" x="3"/>
        <item h="1" x="4"/>
        <item t="default"/>
      </items>
    </pivotField>
    <pivotField showAll="0"/>
    <pivotField showAll="0"/>
    <pivotField showAll="0"/>
    <pivotField dataField="1" showAll="0"/>
    <pivotField showAll="0"/>
    <pivotField showAll="0"/>
    <pivotField showAll="0"/>
    <pivotField showAll="0"/>
    <pivotField dataField="1" numFmtId="165" showAll="0"/>
    <pivotField numFmtId="165" showAll="0"/>
    <pivotField showAll="0"/>
    <pivotField axis="axisPage" multipleItemSelectionAllowed="1" showAll="0">
      <items count="5">
        <item x="2"/>
        <item x="0"/>
        <item x="1"/>
        <item x="3"/>
        <item t="default"/>
      </items>
    </pivotField>
    <pivotField showAll="0"/>
    <pivotField showAll="0"/>
    <pivotField showAll="0"/>
    <pivotField showAll="0"/>
    <pivotField showAll="0"/>
  </pivotFields>
  <rowFields count="2">
    <field x="2"/>
    <field x="3"/>
  </rowFields>
  <rowItems count="12">
    <i>
      <x v="9"/>
    </i>
    <i r="1">
      <x v="8"/>
    </i>
    <i r="1">
      <x v="9"/>
    </i>
    <i r="1">
      <x v="36"/>
    </i>
    <i r="1">
      <x v="37"/>
    </i>
    <i r="1">
      <x v="41"/>
    </i>
    <i r="1">
      <x v="44"/>
    </i>
    <i r="1">
      <x v="51"/>
    </i>
    <i r="1">
      <x v="65"/>
    </i>
    <i r="1">
      <x v="66"/>
    </i>
    <i r="1">
      <x v="81"/>
    </i>
    <i t="grand">
      <x/>
    </i>
  </rowItems>
  <colFields count="1">
    <field x="-2"/>
  </colFields>
  <colItems count="2">
    <i>
      <x/>
    </i>
    <i i="1">
      <x v="1"/>
    </i>
  </colItems>
  <pageFields count="2">
    <pageField fld="4" hier="-1"/>
    <pageField fld="16" hier="-1"/>
  </pageFields>
  <dataFields count="2">
    <dataField name="Suma de VALOR TOTAL" fld="8" baseField="0" baseItem="0"/>
    <dataField name="Suma de VALOR FINAL" fld="13" baseField="0" baseItem="0" numFmtId="165"/>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99B1D995-CEB5-4E64-B5FA-ED4B9ACD6441}" name="TablaDinámica3" cacheId="7"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H107" firstHeaderRow="1" firstDataRow="3" firstDataCol="1"/>
  <pivotFields count="22">
    <pivotField showAll="0"/>
    <pivotField axis="axisRow" showAll="0">
      <items count="6">
        <item x="0"/>
        <item x="1"/>
        <item m="1" x="4"/>
        <item h="1" sd="0" x="2"/>
        <item m="1" x="3"/>
        <item t="default"/>
      </items>
    </pivotField>
    <pivotField axis="axisRow" showAll="0">
      <items count="13">
        <item x="1"/>
        <item x="0"/>
        <item m="1" x="11"/>
        <item sd="0" x="10"/>
        <item x="2"/>
        <item x="3"/>
        <item x="4"/>
        <item x="5"/>
        <item x="6"/>
        <item x="7"/>
        <item x="8"/>
        <item x="9"/>
        <item t="default"/>
      </items>
    </pivotField>
    <pivotField axis="axisRow" showAll="0">
      <items count="99">
        <item m="1" x="96"/>
        <item x="7"/>
        <item x="87"/>
        <item m="1" x="95"/>
        <item m="1" x="92"/>
        <item m="1" x="91"/>
        <item m="1" x="94"/>
        <item m="1" x="93"/>
        <item m="1" x="90"/>
        <item x="25"/>
        <item x="16"/>
        <item x="26"/>
        <item x="27"/>
        <item x="85"/>
        <item x="68"/>
        <item x="83"/>
        <item x="2"/>
        <item x="3"/>
        <item x="66"/>
        <item x="81"/>
        <item x="4"/>
        <item x="82"/>
        <item x="5"/>
        <item x="84"/>
        <item x="86"/>
        <item x="88"/>
        <item x="67"/>
        <item x="53"/>
        <item x="54"/>
        <item x="37"/>
        <item x="55"/>
        <item x="8"/>
        <item x="17"/>
        <item x="69"/>
        <item x="38"/>
        <item x="39"/>
        <item x="18"/>
        <item x="70"/>
        <item x="9"/>
        <item x="28"/>
        <item x="29"/>
        <item x="56"/>
        <item x="71"/>
        <item x="72"/>
        <item x="30"/>
        <item x="73"/>
        <item x="40"/>
        <item x="31"/>
        <item x="74"/>
        <item x="41"/>
        <item x="42"/>
        <item x="10"/>
        <item x="75"/>
        <item x="57"/>
        <item x="32"/>
        <item x="76"/>
        <item x="58"/>
        <item x="59"/>
        <item x="11"/>
        <item x="23"/>
        <item x="20"/>
        <item x="44"/>
        <item x="21"/>
        <item x="12"/>
        <item x="77"/>
        <item x="45"/>
        <item x="22"/>
        <item x="19"/>
        <item x="33"/>
        <item x="34"/>
        <item x="60"/>
        <item x="43"/>
        <item x="61"/>
        <item x="62"/>
        <item x="46"/>
        <item x="78"/>
        <item x="63"/>
        <item x="48"/>
        <item x="49"/>
        <item x="79"/>
        <item x="13"/>
        <item x="14"/>
        <item x="50"/>
        <item x="47"/>
        <item x="35"/>
        <item x="80"/>
        <item x="1"/>
        <item x="0"/>
        <item x="51"/>
        <item x="89"/>
        <item m="1" x="97"/>
        <item x="6"/>
        <item x="15"/>
        <item x="24"/>
        <item x="36"/>
        <item x="52"/>
        <item x="64"/>
        <item x="65"/>
        <item t="default"/>
      </items>
    </pivotField>
    <pivotField axis="axisCol" showAll="0">
      <items count="11">
        <item m="1" x="4"/>
        <item x="1"/>
        <item m="1" x="5"/>
        <item x="3"/>
        <item x="2"/>
        <item m="1" x="8"/>
        <item m="1" x="7"/>
        <item m="1" x="9"/>
        <item x="0"/>
        <item m="1" x="6"/>
        <item t="default"/>
      </items>
    </pivotField>
    <pivotField axis="axisCol" showAll="0">
      <items count="5">
        <item x="1"/>
        <item x="0"/>
        <item x="2"/>
        <item m="1" x="3"/>
        <item t="default"/>
      </items>
    </pivotField>
    <pivotField showAll="0"/>
    <pivotField showAll="0"/>
    <pivotField dataField="1" numFmtId="165" showAll="0"/>
    <pivotField showAll="0"/>
    <pivotField showAll="0"/>
    <pivotField showAll="0"/>
    <pivotField showAll="0"/>
    <pivotField numFmtId="165" showAll="0"/>
    <pivotField numFmtId="165" showAll="0"/>
    <pivotField showAll="0"/>
    <pivotField showAll="0">
      <items count="6">
        <item x="0"/>
        <item x="2"/>
        <item x="1"/>
        <item x="3"/>
        <item m="1" x="4"/>
        <item t="default"/>
      </items>
    </pivotField>
    <pivotField showAll="0"/>
    <pivotField showAll="0"/>
    <pivotField showAll="0"/>
    <pivotField showAll="0"/>
    <pivotField showAll="0"/>
  </pivotFields>
  <rowFields count="3">
    <field x="1"/>
    <field x="2"/>
    <field x="3"/>
  </rowFields>
  <rowItems count="102">
    <i>
      <x/>
    </i>
    <i r="1">
      <x/>
    </i>
    <i r="2">
      <x v="16"/>
    </i>
    <i r="2">
      <x v="17"/>
    </i>
    <i r="2">
      <x v="20"/>
    </i>
    <i r="2">
      <x v="22"/>
    </i>
    <i r="2">
      <x v="86"/>
    </i>
    <i r="1">
      <x v="1"/>
    </i>
    <i r="2">
      <x v="87"/>
    </i>
    <i r="1">
      <x v="10"/>
    </i>
    <i r="2">
      <x v="18"/>
    </i>
    <i r="2">
      <x v="19"/>
    </i>
    <i r="2">
      <x v="97"/>
    </i>
    <i r="1">
      <x v="11"/>
    </i>
    <i r="2">
      <x v="2"/>
    </i>
    <i r="2">
      <x v="13"/>
    </i>
    <i r="2">
      <x v="14"/>
    </i>
    <i r="2">
      <x v="15"/>
    </i>
    <i r="2">
      <x v="21"/>
    </i>
    <i r="2">
      <x v="23"/>
    </i>
    <i r="2">
      <x v="24"/>
    </i>
    <i r="2">
      <x v="25"/>
    </i>
    <i r="2">
      <x v="26"/>
    </i>
    <i>
      <x v="1"/>
    </i>
    <i r="1">
      <x v="4"/>
    </i>
    <i r="2">
      <x v="1"/>
    </i>
    <i r="2">
      <x v="31"/>
    </i>
    <i r="2">
      <x v="38"/>
    </i>
    <i r="2">
      <x v="51"/>
    </i>
    <i r="2">
      <x v="58"/>
    </i>
    <i r="2">
      <x v="63"/>
    </i>
    <i r="2">
      <x v="80"/>
    </i>
    <i r="2">
      <x v="81"/>
    </i>
    <i r="2">
      <x v="91"/>
    </i>
    <i r="1">
      <x v="5"/>
    </i>
    <i r="2">
      <x v="10"/>
    </i>
    <i r="2">
      <x v="32"/>
    </i>
    <i r="2">
      <x v="36"/>
    </i>
    <i r="2">
      <x v="59"/>
    </i>
    <i r="2">
      <x v="60"/>
    </i>
    <i r="2">
      <x v="62"/>
    </i>
    <i r="2">
      <x v="66"/>
    </i>
    <i r="2">
      <x v="67"/>
    </i>
    <i r="2">
      <x v="92"/>
    </i>
    <i r="1">
      <x v="6"/>
    </i>
    <i r="2">
      <x v="9"/>
    </i>
    <i r="2">
      <x v="11"/>
    </i>
    <i r="2">
      <x v="12"/>
    </i>
    <i r="2">
      <x v="39"/>
    </i>
    <i r="2">
      <x v="40"/>
    </i>
    <i r="2">
      <x v="44"/>
    </i>
    <i r="2">
      <x v="47"/>
    </i>
    <i r="2">
      <x v="54"/>
    </i>
    <i r="2">
      <x v="68"/>
    </i>
    <i r="2">
      <x v="69"/>
    </i>
    <i r="2">
      <x v="84"/>
    </i>
    <i r="2">
      <x v="93"/>
    </i>
    <i r="1">
      <x v="7"/>
    </i>
    <i r="2">
      <x v="29"/>
    </i>
    <i r="2">
      <x v="34"/>
    </i>
    <i r="2">
      <x v="35"/>
    </i>
    <i r="2">
      <x v="46"/>
    </i>
    <i r="2">
      <x v="49"/>
    </i>
    <i r="2">
      <x v="50"/>
    </i>
    <i r="2">
      <x v="61"/>
    </i>
    <i r="2">
      <x v="65"/>
    </i>
    <i r="2">
      <x v="71"/>
    </i>
    <i r="2">
      <x v="74"/>
    </i>
    <i r="2">
      <x v="77"/>
    </i>
    <i r="2">
      <x v="78"/>
    </i>
    <i r="2">
      <x v="82"/>
    </i>
    <i r="2">
      <x v="83"/>
    </i>
    <i r="2">
      <x v="88"/>
    </i>
    <i r="2">
      <x v="94"/>
    </i>
    <i r="1">
      <x v="8"/>
    </i>
    <i r="2">
      <x v="27"/>
    </i>
    <i r="2">
      <x v="28"/>
    </i>
    <i r="2">
      <x v="30"/>
    </i>
    <i r="2">
      <x v="41"/>
    </i>
    <i r="2">
      <x v="53"/>
    </i>
    <i r="2">
      <x v="56"/>
    </i>
    <i r="2">
      <x v="57"/>
    </i>
    <i r="2">
      <x v="70"/>
    </i>
    <i r="2">
      <x v="72"/>
    </i>
    <i r="2">
      <x v="73"/>
    </i>
    <i r="2">
      <x v="76"/>
    </i>
    <i r="2">
      <x v="95"/>
    </i>
    <i r="1">
      <x v="9"/>
    </i>
    <i r="2">
      <x v="33"/>
    </i>
    <i r="2">
      <x v="37"/>
    </i>
    <i r="2">
      <x v="42"/>
    </i>
    <i r="2">
      <x v="43"/>
    </i>
    <i r="2">
      <x v="45"/>
    </i>
    <i r="2">
      <x v="48"/>
    </i>
    <i r="2">
      <x v="52"/>
    </i>
    <i r="2">
      <x v="55"/>
    </i>
    <i r="2">
      <x v="64"/>
    </i>
    <i r="2">
      <x v="75"/>
    </i>
    <i r="2">
      <x v="79"/>
    </i>
    <i r="2">
      <x v="85"/>
    </i>
    <i r="2">
      <x v="96"/>
    </i>
    <i t="grand">
      <x/>
    </i>
  </rowItems>
  <colFields count="2">
    <field x="5"/>
    <field x="4"/>
  </colFields>
  <colItems count="7">
    <i>
      <x/>
      <x v="1"/>
    </i>
    <i r="1">
      <x v="4"/>
    </i>
    <i t="default">
      <x/>
    </i>
    <i>
      <x v="1"/>
      <x v="1"/>
    </i>
    <i r="1">
      <x v="8"/>
    </i>
    <i t="default">
      <x v="1"/>
    </i>
    <i t="grand">
      <x/>
    </i>
  </colItems>
  <dataFields count="1">
    <dataField name="Suma de VALOR TOTAL" fld="8" baseField="0" baseItem="0" numFmtId="165"/>
  </dataFields>
  <formats count="3">
    <format dxfId="1383">
      <pivotArea type="origin" dataOnly="0" labelOnly="1" outline="0" fieldPosition="0"/>
    </format>
    <format dxfId="1382">
      <pivotArea field="16" type="button" dataOnly="0" labelOnly="1" outline="0"/>
    </format>
    <format dxfId="1381">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72F75607-25D5-704F-8E6B-B4EC523FC205}" name="TablaDinámica3" cacheId="7"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H76" firstHeaderRow="1" firstDataRow="3" firstDataCol="1"/>
  <pivotFields count="22">
    <pivotField showAll="0"/>
    <pivotField showAll="0"/>
    <pivotField showAll="0"/>
    <pivotField showAll="0"/>
    <pivotField axis="axisCol" showAll="0">
      <items count="11">
        <item m="1" x="4"/>
        <item x="1"/>
        <item m="1" x="5"/>
        <item x="3"/>
        <item x="2"/>
        <item m="1" x="8"/>
        <item m="1" x="7"/>
        <item m="1" x="9"/>
        <item x="0"/>
        <item m="1" x="6"/>
        <item t="default"/>
      </items>
    </pivotField>
    <pivotField axis="axisCol" showAll="0">
      <items count="5">
        <item x="1"/>
        <item x="0"/>
        <item x="2"/>
        <item m="1" x="3"/>
        <item t="default"/>
      </items>
    </pivotField>
    <pivotField showAll="0"/>
    <pivotField showAll="0"/>
    <pivotField numFmtId="165" showAll="0"/>
    <pivotField showAll="0"/>
    <pivotField showAll="0"/>
    <pivotField showAll="0"/>
    <pivotField showAll="0"/>
    <pivotField dataField="1" numFmtId="165" showAll="0"/>
    <pivotField numFmtId="165" showAll="0"/>
    <pivotField showAll="0"/>
    <pivotField axis="axisRow" showAll="0">
      <items count="6">
        <item x="0"/>
        <item x="2"/>
        <item x="1"/>
        <item h="1" x="3"/>
        <item h="1" m="1" x="4"/>
        <item t="default"/>
      </items>
    </pivotField>
    <pivotField showAll="0"/>
    <pivotField axis="axisRow" showAll="0">
      <items count="22">
        <item x="15"/>
        <item x="12"/>
        <item x="3"/>
        <item x="1"/>
        <item x="2"/>
        <item x="11"/>
        <item x="5"/>
        <item x="17"/>
        <item x="10"/>
        <item x="8"/>
        <item x="7"/>
        <item x="0"/>
        <item x="6"/>
        <item x="16"/>
        <item x="9"/>
        <item x="4"/>
        <item x="13"/>
        <item x="18"/>
        <item m="1" x="20"/>
        <item x="14"/>
        <item m="1" x="19"/>
        <item t="default"/>
      </items>
    </pivotField>
    <pivotField showAll="0"/>
    <pivotField showAll="0"/>
    <pivotField axis="axisRow" showAll="0">
      <items count="52">
        <item x="45"/>
        <item x="7"/>
        <item x="19"/>
        <item x="18"/>
        <item x="11"/>
        <item x="37"/>
        <item x="20"/>
        <item x="29"/>
        <item x="43"/>
        <item x="12"/>
        <item x="13"/>
        <item x="0"/>
        <item x="33"/>
        <item x="14"/>
        <item x="41"/>
        <item x="46"/>
        <item x="22"/>
        <item x="28"/>
        <item x="26"/>
        <item x="8"/>
        <item x="21"/>
        <item x="31"/>
        <item x="32"/>
        <item x="1"/>
        <item x="2"/>
        <item x="16"/>
        <item x="5"/>
        <item x="3"/>
        <item x="9"/>
        <item x="27"/>
        <item x="39"/>
        <item x="36"/>
        <item x="4"/>
        <item x="10"/>
        <item x="47"/>
        <item x="40"/>
        <item x="23"/>
        <item x="42"/>
        <item x="38"/>
        <item x="48"/>
        <item x="17"/>
        <item x="24"/>
        <item x="34"/>
        <item x="30"/>
        <item x="15"/>
        <item x="25"/>
        <item x="44"/>
        <item x="6"/>
        <item x="49"/>
        <item m="1" x="50"/>
        <item x="35"/>
        <item t="default"/>
      </items>
    </pivotField>
  </pivotFields>
  <rowFields count="3">
    <field x="16"/>
    <field x="18"/>
    <field x="21"/>
  </rowFields>
  <rowItems count="71">
    <i>
      <x/>
    </i>
    <i r="1">
      <x v="2"/>
    </i>
    <i r="2">
      <x v="1"/>
    </i>
    <i r="2">
      <x v="16"/>
    </i>
    <i r="1">
      <x v="3"/>
    </i>
    <i r="2">
      <x v="23"/>
    </i>
    <i r="2">
      <x v="24"/>
    </i>
    <i r="1">
      <x v="4"/>
    </i>
    <i r="2">
      <x v="25"/>
    </i>
    <i r="2">
      <x v="26"/>
    </i>
    <i r="2">
      <x v="27"/>
    </i>
    <i r="2">
      <x v="32"/>
    </i>
    <i r="1">
      <x v="6"/>
    </i>
    <i r="2">
      <x v="28"/>
    </i>
    <i r="2">
      <x v="33"/>
    </i>
    <i r="1">
      <x v="9"/>
    </i>
    <i r="2">
      <x v="36"/>
    </i>
    <i r="2">
      <x v="40"/>
    </i>
    <i r="1">
      <x v="10"/>
    </i>
    <i r="2">
      <x v="43"/>
    </i>
    <i r="2">
      <x v="44"/>
    </i>
    <i r="1">
      <x v="11"/>
    </i>
    <i r="2">
      <x v="4"/>
    </i>
    <i r="2">
      <x v="6"/>
    </i>
    <i r="2">
      <x v="7"/>
    </i>
    <i r="2">
      <x v="9"/>
    </i>
    <i r="2">
      <x v="10"/>
    </i>
    <i r="2">
      <x v="11"/>
    </i>
    <i r="2">
      <x v="47"/>
    </i>
    <i r="1">
      <x v="12"/>
    </i>
    <i r="2">
      <x v="12"/>
    </i>
    <i r="2">
      <x v="13"/>
    </i>
    <i r="1">
      <x v="14"/>
    </i>
    <i r="2">
      <x v="2"/>
    </i>
    <i r="2">
      <x v="3"/>
    </i>
    <i r="2">
      <x v="18"/>
    </i>
    <i r="1">
      <x v="15"/>
    </i>
    <i r="2">
      <x v="19"/>
    </i>
    <i r="2">
      <x v="20"/>
    </i>
    <i r="1">
      <x v="16"/>
    </i>
    <i r="2">
      <x v="21"/>
    </i>
    <i r="2">
      <x v="22"/>
    </i>
    <i>
      <x v="1"/>
    </i>
    <i r="1">
      <x/>
    </i>
    <i r="2">
      <x/>
    </i>
    <i r="2">
      <x v="15"/>
    </i>
    <i r="2">
      <x v="31"/>
    </i>
    <i r="2">
      <x v="34"/>
    </i>
    <i r="2">
      <x v="37"/>
    </i>
    <i r="1">
      <x v="5"/>
    </i>
    <i r="2">
      <x v="5"/>
    </i>
    <i r="2">
      <x v="39"/>
    </i>
    <i r="2">
      <x v="42"/>
    </i>
    <i r="2">
      <x v="45"/>
    </i>
    <i r="2">
      <x v="46"/>
    </i>
    <i r="1">
      <x v="7"/>
    </i>
    <i r="2">
      <x v="8"/>
    </i>
    <i r="1">
      <x v="13"/>
    </i>
    <i r="2">
      <x v="14"/>
    </i>
    <i r="1">
      <x v="19"/>
    </i>
    <i r="2">
      <x v="50"/>
    </i>
    <i>
      <x v="2"/>
    </i>
    <i r="1">
      <x v="1"/>
    </i>
    <i r="2">
      <x v="17"/>
    </i>
    <i r="2">
      <x v="29"/>
    </i>
    <i r="2">
      <x v="30"/>
    </i>
    <i r="2">
      <x v="35"/>
    </i>
    <i r="1">
      <x v="8"/>
    </i>
    <i r="2">
      <x v="38"/>
    </i>
    <i r="2">
      <x v="41"/>
    </i>
    <i t="grand">
      <x/>
    </i>
  </rowItems>
  <colFields count="2">
    <field x="5"/>
    <field x="4"/>
  </colFields>
  <colItems count="7">
    <i>
      <x/>
      <x v="1"/>
    </i>
    <i r="1">
      <x v="4"/>
    </i>
    <i t="default">
      <x/>
    </i>
    <i>
      <x v="1"/>
      <x v="1"/>
    </i>
    <i r="1">
      <x v="8"/>
    </i>
    <i t="default">
      <x v="1"/>
    </i>
    <i t="grand">
      <x/>
    </i>
  </colItems>
  <dataFields count="1">
    <dataField name="Suma de VALOR FINAL" fld="13" baseField="0" baseItem="0" numFmtId="165"/>
  </dataFields>
  <formats count="3">
    <format dxfId="1380">
      <pivotArea type="origin" dataOnly="0" labelOnly="1" outline="0" fieldPosition="0"/>
    </format>
    <format dxfId="1379">
      <pivotArea field="16" type="button" dataOnly="0" labelOnly="1" outline="0" axis="axisRow" fieldPosition="0"/>
    </format>
    <format dxfId="1378">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DB6E2D9A-FDDC-0248-A3FD-A2C219E6369C}" name="TablaDinámica3" cacheId="7"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D35" firstHeaderRow="1" firstDataRow="2" firstDataCol="1"/>
  <pivotFields count="22">
    <pivotField showAll="0"/>
    <pivotField axis="axisRow" showAll="0">
      <items count="6">
        <item x="0"/>
        <item x="1"/>
        <item m="1" x="4"/>
        <item h="1" sd="0" x="2"/>
        <item m="1" x="3"/>
        <item t="default"/>
      </items>
    </pivotField>
    <pivotField axis="axisRow" showAll="0">
      <items count="13">
        <item x="1"/>
        <item x="0"/>
        <item m="1" x="11"/>
        <item sd="0" x="10"/>
        <item sd="0" x="2"/>
        <item sd="0" x="3"/>
        <item sd="0" x="4"/>
        <item sd="0" x="5"/>
        <item sd="0" x="6"/>
        <item sd="0" x="7"/>
        <item x="8"/>
        <item x="9"/>
        <item t="default"/>
      </items>
    </pivotField>
    <pivotField axis="axisRow" showAll="0">
      <items count="99">
        <item m="1" x="96"/>
        <item x="7"/>
        <item x="87"/>
        <item m="1" x="95"/>
        <item m="1" x="92"/>
        <item m="1" x="91"/>
        <item m="1" x="94"/>
        <item m="1" x="93"/>
        <item m="1" x="90"/>
        <item x="25"/>
        <item x="16"/>
        <item x="26"/>
        <item x="27"/>
        <item x="85"/>
        <item x="68"/>
        <item x="83"/>
        <item x="2"/>
        <item x="3"/>
        <item x="66"/>
        <item x="81"/>
        <item x="4"/>
        <item x="82"/>
        <item x="5"/>
        <item x="84"/>
        <item x="86"/>
        <item x="88"/>
        <item x="67"/>
        <item x="53"/>
        <item x="54"/>
        <item x="37"/>
        <item x="55"/>
        <item x="8"/>
        <item x="17"/>
        <item x="69"/>
        <item x="38"/>
        <item x="39"/>
        <item x="18"/>
        <item x="70"/>
        <item x="9"/>
        <item x="28"/>
        <item x="29"/>
        <item x="56"/>
        <item x="71"/>
        <item x="72"/>
        <item x="30"/>
        <item x="73"/>
        <item x="40"/>
        <item x="31"/>
        <item x="74"/>
        <item x="41"/>
        <item x="42"/>
        <item x="10"/>
        <item x="75"/>
        <item x="57"/>
        <item x="32"/>
        <item x="76"/>
        <item x="58"/>
        <item x="59"/>
        <item x="11"/>
        <item x="23"/>
        <item x="20"/>
        <item x="44"/>
        <item x="21"/>
        <item x="12"/>
        <item x="77"/>
        <item x="45"/>
        <item x="22"/>
        <item x="19"/>
        <item x="33"/>
        <item x="34"/>
        <item x="60"/>
        <item x="43"/>
        <item x="61"/>
        <item x="62"/>
        <item x="46"/>
        <item x="78"/>
        <item x="63"/>
        <item x="48"/>
        <item x="49"/>
        <item x="79"/>
        <item x="13"/>
        <item x="14"/>
        <item x="50"/>
        <item x="47"/>
        <item x="35"/>
        <item x="80"/>
        <item x="1"/>
        <item x="0"/>
        <item x="51"/>
        <item x="89"/>
        <item m="1" x="97"/>
        <item x="6"/>
        <item x="15"/>
        <item x="24"/>
        <item x="36"/>
        <item x="52"/>
        <item x="64"/>
        <item x="65"/>
        <item t="default"/>
      </items>
    </pivotField>
    <pivotField showAll="0"/>
    <pivotField axis="axisCol" showAll="0">
      <items count="5">
        <item x="1"/>
        <item x="0"/>
        <item x="2"/>
        <item m="1" x="3"/>
        <item t="default"/>
      </items>
    </pivotField>
    <pivotField showAll="0"/>
    <pivotField showAll="0"/>
    <pivotField numFmtId="165" showAll="0"/>
    <pivotField showAll="0"/>
    <pivotField showAll="0"/>
    <pivotField showAll="0"/>
    <pivotField showAll="0"/>
    <pivotField dataField="1" numFmtId="165" showAll="0"/>
    <pivotField numFmtId="165" showAll="0"/>
    <pivotField showAll="0"/>
    <pivotField showAll="0">
      <items count="6">
        <item x="0"/>
        <item x="2"/>
        <item x="1"/>
        <item x="3"/>
        <item m="1" x="4"/>
        <item t="default"/>
      </items>
    </pivotField>
    <pivotField showAll="0"/>
    <pivotField showAll="0"/>
    <pivotField showAll="0"/>
    <pivotField showAll="0"/>
    <pivotField showAll="0"/>
  </pivotFields>
  <rowFields count="3">
    <field x="1"/>
    <field x="2"/>
    <field x="3"/>
  </rowFields>
  <rowItems count="31">
    <i>
      <x/>
    </i>
    <i r="1">
      <x/>
    </i>
    <i r="2">
      <x v="16"/>
    </i>
    <i r="2">
      <x v="17"/>
    </i>
    <i r="2">
      <x v="20"/>
    </i>
    <i r="2">
      <x v="22"/>
    </i>
    <i r="2">
      <x v="86"/>
    </i>
    <i r="1">
      <x v="1"/>
    </i>
    <i r="2">
      <x v="87"/>
    </i>
    <i r="1">
      <x v="10"/>
    </i>
    <i r="2">
      <x v="18"/>
    </i>
    <i r="2">
      <x v="19"/>
    </i>
    <i r="2">
      <x v="97"/>
    </i>
    <i r="1">
      <x v="11"/>
    </i>
    <i r="2">
      <x v="2"/>
    </i>
    <i r="2">
      <x v="13"/>
    </i>
    <i r="2">
      <x v="14"/>
    </i>
    <i r="2">
      <x v="15"/>
    </i>
    <i r="2">
      <x v="21"/>
    </i>
    <i r="2">
      <x v="23"/>
    </i>
    <i r="2">
      <x v="24"/>
    </i>
    <i r="2">
      <x v="25"/>
    </i>
    <i r="2">
      <x v="26"/>
    </i>
    <i>
      <x v="1"/>
    </i>
    <i r="1">
      <x v="4"/>
    </i>
    <i r="1">
      <x v="5"/>
    </i>
    <i r="1">
      <x v="6"/>
    </i>
    <i r="1">
      <x v="7"/>
    </i>
    <i r="1">
      <x v="8"/>
    </i>
    <i r="1">
      <x v="9"/>
    </i>
    <i t="grand">
      <x/>
    </i>
  </rowItems>
  <colFields count="1">
    <field x="5"/>
  </colFields>
  <colItems count="3">
    <i>
      <x/>
    </i>
    <i>
      <x v="1"/>
    </i>
    <i t="grand">
      <x/>
    </i>
  </colItems>
  <dataFields count="1">
    <dataField name="Suma de VALOR FINAL" fld="13" baseField="0" baseItem="0" numFmtId="165"/>
  </dataFields>
  <formats count="3">
    <format dxfId="1377">
      <pivotArea type="origin" dataOnly="0" labelOnly="1" outline="0" fieldPosition="0"/>
    </format>
    <format dxfId="1376">
      <pivotArea field="16" type="button" dataOnly="0" labelOnly="1" outline="0"/>
    </format>
    <format dxfId="1375">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F4AE3F38-0324-B34B-AA69-048969EF6CF7}" name="TablaDinámica3" cacheId="7"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H9" firstHeaderRow="1" firstDataRow="3" firstDataCol="1"/>
  <pivotFields count="22">
    <pivotField showAll="0"/>
    <pivotField showAll="0"/>
    <pivotField showAll="0"/>
    <pivotField showAll="0"/>
    <pivotField axis="axisCol" showAll="0">
      <items count="11">
        <item m="1" x="4"/>
        <item x="1"/>
        <item m="1" x="5"/>
        <item x="3"/>
        <item x="2"/>
        <item m="1" x="8"/>
        <item m="1" x="7"/>
        <item m="1" x="9"/>
        <item x="0"/>
        <item m="1" x="6"/>
        <item t="default"/>
      </items>
    </pivotField>
    <pivotField axis="axisCol" showAll="0">
      <items count="5">
        <item x="1"/>
        <item x="0"/>
        <item x="2"/>
        <item m="1" x="3"/>
        <item t="default"/>
      </items>
    </pivotField>
    <pivotField showAll="0"/>
    <pivotField showAll="0"/>
    <pivotField dataField="1" numFmtId="165" showAll="0"/>
    <pivotField showAll="0"/>
    <pivotField showAll="0"/>
    <pivotField showAll="0"/>
    <pivotField showAll="0"/>
    <pivotField numFmtId="165" showAll="0"/>
    <pivotField numFmtId="165" showAll="0"/>
    <pivotField showAll="0"/>
    <pivotField axis="axisRow" showAll="0">
      <items count="6">
        <item x="0"/>
        <item x="2"/>
        <item x="1"/>
        <item h="1" x="3"/>
        <item h="1" m="1" x="4"/>
        <item t="default"/>
      </items>
    </pivotField>
    <pivotField showAll="0"/>
    <pivotField showAll="0"/>
    <pivotField showAll="0"/>
    <pivotField showAll="0"/>
    <pivotField showAll="0"/>
  </pivotFields>
  <rowFields count="1">
    <field x="16"/>
  </rowFields>
  <rowItems count="4">
    <i>
      <x/>
    </i>
    <i>
      <x v="1"/>
    </i>
    <i>
      <x v="2"/>
    </i>
    <i t="grand">
      <x/>
    </i>
  </rowItems>
  <colFields count="2">
    <field x="5"/>
    <field x="4"/>
  </colFields>
  <colItems count="7">
    <i>
      <x/>
      <x v="1"/>
    </i>
    <i r="1">
      <x v="4"/>
    </i>
    <i t="default">
      <x/>
    </i>
    <i>
      <x v="1"/>
      <x v="1"/>
    </i>
    <i r="1">
      <x v="8"/>
    </i>
    <i t="default">
      <x v="1"/>
    </i>
    <i t="grand">
      <x/>
    </i>
  </colItems>
  <dataFields count="1">
    <dataField name="Suma de VALOR TOTAL" fld="8" baseField="0" baseItem="0" numFmtId="165"/>
  </dataFields>
  <formats count="4">
    <format dxfId="1374">
      <pivotArea type="origin" dataOnly="0" labelOnly="1" outline="0" fieldPosition="0"/>
    </format>
    <format dxfId="1373">
      <pivotArea field="16" type="button" dataOnly="0" labelOnly="1" outline="0" axis="axisRow" fieldPosition="0"/>
    </format>
    <format dxfId="1372">
      <pivotArea dataOnly="0" labelOnly="1" fieldPosition="0">
        <references count="1">
          <reference field="16" count="0"/>
        </references>
      </pivotArea>
    </format>
    <format dxfId="1371">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A8D9FDDC-DF2E-45E9-8A20-3BC0BFDED5FD}" name="TablaDinámica2" cacheId="7"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CUENTA/PRODUCTO/DEPENDENCIA/SUBDEPENDENCIA">
  <location ref="A6:B14" firstHeaderRow="1" firstDataRow="1" firstDataCol="1" rowPageCount="4" colPageCount="1"/>
  <pivotFields count="22">
    <pivotField showAll="0"/>
    <pivotField showAll="0"/>
    <pivotField axis="axisRow" showAll="0">
      <items count="13">
        <item x="9"/>
        <item x="8"/>
        <item x="1"/>
        <item x="0"/>
        <item x="6"/>
        <item x="2"/>
        <item x="7"/>
        <item x="5"/>
        <item x="3"/>
        <item x="4"/>
        <item x="10"/>
        <item m="1" x="11"/>
        <item t="default"/>
      </items>
    </pivotField>
    <pivotField axis="axisRow" showAll="0">
      <items count="99">
        <item m="1" x="96"/>
        <item x="7"/>
        <item x="87"/>
        <item m="1" x="95"/>
        <item m="1" x="92"/>
        <item m="1" x="91"/>
        <item m="1" x="94"/>
        <item m="1" x="93"/>
        <item m="1" x="90"/>
        <item x="25"/>
        <item x="16"/>
        <item x="26"/>
        <item x="27"/>
        <item x="85"/>
        <item x="68"/>
        <item x="83"/>
        <item x="2"/>
        <item x="3"/>
        <item x="66"/>
        <item x="81"/>
        <item x="4"/>
        <item x="82"/>
        <item x="5"/>
        <item x="84"/>
        <item x="86"/>
        <item x="88"/>
        <item x="67"/>
        <item x="53"/>
        <item x="54"/>
        <item x="37"/>
        <item x="55"/>
        <item x="8"/>
        <item x="17"/>
        <item x="69"/>
        <item x="38"/>
        <item x="39"/>
        <item x="18"/>
        <item x="70"/>
        <item x="9"/>
        <item x="28"/>
        <item x="29"/>
        <item x="56"/>
        <item x="71"/>
        <item x="72"/>
        <item x="30"/>
        <item x="73"/>
        <item x="40"/>
        <item x="31"/>
        <item x="74"/>
        <item x="41"/>
        <item x="42"/>
        <item x="10"/>
        <item x="75"/>
        <item x="57"/>
        <item x="32"/>
        <item x="76"/>
        <item x="58"/>
        <item x="59"/>
        <item x="11"/>
        <item x="23"/>
        <item x="20"/>
        <item x="44"/>
        <item x="21"/>
        <item x="12"/>
        <item x="77"/>
        <item x="45"/>
        <item x="22"/>
        <item x="19"/>
        <item x="33"/>
        <item x="34"/>
        <item x="60"/>
        <item x="43"/>
        <item x="61"/>
        <item x="62"/>
        <item x="46"/>
        <item x="78"/>
        <item x="63"/>
        <item x="48"/>
        <item x="49"/>
        <item x="79"/>
        <item x="13"/>
        <item x="14"/>
        <item x="50"/>
        <item x="47"/>
        <item x="35"/>
        <item x="80"/>
        <item x="1"/>
        <item x="0"/>
        <item x="51"/>
        <item x="89"/>
        <item m="1" x="97"/>
        <item x="6"/>
        <item x="15"/>
        <item x="24"/>
        <item x="36"/>
        <item x="52"/>
        <item x="64"/>
        <item x="65"/>
        <item t="default"/>
      </items>
    </pivotField>
    <pivotField axis="axisPage" multipleItemSelectionAllowed="1" showAll="0">
      <items count="11">
        <item h="1" m="1" x="6"/>
        <item h="1" m="1" x="8"/>
        <item h="1" m="1" x="4"/>
        <item x="0"/>
        <item h="1" x="1"/>
        <item h="1" x="2"/>
        <item h="1" m="1" x="7"/>
        <item h="1" m="1" x="9"/>
        <item h="1" x="3"/>
        <item h="1" m="1" x="5"/>
        <item t="default"/>
      </items>
    </pivotField>
    <pivotField axis="axisPage" multipleItemSelectionAllowed="1" showAll="0">
      <items count="5">
        <item x="1"/>
        <item x="0"/>
        <item x="2"/>
        <item m="1" x="3"/>
        <item t="default"/>
      </items>
    </pivotField>
    <pivotField showAll="0"/>
    <pivotField axis="axisRow" showAll="0">
      <items count="5">
        <item x="0"/>
        <item x="1"/>
        <item x="2"/>
        <item x="3"/>
        <item t="default"/>
      </items>
    </pivotField>
    <pivotField numFmtId="165" showAll="0"/>
    <pivotField showAll="0"/>
    <pivotField showAll="0"/>
    <pivotField showAll="0"/>
    <pivotField showAll="0"/>
    <pivotField dataField="1" numFmtId="165" showAll="0"/>
    <pivotField numFmtId="165" showAll="0"/>
    <pivotField axis="axisPage" multipleItemSelectionAllowed="1" showAll="0">
      <items count="5">
        <item x="0"/>
        <item x="1"/>
        <item x="3"/>
        <item x="2"/>
        <item t="default"/>
      </items>
    </pivotField>
    <pivotField axis="axisPage" multipleItemSelectionAllowed="1" showAll="0">
      <items count="6">
        <item h="1" x="0"/>
        <item h="1" x="2"/>
        <item x="1"/>
        <item h="1" x="3"/>
        <item h="1" m="1" x="4"/>
        <item t="default"/>
      </items>
    </pivotField>
    <pivotField showAll="0"/>
    <pivotField axis="axisRow" showAll="0">
      <items count="22">
        <item x="15"/>
        <item x="12"/>
        <item x="3"/>
        <item x="1"/>
        <item x="2"/>
        <item x="11"/>
        <item x="5"/>
        <item x="17"/>
        <item x="10"/>
        <item x="8"/>
        <item x="7"/>
        <item x="0"/>
        <item x="6"/>
        <item x="16"/>
        <item x="9"/>
        <item x="4"/>
        <item x="13"/>
        <item x="18"/>
        <item m="1" x="20"/>
        <item x="14"/>
        <item m="1" x="19"/>
        <item t="default"/>
      </items>
    </pivotField>
    <pivotField showAll="0"/>
    <pivotField showAll="0"/>
    <pivotField showAll="0"/>
  </pivotFields>
  <rowFields count="4">
    <field x="7"/>
    <field x="18"/>
    <field x="2"/>
    <field x="3"/>
  </rowFields>
  <rowItems count="8">
    <i>
      <x/>
    </i>
    <i r="1">
      <x v="1"/>
    </i>
    <i r="2">
      <x v="1"/>
    </i>
    <i r="3">
      <x v="19"/>
    </i>
    <i r="1">
      <x v="8"/>
    </i>
    <i r="2">
      <x v="1"/>
    </i>
    <i r="3">
      <x v="19"/>
    </i>
    <i t="grand">
      <x/>
    </i>
  </rowItems>
  <colItems count="1">
    <i/>
  </colItems>
  <pageFields count="4">
    <pageField fld="4" hier="-1"/>
    <pageField fld="5" hier="-1"/>
    <pageField fld="15" hier="-1"/>
    <pageField fld="16" hier="-1"/>
  </pageFields>
  <dataFields count="1">
    <dataField name="VALOR" fld="13" baseField="0" baseItem="0" numFmtId="165"/>
  </dataFields>
  <formats count="553">
    <format dxfId="1370">
      <pivotArea type="all" dataOnly="0" outline="0" fieldPosition="0"/>
    </format>
    <format dxfId="1369">
      <pivotArea outline="0" collapsedLevelsAreSubtotals="1" fieldPosition="0"/>
    </format>
    <format dxfId="1368">
      <pivotArea field="7" type="button" dataOnly="0" labelOnly="1" outline="0" axis="axisRow" fieldPosition="0"/>
    </format>
    <format dxfId="1367">
      <pivotArea dataOnly="0" labelOnly="1" fieldPosition="0">
        <references count="1">
          <reference field="7" count="2">
            <x v="0"/>
            <x v="1"/>
          </reference>
        </references>
      </pivotArea>
    </format>
    <format dxfId="1366">
      <pivotArea dataOnly="0" labelOnly="1" grandRow="1" outline="0" fieldPosition="0"/>
    </format>
    <format dxfId="1365">
      <pivotArea dataOnly="0" labelOnly="1" fieldPosition="0">
        <references count="2">
          <reference field="7" count="1" selected="0">
            <x v="0"/>
          </reference>
          <reference field="18" count="11">
            <x v="2"/>
            <x v="3"/>
            <x v="4"/>
            <x v="6"/>
            <x v="9"/>
            <x v="10"/>
            <x v="11"/>
            <x v="12"/>
            <x v="14"/>
            <x v="15"/>
            <x v="16"/>
          </reference>
        </references>
      </pivotArea>
    </format>
    <format dxfId="1364">
      <pivotArea dataOnly="0" labelOnly="1" fieldPosition="0">
        <references count="2">
          <reference field="7" count="1" selected="0">
            <x v="1"/>
          </reference>
          <reference field="18" count="1">
            <x v="6"/>
          </reference>
        </references>
      </pivotArea>
    </format>
    <format dxfId="1363">
      <pivotArea dataOnly="0" labelOnly="1" fieldPosition="0">
        <references count="3">
          <reference field="2" count="7">
            <x v="2"/>
            <x v="4"/>
            <x v="5"/>
            <x v="6"/>
            <x v="7"/>
            <x v="8"/>
            <x v="9"/>
          </reference>
          <reference field="7" count="1" selected="0">
            <x v="0"/>
          </reference>
          <reference field="18" count="1" selected="0">
            <x v="2"/>
          </reference>
        </references>
      </pivotArea>
    </format>
    <format dxfId="1362">
      <pivotArea dataOnly="0" labelOnly="1" fieldPosition="0">
        <references count="3">
          <reference field="2" count="7">
            <x v="3"/>
            <x v="4"/>
            <x v="5"/>
            <x v="6"/>
            <x v="7"/>
            <x v="8"/>
            <x v="9"/>
          </reference>
          <reference field="7" count="1" selected="0">
            <x v="0"/>
          </reference>
          <reference field="18" count="1" selected="0">
            <x v="3"/>
          </reference>
        </references>
      </pivotArea>
    </format>
    <format dxfId="1361">
      <pivotArea dataOnly="0" labelOnly="1" fieldPosition="0">
        <references count="3">
          <reference field="2" count="5">
            <x v="2"/>
            <x v="3"/>
            <x v="6"/>
            <x v="7"/>
            <x v="8"/>
          </reference>
          <reference field="7" count="1" selected="0">
            <x v="0"/>
          </reference>
          <reference field="18" count="1" selected="0">
            <x v="4"/>
          </reference>
        </references>
      </pivotArea>
    </format>
    <format dxfId="1360">
      <pivotArea dataOnly="0" labelOnly="1" fieldPosition="0">
        <references count="3">
          <reference field="2" count="1">
            <x v="2"/>
          </reference>
          <reference field="7" count="1" selected="0">
            <x v="0"/>
          </reference>
          <reference field="18" count="1" selected="0">
            <x v="6"/>
          </reference>
        </references>
      </pivotArea>
    </format>
    <format dxfId="1359">
      <pivotArea dataOnly="0" labelOnly="1" fieldPosition="0">
        <references count="3">
          <reference field="2" count="6">
            <x v="2"/>
            <x v="4"/>
            <x v="6"/>
            <x v="7"/>
            <x v="8"/>
            <x v="9"/>
          </reference>
          <reference field="7" count="1" selected="0">
            <x v="0"/>
          </reference>
          <reference field="18" count="1" selected="0">
            <x v="9"/>
          </reference>
        </references>
      </pivotArea>
    </format>
    <format dxfId="1358">
      <pivotArea dataOnly="0" labelOnly="1" fieldPosition="0">
        <references count="3">
          <reference field="2" count="6">
            <x v="2"/>
            <x v="4"/>
            <x v="6"/>
            <x v="7"/>
            <x v="8"/>
            <x v="9"/>
          </reference>
          <reference field="7" count="1" selected="0">
            <x v="0"/>
          </reference>
          <reference field="18" count="1" selected="0">
            <x v="10"/>
          </reference>
        </references>
      </pivotArea>
    </format>
    <format dxfId="1357">
      <pivotArea dataOnly="0" labelOnly="1" fieldPosition="0">
        <references count="3">
          <reference field="2" count="9">
            <x v="0"/>
            <x v="2"/>
            <x v="3"/>
            <x v="4"/>
            <x v="5"/>
            <x v="6"/>
            <x v="7"/>
            <x v="8"/>
            <x v="9"/>
          </reference>
          <reference field="7" count="1" selected="0">
            <x v="0"/>
          </reference>
          <reference field="18" count="1" selected="0">
            <x v="11"/>
          </reference>
        </references>
      </pivotArea>
    </format>
    <format dxfId="1356">
      <pivotArea dataOnly="0" labelOnly="1" fieldPosition="0">
        <references count="3">
          <reference field="2" count="6">
            <x v="2"/>
            <x v="5"/>
            <x v="6"/>
            <x v="7"/>
            <x v="8"/>
            <x v="9"/>
          </reference>
          <reference field="7" count="1" selected="0">
            <x v="0"/>
          </reference>
          <reference field="18" count="1" selected="0">
            <x v="12"/>
          </reference>
        </references>
      </pivotArea>
    </format>
    <format dxfId="1355">
      <pivotArea dataOnly="0" labelOnly="1" fieldPosition="0">
        <references count="3">
          <reference field="2" count="7">
            <x v="2"/>
            <x v="4"/>
            <x v="5"/>
            <x v="6"/>
            <x v="7"/>
            <x v="8"/>
            <x v="9"/>
          </reference>
          <reference field="7" count="1" selected="0">
            <x v="0"/>
          </reference>
          <reference field="18" count="1" selected="0">
            <x v="14"/>
          </reference>
        </references>
      </pivotArea>
    </format>
    <format dxfId="1354">
      <pivotArea dataOnly="0" labelOnly="1" fieldPosition="0">
        <references count="3">
          <reference field="2" count="1">
            <x v="2"/>
          </reference>
          <reference field="7" count="1" selected="0">
            <x v="0"/>
          </reference>
          <reference field="18" count="1" selected="0">
            <x v="15"/>
          </reference>
        </references>
      </pivotArea>
    </format>
    <format dxfId="1353">
      <pivotArea dataOnly="0" labelOnly="1" fieldPosition="0">
        <references count="3">
          <reference field="2" count="3">
            <x v="4"/>
            <x v="6"/>
            <x v="7"/>
          </reference>
          <reference field="7" count="1" selected="0">
            <x v="0"/>
          </reference>
          <reference field="18" count="1" selected="0">
            <x v="16"/>
          </reference>
        </references>
      </pivotArea>
    </format>
    <format dxfId="1352">
      <pivotArea dataOnly="0" labelOnly="1" fieldPosition="0">
        <references count="3">
          <reference field="2" count="1">
            <x v="2"/>
          </reference>
          <reference field="7" count="1" selected="0">
            <x v="1"/>
          </reference>
          <reference field="18" count="1" selected="0">
            <x v="6"/>
          </reference>
        </references>
      </pivotArea>
    </format>
    <format dxfId="1351">
      <pivotArea dataOnly="0" labelOnly="1" fieldPosition="0">
        <references count="4">
          <reference field="2" count="1" selected="0">
            <x v="2"/>
          </reference>
          <reference field="3" count="2">
            <x v="16"/>
            <x v="22"/>
          </reference>
          <reference field="7" count="1" selected="0">
            <x v="0"/>
          </reference>
          <reference field="18" count="1" selected="0">
            <x v="2"/>
          </reference>
        </references>
      </pivotArea>
    </format>
    <format dxfId="1350">
      <pivotArea dataOnly="0" labelOnly="1" fieldPosition="0">
        <references count="4">
          <reference field="2" count="1" selected="0">
            <x v="4"/>
          </reference>
          <reference field="3" count="12">
            <x v="27"/>
            <x v="28"/>
            <x v="30"/>
            <x v="41"/>
            <x v="53"/>
            <x v="56"/>
            <x v="57"/>
            <x v="70"/>
            <x v="72"/>
            <x v="73"/>
            <x v="76"/>
            <x v="95"/>
          </reference>
          <reference field="7" count="1" selected="0">
            <x v="0"/>
          </reference>
          <reference field="18" count="1" selected="0">
            <x v="2"/>
          </reference>
        </references>
      </pivotArea>
    </format>
    <format dxfId="1349">
      <pivotArea dataOnly="0" labelOnly="1" fieldPosition="0">
        <references count="4">
          <reference field="2" count="1" selected="0">
            <x v="5"/>
          </reference>
          <reference field="3" count="6">
            <x v="31"/>
            <x v="38"/>
            <x v="51"/>
            <x v="63"/>
            <x v="80"/>
            <x v="91"/>
          </reference>
          <reference field="7" count="1" selected="0">
            <x v="0"/>
          </reference>
          <reference field="18" count="1" selected="0">
            <x v="2"/>
          </reference>
        </references>
      </pivotArea>
    </format>
    <format dxfId="1348">
      <pivotArea dataOnly="0" labelOnly="1" fieldPosition="0">
        <references count="4">
          <reference field="2" count="1" selected="0">
            <x v="6"/>
          </reference>
          <reference field="3" count="12">
            <x v="33"/>
            <x v="37"/>
            <x v="42"/>
            <x v="43"/>
            <x v="45"/>
            <x v="48"/>
            <x v="52"/>
            <x v="64"/>
            <x v="75"/>
            <x v="79"/>
            <x v="85"/>
            <x v="96"/>
          </reference>
          <reference field="7" count="1" selected="0">
            <x v="0"/>
          </reference>
          <reference field="18" count="1" selected="0">
            <x v="2"/>
          </reference>
        </references>
      </pivotArea>
    </format>
    <format dxfId="1347">
      <pivotArea dataOnly="0" labelOnly="1" fieldPosition="0">
        <references count="4">
          <reference field="2" count="1" selected="0">
            <x v="7"/>
          </reference>
          <reference field="3" count="11">
            <x v="29"/>
            <x v="34"/>
            <x v="46"/>
            <x v="49"/>
            <x v="61"/>
            <x v="74"/>
            <x v="77"/>
            <x v="78"/>
            <x v="82"/>
            <x v="83"/>
            <x v="88"/>
          </reference>
          <reference field="7" count="1" selected="0">
            <x v="0"/>
          </reference>
          <reference field="18" count="1" selected="0">
            <x v="2"/>
          </reference>
        </references>
      </pivotArea>
    </format>
    <format dxfId="1346">
      <pivotArea dataOnly="0" labelOnly="1" fieldPosition="0">
        <references count="4">
          <reference field="2" count="1" selected="0">
            <x v="8"/>
          </reference>
          <reference field="3" count="8">
            <x v="10"/>
            <x v="36"/>
            <x v="59"/>
            <x v="60"/>
            <x v="62"/>
            <x v="66"/>
            <x v="67"/>
            <x v="92"/>
          </reference>
          <reference field="7" count="1" selected="0">
            <x v="0"/>
          </reference>
          <reference field="18" count="1" selected="0">
            <x v="2"/>
          </reference>
        </references>
      </pivotArea>
    </format>
    <format dxfId="1345">
      <pivotArea dataOnly="0" labelOnly="1" fieldPosition="0">
        <references count="4">
          <reference field="2" count="1" selected="0">
            <x v="9"/>
          </reference>
          <reference field="3" count="7">
            <x v="9"/>
            <x v="40"/>
            <x v="44"/>
            <x v="47"/>
            <x v="54"/>
            <x v="68"/>
            <x v="69"/>
          </reference>
          <reference field="7" count="1" selected="0">
            <x v="0"/>
          </reference>
          <reference field="18" count="1" selected="0">
            <x v="2"/>
          </reference>
        </references>
      </pivotArea>
    </format>
    <format dxfId="1344">
      <pivotArea dataOnly="0" labelOnly="1" fieldPosition="0">
        <references count="4">
          <reference field="2" count="1" selected="0">
            <x v="3"/>
          </reference>
          <reference field="3" count="1">
            <x v="87"/>
          </reference>
          <reference field="7" count="1" selected="0">
            <x v="0"/>
          </reference>
          <reference field="18" count="1" selected="0">
            <x v="3"/>
          </reference>
        </references>
      </pivotArea>
    </format>
    <format dxfId="1343">
      <pivotArea dataOnly="0" labelOnly="1" fieldPosition="0">
        <references count="4">
          <reference field="2" count="1" selected="0">
            <x v="4"/>
          </reference>
          <reference field="3" count="1">
            <x v="28"/>
          </reference>
          <reference field="7" count="1" selected="0">
            <x v="0"/>
          </reference>
          <reference field="18" count="1" selected="0">
            <x v="3"/>
          </reference>
        </references>
      </pivotArea>
    </format>
    <format dxfId="1342">
      <pivotArea dataOnly="0" labelOnly="1" fieldPosition="0">
        <references count="4">
          <reference field="2" count="1" selected="0">
            <x v="5"/>
          </reference>
          <reference field="3" count="1">
            <x v="38"/>
          </reference>
          <reference field="7" count="1" selected="0">
            <x v="0"/>
          </reference>
          <reference field="18" count="1" selected="0">
            <x v="3"/>
          </reference>
        </references>
      </pivotArea>
    </format>
    <format dxfId="1341">
      <pivotArea dataOnly="0" labelOnly="1" fieldPosition="0">
        <references count="4">
          <reference field="2" count="1" selected="0">
            <x v="6"/>
          </reference>
          <reference field="3" count="5">
            <x v="37"/>
            <x v="45"/>
            <x v="75"/>
            <x v="79"/>
            <x v="85"/>
          </reference>
          <reference field="7" count="1" selected="0">
            <x v="0"/>
          </reference>
          <reference field="18" count="1" selected="0">
            <x v="3"/>
          </reference>
        </references>
      </pivotArea>
    </format>
    <format dxfId="1340">
      <pivotArea dataOnly="0" labelOnly="1" fieldPosition="0">
        <references count="4">
          <reference field="2" count="1" selected="0">
            <x v="7"/>
          </reference>
          <reference field="3" count="6">
            <x v="46"/>
            <x v="49"/>
            <x v="74"/>
            <x v="82"/>
            <x v="83"/>
            <x v="88"/>
          </reference>
          <reference field="7" count="1" selected="0">
            <x v="0"/>
          </reference>
          <reference field="18" count="1" selected="0">
            <x v="3"/>
          </reference>
        </references>
      </pivotArea>
    </format>
    <format dxfId="1339">
      <pivotArea dataOnly="0" labelOnly="1" fieldPosition="0">
        <references count="4">
          <reference field="2" count="1" selected="0">
            <x v="8"/>
          </reference>
          <reference field="3" count="3">
            <x v="60"/>
            <x v="66"/>
            <x v="92"/>
          </reference>
          <reference field="7" count="1" selected="0">
            <x v="0"/>
          </reference>
          <reference field="18" count="1" selected="0">
            <x v="3"/>
          </reference>
        </references>
      </pivotArea>
    </format>
    <format dxfId="1338">
      <pivotArea dataOnly="0" labelOnly="1" fieldPosition="0">
        <references count="4">
          <reference field="2" count="1" selected="0">
            <x v="9"/>
          </reference>
          <reference field="3" count="3">
            <x v="40"/>
            <x v="68"/>
            <x v="69"/>
          </reference>
          <reference field="7" count="1" selected="0">
            <x v="0"/>
          </reference>
          <reference field="18" count="1" selected="0">
            <x v="3"/>
          </reference>
        </references>
      </pivotArea>
    </format>
    <format dxfId="1337">
      <pivotArea dataOnly="0" labelOnly="1" fieldPosition="0">
        <references count="4">
          <reference field="2" count="1" selected="0">
            <x v="2"/>
          </reference>
          <reference field="3" count="2">
            <x v="20"/>
            <x v="86"/>
          </reference>
          <reference field="7" count="1" selected="0">
            <x v="0"/>
          </reference>
          <reference field="18" count="1" selected="0">
            <x v="4"/>
          </reference>
        </references>
      </pivotArea>
    </format>
    <format dxfId="1336">
      <pivotArea dataOnly="0" labelOnly="1" fieldPosition="0">
        <references count="4">
          <reference field="2" count="1" selected="0">
            <x v="3"/>
          </reference>
          <reference field="3" count="1">
            <x v="87"/>
          </reference>
          <reference field="7" count="1" selected="0">
            <x v="0"/>
          </reference>
          <reference field="18" count="1" selected="0">
            <x v="4"/>
          </reference>
        </references>
      </pivotArea>
    </format>
    <format dxfId="1335">
      <pivotArea dataOnly="0" labelOnly="1" fieldPosition="0">
        <references count="4">
          <reference field="2" count="1" selected="0">
            <x v="6"/>
          </reference>
          <reference field="3" count="2">
            <x v="42"/>
            <x v="96"/>
          </reference>
          <reference field="7" count="1" selected="0">
            <x v="0"/>
          </reference>
          <reference field="18" count="1" selected="0">
            <x v="4"/>
          </reference>
        </references>
      </pivotArea>
    </format>
    <format dxfId="1334">
      <pivotArea dataOnly="0" labelOnly="1" fieldPosition="0">
        <references count="4">
          <reference field="2" count="1" selected="0">
            <x v="7"/>
          </reference>
          <reference field="3" count="2">
            <x v="78"/>
            <x v="82"/>
          </reference>
          <reference field="7" count="1" selected="0">
            <x v="0"/>
          </reference>
          <reference field="18" count="1" selected="0">
            <x v="4"/>
          </reference>
        </references>
      </pivotArea>
    </format>
    <format dxfId="1333">
      <pivotArea dataOnly="0" labelOnly="1" fieldPosition="0">
        <references count="4">
          <reference field="2" count="1" selected="0">
            <x v="8"/>
          </reference>
          <reference field="3" count="3">
            <x v="36"/>
            <x v="60"/>
            <x v="62"/>
          </reference>
          <reference field="7" count="1" selected="0">
            <x v="0"/>
          </reference>
          <reference field="18" count="1" selected="0">
            <x v="4"/>
          </reference>
        </references>
      </pivotArea>
    </format>
    <format dxfId="1332">
      <pivotArea dataOnly="0" labelOnly="1" fieldPosition="0">
        <references count="4">
          <reference field="2" count="1" selected="0">
            <x v="2"/>
          </reference>
          <reference field="3" count="1">
            <x v="17"/>
          </reference>
          <reference field="7" count="1" selected="0">
            <x v="0"/>
          </reference>
          <reference field="18" count="1" selected="0">
            <x v="6"/>
          </reference>
        </references>
      </pivotArea>
    </format>
    <format dxfId="1331">
      <pivotArea dataOnly="0" labelOnly="1" fieldPosition="0">
        <references count="4">
          <reference field="2" count="1" selected="0">
            <x v="2"/>
          </reference>
          <reference field="3" count="1">
            <x v="20"/>
          </reference>
          <reference field="7" count="1" selected="0">
            <x v="0"/>
          </reference>
          <reference field="18" count="1" selected="0">
            <x v="9"/>
          </reference>
        </references>
      </pivotArea>
    </format>
    <format dxfId="1330">
      <pivotArea dataOnly="0" labelOnly="1" fieldPosition="0">
        <references count="4">
          <reference field="2" count="1" selected="0">
            <x v="4"/>
          </reference>
          <reference field="3" count="5">
            <x v="28"/>
            <x v="41"/>
            <x v="53"/>
            <x v="72"/>
            <x v="76"/>
          </reference>
          <reference field="7" count="1" selected="0">
            <x v="0"/>
          </reference>
          <reference field="18" count="1" selected="0">
            <x v="9"/>
          </reference>
        </references>
      </pivotArea>
    </format>
    <format dxfId="1329">
      <pivotArea dataOnly="0" labelOnly="1" fieldPosition="0">
        <references count="4">
          <reference field="2" count="1" selected="0">
            <x v="6"/>
          </reference>
          <reference field="3" count="6">
            <x v="33"/>
            <x v="37"/>
            <x v="42"/>
            <x v="48"/>
            <x v="75"/>
            <x v="85"/>
          </reference>
          <reference field="7" count="1" selected="0">
            <x v="0"/>
          </reference>
          <reference field="18" count="1" selected="0">
            <x v="9"/>
          </reference>
        </references>
      </pivotArea>
    </format>
    <format dxfId="1328">
      <pivotArea dataOnly="0" labelOnly="1" fieldPosition="0">
        <references count="4">
          <reference field="2" count="1" selected="0">
            <x v="7"/>
          </reference>
          <reference field="3" count="5">
            <x v="46"/>
            <x v="61"/>
            <x v="77"/>
            <x v="78"/>
            <x v="88"/>
          </reference>
          <reference field="7" count="1" selected="0">
            <x v="0"/>
          </reference>
          <reference field="18" count="1" selected="0">
            <x v="9"/>
          </reference>
        </references>
      </pivotArea>
    </format>
    <format dxfId="1327">
      <pivotArea dataOnly="0" labelOnly="1" fieldPosition="0">
        <references count="4">
          <reference field="2" count="1" selected="0">
            <x v="8"/>
          </reference>
          <reference field="3" count="5">
            <x v="36"/>
            <x v="59"/>
            <x v="60"/>
            <x v="62"/>
            <x v="66"/>
          </reference>
          <reference field="7" count="1" selected="0">
            <x v="0"/>
          </reference>
          <reference field="18" count="1" selected="0">
            <x v="9"/>
          </reference>
        </references>
      </pivotArea>
    </format>
    <format dxfId="1326">
      <pivotArea dataOnly="0" labelOnly="1" fieldPosition="0">
        <references count="4">
          <reference field="2" count="1" selected="0">
            <x v="9"/>
          </reference>
          <reference field="3" count="5">
            <x v="40"/>
            <x v="44"/>
            <x v="47"/>
            <x v="54"/>
            <x v="68"/>
          </reference>
          <reference field="7" count="1" selected="0">
            <x v="0"/>
          </reference>
          <reference field="18" count="1" selected="0">
            <x v="9"/>
          </reference>
        </references>
      </pivotArea>
    </format>
    <format dxfId="1325">
      <pivotArea dataOnly="0" labelOnly="1" fieldPosition="0">
        <references count="4">
          <reference field="2" count="1" selected="0">
            <x v="2"/>
          </reference>
          <reference field="3" count="1">
            <x v="20"/>
          </reference>
          <reference field="7" count="1" selected="0">
            <x v="0"/>
          </reference>
          <reference field="18" count="1" selected="0">
            <x v="10"/>
          </reference>
        </references>
      </pivotArea>
    </format>
    <format dxfId="1324">
      <pivotArea dataOnly="0" labelOnly="1" fieldPosition="0">
        <references count="4">
          <reference field="2" count="1" selected="0">
            <x v="4"/>
          </reference>
          <reference field="3" count="2">
            <x v="41"/>
            <x v="95"/>
          </reference>
          <reference field="7" count="1" selected="0">
            <x v="0"/>
          </reference>
          <reference field="18" count="1" selected="0">
            <x v="10"/>
          </reference>
        </references>
      </pivotArea>
    </format>
    <format dxfId="1323">
      <pivotArea dataOnly="0" labelOnly="1" fieldPosition="0">
        <references count="4">
          <reference field="2" count="1" selected="0">
            <x v="6"/>
          </reference>
          <reference field="3" count="2">
            <x v="64"/>
            <x v="75"/>
          </reference>
          <reference field="7" count="1" selected="0">
            <x v="0"/>
          </reference>
          <reference field="18" count="1" selected="0">
            <x v="10"/>
          </reference>
        </references>
      </pivotArea>
    </format>
    <format dxfId="1322">
      <pivotArea dataOnly="0" labelOnly="1" fieldPosition="0">
        <references count="4">
          <reference field="2" count="1" selected="0">
            <x v="7"/>
          </reference>
          <reference field="3" count="6">
            <x v="34"/>
            <x v="49"/>
            <x v="74"/>
            <x v="78"/>
            <x v="83"/>
            <x v="88"/>
          </reference>
          <reference field="7" count="1" selected="0">
            <x v="0"/>
          </reference>
          <reference field="18" count="1" selected="0">
            <x v="10"/>
          </reference>
        </references>
      </pivotArea>
    </format>
    <format dxfId="1321">
      <pivotArea dataOnly="0" labelOnly="1" fieldPosition="0">
        <references count="4">
          <reference field="2" count="1" selected="0">
            <x v="8"/>
          </reference>
          <reference field="3" count="3">
            <x v="60"/>
            <x v="66"/>
            <x v="92"/>
          </reference>
          <reference field="7" count="1" selected="0">
            <x v="0"/>
          </reference>
          <reference field="18" count="1" selected="0">
            <x v="10"/>
          </reference>
        </references>
      </pivotArea>
    </format>
    <format dxfId="1320">
      <pivotArea dataOnly="0" labelOnly="1" fieldPosition="0">
        <references count="4">
          <reference field="2" count="1" selected="0">
            <x v="9"/>
          </reference>
          <reference field="3" count="2">
            <x v="47"/>
            <x v="69"/>
          </reference>
          <reference field="7" count="1" selected="0">
            <x v="0"/>
          </reference>
          <reference field="18" count="1" selected="0">
            <x v="10"/>
          </reference>
        </references>
      </pivotArea>
    </format>
    <format dxfId="1319">
      <pivotArea dataOnly="0" labelOnly="1" fieldPosition="0">
        <references count="4">
          <reference field="2" count="1" selected="0">
            <x v="0"/>
          </reference>
          <reference field="3" count="2">
            <x v="15"/>
            <x v="24"/>
          </reference>
          <reference field="7" count="1" selected="0">
            <x v="0"/>
          </reference>
          <reference field="18" count="1" selected="0">
            <x v="11"/>
          </reference>
        </references>
      </pivotArea>
    </format>
    <format dxfId="1318">
      <pivotArea dataOnly="0" labelOnly="1" fieldPosition="0">
        <references count="4">
          <reference field="2" count="1" selected="0">
            <x v="2"/>
          </reference>
          <reference field="3" count="5">
            <x v="16"/>
            <x v="17"/>
            <x v="20"/>
            <x v="22"/>
            <x v="86"/>
          </reference>
          <reference field="7" count="1" selected="0">
            <x v="0"/>
          </reference>
          <reference field="18" count="1" selected="0">
            <x v="11"/>
          </reference>
        </references>
      </pivotArea>
    </format>
    <format dxfId="1317">
      <pivotArea dataOnly="0" labelOnly="1" fieldPosition="0">
        <references count="4">
          <reference field="2" count="1" selected="0">
            <x v="3"/>
          </reference>
          <reference field="3" count="1">
            <x v="87"/>
          </reference>
          <reference field="7" count="1" selected="0">
            <x v="0"/>
          </reference>
          <reference field="18" count="1" selected="0">
            <x v="11"/>
          </reference>
        </references>
      </pivotArea>
    </format>
    <format dxfId="1316">
      <pivotArea dataOnly="0" labelOnly="1" fieldPosition="0">
        <references count="4">
          <reference field="2" count="1" selected="0">
            <x v="4"/>
          </reference>
          <reference field="3" count="12">
            <x v="27"/>
            <x v="28"/>
            <x v="30"/>
            <x v="41"/>
            <x v="53"/>
            <x v="56"/>
            <x v="57"/>
            <x v="70"/>
            <x v="72"/>
            <x v="73"/>
            <x v="76"/>
            <x v="95"/>
          </reference>
          <reference field="7" count="1" selected="0">
            <x v="0"/>
          </reference>
          <reference field="18" count="1" selected="0">
            <x v="11"/>
          </reference>
        </references>
      </pivotArea>
    </format>
    <format dxfId="1315">
      <pivotArea dataOnly="0" labelOnly="1" fieldPosition="0">
        <references count="4">
          <reference field="2" count="1" selected="0">
            <x v="5"/>
          </reference>
          <reference field="3" count="6">
            <x v="31"/>
            <x v="38"/>
            <x v="51"/>
            <x v="63"/>
            <x v="80"/>
            <x v="91"/>
          </reference>
          <reference field="7" count="1" selected="0">
            <x v="0"/>
          </reference>
          <reference field="18" count="1" selected="0">
            <x v="11"/>
          </reference>
        </references>
      </pivotArea>
    </format>
    <format dxfId="1314">
      <pivotArea dataOnly="0" labelOnly="1" fieldPosition="0">
        <references count="4">
          <reference field="2" count="1" selected="0">
            <x v="6"/>
          </reference>
          <reference field="3" count="12">
            <x v="33"/>
            <x v="37"/>
            <x v="42"/>
            <x v="43"/>
            <x v="45"/>
            <x v="48"/>
            <x v="52"/>
            <x v="64"/>
            <x v="75"/>
            <x v="79"/>
            <x v="85"/>
            <x v="96"/>
          </reference>
          <reference field="7" count="1" selected="0">
            <x v="0"/>
          </reference>
          <reference field="18" count="1" selected="0">
            <x v="11"/>
          </reference>
        </references>
      </pivotArea>
    </format>
    <format dxfId="1313">
      <pivotArea dataOnly="0" labelOnly="1" fieldPosition="0">
        <references count="4">
          <reference field="2" count="1" selected="0">
            <x v="7"/>
          </reference>
          <reference field="3" count="7">
            <x v="29"/>
            <x v="34"/>
            <x v="61"/>
            <x v="65"/>
            <x v="78"/>
            <x v="83"/>
            <x v="88"/>
          </reference>
          <reference field="7" count="1" selected="0">
            <x v="0"/>
          </reference>
          <reference field="18" count="1" selected="0">
            <x v="11"/>
          </reference>
        </references>
      </pivotArea>
    </format>
    <format dxfId="1312">
      <pivotArea dataOnly="0" labelOnly="1" fieldPosition="0">
        <references count="4">
          <reference field="2" count="1" selected="0">
            <x v="8"/>
          </reference>
          <reference field="3" count="8">
            <x v="10"/>
            <x v="36"/>
            <x v="59"/>
            <x v="60"/>
            <x v="62"/>
            <x v="66"/>
            <x v="67"/>
            <x v="92"/>
          </reference>
          <reference field="7" count="1" selected="0">
            <x v="0"/>
          </reference>
          <reference field="18" count="1" selected="0">
            <x v="11"/>
          </reference>
        </references>
      </pivotArea>
    </format>
    <format dxfId="1311">
      <pivotArea dataOnly="0" labelOnly="1" fieldPosition="0">
        <references count="4">
          <reference field="2" count="1" selected="0">
            <x v="9"/>
          </reference>
          <reference field="3" count="10">
            <x v="9"/>
            <x v="11"/>
            <x v="12"/>
            <x v="40"/>
            <x v="44"/>
            <x v="47"/>
            <x v="54"/>
            <x v="68"/>
            <x v="69"/>
            <x v="93"/>
          </reference>
          <reference field="7" count="1" selected="0">
            <x v="0"/>
          </reference>
          <reference field="18" count="1" selected="0">
            <x v="11"/>
          </reference>
        </references>
      </pivotArea>
    </format>
    <format dxfId="1310">
      <pivotArea dataOnly="0" labelOnly="1" fieldPosition="0">
        <references count="4">
          <reference field="2" count="1" selected="0">
            <x v="2"/>
          </reference>
          <reference field="3" count="1">
            <x v="20"/>
          </reference>
          <reference field="7" count="1" selected="0">
            <x v="0"/>
          </reference>
          <reference field="18" count="1" selected="0">
            <x v="12"/>
          </reference>
        </references>
      </pivotArea>
    </format>
    <format dxfId="1309">
      <pivotArea dataOnly="0" labelOnly="1" fieldPosition="0">
        <references count="4">
          <reference field="2" count="1" selected="0">
            <x v="5"/>
          </reference>
          <reference field="3" count="3">
            <x v="51"/>
            <x v="63"/>
            <x v="80"/>
          </reference>
          <reference field="7" count="1" selected="0">
            <x v="0"/>
          </reference>
          <reference field="18" count="1" selected="0">
            <x v="12"/>
          </reference>
        </references>
      </pivotArea>
    </format>
    <format dxfId="1308">
      <pivotArea dataOnly="0" labelOnly="1" fieldPosition="0">
        <references count="4">
          <reference field="2" count="1" selected="0">
            <x v="6"/>
          </reference>
          <reference field="3" count="3">
            <x v="33"/>
            <x v="48"/>
            <x v="52"/>
          </reference>
          <reference field="7" count="1" selected="0">
            <x v="0"/>
          </reference>
          <reference field="18" count="1" selected="0">
            <x v="12"/>
          </reference>
        </references>
      </pivotArea>
    </format>
    <format dxfId="1307">
      <pivotArea dataOnly="0" labelOnly="1" fieldPosition="0">
        <references count="4">
          <reference field="2" count="1" selected="0">
            <x v="7"/>
          </reference>
          <reference field="3" count="3">
            <x v="77"/>
            <x v="78"/>
            <x v="88"/>
          </reference>
          <reference field="7" count="1" selected="0">
            <x v="0"/>
          </reference>
          <reference field="18" count="1" selected="0">
            <x v="12"/>
          </reference>
        </references>
      </pivotArea>
    </format>
    <format dxfId="1306">
      <pivotArea dataOnly="0" labelOnly="1" fieldPosition="0">
        <references count="4">
          <reference field="2" count="1" selected="0">
            <x v="8"/>
          </reference>
          <reference field="3" count="3">
            <x v="36"/>
            <x v="66"/>
            <x v="67"/>
          </reference>
          <reference field="7" count="1" selected="0">
            <x v="0"/>
          </reference>
          <reference field="18" count="1" selected="0">
            <x v="12"/>
          </reference>
        </references>
      </pivotArea>
    </format>
    <format dxfId="1305">
      <pivotArea dataOnly="0" labelOnly="1" fieldPosition="0">
        <references count="4">
          <reference field="2" count="1" selected="0">
            <x v="9"/>
          </reference>
          <reference field="3" count="1">
            <x v="54"/>
          </reference>
          <reference field="7" count="1" selected="0">
            <x v="0"/>
          </reference>
          <reference field="18" count="1" selected="0">
            <x v="12"/>
          </reference>
        </references>
      </pivotArea>
    </format>
    <format dxfId="1304">
      <pivotArea dataOnly="0" labelOnly="1" fieldPosition="0">
        <references count="4">
          <reference field="2" count="1" selected="0">
            <x v="2"/>
          </reference>
          <reference field="3" count="1">
            <x v="20"/>
          </reference>
          <reference field="7" count="1" selected="0">
            <x v="0"/>
          </reference>
          <reference field="18" count="1" selected="0">
            <x v="14"/>
          </reference>
        </references>
      </pivotArea>
    </format>
    <format dxfId="1303">
      <pivotArea dataOnly="0" labelOnly="1" fieldPosition="0">
        <references count="4">
          <reference field="2" count="1" selected="0">
            <x v="4"/>
          </reference>
          <reference field="3" count="6">
            <x v="27"/>
            <x v="28"/>
            <x v="56"/>
            <x v="72"/>
            <x v="76"/>
            <x v="95"/>
          </reference>
          <reference field="7" count="1" selected="0">
            <x v="0"/>
          </reference>
          <reference field="18" count="1" selected="0">
            <x v="14"/>
          </reference>
        </references>
      </pivotArea>
    </format>
    <format dxfId="1302">
      <pivotArea dataOnly="0" labelOnly="1" fieldPosition="0">
        <references count="4">
          <reference field="2" count="1" selected="0">
            <x v="5"/>
          </reference>
          <reference field="3" count="3">
            <x v="51"/>
            <x v="80"/>
            <x v="91"/>
          </reference>
          <reference field="7" count="1" selected="0">
            <x v="0"/>
          </reference>
          <reference field="18" count="1" selected="0">
            <x v="14"/>
          </reference>
        </references>
      </pivotArea>
    </format>
    <format dxfId="1301">
      <pivotArea dataOnly="0" labelOnly="1" fieldPosition="0">
        <references count="4">
          <reference field="2" count="1" selected="0">
            <x v="6"/>
          </reference>
          <reference field="3" count="6">
            <x v="33"/>
            <x v="42"/>
            <x v="43"/>
            <x v="48"/>
            <x v="52"/>
            <x v="79"/>
          </reference>
          <reference field="7" count="1" selected="0">
            <x v="0"/>
          </reference>
          <reference field="18" count="1" selected="0">
            <x v="14"/>
          </reference>
        </references>
      </pivotArea>
    </format>
    <format dxfId="1300">
      <pivotArea dataOnly="0" labelOnly="1" fieldPosition="0">
        <references count="4">
          <reference field="2" count="1" selected="0">
            <x v="7"/>
          </reference>
          <reference field="3" count="7">
            <x v="29"/>
            <x v="46"/>
            <x v="61"/>
            <x v="77"/>
            <x v="78"/>
            <x v="82"/>
            <x v="88"/>
          </reference>
          <reference field="7" count="1" selected="0">
            <x v="0"/>
          </reference>
          <reference field="18" count="1" selected="0">
            <x v="14"/>
          </reference>
        </references>
      </pivotArea>
    </format>
    <format dxfId="1299">
      <pivotArea dataOnly="0" labelOnly="1" fieldPosition="0">
        <references count="4">
          <reference field="2" count="1" selected="0">
            <x v="8"/>
          </reference>
          <reference field="3" count="5">
            <x v="10"/>
            <x v="60"/>
            <x v="62"/>
            <x v="67"/>
            <x v="92"/>
          </reference>
          <reference field="7" count="1" selected="0">
            <x v="0"/>
          </reference>
          <reference field="18" count="1" selected="0">
            <x v="14"/>
          </reference>
        </references>
      </pivotArea>
    </format>
    <format dxfId="1298">
      <pivotArea dataOnly="0" labelOnly="1" fieldPosition="0">
        <references count="4">
          <reference field="2" count="1" selected="0">
            <x v="9"/>
          </reference>
          <reference field="3" count="6">
            <x v="9"/>
            <x v="40"/>
            <x v="44"/>
            <x v="47"/>
            <x v="54"/>
            <x v="69"/>
          </reference>
          <reference field="7" count="1" selected="0">
            <x v="0"/>
          </reference>
          <reference field="18" count="1" selected="0">
            <x v="14"/>
          </reference>
        </references>
      </pivotArea>
    </format>
    <format dxfId="1297">
      <pivotArea dataOnly="0" labelOnly="1" fieldPosition="0">
        <references count="4">
          <reference field="2" count="1" selected="0">
            <x v="2"/>
          </reference>
          <reference field="3" count="1">
            <x v="17"/>
          </reference>
          <reference field="7" count="1" selected="0">
            <x v="0"/>
          </reference>
          <reference field="18" count="1" selected="0">
            <x v="15"/>
          </reference>
        </references>
      </pivotArea>
    </format>
    <format dxfId="1296">
      <pivotArea dataOnly="0" labelOnly="1" fieldPosition="0">
        <references count="4">
          <reference field="2" count="1" selected="0">
            <x v="4"/>
          </reference>
          <reference field="3" count="3">
            <x v="27"/>
            <x v="53"/>
            <x v="72"/>
          </reference>
          <reference field="7" count="1" selected="0">
            <x v="0"/>
          </reference>
          <reference field="18" count="1" selected="0">
            <x v="16"/>
          </reference>
        </references>
      </pivotArea>
    </format>
    <format dxfId="1295">
      <pivotArea dataOnly="0" labelOnly="1" fieldPosition="0">
        <references count="4">
          <reference field="2" count="1" selected="0">
            <x v="6"/>
          </reference>
          <reference field="3" count="1">
            <x v="85"/>
          </reference>
          <reference field="7" count="1" selected="0">
            <x v="0"/>
          </reference>
          <reference field="18" count="1" selected="0">
            <x v="16"/>
          </reference>
        </references>
      </pivotArea>
    </format>
    <format dxfId="1294">
      <pivotArea dataOnly="0" labelOnly="1" fieldPosition="0">
        <references count="4">
          <reference field="2" count="1" selected="0">
            <x v="7"/>
          </reference>
          <reference field="3" count="2">
            <x v="74"/>
            <x v="78"/>
          </reference>
          <reference field="7" count="1" selected="0">
            <x v="0"/>
          </reference>
          <reference field="18" count="1" selected="0">
            <x v="16"/>
          </reference>
        </references>
      </pivotArea>
    </format>
    <format dxfId="1293">
      <pivotArea dataOnly="0" labelOnly="1" fieldPosition="0">
        <references count="4">
          <reference field="2" count="1" selected="0">
            <x v="2"/>
          </reference>
          <reference field="3" count="1">
            <x v="17"/>
          </reference>
          <reference field="7" count="1" selected="0">
            <x v="1"/>
          </reference>
          <reference field="18" count="1" selected="0">
            <x v="6"/>
          </reference>
        </references>
      </pivotArea>
    </format>
    <format dxfId="1292">
      <pivotArea dataOnly="0" labelOnly="1" outline="0" axis="axisValues" fieldPosition="0"/>
    </format>
    <format dxfId="1291">
      <pivotArea field="7" type="button" dataOnly="0" labelOnly="1" outline="0" axis="axisRow" fieldPosition="0"/>
    </format>
    <format dxfId="1290">
      <pivotArea dataOnly="0" labelOnly="1" fieldPosition="0">
        <references count="1">
          <reference field="7" count="2">
            <x v="0"/>
            <x v="1"/>
          </reference>
        </references>
      </pivotArea>
    </format>
    <format dxfId="1289">
      <pivotArea dataOnly="0" labelOnly="1" grandRow="1" outline="0" fieldPosition="0"/>
    </format>
    <format dxfId="1288">
      <pivotArea dataOnly="0" labelOnly="1" fieldPosition="0">
        <references count="2">
          <reference field="7" count="1" selected="0">
            <x v="0"/>
          </reference>
          <reference field="18" count="11">
            <x v="2"/>
            <x v="3"/>
            <x v="4"/>
            <x v="6"/>
            <x v="9"/>
            <x v="10"/>
            <x v="11"/>
            <x v="12"/>
            <x v="14"/>
            <x v="15"/>
            <x v="16"/>
          </reference>
        </references>
      </pivotArea>
    </format>
    <format dxfId="1287">
      <pivotArea dataOnly="0" labelOnly="1" fieldPosition="0">
        <references count="2">
          <reference field="7" count="1" selected="0">
            <x v="1"/>
          </reference>
          <reference field="18" count="1">
            <x v="6"/>
          </reference>
        </references>
      </pivotArea>
    </format>
    <format dxfId="1286">
      <pivotArea dataOnly="0" labelOnly="1" fieldPosition="0">
        <references count="3">
          <reference field="2" count="7">
            <x v="2"/>
            <x v="4"/>
            <x v="5"/>
            <x v="6"/>
            <x v="7"/>
            <x v="8"/>
            <x v="9"/>
          </reference>
          <reference field="7" count="1" selected="0">
            <x v="0"/>
          </reference>
          <reference field="18" count="1" selected="0">
            <x v="2"/>
          </reference>
        </references>
      </pivotArea>
    </format>
    <format dxfId="1285">
      <pivotArea dataOnly="0" labelOnly="1" fieldPosition="0">
        <references count="3">
          <reference field="2" count="7">
            <x v="3"/>
            <x v="4"/>
            <x v="5"/>
            <x v="6"/>
            <x v="7"/>
            <x v="8"/>
            <x v="9"/>
          </reference>
          <reference field="7" count="1" selected="0">
            <x v="0"/>
          </reference>
          <reference field="18" count="1" selected="0">
            <x v="3"/>
          </reference>
        </references>
      </pivotArea>
    </format>
    <format dxfId="1284">
      <pivotArea dataOnly="0" labelOnly="1" fieldPosition="0">
        <references count="3">
          <reference field="2" count="5">
            <x v="2"/>
            <x v="3"/>
            <x v="6"/>
            <x v="7"/>
            <x v="8"/>
          </reference>
          <reference field="7" count="1" selected="0">
            <x v="0"/>
          </reference>
          <reference field="18" count="1" selected="0">
            <x v="4"/>
          </reference>
        </references>
      </pivotArea>
    </format>
    <format dxfId="1283">
      <pivotArea dataOnly="0" labelOnly="1" fieldPosition="0">
        <references count="3">
          <reference field="2" count="1">
            <x v="2"/>
          </reference>
          <reference field="7" count="1" selected="0">
            <x v="0"/>
          </reference>
          <reference field="18" count="1" selected="0">
            <x v="6"/>
          </reference>
        </references>
      </pivotArea>
    </format>
    <format dxfId="1282">
      <pivotArea dataOnly="0" labelOnly="1" fieldPosition="0">
        <references count="3">
          <reference field="2" count="6">
            <x v="2"/>
            <x v="4"/>
            <x v="6"/>
            <x v="7"/>
            <x v="8"/>
            <x v="9"/>
          </reference>
          <reference field="7" count="1" selected="0">
            <x v="0"/>
          </reference>
          <reference field="18" count="1" selected="0">
            <x v="9"/>
          </reference>
        </references>
      </pivotArea>
    </format>
    <format dxfId="1281">
      <pivotArea dataOnly="0" labelOnly="1" fieldPosition="0">
        <references count="3">
          <reference field="2" count="6">
            <x v="2"/>
            <x v="4"/>
            <x v="6"/>
            <x v="7"/>
            <x v="8"/>
            <x v="9"/>
          </reference>
          <reference field="7" count="1" selected="0">
            <x v="0"/>
          </reference>
          <reference field="18" count="1" selected="0">
            <x v="10"/>
          </reference>
        </references>
      </pivotArea>
    </format>
    <format dxfId="1280">
      <pivotArea dataOnly="0" labelOnly="1" fieldPosition="0">
        <references count="3">
          <reference field="2" count="9">
            <x v="0"/>
            <x v="2"/>
            <x v="3"/>
            <x v="4"/>
            <x v="5"/>
            <x v="6"/>
            <x v="7"/>
            <x v="8"/>
            <x v="9"/>
          </reference>
          <reference field="7" count="1" selected="0">
            <x v="0"/>
          </reference>
          <reference field="18" count="1" selected="0">
            <x v="11"/>
          </reference>
        </references>
      </pivotArea>
    </format>
    <format dxfId="1279">
      <pivotArea dataOnly="0" labelOnly="1" fieldPosition="0">
        <references count="3">
          <reference field="2" count="6">
            <x v="2"/>
            <x v="5"/>
            <x v="6"/>
            <x v="7"/>
            <x v="8"/>
            <x v="9"/>
          </reference>
          <reference field="7" count="1" selected="0">
            <x v="0"/>
          </reference>
          <reference field="18" count="1" selected="0">
            <x v="12"/>
          </reference>
        </references>
      </pivotArea>
    </format>
    <format dxfId="1278">
      <pivotArea dataOnly="0" labelOnly="1" fieldPosition="0">
        <references count="3">
          <reference field="2" count="7">
            <x v="2"/>
            <x v="4"/>
            <x v="5"/>
            <x v="6"/>
            <x v="7"/>
            <x v="8"/>
            <x v="9"/>
          </reference>
          <reference field="7" count="1" selected="0">
            <x v="0"/>
          </reference>
          <reference field="18" count="1" selected="0">
            <x v="14"/>
          </reference>
        </references>
      </pivotArea>
    </format>
    <format dxfId="1277">
      <pivotArea dataOnly="0" labelOnly="1" fieldPosition="0">
        <references count="3">
          <reference field="2" count="1">
            <x v="2"/>
          </reference>
          <reference field="7" count="1" selected="0">
            <x v="0"/>
          </reference>
          <reference field="18" count="1" selected="0">
            <x v="15"/>
          </reference>
        </references>
      </pivotArea>
    </format>
    <format dxfId="1276">
      <pivotArea dataOnly="0" labelOnly="1" fieldPosition="0">
        <references count="3">
          <reference field="2" count="3">
            <x v="4"/>
            <x v="6"/>
            <x v="7"/>
          </reference>
          <reference field="7" count="1" selected="0">
            <x v="0"/>
          </reference>
          <reference field="18" count="1" selected="0">
            <x v="16"/>
          </reference>
        </references>
      </pivotArea>
    </format>
    <format dxfId="1275">
      <pivotArea dataOnly="0" labelOnly="1" fieldPosition="0">
        <references count="3">
          <reference field="2" count="1">
            <x v="2"/>
          </reference>
          <reference field="7" count="1" selected="0">
            <x v="1"/>
          </reference>
          <reference field="18" count="1" selected="0">
            <x v="6"/>
          </reference>
        </references>
      </pivotArea>
    </format>
    <format dxfId="1274">
      <pivotArea dataOnly="0" labelOnly="1" fieldPosition="0">
        <references count="4">
          <reference field="2" count="1" selected="0">
            <x v="2"/>
          </reference>
          <reference field="3" count="2">
            <x v="16"/>
            <x v="22"/>
          </reference>
          <reference field="7" count="1" selected="0">
            <x v="0"/>
          </reference>
          <reference field="18" count="1" selected="0">
            <x v="2"/>
          </reference>
        </references>
      </pivotArea>
    </format>
    <format dxfId="1273">
      <pivotArea dataOnly="0" labelOnly="1" fieldPosition="0">
        <references count="4">
          <reference field="2" count="1" selected="0">
            <x v="4"/>
          </reference>
          <reference field="3" count="12">
            <x v="27"/>
            <x v="28"/>
            <x v="30"/>
            <x v="41"/>
            <x v="53"/>
            <x v="56"/>
            <x v="57"/>
            <x v="70"/>
            <x v="72"/>
            <x v="73"/>
            <x v="76"/>
            <x v="95"/>
          </reference>
          <reference field="7" count="1" selected="0">
            <x v="0"/>
          </reference>
          <reference field="18" count="1" selected="0">
            <x v="2"/>
          </reference>
        </references>
      </pivotArea>
    </format>
    <format dxfId="1272">
      <pivotArea dataOnly="0" labelOnly="1" fieldPosition="0">
        <references count="4">
          <reference field="2" count="1" selected="0">
            <x v="5"/>
          </reference>
          <reference field="3" count="6">
            <x v="31"/>
            <x v="38"/>
            <x v="51"/>
            <x v="63"/>
            <x v="80"/>
            <x v="91"/>
          </reference>
          <reference field="7" count="1" selected="0">
            <x v="0"/>
          </reference>
          <reference field="18" count="1" selected="0">
            <x v="2"/>
          </reference>
        </references>
      </pivotArea>
    </format>
    <format dxfId="1271">
      <pivotArea dataOnly="0" labelOnly="1" fieldPosition="0">
        <references count="4">
          <reference field="2" count="1" selected="0">
            <x v="6"/>
          </reference>
          <reference field="3" count="12">
            <x v="33"/>
            <x v="37"/>
            <x v="42"/>
            <x v="43"/>
            <x v="45"/>
            <x v="48"/>
            <x v="52"/>
            <x v="64"/>
            <x v="75"/>
            <x v="79"/>
            <x v="85"/>
            <x v="96"/>
          </reference>
          <reference field="7" count="1" selected="0">
            <x v="0"/>
          </reference>
          <reference field="18" count="1" selected="0">
            <x v="2"/>
          </reference>
        </references>
      </pivotArea>
    </format>
    <format dxfId="1270">
      <pivotArea dataOnly="0" labelOnly="1" fieldPosition="0">
        <references count="4">
          <reference field="2" count="1" selected="0">
            <x v="7"/>
          </reference>
          <reference field="3" count="11">
            <x v="29"/>
            <x v="34"/>
            <x v="46"/>
            <x v="49"/>
            <x v="61"/>
            <x v="74"/>
            <x v="77"/>
            <x v="78"/>
            <x v="82"/>
            <x v="83"/>
            <x v="88"/>
          </reference>
          <reference field="7" count="1" selected="0">
            <x v="0"/>
          </reference>
          <reference field="18" count="1" selected="0">
            <x v="2"/>
          </reference>
        </references>
      </pivotArea>
    </format>
    <format dxfId="1269">
      <pivotArea dataOnly="0" labelOnly="1" fieldPosition="0">
        <references count="4">
          <reference field="2" count="1" selected="0">
            <x v="8"/>
          </reference>
          <reference field="3" count="8">
            <x v="10"/>
            <x v="36"/>
            <x v="59"/>
            <x v="60"/>
            <x v="62"/>
            <x v="66"/>
            <x v="67"/>
            <x v="92"/>
          </reference>
          <reference field="7" count="1" selected="0">
            <x v="0"/>
          </reference>
          <reference field="18" count="1" selected="0">
            <x v="2"/>
          </reference>
        </references>
      </pivotArea>
    </format>
    <format dxfId="1268">
      <pivotArea dataOnly="0" labelOnly="1" fieldPosition="0">
        <references count="4">
          <reference field="2" count="1" selected="0">
            <x v="9"/>
          </reference>
          <reference field="3" count="7">
            <x v="9"/>
            <x v="40"/>
            <x v="44"/>
            <x v="47"/>
            <x v="54"/>
            <x v="68"/>
            <x v="69"/>
          </reference>
          <reference field="7" count="1" selected="0">
            <x v="0"/>
          </reference>
          <reference field="18" count="1" selected="0">
            <x v="2"/>
          </reference>
        </references>
      </pivotArea>
    </format>
    <format dxfId="1267">
      <pivotArea dataOnly="0" labelOnly="1" fieldPosition="0">
        <references count="4">
          <reference field="2" count="1" selected="0">
            <x v="3"/>
          </reference>
          <reference field="3" count="1">
            <x v="87"/>
          </reference>
          <reference field="7" count="1" selected="0">
            <x v="0"/>
          </reference>
          <reference field="18" count="1" selected="0">
            <x v="3"/>
          </reference>
        </references>
      </pivotArea>
    </format>
    <format dxfId="1266">
      <pivotArea dataOnly="0" labelOnly="1" fieldPosition="0">
        <references count="4">
          <reference field="2" count="1" selected="0">
            <x v="4"/>
          </reference>
          <reference field="3" count="1">
            <x v="28"/>
          </reference>
          <reference field="7" count="1" selected="0">
            <x v="0"/>
          </reference>
          <reference field="18" count="1" selected="0">
            <x v="3"/>
          </reference>
        </references>
      </pivotArea>
    </format>
    <format dxfId="1265">
      <pivotArea dataOnly="0" labelOnly="1" fieldPosition="0">
        <references count="4">
          <reference field="2" count="1" selected="0">
            <x v="5"/>
          </reference>
          <reference field="3" count="1">
            <x v="38"/>
          </reference>
          <reference field="7" count="1" selected="0">
            <x v="0"/>
          </reference>
          <reference field="18" count="1" selected="0">
            <x v="3"/>
          </reference>
        </references>
      </pivotArea>
    </format>
    <format dxfId="1264">
      <pivotArea dataOnly="0" labelOnly="1" fieldPosition="0">
        <references count="4">
          <reference field="2" count="1" selected="0">
            <x v="6"/>
          </reference>
          <reference field="3" count="5">
            <x v="37"/>
            <x v="45"/>
            <x v="75"/>
            <x v="79"/>
            <x v="85"/>
          </reference>
          <reference field="7" count="1" selected="0">
            <x v="0"/>
          </reference>
          <reference field="18" count="1" selected="0">
            <x v="3"/>
          </reference>
        </references>
      </pivotArea>
    </format>
    <format dxfId="1263">
      <pivotArea dataOnly="0" labelOnly="1" fieldPosition="0">
        <references count="4">
          <reference field="2" count="1" selected="0">
            <x v="7"/>
          </reference>
          <reference field="3" count="6">
            <x v="46"/>
            <x v="49"/>
            <x v="74"/>
            <x v="82"/>
            <x v="83"/>
            <x v="88"/>
          </reference>
          <reference field="7" count="1" selected="0">
            <x v="0"/>
          </reference>
          <reference field="18" count="1" selected="0">
            <x v="3"/>
          </reference>
        </references>
      </pivotArea>
    </format>
    <format dxfId="1262">
      <pivotArea dataOnly="0" labelOnly="1" fieldPosition="0">
        <references count="4">
          <reference field="2" count="1" selected="0">
            <x v="8"/>
          </reference>
          <reference field="3" count="3">
            <x v="60"/>
            <x v="66"/>
            <x v="92"/>
          </reference>
          <reference field="7" count="1" selected="0">
            <x v="0"/>
          </reference>
          <reference field="18" count="1" selected="0">
            <x v="3"/>
          </reference>
        </references>
      </pivotArea>
    </format>
    <format dxfId="1261">
      <pivotArea dataOnly="0" labelOnly="1" fieldPosition="0">
        <references count="4">
          <reference field="2" count="1" selected="0">
            <x v="9"/>
          </reference>
          <reference field="3" count="3">
            <x v="40"/>
            <x v="68"/>
            <x v="69"/>
          </reference>
          <reference field="7" count="1" selected="0">
            <x v="0"/>
          </reference>
          <reference field="18" count="1" selected="0">
            <x v="3"/>
          </reference>
        </references>
      </pivotArea>
    </format>
    <format dxfId="1260">
      <pivotArea dataOnly="0" labelOnly="1" fieldPosition="0">
        <references count="4">
          <reference field="2" count="1" selected="0">
            <x v="2"/>
          </reference>
          <reference field="3" count="2">
            <x v="20"/>
            <x v="86"/>
          </reference>
          <reference field="7" count="1" selected="0">
            <x v="0"/>
          </reference>
          <reference field="18" count="1" selected="0">
            <x v="4"/>
          </reference>
        </references>
      </pivotArea>
    </format>
    <format dxfId="1259">
      <pivotArea dataOnly="0" labelOnly="1" fieldPosition="0">
        <references count="4">
          <reference field="2" count="1" selected="0">
            <x v="3"/>
          </reference>
          <reference field="3" count="1">
            <x v="87"/>
          </reference>
          <reference field="7" count="1" selected="0">
            <x v="0"/>
          </reference>
          <reference field="18" count="1" selected="0">
            <x v="4"/>
          </reference>
        </references>
      </pivotArea>
    </format>
    <format dxfId="1258">
      <pivotArea dataOnly="0" labelOnly="1" fieldPosition="0">
        <references count="4">
          <reference field="2" count="1" selected="0">
            <x v="6"/>
          </reference>
          <reference field="3" count="2">
            <x v="42"/>
            <x v="96"/>
          </reference>
          <reference field="7" count="1" selected="0">
            <x v="0"/>
          </reference>
          <reference field="18" count="1" selected="0">
            <x v="4"/>
          </reference>
        </references>
      </pivotArea>
    </format>
    <format dxfId="1257">
      <pivotArea dataOnly="0" labelOnly="1" fieldPosition="0">
        <references count="4">
          <reference field="2" count="1" selected="0">
            <x v="7"/>
          </reference>
          <reference field="3" count="2">
            <x v="78"/>
            <x v="82"/>
          </reference>
          <reference field="7" count="1" selected="0">
            <x v="0"/>
          </reference>
          <reference field="18" count="1" selected="0">
            <x v="4"/>
          </reference>
        </references>
      </pivotArea>
    </format>
    <format dxfId="1256">
      <pivotArea dataOnly="0" labelOnly="1" fieldPosition="0">
        <references count="4">
          <reference field="2" count="1" selected="0">
            <x v="8"/>
          </reference>
          <reference field="3" count="3">
            <x v="36"/>
            <x v="60"/>
            <x v="62"/>
          </reference>
          <reference field="7" count="1" selected="0">
            <x v="0"/>
          </reference>
          <reference field="18" count="1" selected="0">
            <x v="4"/>
          </reference>
        </references>
      </pivotArea>
    </format>
    <format dxfId="1255">
      <pivotArea dataOnly="0" labelOnly="1" fieldPosition="0">
        <references count="4">
          <reference field="2" count="1" selected="0">
            <x v="2"/>
          </reference>
          <reference field="3" count="1">
            <x v="17"/>
          </reference>
          <reference field="7" count="1" selected="0">
            <x v="0"/>
          </reference>
          <reference field="18" count="1" selected="0">
            <x v="6"/>
          </reference>
        </references>
      </pivotArea>
    </format>
    <format dxfId="1254">
      <pivotArea dataOnly="0" labelOnly="1" fieldPosition="0">
        <references count="4">
          <reference field="2" count="1" selected="0">
            <x v="2"/>
          </reference>
          <reference field="3" count="1">
            <x v="20"/>
          </reference>
          <reference field="7" count="1" selected="0">
            <x v="0"/>
          </reference>
          <reference field="18" count="1" selected="0">
            <x v="9"/>
          </reference>
        </references>
      </pivotArea>
    </format>
    <format dxfId="1253">
      <pivotArea dataOnly="0" labelOnly="1" fieldPosition="0">
        <references count="4">
          <reference field="2" count="1" selected="0">
            <x v="4"/>
          </reference>
          <reference field="3" count="5">
            <x v="28"/>
            <x v="41"/>
            <x v="53"/>
            <x v="72"/>
            <x v="76"/>
          </reference>
          <reference field="7" count="1" selected="0">
            <x v="0"/>
          </reference>
          <reference field="18" count="1" selected="0">
            <x v="9"/>
          </reference>
        </references>
      </pivotArea>
    </format>
    <format dxfId="1252">
      <pivotArea dataOnly="0" labelOnly="1" fieldPosition="0">
        <references count="4">
          <reference field="2" count="1" selected="0">
            <x v="6"/>
          </reference>
          <reference field="3" count="6">
            <x v="33"/>
            <x v="37"/>
            <x v="42"/>
            <x v="48"/>
            <x v="75"/>
            <x v="85"/>
          </reference>
          <reference field="7" count="1" selected="0">
            <x v="0"/>
          </reference>
          <reference field="18" count="1" selected="0">
            <x v="9"/>
          </reference>
        </references>
      </pivotArea>
    </format>
    <format dxfId="1251">
      <pivotArea dataOnly="0" labelOnly="1" fieldPosition="0">
        <references count="4">
          <reference field="2" count="1" selected="0">
            <x v="7"/>
          </reference>
          <reference field="3" count="5">
            <x v="46"/>
            <x v="61"/>
            <x v="77"/>
            <x v="78"/>
            <x v="88"/>
          </reference>
          <reference field="7" count="1" selected="0">
            <x v="0"/>
          </reference>
          <reference field="18" count="1" selected="0">
            <x v="9"/>
          </reference>
        </references>
      </pivotArea>
    </format>
    <format dxfId="1250">
      <pivotArea dataOnly="0" labelOnly="1" fieldPosition="0">
        <references count="4">
          <reference field="2" count="1" selected="0">
            <x v="8"/>
          </reference>
          <reference field="3" count="5">
            <x v="36"/>
            <x v="59"/>
            <x v="60"/>
            <x v="62"/>
            <x v="66"/>
          </reference>
          <reference field="7" count="1" selected="0">
            <x v="0"/>
          </reference>
          <reference field="18" count="1" selected="0">
            <x v="9"/>
          </reference>
        </references>
      </pivotArea>
    </format>
    <format dxfId="1249">
      <pivotArea dataOnly="0" labelOnly="1" fieldPosition="0">
        <references count="4">
          <reference field="2" count="1" selected="0">
            <x v="9"/>
          </reference>
          <reference field="3" count="5">
            <x v="40"/>
            <x v="44"/>
            <x v="47"/>
            <x v="54"/>
            <x v="68"/>
          </reference>
          <reference field="7" count="1" selected="0">
            <x v="0"/>
          </reference>
          <reference field="18" count="1" selected="0">
            <x v="9"/>
          </reference>
        </references>
      </pivotArea>
    </format>
    <format dxfId="1248">
      <pivotArea dataOnly="0" labelOnly="1" fieldPosition="0">
        <references count="4">
          <reference field="2" count="1" selected="0">
            <x v="2"/>
          </reference>
          <reference field="3" count="1">
            <x v="20"/>
          </reference>
          <reference field="7" count="1" selected="0">
            <x v="0"/>
          </reference>
          <reference field="18" count="1" selected="0">
            <x v="10"/>
          </reference>
        </references>
      </pivotArea>
    </format>
    <format dxfId="1247">
      <pivotArea dataOnly="0" labelOnly="1" fieldPosition="0">
        <references count="4">
          <reference field="2" count="1" selected="0">
            <x v="4"/>
          </reference>
          <reference field="3" count="2">
            <x v="41"/>
            <x v="95"/>
          </reference>
          <reference field="7" count="1" selected="0">
            <x v="0"/>
          </reference>
          <reference field="18" count="1" selected="0">
            <x v="10"/>
          </reference>
        </references>
      </pivotArea>
    </format>
    <format dxfId="1246">
      <pivotArea dataOnly="0" labelOnly="1" fieldPosition="0">
        <references count="4">
          <reference field="2" count="1" selected="0">
            <x v="6"/>
          </reference>
          <reference field="3" count="2">
            <x v="64"/>
            <x v="75"/>
          </reference>
          <reference field="7" count="1" selected="0">
            <x v="0"/>
          </reference>
          <reference field="18" count="1" selected="0">
            <x v="10"/>
          </reference>
        </references>
      </pivotArea>
    </format>
    <format dxfId="1245">
      <pivotArea dataOnly="0" labelOnly="1" fieldPosition="0">
        <references count="4">
          <reference field="2" count="1" selected="0">
            <x v="7"/>
          </reference>
          <reference field="3" count="6">
            <x v="34"/>
            <x v="49"/>
            <x v="74"/>
            <x v="78"/>
            <x v="83"/>
            <x v="88"/>
          </reference>
          <reference field="7" count="1" selected="0">
            <x v="0"/>
          </reference>
          <reference field="18" count="1" selected="0">
            <x v="10"/>
          </reference>
        </references>
      </pivotArea>
    </format>
    <format dxfId="1244">
      <pivotArea dataOnly="0" labelOnly="1" fieldPosition="0">
        <references count="4">
          <reference field="2" count="1" selected="0">
            <x v="8"/>
          </reference>
          <reference field="3" count="3">
            <x v="60"/>
            <x v="66"/>
            <x v="92"/>
          </reference>
          <reference field="7" count="1" selected="0">
            <x v="0"/>
          </reference>
          <reference field="18" count="1" selected="0">
            <x v="10"/>
          </reference>
        </references>
      </pivotArea>
    </format>
    <format dxfId="1243">
      <pivotArea dataOnly="0" labelOnly="1" fieldPosition="0">
        <references count="4">
          <reference field="2" count="1" selected="0">
            <x v="9"/>
          </reference>
          <reference field="3" count="2">
            <x v="47"/>
            <x v="69"/>
          </reference>
          <reference field="7" count="1" selected="0">
            <x v="0"/>
          </reference>
          <reference field="18" count="1" selected="0">
            <x v="10"/>
          </reference>
        </references>
      </pivotArea>
    </format>
    <format dxfId="1242">
      <pivotArea dataOnly="0" labelOnly="1" fieldPosition="0">
        <references count="4">
          <reference field="2" count="1" selected="0">
            <x v="0"/>
          </reference>
          <reference field="3" count="2">
            <x v="15"/>
            <x v="24"/>
          </reference>
          <reference field="7" count="1" selected="0">
            <x v="0"/>
          </reference>
          <reference field="18" count="1" selected="0">
            <x v="11"/>
          </reference>
        </references>
      </pivotArea>
    </format>
    <format dxfId="1241">
      <pivotArea dataOnly="0" labelOnly="1" fieldPosition="0">
        <references count="4">
          <reference field="2" count="1" selected="0">
            <x v="2"/>
          </reference>
          <reference field="3" count="5">
            <x v="16"/>
            <x v="17"/>
            <x v="20"/>
            <x v="22"/>
            <x v="86"/>
          </reference>
          <reference field="7" count="1" selected="0">
            <x v="0"/>
          </reference>
          <reference field="18" count="1" selected="0">
            <x v="11"/>
          </reference>
        </references>
      </pivotArea>
    </format>
    <format dxfId="1240">
      <pivotArea dataOnly="0" labelOnly="1" fieldPosition="0">
        <references count="4">
          <reference field="2" count="1" selected="0">
            <x v="3"/>
          </reference>
          <reference field="3" count="1">
            <x v="87"/>
          </reference>
          <reference field="7" count="1" selected="0">
            <x v="0"/>
          </reference>
          <reference field="18" count="1" selected="0">
            <x v="11"/>
          </reference>
        </references>
      </pivotArea>
    </format>
    <format dxfId="1239">
      <pivotArea dataOnly="0" labelOnly="1" fieldPosition="0">
        <references count="4">
          <reference field="2" count="1" selected="0">
            <x v="4"/>
          </reference>
          <reference field="3" count="12">
            <x v="27"/>
            <x v="28"/>
            <x v="30"/>
            <x v="41"/>
            <x v="53"/>
            <x v="56"/>
            <x v="57"/>
            <x v="70"/>
            <x v="72"/>
            <x v="73"/>
            <x v="76"/>
            <x v="95"/>
          </reference>
          <reference field="7" count="1" selected="0">
            <x v="0"/>
          </reference>
          <reference field="18" count="1" selected="0">
            <x v="11"/>
          </reference>
        </references>
      </pivotArea>
    </format>
    <format dxfId="1238">
      <pivotArea dataOnly="0" labelOnly="1" fieldPosition="0">
        <references count="4">
          <reference field="2" count="1" selected="0">
            <x v="5"/>
          </reference>
          <reference field="3" count="6">
            <x v="31"/>
            <x v="38"/>
            <x v="51"/>
            <x v="63"/>
            <x v="80"/>
            <x v="91"/>
          </reference>
          <reference field="7" count="1" selected="0">
            <x v="0"/>
          </reference>
          <reference field="18" count="1" selected="0">
            <x v="11"/>
          </reference>
        </references>
      </pivotArea>
    </format>
    <format dxfId="1237">
      <pivotArea dataOnly="0" labelOnly="1" fieldPosition="0">
        <references count="4">
          <reference field="2" count="1" selected="0">
            <x v="6"/>
          </reference>
          <reference field="3" count="12">
            <x v="33"/>
            <x v="37"/>
            <x v="42"/>
            <x v="43"/>
            <x v="45"/>
            <x v="48"/>
            <x v="52"/>
            <x v="64"/>
            <x v="75"/>
            <x v="79"/>
            <x v="85"/>
            <x v="96"/>
          </reference>
          <reference field="7" count="1" selected="0">
            <x v="0"/>
          </reference>
          <reference field="18" count="1" selected="0">
            <x v="11"/>
          </reference>
        </references>
      </pivotArea>
    </format>
    <format dxfId="1236">
      <pivotArea dataOnly="0" labelOnly="1" fieldPosition="0">
        <references count="4">
          <reference field="2" count="1" selected="0">
            <x v="7"/>
          </reference>
          <reference field="3" count="7">
            <x v="29"/>
            <x v="34"/>
            <x v="61"/>
            <x v="65"/>
            <x v="78"/>
            <x v="83"/>
            <x v="88"/>
          </reference>
          <reference field="7" count="1" selected="0">
            <x v="0"/>
          </reference>
          <reference field="18" count="1" selected="0">
            <x v="11"/>
          </reference>
        </references>
      </pivotArea>
    </format>
    <format dxfId="1235">
      <pivotArea dataOnly="0" labelOnly="1" fieldPosition="0">
        <references count="4">
          <reference field="2" count="1" selected="0">
            <x v="8"/>
          </reference>
          <reference field="3" count="8">
            <x v="10"/>
            <x v="36"/>
            <x v="59"/>
            <x v="60"/>
            <x v="62"/>
            <x v="66"/>
            <x v="67"/>
            <x v="92"/>
          </reference>
          <reference field="7" count="1" selected="0">
            <x v="0"/>
          </reference>
          <reference field="18" count="1" selected="0">
            <x v="11"/>
          </reference>
        </references>
      </pivotArea>
    </format>
    <format dxfId="1234">
      <pivotArea dataOnly="0" labelOnly="1" fieldPosition="0">
        <references count="4">
          <reference field="2" count="1" selected="0">
            <x v="9"/>
          </reference>
          <reference field="3" count="10">
            <x v="9"/>
            <x v="11"/>
            <x v="12"/>
            <x v="40"/>
            <x v="44"/>
            <x v="47"/>
            <x v="54"/>
            <x v="68"/>
            <x v="69"/>
            <x v="93"/>
          </reference>
          <reference field="7" count="1" selected="0">
            <x v="0"/>
          </reference>
          <reference field="18" count="1" selected="0">
            <x v="11"/>
          </reference>
        </references>
      </pivotArea>
    </format>
    <format dxfId="1233">
      <pivotArea dataOnly="0" labelOnly="1" fieldPosition="0">
        <references count="4">
          <reference field="2" count="1" selected="0">
            <x v="2"/>
          </reference>
          <reference field="3" count="1">
            <x v="20"/>
          </reference>
          <reference field="7" count="1" selected="0">
            <x v="0"/>
          </reference>
          <reference field="18" count="1" selected="0">
            <x v="12"/>
          </reference>
        </references>
      </pivotArea>
    </format>
    <format dxfId="1232">
      <pivotArea dataOnly="0" labelOnly="1" fieldPosition="0">
        <references count="4">
          <reference field="2" count="1" selected="0">
            <x v="5"/>
          </reference>
          <reference field="3" count="3">
            <x v="51"/>
            <x v="63"/>
            <x v="80"/>
          </reference>
          <reference field="7" count="1" selected="0">
            <x v="0"/>
          </reference>
          <reference field="18" count="1" selected="0">
            <x v="12"/>
          </reference>
        </references>
      </pivotArea>
    </format>
    <format dxfId="1231">
      <pivotArea dataOnly="0" labelOnly="1" fieldPosition="0">
        <references count="4">
          <reference field="2" count="1" selected="0">
            <x v="6"/>
          </reference>
          <reference field="3" count="3">
            <x v="33"/>
            <x v="48"/>
            <x v="52"/>
          </reference>
          <reference field="7" count="1" selected="0">
            <x v="0"/>
          </reference>
          <reference field="18" count="1" selected="0">
            <x v="12"/>
          </reference>
        </references>
      </pivotArea>
    </format>
    <format dxfId="1230">
      <pivotArea dataOnly="0" labelOnly="1" fieldPosition="0">
        <references count="4">
          <reference field="2" count="1" selected="0">
            <x v="7"/>
          </reference>
          <reference field="3" count="3">
            <x v="77"/>
            <x v="78"/>
            <x v="88"/>
          </reference>
          <reference field="7" count="1" selected="0">
            <x v="0"/>
          </reference>
          <reference field="18" count="1" selected="0">
            <x v="12"/>
          </reference>
        </references>
      </pivotArea>
    </format>
    <format dxfId="1229">
      <pivotArea dataOnly="0" labelOnly="1" fieldPosition="0">
        <references count="4">
          <reference field="2" count="1" selected="0">
            <x v="8"/>
          </reference>
          <reference field="3" count="3">
            <x v="36"/>
            <x v="66"/>
            <x v="67"/>
          </reference>
          <reference field="7" count="1" selected="0">
            <x v="0"/>
          </reference>
          <reference field="18" count="1" selected="0">
            <x v="12"/>
          </reference>
        </references>
      </pivotArea>
    </format>
    <format dxfId="1228">
      <pivotArea dataOnly="0" labelOnly="1" fieldPosition="0">
        <references count="4">
          <reference field="2" count="1" selected="0">
            <x v="9"/>
          </reference>
          <reference field="3" count="1">
            <x v="54"/>
          </reference>
          <reference field="7" count="1" selected="0">
            <x v="0"/>
          </reference>
          <reference field="18" count="1" selected="0">
            <x v="12"/>
          </reference>
        </references>
      </pivotArea>
    </format>
    <format dxfId="1227">
      <pivotArea dataOnly="0" labelOnly="1" fieldPosition="0">
        <references count="4">
          <reference field="2" count="1" selected="0">
            <x v="2"/>
          </reference>
          <reference field="3" count="1">
            <x v="20"/>
          </reference>
          <reference field="7" count="1" selected="0">
            <x v="0"/>
          </reference>
          <reference field="18" count="1" selected="0">
            <x v="14"/>
          </reference>
        </references>
      </pivotArea>
    </format>
    <format dxfId="1226">
      <pivotArea dataOnly="0" labelOnly="1" fieldPosition="0">
        <references count="4">
          <reference field="2" count="1" selected="0">
            <x v="4"/>
          </reference>
          <reference field="3" count="6">
            <x v="27"/>
            <x v="28"/>
            <x v="56"/>
            <x v="72"/>
            <x v="76"/>
            <x v="95"/>
          </reference>
          <reference field="7" count="1" selected="0">
            <x v="0"/>
          </reference>
          <reference field="18" count="1" selected="0">
            <x v="14"/>
          </reference>
        </references>
      </pivotArea>
    </format>
    <format dxfId="1225">
      <pivotArea dataOnly="0" labelOnly="1" fieldPosition="0">
        <references count="4">
          <reference field="2" count="1" selected="0">
            <x v="5"/>
          </reference>
          <reference field="3" count="3">
            <x v="51"/>
            <x v="80"/>
            <x v="91"/>
          </reference>
          <reference field="7" count="1" selected="0">
            <x v="0"/>
          </reference>
          <reference field="18" count="1" selected="0">
            <x v="14"/>
          </reference>
        </references>
      </pivotArea>
    </format>
    <format dxfId="1224">
      <pivotArea dataOnly="0" labelOnly="1" fieldPosition="0">
        <references count="4">
          <reference field="2" count="1" selected="0">
            <x v="6"/>
          </reference>
          <reference field="3" count="6">
            <x v="33"/>
            <x v="42"/>
            <x v="43"/>
            <x v="48"/>
            <x v="52"/>
            <x v="79"/>
          </reference>
          <reference field="7" count="1" selected="0">
            <x v="0"/>
          </reference>
          <reference field="18" count="1" selected="0">
            <x v="14"/>
          </reference>
        </references>
      </pivotArea>
    </format>
    <format dxfId="1223">
      <pivotArea dataOnly="0" labelOnly="1" fieldPosition="0">
        <references count="4">
          <reference field="2" count="1" selected="0">
            <x v="7"/>
          </reference>
          <reference field="3" count="7">
            <x v="29"/>
            <x v="46"/>
            <x v="61"/>
            <x v="77"/>
            <x v="78"/>
            <x v="82"/>
            <x v="88"/>
          </reference>
          <reference field="7" count="1" selected="0">
            <x v="0"/>
          </reference>
          <reference field="18" count="1" selected="0">
            <x v="14"/>
          </reference>
        </references>
      </pivotArea>
    </format>
    <format dxfId="1222">
      <pivotArea dataOnly="0" labelOnly="1" fieldPosition="0">
        <references count="4">
          <reference field="2" count="1" selected="0">
            <x v="8"/>
          </reference>
          <reference field="3" count="5">
            <x v="10"/>
            <x v="60"/>
            <x v="62"/>
            <x v="67"/>
            <x v="92"/>
          </reference>
          <reference field="7" count="1" selected="0">
            <x v="0"/>
          </reference>
          <reference field="18" count="1" selected="0">
            <x v="14"/>
          </reference>
        </references>
      </pivotArea>
    </format>
    <format dxfId="1221">
      <pivotArea dataOnly="0" labelOnly="1" fieldPosition="0">
        <references count="4">
          <reference field="2" count="1" selected="0">
            <x v="9"/>
          </reference>
          <reference field="3" count="6">
            <x v="9"/>
            <x v="40"/>
            <x v="44"/>
            <x v="47"/>
            <x v="54"/>
            <x v="69"/>
          </reference>
          <reference field="7" count="1" selected="0">
            <x v="0"/>
          </reference>
          <reference field="18" count="1" selected="0">
            <x v="14"/>
          </reference>
        </references>
      </pivotArea>
    </format>
    <format dxfId="1220">
      <pivotArea dataOnly="0" labelOnly="1" fieldPosition="0">
        <references count="4">
          <reference field="2" count="1" selected="0">
            <x v="2"/>
          </reference>
          <reference field="3" count="1">
            <x v="17"/>
          </reference>
          <reference field="7" count="1" selected="0">
            <x v="0"/>
          </reference>
          <reference field="18" count="1" selected="0">
            <x v="15"/>
          </reference>
        </references>
      </pivotArea>
    </format>
    <format dxfId="1219">
      <pivotArea dataOnly="0" labelOnly="1" fieldPosition="0">
        <references count="4">
          <reference field="2" count="1" selected="0">
            <x v="4"/>
          </reference>
          <reference field="3" count="3">
            <x v="27"/>
            <x v="53"/>
            <x v="72"/>
          </reference>
          <reference field="7" count="1" selected="0">
            <x v="0"/>
          </reference>
          <reference field="18" count="1" selected="0">
            <x v="16"/>
          </reference>
        </references>
      </pivotArea>
    </format>
    <format dxfId="1218">
      <pivotArea dataOnly="0" labelOnly="1" fieldPosition="0">
        <references count="4">
          <reference field="2" count="1" selected="0">
            <x v="6"/>
          </reference>
          <reference field="3" count="1">
            <x v="85"/>
          </reference>
          <reference field="7" count="1" selected="0">
            <x v="0"/>
          </reference>
          <reference field="18" count="1" selected="0">
            <x v="16"/>
          </reference>
        </references>
      </pivotArea>
    </format>
    <format dxfId="1217">
      <pivotArea dataOnly="0" labelOnly="1" fieldPosition="0">
        <references count="4">
          <reference field="2" count="1" selected="0">
            <x v="7"/>
          </reference>
          <reference field="3" count="2">
            <x v="74"/>
            <x v="78"/>
          </reference>
          <reference field="7" count="1" selected="0">
            <x v="0"/>
          </reference>
          <reference field="18" count="1" selected="0">
            <x v="16"/>
          </reference>
        </references>
      </pivotArea>
    </format>
    <format dxfId="1216">
      <pivotArea dataOnly="0" labelOnly="1" fieldPosition="0">
        <references count="4">
          <reference field="2" count="1" selected="0">
            <x v="2"/>
          </reference>
          <reference field="3" count="1">
            <x v="17"/>
          </reference>
          <reference field="7" count="1" selected="0">
            <x v="1"/>
          </reference>
          <reference field="18" count="1" selected="0">
            <x v="6"/>
          </reference>
        </references>
      </pivotArea>
    </format>
    <format dxfId="1215">
      <pivotArea type="all" dataOnly="0" outline="0" fieldPosition="0"/>
    </format>
    <format dxfId="1214">
      <pivotArea outline="0" collapsedLevelsAreSubtotals="1" fieldPosition="0"/>
    </format>
    <format dxfId="1213">
      <pivotArea field="7" type="button" dataOnly="0" labelOnly="1" outline="0" axis="axisRow" fieldPosition="0"/>
    </format>
    <format dxfId="1212">
      <pivotArea dataOnly="0" labelOnly="1" fieldPosition="0">
        <references count="1">
          <reference field="7" count="2">
            <x v="0"/>
            <x v="1"/>
          </reference>
        </references>
      </pivotArea>
    </format>
    <format dxfId="1211">
      <pivotArea dataOnly="0" labelOnly="1" grandRow="1" outline="0" fieldPosition="0"/>
    </format>
    <format dxfId="1210">
      <pivotArea dataOnly="0" labelOnly="1" fieldPosition="0">
        <references count="2">
          <reference field="7" count="1" selected="0">
            <x v="0"/>
          </reference>
          <reference field="18" count="11">
            <x v="2"/>
            <x v="3"/>
            <x v="4"/>
            <x v="6"/>
            <x v="9"/>
            <x v="10"/>
            <x v="11"/>
            <x v="12"/>
            <x v="14"/>
            <x v="15"/>
            <x v="16"/>
          </reference>
        </references>
      </pivotArea>
    </format>
    <format dxfId="1209">
      <pivotArea dataOnly="0" labelOnly="1" fieldPosition="0">
        <references count="2">
          <reference field="7" count="1" selected="0">
            <x v="1"/>
          </reference>
          <reference field="18" count="1">
            <x v="6"/>
          </reference>
        </references>
      </pivotArea>
    </format>
    <format dxfId="1208">
      <pivotArea dataOnly="0" labelOnly="1" fieldPosition="0">
        <references count="3">
          <reference field="2" count="7">
            <x v="2"/>
            <x v="4"/>
            <x v="5"/>
            <x v="6"/>
            <x v="7"/>
            <x v="8"/>
            <x v="9"/>
          </reference>
          <reference field="7" count="1" selected="0">
            <x v="0"/>
          </reference>
          <reference field="18" count="1" selected="0">
            <x v="2"/>
          </reference>
        </references>
      </pivotArea>
    </format>
    <format dxfId="1207">
      <pivotArea dataOnly="0" labelOnly="1" fieldPosition="0">
        <references count="3">
          <reference field="2" count="7">
            <x v="3"/>
            <x v="4"/>
            <x v="5"/>
            <x v="6"/>
            <x v="7"/>
            <x v="8"/>
            <x v="9"/>
          </reference>
          <reference field="7" count="1" selected="0">
            <x v="0"/>
          </reference>
          <reference field="18" count="1" selected="0">
            <x v="3"/>
          </reference>
        </references>
      </pivotArea>
    </format>
    <format dxfId="1206">
      <pivotArea dataOnly="0" labelOnly="1" fieldPosition="0">
        <references count="3">
          <reference field="2" count="5">
            <x v="2"/>
            <x v="3"/>
            <x v="6"/>
            <x v="7"/>
            <x v="8"/>
          </reference>
          <reference field="7" count="1" selected="0">
            <x v="0"/>
          </reference>
          <reference field="18" count="1" selected="0">
            <x v="4"/>
          </reference>
        </references>
      </pivotArea>
    </format>
    <format dxfId="1205">
      <pivotArea dataOnly="0" labelOnly="1" fieldPosition="0">
        <references count="3">
          <reference field="2" count="1">
            <x v="2"/>
          </reference>
          <reference field="7" count="1" selected="0">
            <x v="0"/>
          </reference>
          <reference field="18" count="1" selected="0">
            <x v="6"/>
          </reference>
        </references>
      </pivotArea>
    </format>
    <format dxfId="1204">
      <pivotArea dataOnly="0" labelOnly="1" fieldPosition="0">
        <references count="3">
          <reference field="2" count="6">
            <x v="2"/>
            <x v="4"/>
            <x v="6"/>
            <x v="7"/>
            <x v="8"/>
            <x v="9"/>
          </reference>
          <reference field="7" count="1" selected="0">
            <x v="0"/>
          </reference>
          <reference field="18" count="1" selected="0">
            <x v="9"/>
          </reference>
        </references>
      </pivotArea>
    </format>
    <format dxfId="1203">
      <pivotArea dataOnly="0" labelOnly="1" fieldPosition="0">
        <references count="3">
          <reference field="2" count="6">
            <x v="2"/>
            <x v="4"/>
            <x v="6"/>
            <x v="7"/>
            <x v="8"/>
            <x v="9"/>
          </reference>
          <reference field="7" count="1" selected="0">
            <x v="0"/>
          </reference>
          <reference field="18" count="1" selected="0">
            <x v="10"/>
          </reference>
        </references>
      </pivotArea>
    </format>
    <format dxfId="1202">
      <pivotArea dataOnly="0" labelOnly="1" fieldPosition="0">
        <references count="3">
          <reference field="2" count="9">
            <x v="0"/>
            <x v="2"/>
            <x v="3"/>
            <x v="4"/>
            <x v="5"/>
            <x v="6"/>
            <x v="7"/>
            <x v="8"/>
            <x v="9"/>
          </reference>
          <reference field="7" count="1" selected="0">
            <x v="0"/>
          </reference>
          <reference field="18" count="1" selected="0">
            <x v="11"/>
          </reference>
        </references>
      </pivotArea>
    </format>
    <format dxfId="1201">
      <pivotArea dataOnly="0" labelOnly="1" fieldPosition="0">
        <references count="3">
          <reference field="2" count="6">
            <x v="2"/>
            <x v="5"/>
            <x v="6"/>
            <x v="7"/>
            <x v="8"/>
            <x v="9"/>
          </reference>
          <reference field="7" count="1" selected="0">
            <x v="0"/>
          </reference>
          <reference field="18" count="1" selected="0">
            <x v="12"/>
          </reference>
        </references>
      </pivotArea>
    </format>
    <format dxfId="1200">
      <pivotArea dataOnly="0" labelOnly="1" fieldPosition="0">
        <references count="3">
          <reference field="2" count="7">
            <x v="2"/>
            <x v="4"/>
            <x v="5"/>
            <x v="6"/>
            <x v="7"/>
            <x v="8"/>
            <x v="9"/>
          </reference>
          <reference field="7" count="1" selected="0">
            <x v="0"/>
          </reference>
          <reference field="18" count="1" selected="0">
            <x v="14"/>
          </reference>
        </references>
      </pivotArea>
    </format>
    <format dxfId="1199">
      <pivotArea dataOnly="0" labelOnly="1" fieldPosition="0">
        <references count="3">
          <reference field="2" count="1">
            <x v="2"/>
          </reference>
          <reference field="7" count="1" selected="0">
            <x v="0"/>
          </reference>
          <reference field="18" count="1" selected="0">
            <x v="15"/>
          </reference>
        </references>
      </pivotArea>
    </format>
    <format dxfId="1198">
      <pivotArea dataOnly="0" labelOnly="1" fieldPosition="0">
        <references count="3">
          <reference field="2" count="3">
            <x v="4"/>
            <x v="6"/>
            <x v="7"/>
          </reference>
          <reference field="7" count="1" selected="0">
            <x v="0"/>
          </reference>
          <reference field="18" count="1" selected="0">
            <x v="16"/>
          </reference>
        </references>
      </pivotArea>
    </format>
    <format dxfId="1197">
      <pivotArea dataOnly="0" labelOnly="1" fieldPosition="0">
        <references count="3">
          <reference field="2" count="1">
            <x v="2"/>
          </reference>
          <reference field="7" count="1" selected="0">
            <x v="1"/>
          </reference>
          <reference field="18" count="1" selected="0">
            <x v="6"/>
          </reference>
        </references>
      </pivotArea>
    </format>
    <format dxfId="1196">
      <pivotArea dataOnly="0" labelOnly="1" fieldPosition="0">
        <references count="4">
          <reference field="2" count="1" selected="0">
            <x v="2"/>
          </reference>
          <reference field="3" count="2">
            <x v="16"/>
            <x v="22"/>
          </reference>
          <reference field="7" count="1" selected="0">
            <x v="0"/>
          </reference>
          <reference field="18" count="1" selected="0">
            <x v="2"/>
          </reference>
        </references>
      </pivotArea>
    </format>
    <format dxfId="1195">
      <pivotArea dataOnly="0" labelOnly="1" fieldPosition="0">
        <references count="4">
          <reference field="2" count="1" selected="0">
            <x v="4"/>
          </reference>
          <reference field="3" count="12">
            <x v="27"/>
            <x v="28"/>
            <x v="30"/>
            <x v="41"/>
            <x v="53"/>
            <x v="56"/>
            <x v="57"/>
            <x v="70"/>
            <x v="72"/>
            <x v="73"/>
            <x v="76"/>
            <x v="95"/>
          </reference>
          <reference field="7" count="1" selected="0">
            <x v="0"/>
          </reference>
          <reference field="18" count="1" selected="0">
            <x v="2"/>
          </reference>
        </references>
      </pivotArea>
    </format>
    <format dxfId="1194">
      <pivotArea dataOnly="0" labelOnly="1" fieldPosition="0">
        <references count="4">
          <reference field="2" count="1" selected="0">
            <x v="5"/>
          </reference>
          <reference field="3" count="6">
            <x v="31"/>
            <x v="38"/>
            <x v="51"/>
            <x v="63"/>
            <x v="80"/>
            <x v="91"/>
          </reference>
          <reference field="7" count="1" selected="0">
            <x v="0"/>
          </reference>
          <reference field="18" count="1" selected="0">
            <x v="2"/>
          </reference>
        </references>
      </pivotArea>
    </format>
    <format dxfId="1193">
      <pivotArea dataOnly="0" labelOnly="1" fieldPosition="0">
        <references count="4">
          <reference field="2" count="1" selected="0">
            <x v="6"/>
          </reference>
          <reference field="3" count="12">
            <x v="33"/>
            <x v="37"/>
            <x v="42"/>
            <x v="43"/>
            <x v="45"/>
            <x v="48"/>
            <x v="52"/>
            <x v="64"/>
            <x v="75"/>
            <x v="79"/>
            <x v="85"/>
            <x v="96"/>
          </reference>
          <reference field="7" count="1" selected="0">
            <x v="0"/>
          </reference>
          <reference field="18" count="1" selected="0">
            <x v="2"/>
          </reference>
        </references>
      </pivotArea>
    </format>
    <format dxfId="1192">
      <pivotArea dataOnly="0" labelOnly="1" fieldPosition="0">
        <references count="4">
          <reference field="2" count="1" selected="0">
            <x v="7"/>
          </reference>
          <reference field="3" count="11">
            <x v="29"/>
            <x v="34"/>
            <x v="46"/>
            <x v="49"/>
            <x v="61"/>
            <x v="74"/>
            <x v="77"/>
            <x v="78"/>
            <x v="82"/>
            <x v="83"/>
            <x v="88"/>
          </reference>
          <reference field="7" count="1" selected="0">
            <x v="0"/>
          </reference>
          <reference field="18" count="1" selected="0">
            <x v="2"/>
          </reference>
        </references>
      </pivotArea>
    </format>
    <format dxfId="1191">
      <pivotArea dataOnly="0" labelOnly="1" fieldPosition="0">
        <references count="4">
          <reference field="2" count="1" selected="0">
            <x v="8"/>
          </reference>
          <reference field="3" count="8">
            <x v="10"/>
            <x v="36"/>
            <x v="59"/>
            <x v="60"/>
            <x v="62"/>
            <x v="66"/>
            <x v="67"/>
            <x v="92"/>
          </reference>
          <reference field="7" count="1" selected="0">
            <x v="0"/>
          </reference>
          <reference field="18" count="1" selected="0">
            <x v="2"/>
          </reference>
        </references>
      </pivotArea>
    </format>
    <format dxfId="1190">
      <pivotArea dataOnly="0" labelOnly="1" fieldPosition="0">
        <references count="4">
          <reference field="2" count="1" selected="0">
            <x v="9"/>
          </reference>
          <reference field="3" count="7">
            <x v="9"/>
            <x v="40"/>
            <x v="44"/>
            <x v="47"/>
            <x v="54"/>
            <x v="68"/>
            <x v="69"/>
          </reference>
          <reference field="7" count="1" selected="0">
            <x v="0"/>
          </reference>
          <reference field="18" count="1" selected="0">
            <x v="2"/>
          </reference>
        </references>
      </pivotArea>
    </format>
    <format dxfId="1189">
      <pivotArea dataOnly="0" labelOnly="1" fieldPosition="0">
        <references count="4">
          <reference field="2" count="1" selected="0">
            <x v="3"/>
          </reference>
          <reference field="3" count="1">
            <x v="87"/>
          </reference>
          <reference field="7" count="1" selected="0">
            <x v="0"/>
          </reference>
          <reference field="18" count="1" selected="0">
            <x v="3"/>
          </reference>
        </references>
      </pivotArea>
    </format>
    <format dxfId="1188">
      <pivotArea dataOnly="0" labelOnly="1" fieldPosition="0">
        <references count="4">
          <reference field="2" count="1" selected="0">
            <x v="4"/>
          </reference>
          <reference field="3" count="1">
            <x v="28"/>
          </reference>
          <reference field="7" count="1" selected="0">
            <x v="0"/>
          </reference>
          <reference field="18" count="1" selected="0">
            <x v="3"/>
          </reference>
        </references>
      </pivotArea>
    </format>
    <format dxfId="1187">
      <pivotArea dataOnly="0" labelOnly="1" fieldPosition="0">
        <references count="4">
          <reference field="2" count="1" selected="0">
            <x v="5"/>
          </reference>
          <reference field="3" count="1">
            <x v="38"/>
          </reference>
          <reference field="7" count="1" selected="0">
            <x v="0"/>
          </reference>
          <reference field="18" count="1" selected="0">
            <x v="3"/>
          </reference>
        </references>
      </pivotArea>
    </format>
    <format dxfId="1186">
      <pivotArea dataOnly="0" labelOnly="1" fieldPosition="0">
        <references count="4">
          <reference field="2" count="1" selected="0">
            <x v="6"/>
          </reference>
          <reference field="3" count="5">
            <x v="37"/>
            <x v="45"/>
            <x v="75"/>
            <x v="79"/>
            <x v="85"/>
          </reference>
          <reference field="7" count="1" selected="0">
            <x v="0"/>
          </reference>
          <reference field="18" count="1" selected="0">
            <x v="3"/>
          </reference>
        </references>
      </pivotArea>
    </format>
    <format dxfId="1185">
      <pivotArea dataOnly="0" labelOnly="1" fieldPosition="0">
        <references count="4">
          <reference field="2" count="1" selected="0">
            <x v="7"/>
          </reference>
          <reference field="3" count="6">
            <x v="46"/>
            <x v="49"/>
            <x v="74"/>
            <x v="82"/>
            <x v="83"/>
            <x v="88"/>
          </reference>
          <reference field="7" count="1" selected="0">
            <x v="0"/>
          </reference>
          <reference field="18" count="1" selected="0">
            <x v="3"/>
          </reference>
        </references>
      </pivotArea>
    </format>
    <format dxfId="1184">
      <pivotArea dataOnly="0" labelOnly="1" fieldPosition="0">
        <references count="4">
          <reference field="2" count="1" selected="0">
            <x v="8"/>
          </reference>
          <reference field="3" count="3">
            <x v="60"/>
            <x v="66"/>
            <x v="92"/>
          </reference>
          <reference field="7" count="1" selected="0">
            <x v="0"/>
          </reference>
          <reference field="18" count="1" selected="0">
            <x v="3"/>
          </reference>
        </references>
      </pivotArea>
    </format>
    <format dxfId="1183">
      <pivotArea dataOnly="0" labelOnly="1" fieldPosition="0">
        <references count="4">
          <reference field="2" count="1" selected="0">
            <x v="9"/>
          </reference>
          <reference field="3" count="3">
            <x v="40"/>
            <x v="68"/>
            <x v="69"/>
          </reference>
          <reference field="7" count="1" selected="0">
            <x v="0"/>
          </reference>
          <reference field="18" count="1" selected="0">
            <x v="3"/>
          </reference>
        </references>
      </pivotArea>
    </format>
    <format dxfId="1182">
      <pivotArea dataOnly="0" labelOnly="1" fieldPosition="0">
        <references count="4">
          <reference field="2" count="1" selected="0">
            <x v="2"/>
          </reference>
          <reference field="3" count="2">
            <x v="20"/>
            <x v="86"/>
          </reference>
          <reference field="7" count="1" selected="0">
            <x v="0"/>
          </reference>
          <reference field="18" count="1" selected="0">
            <x v="4"/>
          </reference>
        </references>
      </pivotArea>
    </format>
    <format dxfId="1181">
      <pivotArea dataOnly="0" labelOnly="1" fieldPosition="0">
        <references count="4">
          <reference field="2" count="1" selected="0">
            <x v="3"/>
          </reference>
          <reference field="3" count="1">
            <x v="87"/>
          </reference>
          <reference field="7" count="1" selected="0">
            <x v="0"/>
          </reference>
          <reference field="18" count="1" selected="0">
            <x v="4"/>
          </reference>
        </references>
      </pivotArea>
    </format>
    <format dxfId="1180">
      <pivotArea dataOnly="0" labelOnly="1" fieldPosition="0">
        <references count="4">
          <reference field="2" count="1" selected="0">
            <x v="6"/>
          </reference>
          <reference field="3" count="2">
            <x v="42"/>
            <x v="96"/>
          </reference>
          <reference field="7" count="1" selected="0">
            <x v="0"/>
          </reference>
          <reference field="18" count="1" selected="0">
            <x v="4"/>
          </reference>
        </references>
      </pivotArea>
    </format>
    <format dxfId="1179">
      <pivotArea dataOnly="0" labelOnly="1" fieldPosition="0">
        <references count="4">
          <reference field="2" count="1" selected="0">
            <x v="7"/>
          </reference>
          <reference field="3" count="2">
            <x v="78"/>
            <x v="82"/>
          </reference>
          <reference field="7" count="1" selected="0">
            <x v="0"/>
          </reference>
          <reference field="18" count="1" selected="0">
            <x v="4"/>
          </reference>
        </references>
      </pivotArea>
    </format>
    <format dxfId="1178">
      <pivotArea dataOnly="0" labelOnly="1" fieldPosition="0">
        <references count="4">
          <reference field="2" count="1" selected="0">
            <x v="8"/>
          </reference>
          <reference field="3" count="3">
            <x v="36"/>
            <x v="60"/>
            <x v="62"/>
          </reference>
          <reference field="7" count="1" selected="0">
            <x v="0"/>
          </reference>
          <reference field="18" count="1" selected="0">
            <x v="4"/>
          </reference>
        </references>
      </pivotArea>
    </format>
    <format dxfId="1177">
      <pivotArea dataOnly="0" labelOnly="1" fieldPosition="0">
        <references count="4">
          <reference field="2" count="1" selected="0">
            <x v="2"/>
          </reference>
          <reference field="3" count="1">
            <x v="17"/>
          </reference>
          <reference field="7" count="1" selected="0">
            <x v="0"/>
          </reference>
          <reference field="18" count="1" selected="0">
            <x v="6"/>
          </reference>
        </references>
      </pivotArea>
    </format>
    <format dxfId="1176">
      <pivotArea dataOnly="0" labelOnly="1" fieldPosition="0">
        <references count="4">
          <reference field="2" count="1" selected="0">
            <x v="2"/>
          </reference>
          <reference field="3" count="1">
            <x v="20"/>
          </reference>
          <reference field="7" count="1" selected="0">
            <x v="0"/>
          </reference>
          <reference field="18" count="1" selected="0">
            <x v="9"/>
          </reference>
        </references>
      </pivotArea>
    </format>
    <format dxfId="1175">
      <pivotArea dataOnly="0" labelOnly="1" fieldPosition="0">
        <references count="4">
          <reference field="2" count="1" selected="0">
            <x v="4"/>
          </reference>
          <reference field="3" count="5">
            <x v="28"/>
            <x v="41"/>
            <x v="53"/>
            <x v="72"/>
            <x v="76"/>
          </reference>
          <reference field="7" count="1" selected="0">
            <x v="0"/>
          </reference>
          <reference field="18" count="1" selected="0">
            <x v="9"/>
          </reference>
        </references>
      </pivotArea>
    </format>
    <format dxfId="1174">
      <pivotArea dataOnly="0" labelOnly="1" fieldPosition="0">
        <references count="4">
          <reference field="2" count="1" selected="0">
            <x v="6"/>
          </reference>
          <reference field="3" count="6">
            <x v="33"/>
            <x v="37"/>
            <x v="42"/>
            <x v="48"/>
            <x v="75"/>
            <x v="85"/>
          </reference>
          <reference field="7" count="1" selected="0">
            <x v="0"/>
          </reference>
          <reference field="18" count="1" selected="0">
            <x v="9"/>
          </reference>
        </references>
      </pivotArea>
    </format>
    <format dxfId="1173">
      <pivotArea dataOnly="0" labelOnly="1" fieldPosition="0">
        <references count="4">
          <reference field="2" count="1" selected="0">
            <x v="7"/>
          </reference>
          <reference field="3" count="5">
            <x v="46"/>
            <x v="61"/>
            <x v="77"/>
            <x v="78"/>
            <x v="88"/>
          </reference>
          <reference field="7" count="1" selected="0">
            <x v="0"/>
          </reference>
          <reference field="18" count="1" selected="0">
            <x v="9"/>
          </reference>
        </references>
      </pivotArea>
    </format>
    <format dxfId="1172">
      <pivotArea dataOnly="0" labelOnly="1" fieldPosition="0">
        <references count="4">
          <reference field="2" count="1" selected="0">
            <x v="8"/>
          </reference>
          <reference field="3" count="5">
            <x v="36"/>
            <x v="59"/>
            <x v="60"/>
            <x v="62"/>
            <x v="66"/>
          </reference>
          <reference field="7" count="1" selected="0">
            <x v="0"/>
          </reference>
          <reference field="18" count="1" selected="0">
            <x v="9"/>
          </reference>
        </references>
      </pivotArea>
    </format>
    <format dxfId="1171">
      <pivotArea dataOnly="0" labelOnly="1" fieldPosition="0">
        <references count="4">
          <reference field="2" count="1" selected="0">
            <x v="9"/>
          </reference>
          <reference field="3" count="5">
            <x v="40"/>
            <x v="44"/>
            <x v="47"/>
            <x v="54"/>
            <x v="68"/>
          </reference>
          <reference field="7" count="1" selected="0">
            <x v="0"/>
          </reference>
          <reference field="18" count="1" selected="0">
            <x v="9"/>
          </reference>
        </references>
      </pivotArea>
    </format>
    <format dxfId="1170">
      <pivotArea dataOnly="0" labelOnly="1" fieldPosition="0">
        <references count="4">
          <reference field="2" count="1" selected="0">
            <x v="2"/>
          </reference>
          <reference field="3" count="1">
            <x v="20"/>
          </reference>
          <reference field="7" count="1" selected="0">
            <x v="0"/>
          </reference>
          <reference field="18" count="1" selected="0">
            <x v="10"/>
          </reference>
        </references>
      </pivotArea>
    </format>
    <format dxfId="1169">
      <pivotArea dataOnly="0" labelOnly="1" fieldPosition="0">
        <references count="4">
          <reference field="2" count="1" selected="0">
            <x v="4"/>
          </reference>
          <reference field="3" count="2">
            <x v="41"/>
            <x v="95"/>
          </reference>
          <reference field="7" count="1" selected="0">
            <x v="0"/>
          </reference>
          <reference field="18" count="1" selected="0">
            <x v="10"/>
          </reference>
        </references>
      </pivotArea>
    </format>
    <format dxfId="1168">
      <pivotArea dataOnly="0" labelOnly="1" fieldPosition="0">
        <references count="4">
          <reference field="2" count="1" selected="0">
            <x v="6"/>
          </reference>
          <reference field="3" count="2">
            <x v="64"/>
            <x v="75"/>
          </reference>
          <reference field="7" count="1" selected="0">
            <x v="0"/>
          </reference>
          <reference field="18" count="1" selected="0">
            <x v="10"/>
          </reference>
        </references>
      </pivotArea>
    </format>
    <format dxfId="1167">
      <pivotArea dataOnly="0" labelOnly="1" fieldPosition="0">
        <references count="4">
          <reference field="2" count="1" selected="0">
            <x v="7"/>
          </reference>
          <reference field="3" count="6">
            <x v="34"/>
            <x v="49"/>
            <x v="74"/>
            <x v="78"/>
            <x v="83"/>
            <x v="88"/>
          </reference>
          <reference field="7" count="1" selected="0">
            <x v="0"/>
          </reference>
          <reference field="18" count="1" selected="0">
            <x v="10"/>
          </reference>
        </references>
      </pivotArea>
    </format>
    <format dxfId="1166">
      <pivotArea dataOnly="0" labelOnly="1" fieldPosition="0">
        <references count="4">
          <reference field="2" count="1" selected="0">
            <x v="8"/>
          </reference>
          <reference field="3" count="3">
            <x v="60"/>
            <x v="66"/>
            <x v="92"/>
          </reference>
          <reference field="7" count="1" selected="0">
            <x v="0"/>
          </reference>
          <reference field="18" count="1" selected="0">
            <x v="10"/>
          </reference>
        </references>
      </pivotArea>
    </format>
    <format dxfId="1165">
      <pivotArea dataOnly="0" labelOnly="1" fieldPosition="0">
        <references count="4">
          <reference field="2" count="1" selected="0">
            <x v="9"/>
          </reference>
          <reference field="3" count="2">
            <x v="47"/>
            <x v="69"/>
          </reference>
          <reference field="7" count="1" selected="0">
            <x v="0"/>
          </reference>
          <reference field="18" count="1" selected="0">
            <x v="10"/>
          </reference>
        </references>
      </pivotArea>
    </format>
    <format dxfId="1164">
      <pivotArea dataOnly="0" labelOnly="1" fieldPosition="0">
        <references count="4">
          <reference field="2" count="1" selected="0">
            <x v="0"/>
          </reference>
          <reference field="3" count="2">
            <x v="15"/>
            <x v="24"/>
          </reference>
          <reference field="7" count="1" selected="0">
            <x v="0"/>
          </reference>
          <reference field="18" count="1" selected="0">
            <x v="11"/>
          </reference>
        </references>
      </pivotArea>
    </format>
    <format dxfId="1163">
      <pivotArea dataOnly="0" labelOnly="1" fieldPosition="0">
        <references count="4">
          <reference field="2" count="1" selected="0">
            <x v="2"/>
          </reference>
          <reference field="3" count="5">
            <x v="16"/>
            <x v="17"/>
            <x v="20"/>
            <x v="22"/>
            <x v="86"/>
          </reference>
          <reference field="7" count="1" selected="0">
            <x v="0"/>
          </reference>
          <reference field="18" count="1" selected="0">
            <x v="11"/>
          </reference>
        </references>
      </pivotArea>
    </format>
    <format dxfId="1162">
      <pivotArea dataOnly="0" labelOnly="1" fieldPosition="0">
        <references count="4">
          <reference field="2" count="1" selected="0">
            <x v="3"/>
          </reference>
          <reference field="3" count="1">
            <x v="87"/>
          </reference>
          <reference field="7" count="1" selected="0">
            <x v="0"/>
          </reference>
          <reference field="18" count="1" selected="0">
            <x v="11"/>
          </reference>
        </references>
      </pivotArea>
    </format>
    <format dxfId="1161">
      <pivotArea dataOnly="0" labelOnly="1" fieldPosition="0">
        <references count="4">
          <reference field="2" count="1" selected="0">
            <x v="4"/>
          </reference>
          <reference field="3" count="12">
            <x v="27"/>
            <x v="28"/>
            <x v="30"/>
            <x v="41"/>
            <x v="53"/>
            <x v="56"/>
            <x v="57"/>
            <x v="70"/>
            <x v="72"/>
            <x v="73"/>
            <x v="76"/>
            <x v="95"/>
          </reference>
          <reference field="7" count="1" selected="0">
            <x v="0"/>
          </reference>
          <reference field="18" count="1" selected="0">
            <x v="11"/>
          </reference>
        </references>
      </pivotArea>
    </format>
    <format dxfId="1160">
      <pivotArea dataOnly="0" labelOnly="1" fieldPosition="0">
        <references count="4">
          <reference field="2" count="1" selected="0">
            <x v="5"/>
          </reference>
          <reference field="3" count="6">
            <x v="31"/>
            <x v="38"/>
            <x v="51"/>
            <x v="63"/>
            <x v="80"/>
            <x v="91"/>
          </reference>
          <reference field="7" count="1" selected="0">
            <x v="0"/>
          </reference>
          <reference field="18" count="1" selected="0">
            <x v="11"/>
          </reference>
        </references>
      </pivotArea>
    </format>
    <format dxfId="1159">
      <pivotArea dataOnly="0" labelOnly="1" fieldPosition="0">
        <references count="4">
          <reference field="2" count="1" selected="0">
            <x v="6"/>
          </reference>
          <reference field="3" count="12">
            <x v="33"/>
            <x v="37"/>
            <x v="42"/>
            <x v="43"/>
            <x v="45"/>
            <x v="48"/>
            <x v="52"/>
            <x v="64"/>
            <x v="75"/>
            <x v="79"/>
            <x v="85"/>
            <x v="96"/>
          </reference>
          <reference field="7" count="1" selected="0">
            <x v="0"/>
          </reference>
          <reference field="18" count="1" selected="0">
            <x v="11"/>
          </reference>
        </references>
      </pivotArea>
    </format>
    <format dxfId="1158">
      <pivotArea dataOnly="0" labelOnly="1" fieldPosition="0">
        <references count="4">
          <reference field="2" count="1" selected="0">
            <x v="7"/>
          </reference>
          <reference field="3" count="7">
            <x v="29"/>
            <x v="34"/>
            <x v="61"/>
            <x v="65"/>
            <x v="78"/>
            <x v="83"/>
            <x v="88"/>
          </reference>
          <reference field="7" count="1" selected="0">
            <x v="0"/>
          </reference>
          <reference field="18" count="1" selected="0">
            <x v="11"/>
          </reference>
        </references>
      </pivotArea>
    </format>
    <format dxfId="1157">
      <pivotArea dataOnly="0" labelOnly="1" fieldPosition="0">
        <references count="4">
          <reference field="2" count="1" selected="0">
            <x v="8"/>
          </reference>
          <reference field="3" count="8">
            <x v="10"/>
            <x v="36"/>
            <x v="59"/>
            <x v="60"/>
            <x v="62"/>
            <x v="66"/>
            <x v="67"/>
            <x v="92"/>
          </reference>
          <reference field="7" count="1" selected="0">
            <x v="0"/>
          </reference>
          <reference field="18" count="1" selected="0">
            <x v="11"/>
          </reference>
        </references>
      </pivotArea>
    </format>
    <format dxfId="1156">
      <pivotArea dataOnly="0" labelOnly="1" fieldPosition="0">
        <references count="4">
          <reference field="2" count="1" selected="0">
            <x v="9"/>
          </reference>
          <reference field="3" count="10">
            <x v="9"/>
            <x v="11"/>
            <x v="12"/>
            <x v="40"/>
            <x v="44"/>
            <x v="47"/>
            <x v="54"/>
            <x v="68"/>
            <x v="69"/>
            <x v="93"/>
          </reference>
          <reference field="7" count="1" selected="0">
            <x v="0"/>
          </reference>
          <reference field="18" count="1" selected="0">
            <x v="11"/>
          </reference>
        </references>
      </pivotArea>
    </format>
    <format dxfId="1155">
      <pivotArea dataOnly="0" labelOnly="1" fieldPosition="0">
        <references count="4">
          <reference field="2" count="1" selected="0">
            <x v="2"/>
          </reference>
          <reference field="3" count="1">
            <x v="20"/>
          </reference>
          <reference field="7" count="1" selected="0">
            <x v="0"/>
          </reference>
          <reference field="18" count="1" selected="0">
            <x v="12"/>
          </reference>
        </references>
      </pivotArea>
    </format>
    <format dxfId="1154">
      <pivotArea dataOnly="0" labelOnly="1" fieldPosition="0">
        <references count="4">
          <reference field="2" count="1" selected="0">
            <x v="5"/>
          </reference>
          <reference field="3" count="3">
            <x v="51"/>
            <x v="63"/>
            <x v="80"/>
          </reference>
          <reference field="7" count="1" selected="0">
            <x v="0"/>
          </reference>
          <reference field="18" count="1" selected="0">
            <x v="12"/>
          </reference>
        </references>
      </pivotArea>
    </format>
    <format dxfId="1153">
      <pivotArea dataOnly="0" labelOnly="1" fieldPosition="0">
        <references count="4">
          <reference field="2" count="1" selected="0">
            <x v="6"/>
          </reference>
          <reference field="3" count="3">
            <x v="33"/>
            <x v="48"/>
            <x v="52"/>
          </reference>
          <reference field="7" count="1" selected="0">
            <x v="0"/>
          </reference>
          <reference field="18" count="1" selected="0">
            <x v="12"/>
          </reference>
        </references>
      </pivotArea>
    </format>
    <format dxfId="1152">
      <pivotArea dataOnly="0" labelOnly="1" fieldPosition="0">
        <references count="4">
          <reference field="2" count="1" selected="0">
            <x v="7"/>
          </reference>
          <reference field="3" count="3">
            <x v="77"/>
            <x v="78"/>
            <x v="88"/>
          </reference>
          <reference field="7" count="1" selected="0">
            <x v="0"/>
          </reference>
          <reference field="18" count="1" selected="0">
            <x v="12"/>
          </reference>
        </references>
      </pivotArea>
    </format>
    <format dxfId="1151">
      <pivotArea dataOnly="0" labelOnly="1" fieldPosition="0">
        <references count="4">
          <reference field="2" count="1" selected="0">
            <x v="8"/>
          </reference>
          <reference field="3" count="3">
            <x v="36"/>
            <x v="66"/>
            <x v="67"/>
          </reference>
          <reference field="7" count="1" selected="0">
            <x v="0"/>
          </reference>
          <reference field="18" count="1" selected="0">
            <x v="12"/>
          </reference>
        </references>
      </pivotArea>
    </format>
    <format dxfId="1150">
      <pivotArea dataOnly="0" labelOnly="1" fieldPosition="0">
        <references count="4">
          <reference field="2" count="1" selected="0">
            <x v="9"/>
          </reference>
          <reference field="3" count="1">
            <x v="54"/>
          </reference>
          <reference field="7" count="1" selected="0">
            <x v="0"/>
          </reference>
          <reference field="18" count="1" selected="0">
            <x v="12"/>
          </reference>
        </references>
      </pivotArea>
    </format>
    <format dxfId="1149">
      <pivotArea dataOnly="0" labelOnly="1" fieldPosition="0">
        <references count="4">
          <reference field="2" count="1" selected="0">
            <x v="2"/>
          </reference>
          <reference field="3" count="1">
            <x v="20"/>
          </reference>
          <reference field="7" count="1" selected="0">
            <x v="0"/>
          </reference>
          <reference field="18" count="1" selected="0">
            <x v="14"/>
          </reference>
        </references>
      </pivotArea>
    </format>
    <format dxfId="1148">
      <pivotArea dataOnly="0" labelOnly="1" fieldPosition="0">
        <references count="4">
          <reference field="2" count="1" selected="0">
            <x v="4"/>
          </reference>
          <reference field="3" count="6">
            <x v="27"/>
            <x v="28"/>
            <x v="56"/>
            <x v="72"/>
            <x v="76"/>
            <x v="95"/>
          </reference>
          <reference field="7" count="1" selected="0">
            <x v="0"/>
          </reference>
          <reference field="18" count="1" selected="0">
            <x v="14"/>
          </reference>
        </references>
      </pivotArea>
    </format>
    <format dxfId="1147">
      <pivotArea dataOnly="0" labelOnly="1" fieldPosition="0">
        <references count="4">
          <reference field="2" count="1" selected="0">
            <x v="5"/>
          </reference>
          <reference field="3" count="3">
            <x v="51"/>
            <x v="80"/>
            <x v="91"/>
          </reference>
          <reference field="7" count="1" selected="0">
            <x v="0"/>
          </reference>
          <reference field="18" count="1" selected="0">
            <x v="14"/>
          </reference>
        </references>
      </pivotArea>
    </format>
    <format dxfId="1146">
      <pivotArea dataOnly="0" labelOnly="1" fieldPosition="0">
        <references count="4">
          <reference field="2" count="1" selected="0">
            <x v="6"/>
          </reference>
          <reference field="3" count="6">
            <x v="33"/>
            <x v="42"/>
            <x v="43"/>
            <x v="48"/>
            <x v="52"/>
            <x v="79"/>
          </reference>
          <reference field="7" count="1" selected="0">
            <x v="0"/>
          </reference>
          <reference field="18" count="1" selected="0">
            <x v="14"/>
          </reference>
        </references>
      </pivotArea>
    </format>
    <format dxfId="1145">
      <pivotArea dataOnly="0" labelOnly="1" fieldPosition="0">
        <references count="4">
          <reference field="2" count="1" selected="0">
            <x v="7"/>
          </reference>
          <reference field="3" count="7">
            <x v="29"/>
            <x v="46"/>
            <x v="61"/>
            <x v="77"/>
            <x v="78"/>
            <x v="82"/>
            <x v="88"/>
          </reference>
          <reference field="7" count="1" selected="0">
            <x v="0"/>
          </reference>
          <reference field="18" count="1" selected="0">
            <x v="14"/>
          </reference>
        </references>
      </pivotArea>
    </format>
    <format dxfId="1144">
      <pivotArea dataOnly="0" labelOnly="1" fieldPosition="0">
        <references count="4">
          <reference field="2" count="1" selected="0">
            <x v="8"/>
          </reference>
          <reference field="3" count="5">
            <x v="10"/>
            <x v="60"/>
            <x v="62"/>
            <x v="67"/>
            <x v="92"/>
          </reference>
          <reference field="7" count="1" selected="0">
            <x v="0"/>
          </reference>
          <reference field="18" count="1" selected="0">
            <x v="14"/>
          </reference>
        </references>
      </pivotArea>
    </format>
    <format dxfId="1143">
      <pivotArea dataOnly="0" labelOnly="1" fieldPosition="0">
        <references count="4">
          <reference field="2" count="1" selected="0">
            <x v="9"/>
          </reference>
          <reference field="3" count="6">
            <x v="9"/>
            <x v="40"/>
            <x v="44"/>
            <x v="47"/>
            <x v="54"/>
            <x v="69"/>
          </reference>
          <reference field="7" count="1" selected="0">
            <x v="0"/>
          </reference>
          <reference field="18" count="1" selected="0">
            <x v="14"/>
          </reference>
        </references>
      </pivotArea>
    </format>
    <format dxfId="1142">
      <pivotArea dataOnly="0" labelOnly="1" fieldPosition="0">
        <references count="4">
          <reference field="2" count="1" selected="0">
            <x v="2"/>
          </reference>
          <reference field="3" count="1">
            <x v="17"/>
          </reference>
          <reference field="7" count="1" selected="0">
            <x v="0"/>
          </reference>
          <reference field="18" count="1" selected="0">
            <x v="15"/>
          </reference>
        </references>
      </pivotArea>
    </format>
    <format dxfId="1141">
      <pivotArea dataOnly="0" labelOnly="1" fieldPosition="0">
        <references count="4">
          <reference field="2" count="1" selected="0">
            <x v="4"/>
          </reference>
          <reference field="3" count="3">
            <x v="27"/>
            <x v="53"/>
            <x v="72"/>
          </reference>
          <reference field="7" count="1" selected="0">
            <x v="0"/>
          </reference>
          <reference field="18" count="1" selected="0">
            <x v="16"/>
          </reference>
        </references>
      </pivotArea>
    </format>
    <format dxfId="1140">
      <pivotArea dataOnly="0" labelOnly="1" fieldPosition="0">
        <references count="4">
          <reference field="2" count="1" selected="0">
            <x v="6"/>
          </reference>
          <reference field="3" count="1">
            <x v="85"/>
          </reference>
          <reference field="7" count="1" selected="0">
            <x v="0"/>
          </reference>
          <reference field="18" count="1" selected="0">
            <x v="16"/>
          </reference>
        </references>
      </pivotArea>
    </format>
    <format dxfId="1139">
      <pivotArea dataOnly="0" labelOnly="1" fieldPosition="0">
        <references count="4">
          <reference field="2" count="1" selected="0">
            <x v="7"/>
          </reference>
          <reference field="3" count="2">
            <x v="74"/>
            <x v="78"/>
          </reference>
          <reference field="7" count="1" selected="0">
            <x v="0"/>
          </reference>
          <reference field="18" count="1" selected="0">
            <x v="16"/>
          </reference>
        </references>
      </pivotArea>
    </format>
    <format dxfId="1138">
      <pivotArea dataOnly="0" labelOnly="1" fieldPosition="0">
        <references count="4">
          <reference field="2" count="1" selected="0">
            <x v="2"/>
          </reference>
          <reference field="3" count="1">
            <x v="17"/>
          </reference>
          <reference field="7" count="1" selected="0">
            <x v="1"/>
          </reference>
          <reference field="18" count="1" selected="0">
            <x v="6"/>
          </reference>
        </references>
      </pivotArea>
    </format>
    <format dxfId="1137">
      <pivotArea dataOnly="0" labelOnly="1" outline="0" axis="axisValues" fieldPosition="0"/>
    </format>
    <format dxfId="1136">
      <pivotArea dataOnly="0" labelOnly="1" fieldPosition="0">
        <references count="1">
          <reference field="2" count="0"/>
        </references>
      </pivotArea>
    </format>
    <format dxfId="1135">
      <pivotArea collapsedLevelsAreSubtotals="1" fieldPosition="0">
        <references count="3">
          <reference field="2" count="1">
            <x v="2"/>
          </reference>
          <reference field="7" count="1" selected="0">
            <x v="0"/>
          </reference>
          <reference field="18" count="1" selected="0">
            <x v="2"/>
          </reference>
        </references>
      </pivotArea>
    </format>
    <format dxfId="1134">
      <pivotArea collapsedLevelsAreSubtotals="1" fieldPosition="0">
        <references count="3">
          <reference field="2" count="1">
            <x v="5"/>
          </reference>
          <reference field="7" count="1" selected="0">
            <x v="0"/>
          </reference>
          <reference field="18" count="1" selected="0">
            <x v="2"/>
          </reference>
        </references>
      </pivotArea>
    </format>
    <format dxfId="1133">
      <pivotArea collapsedLevelsAreSubtotals="1" fieldPosition="0">
        <references count="3">
          <reference field="2" count="1">
            <x v="6"/>
          </reference>
          <reference field="7" count="1" selected="0">
            <x v="0"/>
          </reference>
          <reference field="18" count="1" selected="0">
            <x v="2"/>
          </reference>
        </references>
      </pivotArea>
    </format>
    <format dxfId="1132">
      <pivotArea collapsedLevelsAreSubtotals="1" fieldPosition="0">
        <references count="3">
          <reference field="2" count="1">
            <x v="7"/>
          </reference>
          <reference field="7" count="1" selected="0">
            <x v="0"/>
          </reference>
          <reference field="18" count="1" selected="0">
            <x v="2"/>
          </reference>
        </references>
      </pivotArea>
    </format>
    <format dxfId="1131">
      <pivotArea collapsedLevelsAreSubtotals="1" fieldPosition="0">
        <references count="3">
          <reference field="2" count="1">
            <x v="8"/>
          </reference>
          <reference field="7" count="1" selected="0">
            <x v="0"/>
          </reference>
          <reference field="18" count="1" selected="0">
            <x v="2"/>
          </reference>
        </references>
      </pivotArea>
    </format>
    <format dxfId="1130">
      <pivotArea collapsedLevelsAreSubtotals="1" fieldPosition="0">
        <references count="3">
          <reference field="2" count="1">
            <x v="9"/>
          </reference>
          <reference field="7" count="1" selected="0">
            <x v="0"/>
          </reference>
          <reference field="18" count="1" selected="0">
            <x v="2"/>
          </reference>
        </references>
      </pivotArea>
    </format>
    <format dxfId="1129">
      <pivotArea collapsedLevelsAreSubtotals="1" fieldPosition="0">
        <references count="3">
          <reference field="2" count="1">
            <x v="3"/>
          </reference>
          <reference field="7" count="1" selected="0">
            <x v="0"/>
          </reference>
          <reference field="18" count="1" selected="0">
            <x v="3"/>
          </reference>
        </references>
      </pivotArea>
    </format>
    <format dxfId="1128">
      <pivotArea outline="0" collapsedLevelsAreSubtotals="1" fieldPosition="0"/>
    </format>
    <format dxfId="1127">
      <pivotArea dataOnly="0" labelOnly="1" outline="0" axis="axisValues" fieldPosition="0"/>
    </format>
    <format dxfId="1126">
      <pivotArea dataOnly="0" labelOnly="1" fieldPosition="0">
        <references count="1">
          <reference field="7" count="0"/>
        </references>
      </pivotArea>
    </format>
    <format dxfId="1125">
      <pivotArea dataOnly="0" labelOnly="1" fieldPosition="0">
        <references count="1">
          <reference field="18" count="0"/>
        </references>
      </pivotArea>
    </format>
    <format dxfId="1124">
      <pivotArea dataOnly="0" labelOnly="1" fieldPosition="0">
        <references count="1">
          <reference field="2" count="0"/>
        </references>
      </pivotArea>
    </format>
    <format dxfId="1123">
      <pivotArea field="7" type="button" dataOnly="0" labelOnly="1" outline="0" axis="axisRow" fieldPosition="0"/>
    </format>
    <format dxfId="1122">
      <pivotArea dataOnly="0" labelOnly="1" outline="0" axis="axisValues" fieldPosition="0"/>
    </format>
    <format dxfId="1121">
      <pivotArea collapsedLevelsAreSubtotals="1" fieldPosition="0">
        <references count="1">
          <reference field="7" count="1">
            <x v="0"/>
          </reference>
        </references>
      </pivotArea>
    </format>
    <format dxfId="1120">
      <pivotArea collapsedLevelsAreSubtotals="1" fieldPosition="0">
        <references count="2">
          <reference field="7" count="1" selected="0">
            <x v="0"/>
          </reference>
          <reference field="18" count="1">
            <x v="0"/>
          </reference>
        </references>
      </pivotArea>
    </format>
    <format dxfId="1119">
      <pivotArea collapsedLevelsAreSubtotals="1" fieldPosition="0">
        <references count="3">
          <reference field="2" count="1">
            <x v="0"/>
          </reference>
          <reference field="7" count="1" selected="0">
            <x v="0"/>
          </reference>
          <reference field="18" count="1" selected="0">
            <x v="0"/>
          </reference>
        </references>
      </pivotArea>
    </format>
    <format dxfId="1118">
      <pivotArea collapsedLevelsAreSubtotals="1" fieldPosition="0">
        <references count="1">
          <reference field="7" count="1">
            <x v="0"/>
          </reference>
        </references>
      </pivotArea>
    </format>
    <format dxfId="1117">
      <pivotArea collapsedLevelsAreSubtotals="1" fieldPosition="0">
        <references count="2">
          <reference field="7" count="1" selected="0">
            <x v="0"/>
          </reference>
          <reference field="18" count="1">
            <x v="0"/>
          </reference>
        </references>
      </pivotArea>
    </format>
    <format dxfId="1116">
      <pivotArea collapsedLevelsAreSubtotals="1" fieldPosition="0">
        <references count="3">
          <reference field="2" count="1">
            <x v="0"/>
          </reference>
          <reference field="7" count="1" selected="0">
            <x v="0"/>
          </reference>
          <reference field="18" count="1" selected="0">
            <x v="0"/>
          </reference>
        </references>
      </pivotArea>
    </format>
    <format dxfId="1115">
      <pivotArea collapsedLevelsAreSubtotals="1" fieldPosition="0">
        <references count="2">
          <reference field="7" count="1" selected="0">
            <x v="0"/>
          </reference>
          <reference field="18" count="1">
            <x v="1"/>
          </reference>
        </references>
      </pivotArea>
    </format>
    <format dxfId="1114">
      <pivotArea collapsedLevelsAreSubtotals="1" fieldPosition="0">
        <references count="3">
          <reference field="2" count="1">
            <x v="1"/>
          </reference>
          <reference field="7" count="1" selected="0">
            <x v="0"/>
          </reference>
          <reference field="18" count="1" selected="0">
            <x v="1"/>
          </reference>
        </references>
      </pivotArea>
    </format>
    <format dxfId="1113">
      <pivotArea collapsedLevelsAreSubtotals="1" fieldPosition="0">
        <references count="2">
          <reference field="7" count="1" selected="0">
            <x v="0"/>
          </reference>
          <reference field="18" count="1">
            <x v="1"/>
          </reference>
        </references>
      </pivotArea>
    </format>
    <format dxfId="1112">
      <pivotArea collapsedLevelsAreSubtotals="1" fieldPosition="0">
        <references count="3">
          <reference field="2" count="1">
            <x v="1"/>
          </reference>
          <reference field="7" count="1" selected="0">
            <x v="0"/>
          </reference>
          <reference field="18" count="1" selected="0">
            <x v="1"/>
          </reference>
        </references>
      </pivotArea>
    </format>
    <format dxfId="1111">
      <pivotArea collapsedLevelsAreSubtotals="1" fieldPosition="0">
        <references count="3">
          <reference field="2" count="1">
            <x v="5"/>
          </reference>
          <reference field="7" count="1" selected="0">
            <x v="0"/>
          </reference>
          <reference field="18" count="1" selected="0">
            <x v="1"/>
          </reference>
        </references>
      </pivotArea>
    </format>
    <format dxfId="1110">
      <pivotArea collapsedLevelsAreSubtotals="1" fieldPosition="0">
        <references count="3">
          <reference field="2" count="1">
            <x v="5"/>
          </reference>
          <reference field="7" count="1" selected="0">
            <x v="0"/>
          </reference>
          <reference field="18" count="1" selected="0">
            <x v="1"/>
          </reference>
        </references>
      </pivotArea>
    </format>
    <format dxfId="1109">
      <pivotArea collapsedLevelsAreSubtotals="1" fieldPosition="0">
        <references count="3">
          <reference field="2" count="1">
            <x v="6"/>
          </reference>
          <reference field="7" count="1" selected="0">
            <x v="0"/>
          </reference>
          <reference field="18" count="1" selected="0">
            <x v="1"/>
          </reference>
        </references>
      </pivotArea>
    </format>
    <format dxfId="1108">
      <pivotArea collapsedLevelsAreSubtotals="1" fieldPosition="0">
        <references count="3">
          <reference field="2" count="1">
            <x v="6"/>
          </reference>
          <reference field="7" count="1" selected="0">
            <x v="0"/>
          </reference>
          <reference field="18" count="1" selected="0">
            <x v="1"/>
          </reference>
        </references>
      </pivotArea>
    </format>
    <format dxfId="1107">
      <pivotArea collapsedLevelsAreSubtotals="1" fieldPosition="0">
        <references count="3">
          <reference field="2" count="1">
            <x v="8"/>
          </reference>
          <reference field="7" count="1" selected="0">
            <x v="0"/>
          </reference>
          <reference field="18" count="1" selected="0">
            <x v="1"/>
          </reference>
        </references>
      </pivotArea>
    </format>
    <format dxfId="1106">
      <pivotArea collapsedLevelsAreSubtotals="1" fieldPosition="0">
        <references count="3">
          <reference field="2" count="1">
            <x v="8"/>
          </reference>
          <reference field="7" count="1" selected="0">
            <x v="0"/>
          </reference>
          <reference field="18" count="1" selected="0">
            <x v="1"/>
          </reference>
        </references>
      </pivotArea>
    </format>
    <format dxfId="1105">
      <pivotArea collapsedLevelsAreSubtotals="1" fieldPosition="0">
        <references count="2">
          <reference field="7" count="1" selected="0">
            <x v="0"/>
          </reference>
          <reference field="18" count="1">
            <x v="2"/>
          </reference>
        </references>
      </pivotArea>
    </format>
    <format dxfId="1104">
      <pivotArea collapsedLevelsAreSubtotals="1" fieldPosition="0">
        <references count="3">
          <reference field="2" count="1">
            <x v="2"/>
          </reference>
          <reference field="7" count="1" selected="0">
            <x v="0"/>
          </reference>
          <reference field="18" count="1" selected="0">
            <x v="2"/>
          </reference>
        </references>
      </pivotArea>
    </format>
    <format dxfId="1103">
      <pivotArea collapsedLevelsAreSubtotals="1" fieldPosition="0">
        <references count="2">
          <reference field="7" count="1" selected="0">
            <x v="0"/>
          </reference>
          <reference field="18" count="1">
            <x v="2"/>
          </reference>
        </references>
      </pivotArea>
    </format>
    <format dxfId="1102">
      <pivotArea collapsedLevelsAreSubtotals="1" fieldPosition="0">
        <references count="3">
          <reference field="2" count="1">
            <x v="2"/>
          </reference>
          <reference field="7" count="1" selected="0">
            <x v="0"/>
          </reference>
          <reference field="18" count="1" selected="0">
            <x v="2"/>
          </reference>
        </references>
      </pivotArea>
    </format>
    <format dxfId="1101">
      <pivotArea collapsedLevelsAreSubtotals="1" fieldPosition="0">
        <references count="3">
          <reference field="2" count="1">
            <x v="4"/>
          </reference>
          <reference field="7" count="1" selected="0">
            <x v="0"/>
          </reference>
          <reference field="18" count="1" selected="0">
            <x v="2"/>
          </reference>
        </references>
      </pivotArea>
    </format>
    <format dxfId="1100">
      <pivotArea collapsedLevelsAreSubtotals="1" fieldPosition="0">
        <references count="3">
          <reference field="2" count="1">
            <x v="4"/>
          </reference>
          <reference field="7" count="1" selected="0">
            <x v="0"/>
          </reference>
          <reference field="18" count="1" selected="0">
            <x v="2"/>
          </reference>
        </references>
      </pivotArea>
    </format>
    <format dxfId="1099">
      <pivotArea collapsedLevelsAreSubtotals="1" fieldPosition="0">
        <references count="3">
          <reference field="2" count="1">
            <x v="5"/>
          </reference>
          <reference field="7" count="1" selected="0">
            <x v="0"/>
          </reference>
          <reference field="18" count="1" selected="0">
            <x v="2"/>
          </reference>
        </references>
      </pivotArea>
    </format>
    <format dxfId="1098">
      <pivotArea collapsedLevelsAreSubtotals="1" fieldPosition="0">
        <references count="3">
          <reference field="2" count="1">
            <x v="6"/>
          </reference>
          <reference field="7" count="1" selected="0">
            <x v="0"/>
          </reference>
          <reference field="18" count="1" selected="0">
            <x v="2"/>
          </reference>
        </references>
      </pivotArea>
    </format>
    <format dxfId="1097">
      <pivotArea collapsedLevelsAreSubtotals="1" fieldPosition="0">
        <references count="3">
          <reference field="2" count="1">
            <x v="7"/>
          </reference>
          <reference field="7" count="1" selected="0">
            <x v="0"/>
          </reference>
          <reference field="18" count="1" selected="0">
            <x v="2"/>
          </reference>
        </references>
      </pivotArea>
    </format>
    <format dxfId="1096">
      <pivotArea collapsedLevelsAreSubtotals="1" fieldPosition="0">
        <references count="3">
          <reference field="2" count="1">
            <x v="8"/>
          </reference>
          <reference field="7" count="1" selected="0">
            <x v="0"/>
          </reference>
          <reference field="18" count="1" selected="0">
            <x v="2"/>
          </reference>
        </references>
      </pivotArea>
    </format>
    <format dxfId="1095">
      <pivotArea collapsedLevelsAreSubtotals="1" fieldPosition="0">
        <references count="2">
          <reference field="7" count="1" selected="0">
            <x v="0"/>
          </reference>
          <reference field="18" count="1">
            <x v="3"/>
          </reference>
        </references>
      </pivotArea>
    </format>
    <format dxfId="1094">
      <pivotArea collapsedLevelsAreSubtotals="1" fieldPosition="0">
        <references count="3">
          <reference field="2" count="1">
            <x v="3"/>
          </reference>
          <reference field="7" count="1" selected="0">
            <x v="0"/>
          </reference>
          <reference field="18" count="1" selected="0">
            <x v="3"/>
          </reference>
        </references>
      </pivotArea>
    </format>
    <format dxfId="1093">
      <pivotArea collapsedLevelsAreSubtotals="1" fieldPosition="0">
        <references count="3">
          <reference field="2" count="1">
            <x v="4"/>
          </reference>
          <reference field="7" count="1" selected="0">
            <x v="0"/>
          </reference>
          <reference field="18" count="1" selected="0">
            <x v="3"/>
          </reference>
        </references>
      </pivotArea>
    </format>
    <format dxfId="1092">
      <pivotArea collapsedLevelsAreSubtotals="1" fieldPosition="0">
        <references count="3">
          <reference field="2" count="1">
            <x v="5"/>
          </reference>
          <reference field="7" count="1" selected="0">
            <x v="0"/>
          </reference>
          <reference field="18" count="1" selected="0">
            <x v="3"/>
          </reference>
        </references>
      </pivotArea>
    </format>
    <format dxfId="1091">
      <pivotArea collapsedLevelsAreSubtotals="1" fieldPosition="0">
        <references count="3">
          <reference field="2" count="1">
            <x v="6"/>
          </reference>
          <reference field="7" count="1" selected="0">
            <x v="0"/>
          </reference>
          <reference field="18" count="1" selected="0">
            <x v="3"/>
          </reference>
        </references>
      </pivotArea>
    </format>
    <format dxfId="1090">
      <pivotArea collapsedLevelsAreSubtotals="1" fieldPosition="0">
        <references count="3">
          <reference field="2" count="1">
            <x v="7"/>
          </reference>
          <reference field="7" count="1" selected="0">
            <x v="0"/>
          </reference>
          <reference field="18" count="1" selected="0">
            <x v="3"/>
          </reference>
        </references>
      </pivotArea>
    </format>
    <format dxfId="1089">
      <pivotArea collapsedLevelsAreSubtotals="1" fieldPosition="0">
        <references count="3">
          <reference field="2" count="1">
            <x v="8"/>
          </reference>
          <reference field="7" count="1" selected="0">
            <x v="0"/>
          </reference>
          <reference field="18" count="1" selected="0">
            <x v="3"/>
          </reference>
        </references>
      </pivotArea>
    </format>
    <format dxfId="1088">
      <pivotArea collapsedLevelsAreSubtotals="1" fieldPosition="0">
        <references count="3">
          <reference field="2" count="1">
            <x v="9"/>
          </reference>
          <reference field="7" count="1" selected="0">
            <x v="0"/>
          </reference>
          <reference field="18" count="1" selected="0">
            <x v="3"/>
          </reference>
        </references>
      </pivotArea>
    </format>
    <format dxfId="1087">
      <pivotArea collapsedLevelsAreSubtotals="1" fieldPosition="0">
        <references count="2">
          <reference field="7" count="1" selected="0">
            <x v="0"/>
          </reference>
          <reference field="18" count="1">
            <x v="4"/>
          </reference>
        </references>
      </pivotArea>
    </format>
    <format dxfId="1086">
      <pivotArea collapsedLevelsAreSubtotals="1" fieldPosition="0">
        <references count="3">
          <reference field="2" count="1">
            <x v="2"/>
          </reference>
          <reference field="7" count="1" selected="0">
            <x v="0"/>
          </reference>
          <reference field="18" count="1" selected="0">
            <x v="4"/>
          </reference>
        </references>
      </pivotArea>
    </format>
    <format dxfId="1085">
      <pivotArea collapsedLevelsAreSubtotals="1" fieldPosition="0">
        <references count="4">
          <reference field="2" count="1" selected="0">
            <x v="2"/>
          </reference>
          <reference field="3" count="1">
            <x v="20"/>
          </reference>
          <reference field="7" count="1" selected="0">
            <x v="0"/>
          </reference>
          <reference field="18" count="1" selected="0">
            <x v="4"/>
          </reference>
        </references>
      </pivotArea>
    </format>
    <format dxfId="1084">
      <pivotArea collapsedLevelsAreSubtotals="1" fieldPosition="0">
        <references count="3">
          <reference field="2" count="1">
            <x v="3"/>
          </reference>
          <reference field="7" count="1" selected="0">
            <x v="0"/>
          </reference>
          <reference field="18" count="1" selected="0">
            <x v="4"/>
          </reference>
        </references>
      </pivotArea>
    </format>
    <format dxfId="1083">
      <pivotArea collapsedLevelsAreSubtotals="1" fieldPosition="0">
        <references count="3">
          <reference field="2" count="1">
            <x v="4"/>
          </reference>
          <reference field="7" count="1" selected="0">
            <x v="0"/>
          </reference>
          <reference field="18" count="1" selected="0">
            <x v="4"/>
          </reference>
        </references>
      </pivotArea>
    </format>
    <format dxfId="1082">
      <pivotArea collapsedLevelsAreSubtotals="1" fieldPosition="0">
        <references count="3">
          <reference field="2" count="1">
            <x v="5"/>
          </reference>
          <reference field="7" count="1" selected="0">
            <x v="0"/>
          </reference>
          <reference field="18" count="1" selected="0">
            <x v="4"/>
          </reference>
        </references>
      </pivotArea>
    </format>
    <format dxfId="1081">
      <pivotArea collapsedLevelsAreSubtotals="1" fieldPosition="0">
        <references count="3">
          <reference field="2" count="1">
            <x v="6"/>
          </reference>
          <reference field="7" count="1" selected="0">
            <x v="0"/>
          </reference>
          <reference field="18" count="1" selected="0">
            <x v="4"/>
          </reference>
        </references>
      </pivotArea>
    </format>
    <format dxfId="1080">
      <pivotArea collapsedLevelsAreSubtotals="1" fieldPosition="0">
        <references count="3">
          <reference field="2" count="1">
            <x v="7"/>
          </reference>
          <reference field="7" count="1" selected="0">
            <x v="0"/>
          </reference>
          <reference field="18" count="1" selected="0">
            <x v="4"/>
          </reference>
        </references>
      </pivotArea>
    </format>
    <format dxfId="1079">
      <pivotArea collapsedLevelsAreSubtotals="1" fieldPosition="0">
        <references count="3">
          <reference field="2" count="1">
            <x v="8"/>
          </reference>
          <reference field="7" count="1" selected="0">
            <x v="0"/>
          </reference>
          <reference field="18" count="1" selected="0">
            <x v="4"/>
          </reference>
        </references>
      </pivotArea>
    </format>
    <format dxfId="1078">
      <pivotArea collapsedLevelsAreSubtotals="1" fieldPosition="0">
        <references count="3">
          <reference field="2" count="1">
            <x v="9"/>
          </reference>
          <reference field="7" count="1" selected="0">
            <x v="0"/>
          </reference>
          <reference field="18" count="1" selected="0">
            <x v="4"/>
          </reference>
        </references>
      </pivotArea>
    </format>
    <format dxfId="1077">
      <pivotArea collapsedLevelsAreSubtotals="1" fieldPosition="0">
        <references count="2">
          <reference field="7" count="1" selected="0">
            <x v="0"/>
          </reference>
          <reference field="18" count="1">
            <x v="5"/>
          </reference>
        </references>
      </pivotArea>
    </format>
    <format dxfId="1076">
      <pivotArea collapsedLevelsAreSubtotals="1" fieldPosition="0">
        <references count="3">
          <reference field="2" count="1">
            <x v="0"/>
          </reference>
          <reference field="7" count="1" selected="0">
            <x v="0"/>
          </reference>
          <reference field="18" count="1" selected="0">
            <x v="5"/>
          </reference>
        </references>
      </pivotArea>
    </format>
    <format dxfId="1075">
      <pivotArea collapsedLevelsAreSubtotals="1" fieldPosition="0">
        <references count="3">
          <reference field="2" count="1">
            <x v="1"/>
          </reference>
          <reference field="7" count="1" selected="0">
            <x v="0"/>
          </reference>
          <reference field="18" count="1" selected="0">
            <x v="5"/>
          </reference>
        </references>
      </pivotArea>
    </format>
    <format dxfId="1074">
      <pivotArea collapsedLevelsAreSubtotals="1" fieldPosition="0">
        <references count="3">
          <reference field="2" count="1">
            <x v="4"/>
          </reference>
          <reference field="7" count="1" selected="0">
            <x v="0"/>
          </reference>
          <reference field="18" count="1" selected="0">
            <x v="5"/>
          </reference>
        </references>
      </pivotArea>
    </format>
    <format dxfId="1073">
      <pivotArea collapsedLevelsAreSubtotals="1" fieldPosition="0">
        <references count="3">
          <reference field="2" count="1">
            <x v="5"/>
          </reference>
          <reference field="7" count="1" selected="0">
            <x v="0"/>
          </reference>
          <reference field="18" count="1" selected="0">
            <x v="5"/>
          </reference>
        </references>
      </pivotArea>
    </format>
    <format dxfId="1072">
      <pivotArea collapsedLevelsAreSubtotals="1" fieldPosition="0">
        <references count="3">
          <reference field="2" count="1">
            <x v="6"/>
          </reference>
          <reference field="7" count="1" selected="0">
            <x v="0"/>
          </reference>
          <reference field="18" count="1" selected="0">
            <x v="5"/>
          </reference>
        </references>
      </pivotArea>
    </format>
    <format dxfId="1071">
      <pivotArea collapsedLevelsAreSubtotals="1" fieldPosition="0">
        <references count="3">
          <reference field="2" count="1">
            <x v="7"/>
          </reference>
          <reference field="7" count="1" selected="0">
            <x v="0"/>
          </reference>
          <reference field="18" count="1" selected="0">
            <x v="5"/>
          </reference>
        </references>
      </pivotArea>
    </format>
    <format dxfId="1070">
      <pivotArea collapsedLevelsAreSubtotals="1" fieldPosition="0">
        <references count="3">
          <reference field="2" count="1">
            <x v="8"/>
          </reference>
          <reference field="7" count="1" selected="0">
            <x v="0"/>
          </reference>
          <reference field="18" count="1" selected="0">
            <x v="5"/>
          </reference>
        </references>
      </pivotArea>
    </format>
    <format dxfId="1069">
      <pivotArea collapsedLevelsAreSubtotals="1" fieldPosition="0">
        <references count="3">
          <reference field="2" count="1">
            <x v="9"/>
          </reference>
          <reference field="7" count="1" selected="0">
            <x v="0"/>
          </reference>
          <reference field="18" count="1" selected="0">
            <x v="5"/>
          </reference>
        </references>
      </pivotArea>
    </format>
    <format dxfId="1068">
      <pivotArea collapsedLevelsAreSubtotals="1" fieldPosition="0">
        <references count="2">
          <reference field="7" count="1" selected="0">
            <x v="0"/>
          </reference>
          <reference field="18" count="1">
            <x v="6"/>
          </reference>
        </references>
      </pivotArea>
    </format>
    <format dxfId="1067">
      <pivotArea collapsedLevelsAreSubtotals="1" fieldPosition="0">
        <references count="3">
          <reference field="2" count="1">
            <x v="2"/>
          </reference>
          <reference field="7" count="1" selected="0">
            <x v="0"/>
          </reference>
          <reference field="18" count="1" selected="0">
            <x v="6"/>
          </reference>
        </references>
      </pivotArea>
    </format>
    <format dxfId="1066">
      <pivotArea collapsedLevelsAreSubtotals="1" fieldPosition="0">
        <references count="2">
          <reference field="7" count="1" selected="0">
            <x v="0"/>
          </reference>
          <reference field="18" count="1">
            <x v="7"/>
          </reference>
        </references>
      </pivotArea>
    </format>
    <format dxfId="1065">
      <pivotArea collapsedLevelsAreSubtotals="1" fieldPosition="0">
        <references count="3">
          <reference field="2" count="1">
            <x v="0"/>
          </reference>
          <reference field="7" count="1" selected="0">
            <x v="0"/>
          </reference>
          <reference field="18" count="1" selected="0">
            <x v="7"/>
          </reference>
        </references>
      </pivotArea>
    </format>
    <format dxfId="1064">
      <pivotArea collapsedLevelsAreSubtotals="1" fieldPosition="0">
        <references count="2">
          <reference field="7" count="1" selected="0">
            <x v="0"/>
          </reference>
          <reference field="18" count="1">
            <x v="8"/>
          </reference>
        </references>
      </pivotArea>
    </format>
    <format dxfId="1063">
      <pivotArea collapsedLevelsAreSubtotals="1" fieldPosition="0">
        <references count="3">
          <reference field="2" count="1">
            <x v="0"/>
          </reference>
          <reference field="7" count="1" selected="0">
            <x v="0"/>
          </reference>
          <reference field="18" count="1" selected="0">
            <x v="8"/>
          </reference>
        </references>
      </pivotArea>
    </format>
    <format dxfId="1062">
      <pivotArea collapsedLevelsAreSubtotals="1" fieldPosition="0">
        <references count="3">
          <reference field="2" count="1">
            <x v="1"/>
          </reference>
          <reference field="7" count="1" selected="0">
            <x v="0"/>
          </reference>
          <reference field="18" count="1" selected="0">
            <x v="8"/>
          </reference>
        </references>
      </pivotArea>
    </format>
    <format dxfId="1061">
      <pivotArea collapsedLevelsAreSubtotals="1" fieldPosition="0">
        <references count="3">
          <reference field="2" count="1">
            <x v="5"/>
          </reference>
          <reference field="7" count="1" selected="0">
            <x v="0"/>
          </reference>
          <reference field="18" count="1" selected="0">
            <x v="8"/>
          </reference>
        </references>
      </pivotArea>
    </format>
    <format dxfId="1060">
      <pivotArea collapsedLevelsAreSubtotals="1" fieldPosition="0">
        <references count="3">
          <reference field="2" count="1">
            <x v="6"/>
          </reference>
          <reference field="7" count="1" selected="0">
            <x v="0"/>
          </reference>
          <reference field="18" count="1" selected="0">
            <x v="8"/>
          </reference>
        </references>
      </pivotArea>
    </format>
    <format dxfId="1059">
      <pivotArea collapsedLevelsAreSubtotals="1" fieldPosition="0">
        <references count="3">
          <reference field="2" count="1">
            <x v="7"/>
          </reference>
          <reference field="7" count="1" selected="0">
            <x v="0"/>
          </reference>
          <reference field="18" count="1" selected="0">
            <x v="8"/>
          </reference>
        </references>
      </pivotArea>
    </format>
    <format dxfId="1058">
      <pivotArea collapsedLevelsAreSubtotals="1" fieldPosition="0">
        <references count="3">
          <reference field="2" count="1">
            <x v="8"/>
          </reference>
          <reference field="7" count="1" selected="0">
            <x v="0"/>
          </reference>
          <reference field="18" count="1" selected="0">
            <x v="8"/>
          </reference>
        </references>
      </pivotArea>
    </format>
    <format dxfId="1057">
      <pivotArea collapsedLevelsAreSubtotals="1" fieldPosition="0">
        <references count="2">
          <reference field="7" count="1" selected="0">
            <x v="0"/>
          </reference>
          <reference field="18" count="1">
            <x v="9"/>
          </reference>
        </references>
      </pivotArea>
    </format>
    <format dxfId="1056">
      <pivotArea collapsedLevelsAreSubtotals="1" fieldPosition="0">
        <references count="3">
          <reference field="2" count="1">
            <x v="2"/>
          </reference>
          <reference field="7" count="1" selected="0">
            <x v="0"/>
          </reference>
          <reference field="18" count="1" selected="0">
            <x v="9"/>
          </reference>
        </references>
      </pivotArea>
    </format>
    <format dxfId="1055">
      <pivotArea collapsedLevelsAreSubtotals="1" fieldPosition="0">
        <references count="3">
          <reference field="2" count="1">
            <x v="4"/>
          </reference>
          <reference field="7" count="1" selected="0">
            <x v="0"/>
          </reference>
          <reference field="18" count="1" selected="0">
            <x v="9"/>
          </reference>
        </references>
      </pivotArea>
    </format>
    <format dxfId="1054">
      <pivotArea collapsedLevelsAreSubtotals="1" fieldPosition="0">
        <references count="3">
          <reference field="2" count="1">
            <x v="5"/>
          </reference>
          <reference field="7" count="1" selected="0">
            <x v="0"/>
          </reference>
          <reference field="18" count="1" selected="0">
            <x v="9"/>
          </reference>
        </references>
      </pivotArea>
    </format>
    <format dxfId="1053">
      <pivotArea collapsedLevelsAreSubtotals="1" fieldPosition="0">
        <references count="3">
          <reference field="2" count="1">
            <x v="6"/>
          </reference>
          <reference field="7" count="1" selected="0">
            <x v="0"/>
          </reference>
          <reference field="18" count="1" selected="0">
            <x v="9"/>
          </reference>
        </references>
      </pivotArea>
    </format>
    <format dxfId="1052">
      <pivotArea collapsedLevelsAreSubtotals="1" fieldPosition="0">
        <references count="3">
          <reference field="2" count="1">
            <x v="7"/>
          </reference>
          <reference field="7" count="1" selected="0">
            <x v="0"/>
          </reference>
          <reference field="18" count="1" selected="0">
            <x v="9"/>
          </reference>
        </references>
      </pivotArea>
    </format>
    <format dxfId="1051">
      <pivotArea collapsedLevelsAreSubtotals="1" fieldPosition="0">
        <references count="3">
          <reference field="2" count="1">
            <x v="8"/>
          </reference>
          <reference field="7" count="1" selected="0">
            <x v="0"/>
          </reference>
          <reference field="18" count="1" selected="0">
            <x v="9"/>
          </reference>
        </references>
      </pivotArea>
    </format>
    <format dxfId="1050">
      <pivotArea collapsedLevelsAreSubtotals="1" fieldPosition="0">
        <references count="3">
          <reference field="2" count="1">
            <x v="9"/>
          </reference>
          <reference field="7" count="1" selected="0">
            <x v="0"/>
          </reference>
          <reference field="18" count="1" selected="0">
            <x v="9"/>
          </reference>
        </references>
      </pivotArea>
    </format>
    <format dxfId="1049">
      <pivotArea collapsedLevelsAreSubtotals="1" fieldPosition="0">
        <references count="2">
          <reference field="7" count="1" selected="0">
            <x v="0"/>
          </reference>
          <reference field="18" count="1">
            <x v="10"/>
          </reference>
        </references>
      </pivotArea>
    </format>
    <format dxfId="1048">
      <pivotArea collapsedLevelsAreSubtotals="1" fieldPosition="0">
        <references count="3">
          <reference field="2" count="1">
            <x v="2"/>
          </reference>
          <reference field="7" count="1" selected="0">
            <x v="0"/>
          </reference>
          <reference field="18" count="1" selected="0">
            <x v="10"/>
          </reference>
        </references>
      </pivotArea>
    </format>
    <format dxfId="1047">
      <pivotArea collapsedLevelsAreSubtotals="1" fieldPosition="0">
        <references count="3">
          <reference field="2" count="1">
            <x v="4"/>
          </reference>
          <reference field="7" count="1" selected="0">
            <x v="0"/>
          </reference>
          <reference field="18" count="1" selected="0">
            <x v="10"/>
          </reference>
        </references>
      </pivotArea>
    </format>
    <format dxfId="1046">
      <pivotArea collapsedLevelsAreSubtotals="1" fieldPosition="0">
        <references count="3">
          <reference field="2" count="1">
            <x v="5"/>
          </reference>
          <reference field="7" count="1" selected="0">
            <x v="0"/>
          </reference>
          <reference field="18" count="1" selected="0">
            <x v="10"/>
          </reference>
        </references>
      </pivotArea>
    </format>
    <format dxfId="1045">
      <pivotArea collapsedLevelsAreSubtotals="1" fieldPosition="0">
        <references count="3">
          <reference field="2" count="1">
            <x v="6"/>
          </reference>
          <reference field="7" count="1" selected="0">
            <x v="0"/>
          </reference>
          <reference field="18" count="1" selected="0">
            <x v="10"/>
          </reference>
        </references>
      </pivotArea>
    </format>
    <format dxfId="1044">
      <pivotArea collapsedLevelsAreSubtotals="1" fieldPosition="0">
        <references count="3">
          <reference field="2" count="1">
            <x v="7"/>
          </reference>
          <reference field="7" count="1" selected="0">
            <x v="0"/>
          </reference>
          <reference field="18" count="1" selected="0">
            <x v="10"/>
          </reference>
        </references>
      </pivotArea>
    </format>
    <format dxfId="1043">
      <pivotArea collapsedLevelsAreSubtotals="1" fieldPosition="0">
        <references count="3">
          <reference field="2" count="1">
            <x v="8"/>
          </reference>
          <reference field="7" count="1" selected="0">
            <x v="0"/>
          </reference>
          <reference field="18" count="1" selected="0">
            <x v="10"/>
          </reference>
        </references>
      </pivotArea>
    </format>
    <format dxfId="1042">
      <pivotArea collapsedLevelsAreSubtotals="1" fieldPosition="0">
        <references count="3">
          <reference field="2" count="1">
            <x v="9"/>
          </reference>
          <reference field="7" count="1" selected="0">
            <x v="0"/>
          </reference>
          <reference field="18" count="1" selected="0">
            <x v="10"/>
          </reference>
        </references>
      </pivotArea>
    </format>
    <format dxfId="1041">
      <pivotArea collapsedLevelsAreSubtotals="1" fieldPosition="0">
        <references count="2">
          <reference field="7" count="1" selected="0">
            <x v="0"/>
          </reference>
          <reference field="18" count="1">
            <x v="11"/>
          </reference>
        </references>
      </pivotArea>
    </format>
    <format dxfId="1040">
      <pivotArea collapsedLevelsAreSubtotals="1" fieldPosition="0">
        <references count="3">
          <reference field="2" count="1">
            <x v="0"/>
          </reference>
          <reference field="7" count="1" selected="0">
            <x v="0"/>
          </reference>
          <reference field="18" count="1" selected="0">
            <x v="11"/>
          </reference>
        </references>
      </pivotArea>
    </format>
    <format dxfId="1039">
      <pivotArea collapsedLevelsAreSubtotals="1" fieldPosition="0">
        <references count="3">
          <reference field="2" count="1">
            <x v="2"/>
          </reference>
          <reference field="7" count="1" selected="0">
            <x v="0"/>
          </reference>
          <reference field="18" count="1" selected="0">
            <x v="11"/>
          </reference>
        </references>
      </pivotArea>
    </format>
    <format dxfId="1038">
      <pivotArea collapsedLevelsAreSubtotals="1" fieldPosition="0">
        <references count="3">
          <reference field="2" count="1">
            <x v="1"/>
          </reference>
          <reference field="7" count="1" selected="0">
            <x v="0"/>
          </reference>
          <reference field="18" count="1" selected="0">
            <x v="11"/>
          </reference>
        </references>
      </pivotArea>
    </format>
    <format dxfId="1037">
      <pivotArea collapsedLevelsAreSubtotals="1" fieldPosition="0">
        <references count="3">
          <reference field="2" count="1">
            <x v="3"/>
          </reference>
          <reference field="7" count="1" selected="0">
            <x v="0"/>
          </reference>
          <reference field="18" count="1" selected="0">
            <x v="11"/>
          </reference>
        </references>
      </pivotArea>
    </format>
    <format dxfId="1036">
      <pivotArea collapsedLevelsAreSubtotals="1" fieldPosition="0">
        <references count="3">
          <reference field="2" count="1">
            <x v="4"/>
          </reference>
          <reference field="7" count="1" selected="0">
            <x v="0"/>
          </reference>
          <reference field="18" count="1" selected="0">
            <x v="11"/>
          </reference>
        </references>
      </pivotArea>
    </format>
    <format dxfId="1035">
      <pivotArea collapsedLevelsAreSubtotals="1" fieldPosition="0">
        <references count="3">
          <reference field="2" count="1">
            <x v="5"/>
          </reference>
          <reference field="7" count="1" selected="0">
            <x v="0"/>
          </reference>
          <reference field="18" count="1" selected="0">
            <x v="11"/>
          </reference>
        </references>
      </pivotArea>
    </format>
    <format dxfId="1034">
      <pivotArea collapsedLevelsAreSubtotals="1" fieldPosition="0">
        <references count="3">
          <reference field="2" count="1">
            <x v="6"/>
          </reference>
          <reference field="7" count="1" selected="0">
            <x v="0"/>
          </reference>
          <reference field="18" count="1" selected="0">
            <x v="11"/>
          </reference>
        </references>
      </pivotArea>
    </format>
    <format dxfId="1033">
      <pivotArea collapsedLevelsAreSubtotals="1" fieldPosition="0">
        <references count="3">
          <reference field="2" count="1">
            <x v="7"/>
          </reference>
          <reference field="7" count="1" selected="0">
            <x v="0"/>
          </reference>
          <reference field="18" count="1" selected="0">
            <x v="11"/>
          </reference>
        </references>
      </pivotArea>
    </format>
    <format dxfId="1032">
      <pivotArea collapsedLevelsAreSubtotals="1" fieldPosition="0">
        <references count="3">
          <reference field="2" count="1">
            <x v="8"/>
          </reference>
          <reference field="7" count="1" selected="0">
            <x v="0"/>
          </reference>
          <reference field="18" count="1" selected="0">
            <x v="11"/>
          </reference>
        </references>
      </pivotArea>
    </format>
    <format dxfId="1031">
      <pivotArea collapsedLevelsAreSubtotals="1" fieldPosition="0">
        <references count="3">
          <reference field="2" count="1">
            <x v="9"/>
          </reference>
          <reference field="7" count="1" selected="0">
            <x v="0"/>
          </reference>
          <reference field="18" count="1" selected="0">
            <x v="11"/>
          </reference>
        </references>
      </pivotArea>
    </format>
    <format dxfId="1030">
      <pivotArea collapsedLevelsAreSubtotals="1" fieldPosition="0">
        <references count="2">
          <reference field="7" count="1" selected="0">
            <x v="0"/>
          </reference>
          <reference field="18" count="1">
            <x v="12"/>
          </reference>
        </references>
      </pivotArea>
    </format>
    <format dxfId="1029">
      <pivotArea collapsedLevelsAreSubtotals="1" fieldPosition="0">
        <references count="3">
          <reference field="2" count="1">
            <x v="2"/>
          </reference>
          <reference field="7" count="1" selected="0">
            <x v="0"/>
          </reference>
          <reference field="18" count="1" selected="0">
            <x v="12"/>
          </reference>
        </references>
      </pivotArea>
    </format>
    <format dxfId="1028">
      <pivotArea collapsedLevelsAreSubtotals="1" fieldPosition="0">
        <references count="3">
          <reference field="2" count="1">
            <x v="5"/>
          </reference>
          <reference field="7" count="1" selected="0">
            <x v="0"/>
          </reference>
          <reference field="18" count="1" selected="0">
            <x v="12"/>
          </reference>
        </references>
      </pivotArea>
    </format>
    <format dxfId="1027">
      <pivotArea collapsedLevelsAreSubtotals="1" fieldPosition="0">
        <references count="3">
          <reference field="2" count="1">
            <x v="6"/>
          </reference>
          <reference field="7" count="1" selected="0">
            <x v="0"/>
          </reference>
          <reference field="18" count="1" selected="0">
            <x v="12"/>
          </reference>
        </references>
      </pivotArea>
    </format>
    <format dxfId="1026">
      <pivotArea collapsedLevelsAreSubtotals="1" fieldPosition="0">
        <references count="3">
          <reference field="2" count="1">
            <x v="7"/>
          </reference>
          <reference field="7" count="1" selected="0">
            <x v="0"/>
          </reference>
          <reference field="18" count="1" selected="0">
            <x v="12"/>
          </reference>
        </references>
      </pivotArea>
    </format>
    <format dxfId="1025">
      <pivotArea collapsedLevelsAreSubtotals="1" fieldPosition="0">
        <references count="3">
          <reference field="2" count="1">
            <x v="8"/>
          </reference>
          <reference field="7" count="1" selected="0">
            <x v="0"/>
          </reference>
          <reference field="18" count="1" selected="0">
            <x v="12"/>
          </reference>
        </references>
      </pivotArea>
    </format>
    <format dxfId="1024">
      <pivotArea collapsedLevelsAreSubtotals="1" fieldPosition="0">
        <references count="3">
          <reference field="2" count="1">
            <x v="9"/>
          </reference>
          <reference field="7" count="1" selected="0">
            <x v="0"/>
          </reference>
          <reference field="18" count="1" selected="0">
            <x v="12"/>
          </reference>
        </references>
      </pivotArea>
    </format>
    <format dxfId="1023">
      <pivotArea collapsedLevelsAreSubtotals="1" fieldPosition="0">
        <references count="2">
          <reference field="7" count="1" selected="0">
            <x v="0"/>
          </reference>
          <reference field="18" count="1">
            <x v="13"/>
          </reference>
        </references>
      </pivotArea>
    </format>
    <format dxfId="1022">
      <pivotArea collapsedLevelsAreSubtotals="1" fieldPosition="0">
        <references count="3">
          <reference field="2" count="1">
            <x v="0"/>
          </reference>
          <reference field="7" count="1" selected="0">
            <x v="0"/>
          </reference>
          <reference field="18" count="1" selected="0">
            <x v="13"/>
          </reference>
        </references>
      </pivotArea>
    </format>
    <format dxfId="1021">
      <pivotArea collapsedLevelsAreSubtotals="1" fieldPosition="0">
        <references count="2">
          <reference field="7" count="1" selected="0">
            <x v="0"/>
          </reference>
          <reference field="18" count="1">
            <x v="14"/>
          </reference>
        </references>
      </pivotArea>
    </format>
    <format dxfId="1020">
      <pivotArea collapsedLevelsAreSubtotals="1" fieldPosition="0">
        <references count="3">
          <reference field="2" count="1">
            <x v="2"/>
          </reference>
          <reference field="7" count="1" selected="0">
            <x v="0"/>
          </reference>
          <reference field="18" count="1" selected="0">
            <x v="14"/>
          </reference>
        </references>
      </pivotArea>
    </format>
    <format dxfId="1019">
      <pivotArea collapsedLevelsAreSubtotals="1" fieldPosition="0">
        <references count="3">
          <reference field="2" count="1">
            <x v="4"/>
          </reference>
          <reference field="7" count="1" selected="0">
            <x v="0"/>
          </reference>
          <reference field="18" count="1" selected="0">
            <x v="14"/>
          </reference>
        </references>
      </pivotArea>
    </format>
    <format dxfId="1018">
      <pivotArea collapsedLevelsAreSubtotals="1" fieldPosition="0">
        <references count="3">
          <reference field="2" count="1">
            <x v="5"/>
          </reference>
          <reference field="7" count="1" selected="0">
            <x v="0"/>
          </reference>
          <reference field="18" count="1" selected="0">
            <x v="14"/>
          </reference>
        </references>
      </pivotArea>
    </format>
    <format dxfId="1017">
      <pivotArea collapsedLevelsAreSubtotals="1" fieldPosition="0">
        <references count="3">
          <reference field="2" count="1">
            <x v="6"/>
          </reference>
          <reference field="7" count="1" selected="0">
            <x v="0"/>
          </reference>
          <reference field="18" count="1" selected="0">
            <x v="14"/>
          </reference>
        </references>
      </pivotArea>
    </format>
    <format dxfId="1016">
      <pivotArea collapsedLevelsAreSubtotals="1" fieldPosition="0">
        <references count="3">
          <reference field="2" count="1">
            <x v="7"/>
          </reference>
          <reference field="7" count="1" selected="0">
            <x v="0"/>
          </reference>
          <reference field="18" count="1" selected="0">
            <x v="14"/>
          </reference>
        </references>
      </pivotArea>
    </format>
    <format dxfId="1015">
      <pivotArea collapsedLevelsAreSubtotals="1" fieldPosition="0">
        <references count="3">
          <reference field="2" count="1">
            <x v="8"/>
          </reference>
          <reference field="7" count="1" selected="0">
            <x v="0"/>
          </reference>
          <reference field="18" count="1" selected="0">
            <x v="14"/>
          </reference>
        </references>
      </pivotArea>
    </format>
    <format dxfId="1014">
      <pivotArea collapsedLevelsAreSubtotals="1" fieldPosition="0">
        <references count="3">
          <reference field="2" count="1">
            <x v="9"/>
          </reference>
          <reference field="7" count="1" selected="0">
            <x v="0"/>
          </reference>
          <reference field="18" count="1" selected="0">
            <x v="14"/>
          </reference>
        </references>
      </pivotArea>
    </format>
    <format dxfId="1013">
      <pivotArea collapsedLevelsAreSubtotals="1" fieldPosition="0">
        <references count="2">
          <reference field="7" count="1" selected="0">
            <x v="0"/>
          </reference>
          <reference field="18" count="1">
            <x v="15"/>
          </reference>
        </references>
      </pivotArea>
    </format>
    <format dxfId="1012">
      <pivotArea collapsedLevelsAreSubtotals="1" fieldPosition="0">
        <references count="3">
          <reference field="2" count="1">
            <x v="2"/>
          </reference>
          <reference field="7" count="1" selected="0">
            <x v="0"/>
          </reference>
          <reference field="18" count="1" selected="0">
            <x v="15"/>
          </reference>
        </references>
      </pivotArea>
    </format>
    <format dxfId="1011">
      <pivotArea collapsedLevelsAreSubtotals="1" fieldPosition="0">
        <references count="2">
          <reference field="7" count="1" selected="0">
            <x v="0"/>
          </reference>
          <reference field="18" count="1">
            <x v="16"/>
          </reference>
        </references>
      </pivotArea>
    </format>
    <format dxfId="1010">
      <pivotArea collapsedLevelsAreSubtotals="1" fieldPosition="0">
        <references count="3">
          <reference field="2" count="1">
            <x v="4"/>
          </reference>
          <reference field="7" count="1" selected="0">
            <x v="0"/>
          </reference>
          <reference field="18" count="1" selected="0">
            <x v="16"/>
          </reference>
        </references>
      </pivotArea>
    </format>
    <format dxfId="1009">
      <pivotArea collapsedLevelsAreSubtotals="1" fieldPosition="0">
        <references count="3">
          <reference field="2" count="1">
            <x v="6"/>
          </reference>
          <reference field="7" count="1" selected="0">
            <x v="0"/>
          </reference>
          <reference field="18" count="1" selected="0">
            <x v="16"/>
          </reference>
        </references>
      </pivotArea>
    </format>
    <format dxfId="1008">
      <pivotArea collapsedLevelsAreSubtotals="1" fieldPosition="0">
        <references count="3">
          <reference field="2" count="1">
            <x v="7"/>
          </reference>
          <reference field="7" count="1" selected="0">
            <x v="0"/>
          </reference>
          <reference field="18" count="1" selected="0">
            <x v="16"/>
          </reference>
        </references>
      </pivotArea>
    </format>
    <format dxfId="1007">
      <pivotArea collapsedLevelsAreSubtotals="1" fieldPosition="0">
        <references count="2">
          <reference field="7" count="1" selected="0">
            <x v="0"/>
          </reference>
          <reference field="18" count="1">
            <x v="19"/>
          </reference>
        </references>
      </pivotArea>
    </format>
    <format dxfId="1006">
      <pivotArea collapsedLevelsAreSubtotals="1" fieldPosition="0">
        <references count="2">
          <reference field="7" count="1" selected="0">
            <x v="0"/>
          </reference>
          <reference field="18" count="1">
            <x v="20"/>
          </reference>
        </references>
      </pivotArea>
    </format>
    <format dxfId="1005">
      <pivotArea collapsedLevelsAreSubtotals="1" fieldPosition="0">
        <references count="3">
          <reference field="2" count="1">
            <x v="6"/>
          </reference>
          <reference field="7" count="1" selected="0">
            <x v="0"/>
          </reference>
          <reference field="18" count="1" selected="0">
            <x v="20"/>
          </reference>
        </references>
      </pivotArea>
    </format>
    <format dxfId="1004">
      <pivotArea collapsedLevelsAreSubtotals="1" fieldPosition="0">
        <references count="1">
          <reference field="7" count="1">
            <x v="1"/>
          </reference>
        </references>
      </pivotArea>
    </format>
    <format dxfId="1003">
      <pivotArea collapsedLevelsAreSubtotals="1" fieldPosition="0">
        <references count="2">
          <reference field="7" count="1" selected="0">
            <x v="1"/>
          </reference>
          <reference field="18" count="1">
            <x v="4"/>
          </reference>
        </references>
      </pivotArea>
    </format>
    <format dxfId="1002">
      <pivotArea collapsedLevelsAreSubtotals="1" fieldPosition="0">
        <references count="3">
          <reference field="2" count="1">
            <x v="8"/>
          </reference>
          <reference field="7" count="1" selected="0">
            <x v="1"/>
          </reference>
          <reference field="18" count="1" selected="0">
            <x v="4"/>
          </reference>
        </references>
      </pivotArea>
    </format>
    <format dxfId="1001">
      <pivotArea collapsedLevelsAreSubtotals="1" fieldPosition="0">
        <references count="2">
          <reference field="7" count="1" selected="0">
            <x v="1"/>
          </reference>
          <reference field="18" count="1">
            <x v="6"/>
          </reference>
        </references>
      </pivotArea>
    </format>
    <format dxfId="1000">
      <pivotArea collapsedLevelsAreSubtotals="1" fieldPosition="0">
        <references count="3">
          <reference field="2" count="1">
            <x v="2"/>
          </reference>
          <reference field="7" count="1" selected="0">
            <x v="1"/>
          </reference>
          <reference field="18" count="1" selected="0">
            <x v="6"/>
          </reference>
        </references>
      </pivotArea>
    </format>
    <format dxfId="999">
      <pivotArea collapsedLevelsAreSubtotals="1" fieldPosition="0">
        <references count="2">
          <reference field="7" count="1" selected="0">
            <x v="1"/>
          </reference>
          <reference field="18" count="1">
            <x v="9"/>
          </reference>
        </references>
      </pivotArea>
    </format>
    <format dxfId="998">
      <pivotArea collapsedLevelsAreSubtotals="1" fieldPosition="0">
        <references count="3">
          <reference field="2" count="1">
            <x v="9"/>
          </reference>
          <reference field="7" count="1" selected="0">
            <x v="1"/>
          </reference>
          <reference field="18" count="1" selected="0">
            <x v="9"/>
          </reference>
        </references>
      </pivotArea>
    </format>
    <format dxfId="997">
      <pivotArea collapsedLevelsAreSubtotals="1" fieldPosition="0">
        <references count="2">
          <reference field="7" count="1" selected="0">
            <x v="1"/>
          </reference>
          <reference field="18" count="1">
            <x v="10"/>
          </reference>
        </references>
      </pivotArea>
    </format>
    <format dxfId="996">
      <pivotArea collapsedLevelsAreSubtotals="1" fieldPosition="0">
        <references count="2">
          <reference field="7" count="1" selected="0">
            <x v="1"/>
          </reference>
          <reference field="18" count="1">
            <x v="11"/>
          </reference>
        </references>
      </pivotArea>
    </format>
    <format dxfId="995">
      <pivotArea collapsedLevelsAreSubtotals="1" fieldPosition="0">
        <references count="2">
          <reference field="7" count="1" selected="0">
            <x v="1"/>
          </reference>
          <reference field="18" count="1">
            <x v="12"/>
          </reference>
        </references>
      </pivotArea>
    </format>
    <format dxfId="994">
      <pivotArea collapsedLevelsAreSubtotals="1" fieldPosition="0">
        <references count="3">
          <reference field="2" count="1">
            <x v="8"/>
          </reference>
          <reference field="7" count="1" selected="0">
            <x v="1"/>
          </reference>
          <reference field="18" count="1" selected="0">
            <x v="12"/>
          </reference>
        </references>
      </pivotArea>
    </format>
    <format dxfId="993">
      <pivotArea collapsedLevelsAreSubtotals="1" fieldPosition="0">
        <references count="2">
          <reference field="7" count="1" selected="0">
            <x v="1"/>
          </reference>
          <reference field="18" count="1">
            <x v="14"/>
          </reference>
        </references>
      </pivotArea>
    </format>
    <format dxfId="992">
      <pivotArea collapsedLevelsAreSubtotals="1" fieldPosition="0">
        <references count="3">
          <reference field="2" count="1">
            <x v="8"/>
          </reference>
          <reference field="7" count="1" selected="0">
            <x v="1"/>
          </reference>
          <reference field="18" count="1" selected="0">
            <x v="14"/>
          </reference>
        </references>
      </pivotArea>
    </format>
    <format dxfId="991">
      <pivotArea collapsedLevelsAreSubtotals="1" fieldPosition="0">
        <references count="3">
          <reference field="2" count="1">
            <x v="9"/>
          </reference>
          <reference field="7" count="1" selected="0">
            <x v="1"/>
          </reference>
          <reference field="18" count="1" selected="0">
            <x v="14"/>
          </reference>
        </references>
      </pivotArea>
    </format>
    <format dxfId="990">
      <pivotArea collapsedLevelsAreSubtotals="1" fieldPosition="0">
        <references count="1">
          <reference field="7" count="1">
            <x v="2"/>
          </reference>
        </references>
      </pivotArea>
    </format>
    <format dxfId="989">
      <pivotArea collapsedLevelsAreSubtotals="1" fieldPosition="0">
        <references count="2">
          <reference field="7" count="1" selected="0">
            <x v="2"/>
          </reference>
          <reference field="18" count="1">
            <x v="13"/>
          </reference>
        </references>
      </pivotArea>
    </format>
    <format dxfId="988">
      <pivotArea collapsedLevelsAreSubtotals="1" fieldPosition="0">
        <references count="3">
          <reference field="2" count="1">
            <x v="0"/>
          </reference>
          <reference field="7" count="1" selected="0">
            <x v="2"/>
          </reference>
          <reference field="18" count="1" selected="0">
            <x v="13"/>
          </reference>
        </references>
      </pivotArea>
    </format>
    <format dxfId="987">
      <pivotArea collapsedLevelsAreSubtotals="1" fieldPosition="0">
        <references count="1">
          <reference field="7" count="1">
            <x v="3"/>
          </reference>
        </references>
      </pivotArea>
    </format>
    <format dxfId="986">
      <pivotArea collapsedLevelsAreSubtotals="1" fieldPosition="0">
        <references count="2">
          <reference field="7" count="1" selected="0">
            <x v="3"/>
          </reference>
          <reference field="18" count="1">
            <x v="17"/>
          </reference>
        </references>
      </pivotArea>
    </format>
    <format dxfId="985">
      <pivotArea collapsedLevelsAreSubtotals="1" fieldPosition="0">
        <references count="3">
          <reference field="2" count="1">
            <x v="10"/>
          </reference>
          <reference field="7" count="1" selected="0">
            <x v="3"/>
          </reference>
          <reference field="18" count="1" selected="0">
            <x v="17"/>
          </reference>
        </references>
      </pivotArea>
    </format>
    <format dxfId="984">
      <pivotArea collapsedLevelsAreSubtotals="1" fieldPosition="0">
        <references count="3">
          <reference field="2" count="1">
            <x v="4"/>
          </reference>
          <reference field="7" count="1" selected="0">
            <x v="0"/>
          </reference>
          <reference field="18" count="1" selected="0">
            <x v="3"/>
          </reference>
        </references>
      </pivotArea>
    </format>
    <format dxfId="983">
      <pivotArea collapsedLevelsAreSubtotals="1" fieldPosition="0">
        <references count="3">
          <reference field="2" count="1">
            <x v="5"/>
          </reference>
          <reference field="7" count="1" selected="0">
            <x v="0"/>
          </reference>
          <reference field="18" count="1" selected="0">
            <x v="3"/>
          </reference>
        </references>
      </pivotArea>
    </format>
    <format dxfId="982">
      <pivotArea collapsedLevelsAreSubtotals="1" fieldPosition="0">
        <references count="3">
          <reference field="2" count="1">
            <x v="6"/>
          </reference>
          <reference field="7" count="1" selected="0">
            <x v="0"/>
          </reference>
          <reference field="18" count="1" selected="0">
            <x v="3"/>
          </reference>
        </references>
      </pivotArea>
    </format>
    <format dxfId="981">
      <pivotArea collapsedLevelsAreSubtotals="1" fieldPosition="0">
        <references count="3">
          <reference field="2" count="1">
            <x v="7"/>
          </reference>
          <reference field="7" count="1" selected="0">
            <x v="0"/>
          </reference>
          <reference field="18" count="1" selected="0">
            <x v="3"/>
          </reference>
        </references>
      </pivotArea>
    </format>
    <format dxfId="980">
      <pivotArea collapsedLevelsAreSubtotals="1" fieldPosition="0">
        <references count="3">
          <reference field="2" count="1">
            <x v="8"/>
          </reference>
          <reference field="7" count="1" selected="0">
            <x v="0"/>
          </reference>
          <reference field="18" count="1" selected="0">
            <x v="3"/>
          </reference>
        </references>
      </pivotArea>
    </format>
    <format dxfId="979">
      <pivotArea collapsedLevelsAreSubtotals="1" fieldPosition="0">
        <references count="3">
          <reference field="2" count="1">
            <x v="9"/>
          </reference>
          <reference field="7" count="1" selected="0">
            <x v="0"/>
          </reference>
          <reference field="18" count="1" selected="0">
            <x v="3"/>
          </reference>
        </references>
      </pivotArea>
    </format>
    <format dxfId="978">
      <pivotArea collapsedLevelsAreSubtotals="1" fieldPosition="0">
        <references count="2">
          <reference field="7" count="1" selected="0">
            <x v="0"/>
          </reference>
          <reference field="18" count="1">
            <x v="4"/>
          </reference>
        </references>
      </pivotArea>
    </format>
    <format dxfId="977">
      <pivotArea collapsedLevelsAreSubtotals="1" fieldPosition="0">
        <references count="3">
          <reference field="2" count="1">
            <x v="2"/>
          </reference>
          <reference field="7" count="1" selected="0">
            <x v="0"/>
          </reference>
          <reference field="18" count="1" selected="0">
            <x v="4"/>
          </reference>
        </references>
      </pivotArea>
    </format>
    <format dxfId="976">
      <pivotArea collapsedLevelsAreSubtotals="1" fieldPosition="0">
        <references count="4">
          <reference field="2" count="1" selected="0">
            <x v="2"/>
          </reference>
          <reference field="3" count="1">
            <x v="20"/>
          </reference>
          <reference field="7" count="1" selected="0">
            <x v="0"/>
          </reference>
          <reference field="18" count="1" selected="0">
            <x v="4"/>
          </reference>
        </references>
      </pivotArea>
    </format>
    <format dxfId="975">
      <pivotArea collapsedLevelsAreSubtotals="1" fieldPosition="0">
        <references count="3">
          <reference field="2" count="1">
            <x v="3"/>
          </reference>
          <reference field="7" count="1" selected="0">
            <x v="0"/>
          </reference>
          <reference field="18" count="1" selected="0">
            <x v="4"/>
          </reference>
        </references>
      </pivotArea>
    </format>
    <format dxfId="974">
      <pivotArea collapsedLevelsAreSubtotals="1" fieldPosition="0">
        <references count="3">
          <reference field="2" count="1">
            <x v="4"/>
          </reference>
          <reference field="7" count="1" selected="0">
            <x v="0"/>
          </reference>
          <reference field="18" count="1" selected="0">
            <x v="4"/>
          </reference>
        </references>
      </pivotArea>
    </format>
    <format dxfId="973">
      <pivotArea collapsedLevelsAreSubtotals="1" fieldPosition="0">
        <references count="3">
          <reference field="2" count="1">
            <x v="5"/>
          </reference>
          <reference field="7" count="1" selected="0">
            <x v="0"/>
          </reference>
          <reference field="18" count="1" selected="0">
            <x v="4"/>
          </reference>
        </references>
      </pivotArea>
    </format>
    <format dxfId="972">
      <pivotArea collapsedLevelsAreSubtotals="1" fieldPosition="0">
        <references count="3">
          <reference field="2" count="1">
            <x v="6"/>
          </reference>
          <reference field="7" count="1" selected="0">
            <x v="0"/>
          </reference>
          <reference field="18" count="1" selected="0">
            <x v="4"/>
          </reference>
        </references>
      </pivotArea>
    </format>
    <format dxfId="971">
      <pivotArea collapsedLevelsAreSubtotals="1" fieldPosition="0">
        <references count="3">
          <reference field="2" count="1">
            <x v="7"/>
          </reference>
          <reference field="7" count="1" selected="0">
            <x v="0"/>
          </reference>
          <reference field="18" count="1" selected="0">
            <x v="4"/>
          </reference>
        </references>
      </pivotArea>
    </format>
    <format dxfId="970">
      <pivotArea collapsedLevelsAreSubtotals="1" fieldPosition="0">
        <references count="3">
          <reference field="2" count="1">
            <x v="8"/>
          </reference>
          <reference field="7" count="1" selected="0">
            <x v="0"/>
          </reference>
          <reference field="18" count="1" selected="0">
            <x v="4"/>
          </reference>
        </references>
      </pivotArea>
    </format>
    <format dxfId="969">
      <pivotArea collapsedLevelsAreSubtotals="1" fieldPosition="0">
        <references count="3">
          <reference field="2" count="1">
            <x v="9"/>
          </reference>
          <reference field="7" count="1" selected="0">
            <x v="0"/>
          </reference>
          <reference field="18" count="1" selected="0">
            <x v="4"/>
          </reference>
        </references>
      </pivotArea>
    </format>
    <format dxfId="968">
      <pivotArea collapsedLevelsAreSubtotals="1" fieldPosition="0">
        <references count="2">
          <reference field="7" count="1" selected="0">
            <x v="0"/>
          </reference>
          <reference field="18" count="1">
            <x v="5"/>
          </reference>
        </references>
      </pivotArea>
    </format>
    <format dxfId="967">
      <pivotArea collapsedLevelsAreSubtotals="1" fieldPosition="0">
        <references count="3">
          <reference field="2" count="1">
            <x v="0"/>
          </reference>
          <reference field="7" count="1" selected="0">
            <x v="0"/>
          </reference>
          <reference field="18" count="1" selected="0">
            <x v="5"/>
          </reference>
        </references>
      </pivotArea>
    </format>
    <format dxfId="966">
      <pivotArea collapsedLevelsAreSubtotals="1" fieldPosition="0">
        <references count="3">
          <reference field="2" count="1">
            <x v="1"/>
          </reference>
          <reference field="7" count="1" selected="0">
            <x v="0"/>
          </reference>
          <reference field="18" count="1" selected="0">
            <x v="5"/>
          </reference>
        </references>
      </pivotArea>
    </format>
    <format dxfId="965">
      <pivotArea collapsedLevelsAreSubtotals="1" fieldPosition="0">
        <references count="3">
          <reference field="2" count="1">
            <x v="4"/>
          </reference>
          <reference field="7" count="1" selected="0">
            <x v="0"/>
          </reference>
          <reference field="18" count="1" selected="0">
            <x v="5"/>
          </reference>
        </references>
      </pivotArea>
    </format>
    <format dxfId="964">
      <pivotArea collapsedLevelsAreSubtotals="1" fieldPosition="0">
        <references count="3">
          <reference field="2" count="1">
            <x v="5"/>
          </reference>
          <reference field="7" count="1" selected="0">
            <x v="0"/>
          </reference>
          <reference field="18" count="1" selected="0">
            <x v="5"/>
          </reference>
        </references>
      </pivotArea>
    </format>
    <format dxfId="963">
      <pivotArea collapsedLevelsAreSubtotals="1" fieldPosition="0">
        <references count="3">
          <reference field="2" count="1">
            <x v="6"/>
          </reference>
          <reference field="7" count="1" selected="0">
            <x v="0"/>
          </reference>
          <reference field="18" count="1" selected="0">
            <x v="5"/>
          </reference>
        </references>
      </pivotArea>
    </format>
    <format dxfId="962">
      <pivotArea collapsedLevelsAreSubtotals="1" fieldPosition="0">
        <references count="3">
          <reference field="2" count="1">
            <x v="7"/>
          </reference>
          <reference field="7" count="1" selected="0">
            <x v="0"/>
          </reference>
          <reference field="18" count="1" selected="0">
            <x v="5"/>
          </reference>
        </references>
      </pivotArea>
    </format>
    <format dxfId="961">
      <pivotArea collapsedLevelsAreSubtotals="1" fieldPosition="0">
        <references count="3">
          <reference field="2" count="1">
            <x v="8"/>
          </reference>
          <reference field="7" count="1" selected="0">
            <x v="0"/>
          </reference>
          <reference field="18" count="1" selected="0">
            <x v="5"/>
          </reference>
        </references>
      </pivotArea>
    </format>
    <format dxfId="960">
      <pivotArea collapsedLevelsAreSubtotals="1" fieldPosition="0">
        <references count="3">
          <reference field="2" count="1">
            <x v="9"/>
          </reference>
          <reference field="7" count="1" selected="0">
            <x v="0"/>
          </reference>
          <reference field="18" count="1" selected="0">
            <x v="5"/>
          </reference>
        </references>
      </pivotArea>
    </format>
    <format dxfId="959">
      <pivotArea collapsedLevelsAreSubtotals="1" fieldPosition="0">
        <references count="2">
          <reference field="7" count="1" selected="0">
            <x v="0"/>
          </reference>
          <reference field="18" count="1">
            <x v="6"/>
          </reference>
        </references>
      </pivotArea>
    </format>
    <format dxfId="958">
      <pivotArea collapsedLevelsAreSubtotals="1" fieldPosition="0">
        <references count="3">
          <reference field="2" count="1">
            <x v="2"/>
          </reference>
          <reference field="7" count="1" selected="0">
            <x v="0"/>
          </reference>
          <reference field="18" count="1" selected="0">
            <x v="6"/>
          </reference>
        </references>
      </pivotArea>
    </format>
    <format dxfId="957">
      <pivotArea collapsedLevelsAreSubtotals="1" fieldPosition="0">
        <references count="2">
          <reference field="7" count="1" selected="0">
            <x v="0"/>
          </reference>
          <reference field="18" count="1">
            <x v="7"/>
          </reference>
        </references>
      </pivotArea>
    </format>
    <format dxfId="956">
      <pivotArea collapsedLevelsAreSubtotals="1" fieldPosition="0">
        <references count="3">
          <reference field="2" count="1">
            <x v="0"/>
          </reference>
          <reference field="7" count="1" selected="0">
            <x v="0"/>
          </reference>
          <reference field="18" count="1" selected="0">
            <x v="7"/>
          </reference>
        </references>
      </pivotArea>
    </format>
    <format dxfId="955">
      <pivotArea collapsedLevelsAreSubtotals="1" fieldPosition="0">
        <references count="2">
          <reference field="7" count="1" selected="0">
            <x v="0"/>
          </reference>
          <reference field="18" count="1">
            <x v="8"/>
          </reference>
        </references>
      </pivotArea>
    </format>
    <format dxfId="954">
      <pivotArea collapsedLevelsAreSubtotals="1" fieldPosition="0">
        <references count="3">
          <reference field="2" count="1">
            <x v="0"/>
          </reference>
          <reference field="7" count="1" selected="0">
            <x v="0"/>
          </reference>
          <reference field="18" count="1" selected="0">
            <x v="8"/>
          </reference>
        </references>
      </pivotArea>
    </format>
    <format dxfId="953">
      <pivotArea collapsedLevelsAreSubtotals="1" fieldPosition="0">
        <references count="3">
          <reference field="2" count="1">
            <x v="1"/>
          </reference>
          <reference field="7" count="1" selected="0">
            <x v="0"/>
          </reference>
          <reference field="18" count="1" selected="0">
            <x v="8"/>
          </reference>
        </references>
      </pivotArea>
    </format>
    <format dxfId="952">
      <pivotArea collapsedLevelsAreSubtotals="1" fieldPosition="0">
        <references count="3">
          <reference field="2" count="1">
            <x v="5"/>
          </reference>
          <reference field="7" count="1" selected="0">
            <x v="0"/>
          </reference>
          <reference field="18" count="1" selected="0">
            <x v="8"/>
          </reference>
        </references>
      </pivotArea>
    </format>
    <format dxfId="951">
      <pivotArea collapsedLevelsAreSubtotals="1" fieldPosition="0">
        <references count="3">
          <reference field="2" count="1">
            <x v="6"/>
          </reference>
          <reference field="7" count="1" selected="0">
            <x v="0"/>
          </reference>
          <reference field="18" count="1" selected="0">
            <x v="8"/>
          </reference>
        </references>
      </pivotArea>
    </format>
    <format dxfId="950">
      <pivotArea collapsedLevelsAreSubtotals="1" fieldPosition="0">
        <references count="3">
          <reference field="2" count="1">
            <x v="7"/>
          </reference>
          <reference field="7" count="1" selected="0">
            <x v="0"/>
          </reference>
          <reference field="18" count="1" selected="0">
            <x v="8"/>
          </reference>
        </references>
      </pivotArea>
    </format>
    <format dxfId="949">
      <pivotArea collapsedLevelsAreSubtotals="1" fieldPosition="0">
        <references count="3">
          <reference field="2" count="1">
            <x v="8"/>
          </reference>
          <reference field="7" count="1" selected="0">
            <x v="0"/>
          </reference>
          <reference field="18" count="1" selected="0">
            <x v="8"/>
          </reference>
        </references>
      </pivotArea>
    </format>
    <format dxfId="948">
      <pivotArea collapsedLevelsAreSubtotals="1" fieldPosition="0">
        <references count="2">
          <reference field="7" count="1" selected="0">
            <x v="0"/>
          </reference>
          <reference field="18" count="1">
            <x v="9"/>
          </reference>
        </references>
      </pivotArea>
    </format>
    <format dxfId="947">
      <pivotArea collapsedLevelsAreSubtotals="1" fieldPosition="0">
        <references count="3">
          <reference field="2" count="1">
            <x v="2"/>
          </reference>
          <reference field="7" count="1" selected="0">
            <x v="0"/>
          </reference>
          <reference field="18" count="1" selected="0">
            <x v="9"/>
          </reference>
        </references>
      </pivotArea>
    </format>
    <format dxfId="946">
      <pivotArea collapsedLevelsAreSubtotals="1" fieldPosition="0">
        <references count="3">
          <reference field="2" count="1">
            <x v="4"/>
          </reference>
          <reference field="7" count="1" selected="0">
            <x v="0"/>
          </reference>
          <reference field="18" count="1" selected="0">
            <x v="9"/>
          </reference>
        </references>
      </pivotArea>
    </format>
    <format dxfId="945">
      <pivotArea collapsedLevelsAreSubtotals="1" fieldPosition="0">
        <references count="3">
          <reference field="2" count="1">
            <x v="5"/>
          </reference>
          <reference field="7" count="1" selected="0">
            <x v="0"/>
          </reference>
          <reference field="18" count="1" selected="0">
            <x v="9"/>
          </reference>
        </references>
      </pivotArea>
    </format>
    <format dxfId="944">
      <pivotArea collapsedLevelsAreSubtotals="1" fieldPosition="0">
        <references count="3">
          <reference field="2" count="1">
            <x v="6"/>
          </reference>
          <reference field="7" count="1" selected="0">
            <x v="0"/>
          </reference>
          <reference field="18" count="1" selected="0">
            <x v="9"/>
          </reference>
        </references>
      </pivotArea>
    </format>
    <format dxfId="943">
      <pivotArea collapsedLevelsAreSubtotals="1" fieldPosition="0">
        <references count="3">
          <reference field="2" count="1">
            <x v="7"/>
          </reference>
          <reference field="7" count="1" selected="0">
            <x v="0"/>
          </reference>
          <reference field="18" count="1" selected="0">
            <x v="9"/>
          </reference>
        </references>
      </pivotArea>
    </format>
    <format dxfId="942">
      <pivotArea collapsedLevelsAreSubtotals="1" fieldPosition="0">
        <references count="3">
          <reference field="2" count="1">
            <x v="8"/>
          </reference>
          <reference field="7" count="1" selected="0">
            <x v="0"/>
          </reference>
          <reference field="18" count="1" selected="0">
            <x v="9"/>
          </reference>
        </references>
      </pivotArea>
    </format>
    <format dxfId="941">
      <pivotArea collapsedLevelsAreSubtotals="1" fieldPosition="0">
        <references count="3">
          <reference field="2" count="1">
            <x v="9"/>
          </reference>
          <reference field="7" count="1" selected="0">
            <x v="0"/>
          </reference>
          <reference field="18" count="1" selected="0">
            <x v="9"/>
          </reference>
        </references>
      </pivotArea>
    </format>
    <format dxfId="940">
      <pivotArea collapsedLevelsAreSubtotals="1" fieldPosition="0">
        <references count="2">
          <reference field="7" count="1" selected="0">
            <x v="0"/>
          </reference>
          <reference field="18" count="1">
            <x v="10"/>
          </reference>
        </references>
      </pivotArea>
    </format>
    <format dxfId="939">
      <pivotArea collapsedLevelsAreSubtotals="1" fieldPosition="0">
        <references count="3">
          <reference field="2" count="1">
            <x v="2"/>
          </reference>
          <reference field="7" count="1" selected="0">
            <x v="0"/>
          </reference>
          <reference field="18" count="1" selected="0">
            <x v="10"/>
          </reference>
        </references>
      </pivotArea>
    </format>
    <format dxfId="938">
      <pivotArea collapsedLevelsAreSubtotals="1" fieldPosition="0">
        <references count="3">
          <reference field="2" count="1">
            <x v="4"/>
          </reference>
          <reference field="7" count="1" selected="0">
            <x v="0"/>
          </reference>
          <reference field="18" count="1" selected="0">
            <x v="10"/>
          </reference>
        </references>
      </pivotArea>
    </format>
    <format dxfId="937">
      <pivotArea collapsedLevelsAreSubtotals="1" fieldPosition="0">
        <references count="3">
          <reference field="2" count="1">
            <x v="5"/>
          </reference>
          <reference field="7" count="1" selected="0">
            <x v="0"/>
          </reference>
          <reference field="18" count="1" selected="0">
            <x v="10"/>
          </reference>
        </references>
      </pivotArea>
    </format>
    <format dxfId="936">
      <pivotArea collapsedLevelsAreSubtotals="1" fieldPosition="0">
        <references count="3">
          <reference field="2" count="1">
            <x v="6"/>
          </reference>
          <reference field="7" count="1" selected="0">
            <x v="0"/>
          </reference>
          <reference field="18" count="1" selected="0">
            <x v="10"/>
          </reference>
        </references>
      </pivotArea>
    </format>
    <format dxfId="935">
      <pivotArea collapsedLevelsAreSubtotals="1" fieldPosition="0">
        <references count="3">
          <reference field="2" count="1">
            <x v="7"/>
          </reference>
          <reference field="7" count="1" selected="0">
            <x v="0"/>
          </reference>
          <reference field="18" count="1" selected="0">
            <x v="10"/>
          </reference>
        </references>
      </pivotArea>
    </format>
    <format dxfId="934">
      <pivotArea collapsedLevelsAreSubtotals="1" fieldPosition="0">
        <references count="3">
          <reference field="2" count="1">
            <x v="8"/>
          </reference>
          <reference field="7" count="1" selected="0">
            <x v="0"/>
          </reference>
          <reference field="18" count="1" selected="0">
            <x v="10"/>
          </reference>
        </references>
      </pivotArea>
    </format>
    <format dxfId="933">
      <pivotArea collapsedLevelsAreSubtotals="1" fieldPosition="0">
        <references count="3">
          <reference field="2" count="1">
            <x v="9"/>
          </reference>
          <reference field="7" count="1" selected="0">
            <x v="0"/>
          </reference>
          <reference field="18" count="1" selected="0">
            <x v="10"/>
          </reference>
        </references>
      </pivotArea>
    </format>
    <format dxfId="932">
      <pivotArea collapsedLevelsAreSubtotals="1" fieldPosition="0">
        <references count="2">
          <reference field="7" count="1" selected="0">
            <x v="0"/>
          </reference>
          <reference field="18" count="1">
            <x v="11"/>
          </reference>
        </references>
      </pivotArea>
    </format>
    <format dxfId="931">
      <pivotArea collapsedLevelsAreSubtotals="1" fieldPosition="0">
        <references count="3">
          <reference field="2" count="1">
            <x v="0"/>
          </reference>
          <reference field="7" count="1" selected="0">
            <x v="0"/>
          </reference>
          <reference field="18" count="1" selected="0">
            <x v="11"/>
          </reference>
        </references>
      </pivotArea>
    </format>
    <format dxfId="930">
      <pivotArea collapsedLevelsAreSubtotals="1" fieldPosition="0">
        <references count="3">
          <reference field="2" count="1">
            <x v="2"/>
          </reference>
          <reference field="7" count="1" selected="0">
            <x v="0"/>
          </reference>
          <reference field="18" count="1" selected="0">
            <x v="11"/>
          </reference>
        </references>
      </pivotArea>
    </format>
    <format dxfId="929">
      <pivotArea collapsedLevelsAreSubtotals="1" fieldPosition="0">
        <references count="3">
          <reference field="2" count="1">
            <x v="1"/>
          </reference>
          <reference field="7" count="1" selected="0">
            <x v="0"/>
          </reference>
          <reference field="18" count="1" selected="0">
            <x v="11"/>
          </reference>
        </references>
      </pivotArea>
    </format>
    <format dxfId="928">
      <pivotArea collapsedLevelsAreSubtotals="1" fieldPosition="0">
        <references count="3">
          <reference field="2" count="1">
            <x v="3"/>
          </reference>
          <reference field="7" count="1" selected="0">
            <x v="0"/>
          </reference>
          <reference field="18" count="1" selected="0">
            <x v="11"/>
          </reference>
        </references>
      </pivotArea>
    </format>
    <format dxfId="927">
      <pivotArea collapsedLevelsAreSubtotals="1" fieldPosition="0">
        <references count="3">
          <reference field="2" count="1">
            <x v="4"/>
          </reference>
          <reference field="7" count="1" selected="0">
            <x v="0"/>
          </reference>
          <reference field="18" count="1" selected="0">
            <x v="11"/>
          </reference>
        </references>
      </pivotArea>
    </format>
    <format dxfId="926">
      <pivotArea collapsedLevelsAreSubtotals="1" fieldPosition="0">
        <references count="3">
          <reference field="2" count="1">
            <x v="5"/>
          </reference>
          <reference field="7" count="1" selected="0">
            <x v="0"/>
          </reference>
          <reference field="18" count="1" selected="0">
            <x v="11"/>
          </reference>
        </references>
      </pivotArea>
    </format>
    <format dxfId="925">
      <pivotArea collapsedLevelsAreSubtotals="1" fieldPosition="0">
        <references count="3">
          <reference field="2" count="1">
            <x v="6"/>
          </reference>
          <reference field="7" count="1" selected="0">
            <x v="0"/>
          </reference>
          <reference field="18" count="1" selected="0">
            <x v="11"/>
          </reference>
        </references>
      </pivotArea>
    </format>
    <format dxfId="924">
      <pivotArea collapsedLevelsAreSubtotals="1" fieldPosition="0">
        <references count="3">
          <reference field="2" count="1">
            <x v="7"/>
          </reference>
          <reference field="7" count="1" selected="0">
            <x v="0"/>
          </reference>
          <reference field="18" count="1" selected="0">
            <x v="11"/>
          </reference>
        </references>
      </pivotArea>
    </format>
    <format dxfId="923">
      <pivotArea collapsedLevelsAreSubtotals="1" fieldPosition="0">
        <references count="3">
          <reference field="2" count="1">
            <x v="8"/>
          </reference>
          <reference field="7" count="1" selected="0">
            <x v="0"/>
          </reference>
          <reference field="18" count="1" selected="0">
            <x v="11"/>
          </reference>
        </references>
      </pivotArea>
    </format>
    <format dxfId="922">
      <pivotArea collapsedLevelsAreSubtotals="1" fieldPosition="0">
        <references count="3">
          <reference field="2" count="1">
            <x v="9"/>
          </reference>
          <reference field="7" count="1" selected="0">
            <x v="0"/>
          </reference>
          <reference field="18" count="1" selected="0">
            <x v="11"/>
          </reference>
        </references>
      </pivotArea>
    </format>
    <format dxfId="921">
      <pivotArea collapsedLevelsAreSubtotals="1" fieldPosition="0">
        <references count="2">
          <reference field="7" count="1" selected="0">
            <x v="0"/>
          </reference>
          <reference field="18" count="1">
            <x v="12"/>
          </reference>
        </references>
      </pivotArea>
    </format>
    <format dxfId="920">
      <pivotArea collapsedLevelsAreSubtotals="1" fieldPosition="0">
        <references count="3">
          <reference field="2" count="1">
            <x v="2"/>
          </reference>
          <reference field="7" count="1" selected="0">
            <x v="0"/>
          </reference>
          <reference field="18" count="1" selected="0">
            <x v="12"/>
          </reference>
        </references>
      </pivotArea>
    </format>
    <format dxfId="919">
      <pivotArea collapsedLevelsAreSubtotals="1" fieldPosition="0">
        <references count="3">
          <reference field="2" count="1">
            <x v="5"/>
          </reference>
          <reference field="7" count="1" selected="0">
            <x v="0"/>
          </reference>
          <reference field="18" count="1" selected="0">
            <x v="12"/>
          </reference>
        </references>
      </pivotArea>
    </format>
    <format dxfId="918">
      <pivotArea collapsedLevelsAreSubtotals="1" fieldPosition="0">
        <references count="3">
          <reference field="2" count="1">
            <x v="6"/>
          </reference>
          <reference field="7" count="1" selected="0">
            <x v="0"/>
          </reference>
          <reference field="18" count="1" selected="0">
            <x v="12"/>
          </reference>
        </references>
      </pivotArea>
    </format>
    <format dxfId="917">
      <pivotArea collapsedLevelsAreSubtotals="1" fieldPosition="0">
        <references count="3">
          <reference field="2" count="1">
            <x v="7"/>
          </reference>
          <reference field="7" count="1" selected="0">
            <x v="0"/>
          </reference>
          <reference field="18" count="1" selected="0">
            <x v="12"/>
          </reference>
        </references>
      </pivotArea>
    </format>
    <format dxfId="916">
      <pivotArea collapsedLevelsAreSubtotals="1" fieldPosition="0">
        <references count="3">
          <reference field="2" count="1">
            <x v="8"/>
          </reference>
          <reference field="7" count="1" selected="0">
            <x v="0"/>
          </reference>
          <reference field="18" count="1" selected="0">
            <x v="12"/>
          </reference>
        </references>
      </pivotArea>
    </format>
    <format dxfId="915">
      <pivotArea collapsedLevelsAreSubtotals="1" fieldPosition="0">
        <references count="3">
          <reference field="2" count="1">
            <x v="9"/>
          </reference>
          <reference field="7" count="1" selected="0">
            <x v="0"/>
          </reference>
          <reference field="18" count="1" selected="0">
            <x v="12"/>
          </reference>
        </references>
      </pivotArea>
    </format>
    <format dxfId="914">
      <pivotArea collapsedLevelsAreSubtotals="1" fieldPosition="0">
        <references count="2">
          <reference field="7" count="1" selected="0">
            <x v="0"/>
          </reference>
          <reference field="18" count="1">
            <x v="13"/>
          </reference>
        </references>
      </pivotArea>
    </format>
    <format dxfId="913">
      <pivotArea collapsedLevelsAreSubtotals="1" fieldPosition="0">
        <references count="3">
          <reference field="2" count="1">
            <x v="0"/>
          </reference>
          <reference field="7" count="1" selected="0">
            <x v="0"/>
          </reference>
          <reference field="18" count="1" selected="0">
            <x v="13"/>
          </reference>
        </references>
      </pivotArea>
    </format>
    <format dxfId="912">
      <pivotArea collapsedLevelsAreSubtotals="1" fieldPosition="0">
        <references count="2">
          <reference field="7" count="1" selected="0">
            <x v="0"/>
          </reference>
          <reference field="18" count="1">
            <x v="14"/>
          </reference>
        </references>
      </pivotArea>
    </format>
    <format dxfId="911">
      <pivotArea collapsedLevelsAreSubtotals="1" fieldPosition="0">
        <references count="3">
          <reference field="2" count="1">
            <x v="2"/>
          </reference>
          <reference field="7" count="1" selected="0">
            <x v="0"/>
          </reference>
          <reference field="18" count="1" selected="0">
            <x v="14"/>
          </reference>
        </references>
      </pivotArea>
    </format>
    <format dxfId="910">
      <pivotArea collapsedLevelsAreSubtotals="1" fieldPosition="0">
        <references count="3">
          <reference field="2" count="1">
            <x v="4"/>
          </reference>
          <reference field="7" count="1" selected="0">
            <x v="0"/>
          </reference>
          <reference field="18" count="1" selected="0">
            <x v="14"/>
          </reference>
        </references>
      </pivotArea>
    </format>
    <format dxfId="909">
      <pivotArea collapsedLevelsAreSubtotals="1" fieldPosition="0">
        <references count="3">
          <reference field="2" count="1">
            <x v="5"/>
          </reference>
          <reference field="7" count="1" selected="0">
            <x v="0"/>
          </reference>
          <reference field="18" count="1" selected="0">
            <x v="14"/>
          </reference>
        </references>
      </pivotArea>
    </format>
    <format dxfId="908">
      <pivotArea collapsedLevelsAreSubtotals="1" fieldPosition="0">
        <references count="3">
          <reference field="2" count="1">
            <x v="6"/>
          </reference>
          <reference field="7" count="1" selected="0">
            <x v="0"/>
          </reference>
          <reference field="18" count="1" selected="0">
            <x v="14"/>
          </reference>
        </references>
      </pivotArea>
    </format>
    <format dxfId="907">
      <pivotArea collapsedLevelsAreSubtotals="1" fieldPosition="0">
        <references count="3">
          <reference field="2" count="1">
            <x v="7"/>
          </reference>
          <reference field="7" count="1" selected="0">
            <x v="0"/>
          </reference>
          <reference field="18" count="1" selected="0">
            <x v="14"/>
          </reference>
        </references>
      </pivotArea>
    </format>
    <format dxfId="906">
      <pivotArea collapsedLevelsAreSubtotals="1" fieldPosition="0">
        <references count="3">
          <reference field="2" count="1">
            <x v="8"/>
          </reference>
          <reference field="7" count="1" selected="0">
            <x v="0"/>
          </reference>
          <reference field="18" count="1" selected="0">
            <x v="14"/>
          </reference>
        </references>
      </pivotArea>
    </format>
    <format dxfId="905">
      <pivotArea collapsedLevelsAreSubtotals="1" fieldPosition="0">
        <references count="3">
          <reference field="2" count="1">
            <x v="9"/>
          </reference>
          <reference field="7" count="1" selected="0">
            <x v="0"/>
          </reference>
          <reference field="18" count="1" selected="0">
            <x v="14"/>
          </reference>
        </references>
      </pivotArea>
    </format>
    <format dxfId="904">
      <pivotArea collapsedLevelsAreSubtotals="1" fieldPosition="0">
        <references count="2">
          <reference field="7" count="1" selected="0">
            <x v="0"/>
          </reference>
          <reference field="18" count="1">
            <x v="15"/>
          </reference>
        </references>
      </pivotArea>
    </format>
    <format dxfId="903">
      <pivotArea collapsedLevelsAreSubtotals="1" fieldPosition="0">
        <references count="3">
          <reference field="2" count="1">
            <x v="2"/>
          </reference>
          <reference field="7" count="1" selected="0">
            <x v="0"/>
          </reference>
          <reference field="18" count="1" selected="0">
            <x v="15"/>
          </reference>
        </references>
      </pivotArea>
    </format>
    <format dxfId="902">
      <pivotArea collapsedLevelsAreSubtotals="1" fieldPosition="0">
        <references count="2">
          <reference field="7" count="1" selected="0">
            <x v="0"/>
          </reference>
          <reference field="18" count="1">
            <x v="16"/>
          </reference>
        </references>
      </pivotArea>
    </format>
    <format dxfId="901">
      <pivotArea collapsedLevelsAreSubtotals="1" fieldPosition="0">
        <references count="3">
          <reference field="2" count="1">
            <x v="4"/>
          </reference>
          <reference field="7" count="1" selected="0">
            <x v="0"/>
          </reference>
          <reference field="18" count="1" selected="0">
            <x v="16"/>
          </reference>
        </references>
      </pivotArea>
    </format>
    <format dxfId="900">
      <pivotArea collapsedLevelsAreSubtotals="1" fieldPosition="0">
        <references count="3">
          <reference field="2" count="1">
            <x v="6"/>
          </reference>
          <reference field="7" count="1" selected="0">
            <x v="0"/>
          </reference>
          <reference field="18" count="1" selected="0">
            <x v="16"/>
          </reference>
        </references>
      </pivotArea>
    </format>
    <format dxfId="899">
      <pivotArea collapsedLevelsAreSubtotals="1" fieldPosition="0">
        <references count="3">
          <reference field="2" count="1">
            <x v="7"/>
          </reference>
          <reference field="7" count="1" selected="0">
            <x v="0"/>
          </reference>
          <reference field="18" count="1" selected="0">
            <x v="16"/>
          </reference>
        </references>
      </pivotArea>
    </format>
    <format dxfId="898">
      <pivotArea collapsedLevelsAreSubtotals="1" fieldPosition="0">
        <references count="2">
          <reference field="7" count="1" selected="0">
            <x v="0"/>
          </reference>
          <reference field="18" count="1">
            <x v="19"/>
          </reference>
        </references>
      </pivotArea>
    </format>
    <format dxfId="897">
      <pivotArea collapsedLevelsAreSubtotals="1" fieldPosition="0">
        <references count="2">
          <reference field="7" count="1" selected="0">
            <x v="0"/>
          </reference>
          <reference field="18" count="1">
            <x v="20"/>
          </reference>
        </references>
      </pivotArea>
    </format>
    <format dxfId="896">
      <pivotArea collapsedLevelsAreSubtotals="1" fieldPosition="0">
        <references count="3">
          <reference field="2" count="1">
            <x v="6"/>
          </reference>
          <reference field="7" count="1" selected="0">
            <x v="0"/>
          </reference>
          <reference field="18" count="1" selected="0">
            <x v="20"/>
          </reference>
        </references>
      </pivotArea>
    </format>
    <format dxfId="895">
      <pivotArea collapsedLevelsAreSubtotals="1" fieldPosition="0">
        <references count="1">
          <reference field="7" count="1">
            <x v="1"/>
          </reference>
        </references>
      </pivotArea>
    </format>
    <format dxfId="894">
      <pivotArea collapsedLevelsAreSubtotals="1" fieldPosition="0">
        <references count="2">
          <reference field="7" count="1" selected="0">
            <x v="1"/>
          </reference>
          <reference field="18" count="1">
            <x v="4"/>
          </reference>
        </references>
      </pivotArea>
    </format>
    <format dxfId="893">
      <pivotArea collapsedLevelsAreSubtotals="1" fieldPosition="0">
        <references count="3">
          <reference field="2" count="1">
            <x v="8"/>
          </reference>
          <reference field="7" count="1" selected="0">
            <x v="1"/>
          </reference>
          <reference field="18" count="1" selected="0">
            <x v="4"/>
          </reference>
        </references>
      </pivotArea>
    </format>
    <format dxfId="892">
      <pivotArea collapsedLevelsAreSubtotals="1" fieldPosition="0">
        <references count="2">
          <reference field="7" count="1" selected="0">
            <x v="1"/>
          </reference>
          <reference field="18" count="1">
            <x v="6"/>
          </reference>
        </references>
      </pivotArea>
    </format>
    <format dxfId="891">
      <pivotArea collapsedLevelsAreSubtotals="1" fieldPosition="0">
        <references count="3">
          <reference field="2" count="1">
            <x v="2"/>
          </reference>
          <reference field="7" count="1" selected="0">
            <x v="1"/>
          </reference>
          <reference field="18" count="1" selected="0">
            <x v="6"/>
          </reference>
        </references>
      </pivotArea>
    </format>
    <format dxfId="890">
      <pivotArea collapsedLevelsAreSubtotals="1" fieldPosition="0">
        <references count="2">
          <reference field="7" count="1" selected="0">
            <x v="1"/>
          </reference>
          <reference field="18" count="1">
            <x v="9"/>
          </reference>
        </references>
      </pivotArea>
    </format>
    <format dxfId="889">
      <pivotArea collapsedLevelsAreSubtotals="1" fieldPosition="0">
        <references count="3">
          <reference field="2" count="1">
            <x v="9"/>
          </reference>
          <reference field="7" count="1" selected="0">
            <x v="1"/>
          </reference>
          <reference field="18" count="1" selected="0">
            <x v="9"/>
          </reference>
        </references>
      </pivotArea>
    </format>
    <format dxfId="888">
      <pivotArea collapsedLevelsAreSubtotals="1" fieldPosition="0">
        <references count="2">
          <reference field="7" count="1" selected="0">
            <x v="1"/>
          </reference>
          <reference field="18" count="1">
            <x v="10"/>
          </reference>
        </references>
      </pivotArea>
    </format>
    <format dxfId="887">
      <pivotArea collapsedLevelsAreSubtotals="1" fieldPosition="0">
        <references count="2">
          <reference field="7" count="1" selected="0">
            <x v="1"/>
          </reference>
          <reference field="18" count="1">
            <x v="11"/>
          </reference>
        </references>
      </pivotArea>
    </format>
    <format dxfId="886">
      <pivotArea collapsedLevelsAreSubtotals="1" fieldPosition="0">
        <references count="2">
          <reference field="7" count="1" selected="0">
            <x v="1"/>
          </reference>
          <reference field="18" count="1">
            <x v="12"/>
          </reference>
        </references>
      </pivotArea>
    </format>
    <format dxfId="885">
      <pivotArea collapsedLevelsAreSubtotals="1" fieldPosition="0">
        <references count="3">
          <reference field="2" count="1">
            <x v="8"/>
          </reference>
          <reference field="7" count="1" selected="0">
            <x v="1"/>
          </reference>
          <reference field="18" count="1" selected="0">
            <x v="12"/>
          </reference>
        </references>
      </pivotArea>
    </format>
    <format dxfId="884">
      <pivotArea collapsedLevelsAreSubtotals="1" fieldPosition="0">
        <references count="2">
          <reference field="7" count="1" selected="0">
            <x v="1"/>
          </reference>
          <reference field="18" count="1">
            <x v="14"/>
          </reference>
        </references>
      </pivotArea>
    </format>
    <format dxfId="883">
      <pivotArea collapsedLevelsAreSubtotals="1" fieldPosition="0">
        <references count="3">
          <reference field="2" count="1">
            <x v="8"/>
          </reference>
          <reference field="7" count="1" selected="0">
            <x v="1"/>
          </reference>
          <reference field="18" count="1" selected="0">
            <x v="14"/>
          </reference>
        </references>
      </pivotArea>
    </format>
    <format dxfId="882">
      <pivotArea collapsedLevelsAreSubtotals="1" fieldPosition="0">
        <references count="3">
          <reference field="2" count="1">
            <x v="9"/>
          </reference>
          <reference field="7" count="1" selected="0">
            <x v="1"/>
          </reference>
          <reference field="18" count="1" selected="0">
            <x v="14"/>
          </reference>
        </references>
      </pivotArea>
    </format>
    <format dxfId="881">
      <pivotArea collapsedLevelsAreSubtotals="1" fieldPosition="0">
        <references count="1">
          <reference field="7" count="1">
            <x v="2"/>
          </reference>
        </references>
      </pivotArea>
    </format>
    <format dxfId="880">
      <pivotArea collapsedLevelsAreSubtotals="1" fieldPosition="0">
        <references count="2">
          <reference field="7" count="1" selected="0">
            <x v="2"/>
          </reference>
          <reference field="18" count="1">
            <x v="13"/>
          </reference>
        </references>
      </pivotArea>
    </format>
    <format dxfId="879">
      <pivotArea collapsedLevelsAreSubtotals="1" fieldPosition="0">
        <references count="3">
          <reference field="2" count="1">
            <x v="0"/>
          </reference>
          <reference field="7" count="1" selected="0">
            <x v="2"/>
          </reference>
          <reference field="18" count="1" selected="0">
            <x v="13"/>
          </reference>
        </references>
      </pivotArea>
    </format>
    <format dxfId="878">
      <pivotArea collapsedLevelsAreSubtotals="1" fieldPosition="0">
        <references count="1">
          <reference field="7" count="1">
            <x v="3"/>
          </reference>
        </references>
      </pivotArea>
    </format>
    <format dxfId="877">
      <pivotArea collapsedLevelsAreSubtotals="1" fieldPosition="0">
        <references count="2">
          <reference field="7" count="1" selected="0">
            <x v="3"/>
          </reference>
          <reference field="18" count="1">
            <x v="17"/>
          </reference>
        </references>
      </pivotArea>
    </format>
    <format dxfId="876">
      <pivotArea collapsedLevelsAreSubtotals="1" fieldPosition="0">
        <references count="3">
          <reference field="2" count="1">
            <x v="10"/>
          </reference>
          <reference field="7" count="1" selected="0">
            <x v="3"/>
          </reference>
          <reference field="18" count="1" selected="0">
            <x v="17"/>
          </reference>
        </references>
      </pivotArea>
    </format>
    <format dxfId="875">
      <pivotArea grandRow="1" outline="0" collapsedLevelsAreSubtotals="1" fieldPosition="0"/>
    </format>
    <format dxfId="874">
      <pivotArea dataOnly="0" labelOnly="1" grandRow="1" outline="0" fieldPosition="0"/>
    </format>
    <format dxfId="873">
      <pivotArea grandRow="1" outline="0" collapsedLevelsAreSubtotals="1" fieldPosition="0"/>
    </format>
    <format dxfId="872">
      <pivotArea dataOnly="0" labelOnly="1" grandRow="1" outline="0" fieldPosition="0"/>
    </format>
    <format dxfId="871">
      <pivotArea type="all" dataOnly="0" outline="0" fieldPosition="0"/>
    </format>
    <format dxfId="870">
      <pivotArea outline="0" collapsedLevelsAreSubtotals="1" fieldPosition="0"/>
    </format>
    <format dxfId="869">
      <pivotArea field="7" type="button" dataOnly="0" labelOnly="1" outline="0" axis="axisRow" fieldPosition="0"/>
    </format>
    <format dxfId="868">
      <pivotArea dataOnly="0" labelOnly="1" fieldPosition="0">
        <references count="1">
          <reference field="7" count="2">
            <x v="0"/>
            <x v="2"/>
          </reference>
        </references>
      </pivotArea>
    </format>
    <format dxfId="867">
      <pivotArea dataOnly="0" labelOnly="1" grandRow="1" outline="0" fieldPosition="0"/>
    </format>
    <format dxfId="866">
      <pivotArea dataOnly="0" labelOnly="1" fieldPosition="0">
        <references count="2">
          <reference field="7" count="1" selected="0">
            <x v="0"/>
          </reference>
          <reference field="18" count="5">
            <x v="0"/>
            <x v="5"/>
            <x v="7"/>
            <x v="13"/>
            <x v="19"/>
          </reference>
        </references>
      </pivotArea>
    </format>
    <format dxfId="865">
      <pivotArea dataOnly="0" labelOnly="1" fieldPosition="0">
        <references count="2">
          <reference field="7" count="1" selected="0">
            <x v="2"/>
          </reference>
          <reference field="18" count="1">
            <x v="13"/>
          </reference>
        </references>
      </pivotArea>
    </format>
    <format dxfId="864">
      <pivotArea dataOnly="0" labelOnly="1" fieldPosition="0">
        <references count="3">
          <reference field="2" count="1">
            <x v="0"/>
          </reference>
          <reference field="7" count="1" selected="0">
            <x v="0"/>
          </reference>
          <reference field="18" count="1" selected="0">
            <x v="0"/>
          </reference>
        </references>
      </pivotArea>
    </format>
    <format dxfId="863">
      <pivotArea dataOnly="0" labelOnly="1" fieldPosition="0">
        <references count="3">
          <reference field="2" count="8">
            <x v="0"/>
            <x v="1"/>
            <x v="4"/>
            <x v="5"/>
            <x v="6"/>
            <x v="7"/>
            <x v="8"/>
            <x v="9"/>
          </reference>
          <reference field="7" count="1" selected="0">
            <x v="0"/>
          </reference>
          <reference field="18" count="1" selected="0">
            <x v="5"/>
          </reference>
        </references>
      </pivotArea>
    </format>
    <format dxfId="862">
      <pivotArea dataOnly="0" labelOnly="1" fieldPosition="0">
        <references count="3">
          <reference field="2" count="1">
            <x v="0"/>
          </reference>
          <reference field="7" count="1" selected="0">
            <x v="0"/>
          </reference>
          <reference field="18" count="1" selected="0">
            <x v="7"/>
          </reference>
        </references>
      </pivotArea>
    </format>
    <format dxfId="861">
      <pivotArea dataOnly="0" labelOnly="1" fieldPosition="0">
        <references count="3">
          <reference field="2" count="1">
            <x v="0"/>
          </reference>
          <reference field="7" count="1" selected="0">
            <x v="0"/>
          </reference>
          <reference field="18" count="1" selected="0">
            <x v="13"/>
          </reference>
        </references>
      </pivotArea>
    </format>
    <format dxfId="860">
      <pivotArea dataOnly="0" labelOnly="1" fieldPosition="0">
        <references count="3">
          <reference field="2" count="1">
            <x v="1"/>
          </reference>
          <reference field="7" count="1" selected="0">
            <x v="0"/>
          </reference>
          <reference field="18" count="1" selected="0">
            <x v="19"/>
          </reference>
        </references>
      </pivotArea>
    </format>
    <format dxfId="859">
      <pivotArea dataOnly="0" labelOnly="1" fieldPosition="0">
        <references count="3">
          <reference field="2" count="1">
            <x v="0"/>
          </reference>
          <reference field="7" count="1" selected="0">
            <x v="2"/>
          </reference>
          <reference field="18" count="1" selected="0">
            <x v="13"/>
          </reference>
        </references>
      </pivotArea>
    </format>
    <format dxfId="858">
      <pivotArea dataOnly="0" labelOnly="1" fieldPosition="0">
        <references count="4">
          <reference field="2" count="1" selected="0">
            <x v="0"/>
          </reference>
          <reference field="3" count="3">
            <x v="15"/>
            <x v="24"/>
            <x v="26"/>
          </reference>
          <reference field="7" count="1" selected="0">
            <x v="0"/>
          </reference>
          <reference field="18" count="1" selected="0">
            <x v="0"/>
          </reference>
        </references>
      </pivotArea>
    </format>
    <format dxfId="857">
      <pivotArea dataOnly="0" labelOnly="1" fieldPosition="0">
        <references count="4">
          <reference field="2" count="1" selected="0">
            <x v="0"/>
          </reference>
          <reference field="3" count="6">
            <x v="2"/>
            <x v="13"/>
            <x v="14"/>
            <x v="23"/>
            <x v="24"/>
            <x v="25"/>
          </reference>
          <reference field="7" count="1" selected="0">
            <x v="0"/>
          </reference>
          <reference field="18" count="1" selected="0">
            <x v="5"/>
          </reference>
        </references>
      </pivotArea>
    </format>
    <format dxfId="856">
      <pivotArea dataOnly="0" labelOnly="1" fieldPosition="0">
        <references count="4">
          <reference field="2" count="1" selected="0">
            <x v="1"/>
          </reference>
          <reference field="3" count="1">
            <x v="97"/>
          </reference>
          <reference field="7" count="1" selected="0">
            <x v="0"/>
          </reference>
          <reference field="18" count="1" selected="0">
            <x v="5"/>
          </reference>
        </references>
      </pivotArea>
    </format>
    <format dxfId="855">
      <pivotArea dataOnly="0" labelOnly="1" fieldPosition="0">
        <references count="4">
          <reference field="2" count="1" selected="0">
            <x v="4"/>
          </reference>
          <reference field="3" count="1">
            <x v="95"/>
          </reference>
          <reference field="7" count="1" selected="0">
            <x v="0"/>
          </reference>
          <reference field="18" count="1" selected="0">
            <x v="5"/>
          </reference>
        </references>
      </pivotArea>
    </format>
    <format dxfId="854">
      <pivotArea dataOnly="0" labelOnly="1" fieldPosition="0">
        <references count="4">
          <reference field="2" count="1" selected="0">
            <x v="5"/>
          </reference>
          <reference field="3" count="1">
            <x v="91"/>
          </reference>
          <reference field="7" count="1" selected="0">
            <x v="0"/>
          </reference>
          <reference field="18" count="1" selected="0">
            <x v="5"/>
          </reference>
        </references>
      </pivotArea>
    </format>
    <format dxfId="853">
      <pivotArea dataOnly="0" labelOnly="1" fieldPosition="0">
        <references count="4">
          <reference field="2" count="1" selected="0">
            <x v="6"/>
          </reference>
          <reference field="3" count="1">
            <x v="96"/>
          </reference>
          <reference field="7" count="1" selected="0">
            <x v="0"/>
          </reference>
          <reference field="18" count="1" selected="0">
            <x v="5"/>
          </reference>
        </references>
      </pivotArea>
    </format>
    <format dxfId="852">
      <pivotArea dataOnly="0" labelOnly="1" fieldPosition="0">
        <references count="4">
          <reference field="2" count="1" selected="0">
            <x v="7"/>
          </reference>
          <reference field="3" count="1">
            <x v="94"/>
          </reference>
          <reference field="7" count="1" selected="0">
            <x v="0"/>
          </reference>
          <reference field="18" count="1" selected="0">
            <x v="5"/>
          </reference>
        </references>
      </pivotArea>
    </format>
    <format dxfId="851">
      <pivotArea dataOnly="0" labelOnly="1" fieldPosition="0">
        <references count="4">
          <reference field="2" count="1" selected="0">
            <x v="8"/>
          </reference>
          <reference field="3" count="1">
            <x v="92"/>
          </reference>
          <reference field="7" count="1" selected="0">
            <x v="0"/>
          </reference>
          <reference field="18" count="1" selected="0">
            <x v="5"/>
          </reference>
        </references>
      </pivotArea>
    </format>
    <format dxfId="850">
      <pivotArea dataOnly="0" labelOnly="1" fieldPosition="0">
        <references count="4">
          <reference field="2" count="1" selected="0">
            <x v="9"/>
          </reference>
          <reference field="3" count="1">
            <x v="93"/>
          </reference>
          <reference field="7" count="1" selected="0">
            <x v="0"/>
          </reference>
          <reference field="18" count="1" selected="0">
            <x v="5"/>
          </reference>
        </references>
      </pivotArea>
    </format>
    <format dxfId="849">
      <pivotArea dataOnly="0" labelOnly="1" fieldPosition="0">
        <references count="4">
          <reference field="2" count="1" selected="0">
            <x v="0"/>
          </reference>
          <reference field="3" count="1">
            <x v="23"/>
          </reference>
          <reference field="7" count="1" selected="0">
            <x v="0"/>
          </reference>
          <reference field="18" count="1" selected="0">
            <x v="7"/>
          </reference>
        </references>
      </pivotArea>
    </format>
    <format dxfId="848">
      <pivotArea dataOnly="0" labelOnly="1" fieldPosition="0">
        <references count="4">
          <reference field="2" count="1" selected="0">
            <x v="0"/>
          </reference>
          <reference field="3" count="1">
            <x v="21"/>
          </reference>
          <reference field="7" count="1" selected="0">
            <x v="0"/>
          </reference>
          <reference field="18" count="1" selected="0">
            <x v="13"/>
          </reference>
        </references>
      </pivotArea>
    </format>
    <format dxfId="847">
      <pivotArea dataOnly="0" labelOnly="1" fieldPosition="0">
        <references count="4">
          <reference field="2" count="1" selected="0">
            <x v="1"/>
          </reference>
          <reference field="3" count="1">
            <x v="97"/>
          </reference>
          <reference field="7" count="1" selected="0">
            <x v="0"/>
          </reference>
          <reference field="18" count="1" selected="0">
            <x v="19"/>
          </reference>
        </references>
      </pivotArea>
    </format>
    <format dxfId="846">
      <pivotArea dataOnly="0" labelOnly="1" fieldPosition="0">
        <references count="4">
          <reference field="2" count="1" selected="0">
            <x v="0"/>
          </reference>
          <reference field="3" count="1">
            <x v="21"/>
          </reference>
          <reference field="7" count="1" selected="0">
            <x v="2"/>
          </reference>
          <reference field="18" count="1" selected="0">
            <x v="13"/>
          </reference>
        </references>
      </pivotArea>
    </format>
    <format dxfId="845">
      <pivotArea dataOnly="0" labelOnly="1" outline="0" axis="axisValues" fieldPosition="0"/>
    </format>
    <format dxfId="844">
      <pivotArea type="all" dataOnly="0" outline="0" fieldPosition="0"/>
    </format>
    <format dxfId="843">
      <pivotArea outline="0" collapsedLevelsAreSubtotals="1" fieldPosition="0"/>
    </format>
    <format dxfId="842">
      <pivotArea field="7" type="button" dataOnly="0" labelOnly="1" outline="0" axis="axisRow" fieldPosition="0"/>
    </format>
    <format dxfId="841">
      <pivotArea dataOnly="0" labelOnly="1" fieldPosition="0">
        <references count="1">
          <reference field="7" count="2">
            <x v="0"/>
            <x v="2"/>
          </reference>
        </references>
      </pivotArea>
    </format>
    <format dxfId="840">
      <pivotArea dataOnly="0" labelOnly="1" grandRow="1" outline="0" fieldPosition="0"/>
    </format>
    <format dxfId="839">
      <pivotArea dataOnly="0" labelOnly="1" fieldPosition="0">
        <references count="2">
          <reference field="7" count="1" selected="0">
            <x v="0"/>
          </reference>
          <reference field="18" count="5">
            <x v="0"/>
            <x v="5"/>
            <x v="7"/>
            <x v="13"/>
            <x v="19"/>
          </reference>
        </references>
      </pivotArea>
    </format>
    <format dxfId="838">
      <pivotArea dataOnly="0" labelOnly="1" fieldPosition="0">
        <references count="2">
          <reference field="7" count="1" selected="0">
            <x v="2"/>
          </reference>
          <reference field="18" count="1">
            <x v="13"/>
          </reference>
        </references>
      </pivotArea>
    </format>
    <format dxfId="837">
      <pivotArea dataOnly="0" labelOnly="1" fieldPosition="0">
        <references count="3">
          <reference field="2" count="1">
            <x v="0"/>
          </reference>
          <reference field="7" count="1" selected="0">
            <x v="0"/>
          </reference>
          <reference field="18" count="1" selected="0">
            <x v="0"/>
          </reference>
        </references>
      </pivotArea>
    </format>
    <format dxfId="836">
      <pivotArea dataOnly="0" labelOnly="1" fieldPosition="0">
        <references count="3">
          <reference field="2" count="8">
            <x v="0"/>
            <x v="1"/>
            <x v="4"/>
            <x v="5"/>
            <x v="6"/>
            <x v="7"/>
            <x v="8"/>
            <x v="9"/>
          </reference>
          <reference field="7" count="1" selected="0">
            <x v="0"/>
          </reference>
          <reference field="18" count="1" selected="0">
            <x v="5"/>
          </reference>
        </references>
      </pivotArea>
    </format>
    <format dxfId="835">
      <pivotArea dataOnly="0" labelOnly="1" fieldPosition="0">
        <references count="3">
          <reference field="2" count="1">
            <x v="0"/>
          </reference>
          <reference field="7" count="1" selected="0">
            <x v="0"/>
          </reference>
          <reference field="18" count="1" selected="0">
            <x v="7"/>
          </reference>
        </references>
      </pivotArea>
    </format>
    <format dxfId="834">
      <pivotArea dataOnly="0" labelOnly="1" fieldPosition="0">
        <references count="3">
          <reference field="2" count="1">
            <x v="0"/>
          </reference>
          <reference field="7" count="1" selected="0">
            <x v="0"/>
          </reference>
          <reference field="18" count="1" selected="0">
            <x v="13"/>
          </reference>
        </references>
      </pivotArea>
    </format>
    <format dxfId="833">
      <pivotArea dataOnly="0" labelOnly="1" fieldPosition="0">
        <references count="3">
          <reference field="2" count="1">
            <x v="1"/>
          </reference>
          <reference field="7" count="1" selected="0">
            <x v="0"/>
          </reference>
          <reference field="18" count="1" selected="0">
            <x v="19"/>
          </reference>
        </references>
      </pivotArea>
    </format>
    <format dxfId="832">
      <pivotArea dataOnly="0" labelOnly="1" fieldPosition="0">
        <references count="3">
          <reference field="2" count="1">
            <x v="0"/>
          </reference>
          <reference field="7" count="1" selected="0">
            <x v="2"/>
          </reference>
          <reference field="18" count="1" selected="0">
            <x v="13"/>
          </reference>
        </references>
      </pivotArea>
    </format>
    <format dxfId="831">
      <pivotArea dataOnly="0" labelOnly="1" fieldPosition="0">
        <references count="4">
          <reference field="2" count="1" selected="0">
            <x v="0"/>
          </reference>
          <reference field="3" count="3">
            <x v="15"/>
            <x v="24"/>
            <x v="26"/>
          </reference>
          <reference field="7" count="1" selected="0">
            <x v="0"/>
          </reference>
          <reference field="18" count="1" selected="0">
            <x v="0"/>
          </reference>
        </references>
      </pivotArea>
    </format>
    <format dxfId="830">
      <pivotArea dataOnly="0" labelOnly="1" fieldPosition="0">
        <references count="4">
          <reference field="2" count="1" selected="0">
            <x v="0"/>
          </reference>
          <reference field="3" count="6">
            <x v="2"/>
            <x v="13"/>
            <x v="14"/>
            <x v="23"/>
            <x v="24"/>
            <x v="25"/>
          </reference>
          <reference field="7" count="1" selected="0">
            <x v="0"/>
          </reference>
          <reference field="18" count="1" selected="0">
            <x v="5"/>
          </reference>
        </references>
      </pivotArea>
    </format>
    <format dxfId="829">
      <pivotArea dataOnly="0" labelOnly="1" fieldPosition="0">
        <references count="4">
          <reference field="2" count="1" selected="0">
            <x v="1"/>
          </reference>
          <reference field="3" count="1">
            <x v="97"/>
          </reference>
          <reference field="7" count="1" selected="0">
            <x v="0"/>
          </reference>
          <reference field="18" count="1" selected="0">
            <x v="5"/>
          </reference>
        </references>
      </pivotArea>
    </format>
    <format dxfId="828">
      <pivotArea dataOnly="0" labelOnly="1" fieldPosition="0">
        <references count="4">
          <reference field="2" count="1" selected="0">
            <x v="4"/>
          </reference>
          <reference field="3" count="1">
            <x v="95"/>
          </reference>
          <reference field="7" count="1" selected="0">
            <x v="0"/>
          </reference>
          <reference field="18" count="1" selected="0">
            <x v="5"/>
          </reference>
        </references>
      </pivotArea>
    </format>
    <format dxfId="827">
      <pivotArea dataOnly="0" labelOnly="1" fieldPosition="0">
        <references count="4">
          <reference field="2" count="1" selected="0">
            <x v="5"/>
          </reference>
          <reference field="3" count="1">
            <x v="91"/>
          </reference>
          <reference field="7" count="1" selected="0">
            <x v="0"/>
          </reference>
          <reference field="18" count="1" selected="0">
            <x v="5"/>
          </reference>
        </references>
      </pivotArea>
    </format>
    <format dxfId="826">
      <pivotArea dataOnly="0" labelOnly="1" fieldPosition="0">
        <references count="4">
          <reference field="2" count="1" selected="0">
            <x v="6"/>
          </reference>
          <reference field="3" count="1">
            <x v="96"/>
          </reference>
          <reference field="7" count="1" selected="0">
            <x v="0"/>
          </reference>
          <reference field="18" count="1" selected="0">
            <x v="5"/>
          </reference>
        </references>
      </pivotArea>
    </format>
    <format dxfId="825">
      <pivotArea dataOnly="0" labelOnly="1" fieldPosition="0">
        <references count="4">
          <reference field="2" count="1" selected="0">
            <x v="7"/>
          </reference>
          <reference field="3" count="1">
            <x v="94"/>
          </reference>
          <reference field="7" count="1" selected="0">
            <x v="0"/>
          </reference>
          <reference field="18" count="1" selected="0">
            <x v="5"/>
          </reference>
        </references>
      </pivotArea>
    </format>
    <format dxfId="824">
      <pivotArea dataOnly="0" labelOnly="1" fieldPosition="0">
        <references count="4">
          <reference field="2" count="1" selected="0">
            <x v="8"/>
          </reference>
          <reference field="3" count="1">
            <x v="92"/>
          </reference>
          <reference field="7" count="1" selected="0">
            <x v="0"/>
          </reference>
          <reference field="18" count="1" selected="0">
            <x v="5"/>
          </reference>
        </references>
      </pivotArea>
    </format>
    <format dxfId="823">
      <pivotArea dataOnly="0" labelOnly="1" fieldPosition="0">
        <references count="4">
          <reference field="2" count="1" selected="0">
            <x v="9"/>
          </reference>
          <reference field="3" count="1">
            <x v="93"/>
          </reference>
          <reference field="7" count="1" selected="0">
            <x v="0"/>
          </reference>
          <reference field="18" count="1" selected="0">
            <x v="5"/>
          </reference>
        </references>
      </pivotArea>
    </format>
    <format dxfId="822">
      <pivotArea dataOnly="0" labelOnly="1" fieldPosition="0">
        <references count="4">
          <reference field="2" count="1" selected="0">
            <x v="0"/>
          </reference>
          <reference field="3" count="1">
            <x v="23"/>
          </reference>
          <reference field="7" count="1" selected="0">
            <x v="0"/>
          </reference>
          <reference field="18" count="1" selected="0">
            <x v="7"/>
          </reference>
        </references>
      </pivotArea>
    </format>
    <format dxfId="821">
      <pivotArea dataOnly="0" labelOnly="1" fieldPosition="0">
        <references count="4">
          <reference field="2" count="1" selected="0">
            <x v="0"/>
          </reference>
          <reference field="3" count="1">
            <x v="21"/>
          </reference>
          <reference field="7" count="1" selected="0">
            <x v="0"/>
          </reference>
          <reference field="18" count="1" selected="0">
            <x v="13"/>
          </reference>
        </references>
      </pivotArea>
    </format>
    <format dxfId="820">
      <pivotArea dataOnly="0" labelOnly="1" fieldPosition="0">
        <references count="4">
          <reference field="2" count="1" selected="0">
            <x v="1"/>
          </reference>
          <reference field="3" count="1">
            <x v="97"/>
          </reference>
          <reference field="7" count="1" selected="0">
            <x v="0"/>
          </reference>
          <reference field="18" count="1" selected="0">
            <x v="19"/>
          </reference>
        </references>
      </pivotArea>
    </format>
    <format dxfId="819">
      <pivotArea dataOnly="0" labelOnly="1" fieldPosition="0">
        <references count="4">
          <reference field="2" count="1" selected="0">
            <x v="0"/>
          </reference>
          <reference field="3" count="1">
            <x v="21"/>
          </reference>
          <reference field="7" count="1" selected="0">
            <x v="2"/>
          </reference>
          <reference field="18" count="1" selected="0">
            <x v="13"/>
          </reference>
        </references>
      </pivotArea>
    </format>
    <format dxfId="818">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84FFD9EE-48F8-4549-9140-0D4FB2D3B6F0}" name="TablaDinámica4" cacheId="5"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CUENTA/PRODUCTO/DEPENDENCIA/SUBDEPENDENCIA">
  <location ref="A6:B40" firstHeaderRow="1" firstDataRow="1" firstDataCol="1" rowPageCount="4" colPageCount="1"/>
  <pivotFields count="23">
    <pivotField showAll="0"/>
    <pivotField showAll="0"/>
    <pivotField axis="axisRow" showAll="0">
      <items count="12">
        <item x="9"/>
        <item x="8"/>
        <item x="1"/>
        <item x="0"/>
        <item x="6"/>
        <item x="2"/>
        <item x="7"/>
        <item x="5"/>
        <item x="3"/>
        <item x="4"/>
        <item x="10"/>
        <item t="default"/>
      </items>
    </pivotField>
    <pivotField showAll="0"/>
    <pivotField axis="axisRow" showAll="0">
      <items count="102">
        <item x="9"/>
        <item x="98"/>
        <item x="59"/>
        <item x="8"/>
        <item x="71"/>
        <item x="43"/>
        <item x="19"/>
        <item x="30"/>
        <item x="31"/>
        <item x="20"/>
        <item x="32"/>
        <item x="33"/>
        <item x="96"/>
        <item x="75"/>
        <item x="94"/>
        <item x="3"/>
        <item x="4"/>
        <item x="73"/>
        <item x="92"/>
        <item x="5"/>
        <item x="6"/>
        <item x="93"/>
        <item x="7"/>
        <item x="95"/>
        <item x="97"/>
        <item x="99"/>
        <item x="74"/>
        <item x="60"/>
        <item x="61"/>
        <item x="44"/>
        <item x="62"/>
        <item x="10"/>
        <item x="22"/>
        <item x="21"/>
        <item x="76"/>
        <item x="45"/>
        <item x="46"/>
        <item x="23"/>
        <item x="77"/>
        <item x="11"/>
        <item x="34"/>
        <item x="35"/>
        <item x="36"/>
        <item x="63"/>
        <item x="78"/>
        <item x="79"/>
        <item x="80"/>
        <item x="81"/>
        <item x="37"/>
        <item x="82"/>
        <item x="47"/>
        <item x="38"/>
        <item x="83"/>
        <item x="48"/>
        <item x="49"/>
        <item x="12"/>
        <item x="84"/>
        <item x="64"/>
        <item x="39"/>
        <item x="86"/>
        <item x="85"/>
        <item x="65"/>
        <item x="66"/>
        <item x="14"/>
        <item x="13"/>
        <item x="29"/>
        <item x="25"/>
        <item x="51"/>
        <item x="26"/>
        <item x="27"/>
        <item x="15"/>
        <item x="87"/>
        <item x="52"/>
        <item x="28"/>
        <item x="24"/>
        <item x="40"/>
        <item x="41"/>
        <item x="67"/>
        <item x="50"/>
        <item x="68"/>
        <item x="69"/>
        <item x="53"/>
        <item x="88"/>
        <item x="70"/>
        <item x="55"/>
        <item x="56"/>
        <item x="89"/>
        <item x="90"/>
        <item x="16"/>
        <item x="17"/>
        <item x="18"/>
        <item x="57"/>
        <item x="54"/>
        <item x="42"/>
        <item x="91"/>
        <item x="72"/>
        <item x="1"/>
        <item x="2"/>
        <item x="0"/>
        <item x="58"/>
        <item x="100"/>
        <item t="default"/>
      </items>
    </pivotField>
    <pivotField axis="axisPage" multipleItemSelectionAllowed="1" showAll="0">
      <items count="5">
        <item h="1" x="0"/>
        <item x="1"/>
        <item h="1" x="2"/>
        <item h="1" x="3"/>
        <item t="default"/>
      </items>
    </pivotField>
    <pivotField axis="axisPage" multipleItemSelectionAllowed="1" showAll="0">
      <items count="4">
        <item x="1"/>
        <item h="1" x="0"/>
        <item h="1" x="2"/>
        <item t="default"/>
      </items>
    </pivotField>
    <pivotField showAll="0"/>
    <pivotField axis="axisRow" showAll="0">
      <items count="5">
        <item x="0"/>
        <item x="1"/>
        <item x="2"/>
        <item x="3"/>
        <item t="default"/>
      </items>
    </pivotField>
    <pivotField showAll="0"/>
    <pivotField showAll="0"/>
    <pivotField showAll="0"/>
    <pivotField showAll="0"/>
    <pivotField showAll="0"/>
    <pivotField dataField="1" showAll="0"/>
    <pivotField showAll="0"/>
    <pivotField axis="axisPage" showAll="0">
      <items count="5">
        <item x="0"/>
        <item x="1"/>
        <item x="2"/>
        <item m="1" x="3"/>
        <item t="default"/>
      </items>
    </pivotField>
    <pivotField axis="axisPage" multipleItemSelectionAllowed="1" showAll="0">
      <items count="5">
        <item h="1" x="0"/>
        <item h="1" x="2"/>
        <item x="1"/>
        <item h="1" x="3"/>
        <item t="default"/>
      </items>
    </pivotField>
    <pivotField showAll="0"/>
    <pivotField axis="axisRow" showAll="0">
      <items count="21">
        <item x="15"/>
        <item x="12"/>
        <item x="3"/>
        <item x="1"/>
        <item x="2"/>
        <item x="11"/>
        <item x="5"/>
        <item x="17"/>
        <item m="1" x="19"/>
        <item x="10"/>
        <item x="8"/>
        <item x="7"/>
        <item x="0"/>
        <item x="14"/>
        <item x="6"/>
        <item x="16"/>
        <item x="9"/>
        <item x="4"/>
        <item x="13"/>
        <item x="18"/>
        <item t="default"/>
      </items>
    </pivotField>
    <pivotField showAll="0"/>
    <pivotField showAll="0"/>
    <pivotField showAll="0"/>
  </pivotFields>
  <rowFields count="4">
    <field x="8"/>
    <field x="19"/>
    <field x="2"/>
    <field x="4"/>
  </rowFields>
  <rowItems count="34">
    <i>
      <x/>
    </i>
    <i r="1">
      <x v="1"/>
    </i>
    <i r="2">
      <x v="1"/>
    </i>
    <i r="3">
      <x v="18"/>
    </i>
    <i r="2">
      <x v="5"/>
    </i>
    <i r="3">
      <x v="64"/>
    </i>
    <i r="2">
      <x v="6"/>
    </i>
    <i r="3">
      <x v="38"/>
    </i>
    <i r="3">
      <x v="52"/>
    </i>
    <i r="3">
      <x v="56"/>
    </i>
    <i r="3">
      <x v="71"/>
    </i>
    <i r="3">
      <x v="82"/>
    </i>
    <i r="3">
      <x v="86"/>
    </i>
    <i r="3">
      <x v="94"/>
    </i>
    <i r="2">
      <x v="8"/>
    </i>
    <i r="3">
      <x v="33"/>
    </i>
    <i r="1">
      <x v="9"/>
    </i>
    <i r="2">
      <x/>
    </i>
    <i r="3">
      <x v="21"/>
    </i>
    <i r="2">
      <x v="1"/>
    </i>
    <i r="3">
      <x v="18"/>
    </i>
    <i r="2">
      <x v="5"/>
    </i>
    <i r="3">
      <x v="3"/>
    </i>
    <i r="2">
      <x v="6"/>
    </i>
    <i r="3">
      <x v="4"/>
    </i>
    <i r="3">
      <x v="34"/>
    </i>
    <i r="3">
      <x v="49"/>
    </i>
    <i r="2">
      <x v="8"/>
    </i>
    <i r="3">
      <x v="6"/>
    </i>
    <i r="3">
      <x v="33"/>
    </i>
    <i r="3">
      <x v="37"/>
    </i>
    <i r="3">
      <x v="65"/>
    </i>
    <i r="3">
      <x v="68"/>
    </i>
    <i t="grand">
      <x/>
    </i>
  </rowItems>
  <colItems count="1">
    <i/>
  </colItems>
  <pageFields count="4">
    <pageField fld="16" hier="-1"/>
    <pageField fld="17" hier="-1"/>
    <pageField fld="5" hier="-1"/>
    <pageField fld="6" hier="-1"/>
  </pageFields>
  <dataFields count="1">
    <dataField name="VALOR" fld="14" baseField="0" baseItem="0" numFmtId="165"/>
  </dataFields>
  <formats count="816">
    <format dxfId="817">
      <pivotArea type="all" dataOnly="0" outline="0" fieldPosition="0"/>
    </format>
    <format dxfId="816">
      <pivotArea outline="0" collapsedLevelsAreSubtotals="1" fieldPosition="0"/>
    </format>
    <format dxfId="815">
      <pivotArea field="8" type="button" dataOnly="0" labelOnly="1" outline="0" axis="axisRow" fieldPosition="0"/>
    </format>
    <format dxfId="814">
      <pivotArea dataOnly="0" labelOnly="1" fieldPosition="0">
        <references count="1">
          <reference field="8" count="0"/>
        </references>
      </pivotArea>
    </format>
    <format dxfId="813">
      <pivotArea dataOnly="0" labelOnly="1" grandRow="1" outline="0" fieldPosition="0"/>
    </format>
    <format dxfId="812">
      <pivotArea dataOnly="0" labelOnly="1" fieldPosition="0">
        <references count="2">
          <reference field="8" count="1" selected="0">
            <x v="0"/>
          </reference>
          <reference field="19" count="19">
            <x v="0"/>
            <x v="1"/>
            <x v="2"/>
            <x v="3"/>
            <x v="4"/>
            <x v="5"/>
            <x v="6"/>
            <x v="7"/>
            <x v="8"/>
            <x v="9"/>
            <x v="10"/>
            <x v="11"/>
            <x v="12"/>
            <x v="13"/>
            <x v="14"/>
            <x v="15"/>
            <x v="16"/>
            <x v="17"/>
            <x v="18"/>
          </reference>
        </references>
      </pivotArea>
    </format>
    <format dxfId="811">
      <pivotArea dataOnly="0" labelOnly="1" fieldPosition="0">
        <references count="2">
          <reference field="8" count="1" selected="0">
            <x v="1"/>
          </reference>
          <reference field="19" count="7">
            <x v="4"/>
            <x v="6"/>
            <x v="10"/>
            <x v="11"/>
            <x v="12"/>
            <x v="14"/>
            <x v="16"/>
          </reference>
        </references>
      </pivotArea>
    </format>
    <format dxfId="810">
      <pivotArea dataOnly="0" labelOnly="1" fieldPosition="0">
        <references count="2">
          <reference field="8" count="1" selected="0">
            <x v="2"/>
          </reference>
          <reference field="19" count="1">
            <x v="15"/>
          </reference>
        </references>
      </pivotArea>
    </format>
    <format dxfId="809">
      <pivotArea dataOnly="0" labelOnly="1" fieldPosition="0">
        <references count="2">
          <reference field="8" count="1" selected="0">
            <x v="3"/>
          </reference>
          <reference field="19" count="1">
            <x v="19"/>
          </reference>
        </references>
      </pivotArea>
    </format>
    <format dxfId="808">
      <pivotArea dataOnly="0" labelOnly="1" fieldPosition="0">
        <references count="3">
          <reference field="2" count="1">
            <x v="0"/>
          </reference>
          <reference field="8" count="1" selected="0">
            <x v="0"/>
          </reference>
          <reference field="19" count="1" selected="0">
            <x v="0"/>
          </reference>
        </references>
      </pivotArea>
    </format>
    <format dxfId="807">
      <pivotArea dataOnly="0" labelOnly="1" fieldPosition="0">
        <references count="3">
          <reference field="2" count="4">
            <x v="1"/>
            <x v="5"/>
            <x v="6"/>
            <x v="8"/>
          </reference>
          <reference field="8" count="1" selected="0">
            <x v="0"/>
          </reference>
          <reference field="19" count="1" selected="0">
            <x v="1"/>
          </reference>
        </references>
      </pivotArea>
    </format>
    <format dxfId="806">
      <pivotArea dataOnly="0" labelOnly="1" fieldPosition="0">
        <references count="3">
          <reference field="2" count="7">
            <x v="2"/>
            <x v="4"/>
            <x v="5"/>
            <x v="6"/>
            <x v="7"/>
            <x v="8"/>
            <x v="9"/>
          </reference>
          <reference field="8" count="1" selected="0">
            <x v="0"/>
          </reference>
          <reference field="19" count="1" selected="0">
            <x v="2"/>
          </reference>
        </references>
      </pivotArea>
    </format>
    <format dxfId="805">
      <pivotArea dataOnly="0" labelOnly="1" fieldPosition="0">
        <references count="3">
          <reference field="2" count="7">
            <x v="3"/>
            <x v="4"/>
            <x v="5"/>
            <x v="6"/>
            <x v="7"/>
            <x v="8"/>
            <x v="9"/>
          </reference>
          <reference field="8" count="1" selected="0">
            <x v="0"/>
          </reference>
          <reference field="19" count="1" selected="0">
            <x v="3"/>
          </reference>
        </references>
      </pivotArea>
    </format>
    <format dxfId="804">
      <pivotArea dataOnly="0" labelOnly="1" fieldPosition="0">
        <references count="3">
          <reference field="2" count="8">
            <x v="2"/>
            <x v="3"/>
            <x v="4"/>
            <x v="5"/>
            <x v="6"/>
            <x v="7"/>
            <x v="8"/>
            <x v="9"/>
          </reference>
          <reference field="8" count="1" selected="0">
            <x v="0"/>
          </reference>
          <reference field="19" count="1" selected="0">
            <x v="4"/>
          </reference>
        </references>
      </pivotArea>
    </format>
    <format dxfId="803">
      <pivotArea dataOnly="0" labelOnly="1" fieldPosition="0">
        <references count="3">
          <reference field="2" count="8">
            <x v="0"/>
            <x v="1"/>
            <x v="4"/>
            <x v="5"/>
            <x v="6"/>
            <x v="7"/>
            <x v="8"/>
            <x v="9"/>
          </reference>
          <reference field="8" count="1" selected="0">
            <x v="0"/>
          </reference>
          <reference field="19" count="1" selected="0">
            <x v="5"/>
          </reference>
        </references>
      </pivotArea>
    </format>
    <format dxfId="802">
      <pivotArea dataOnly="0" labelOnly="1" fieldPosition="0">
        <references count="3">
          <reference field="2" count="1">
            <x v="2"/>
          </reference>
          <reference field="8" count="1" selected="0">
            <x v="0"/>
          </reference>
          <reference field="19" count="1" selected="0">
            <x v="6"/>
          </reference>
        </references>
      </pivotArea>
    </format>
    <format dxfId="801">
      <pivotArea dataOnly="0" labelOnly="1" fieldPosition="0">
        <references count="3">
          <reference field="2" count="1">
            <x v="0"/>
          </reference>
          <reference field="8" count="1" selected="0">
            <x v="0"/>
          </reference>
          <reference field="19" count="1" selected="0">
            <x v="7"/>
          </reference>
        </references>
      </pivotArea>
    </format>
    <format dxfId="800">
      <pivotArea dataOnly="0" labelOnly="1" fieldPosition="0">
        <references count="3">
          <reference field="2" count="1">
            <x v="6"/>
          </reference>
          <reference field="8" count="1" selected="0">
            <x v="0"/>
          </reference>
          <reference field="19" count="1" selected="0">
            <x v="8"/>
          </reference>
        </references>
      </pivotArea>
    </format>
    <format dxfId="799">
      <pivotArea dataOnly="0" labelOnly="1" fieldPosition="0">
        <references count="3">
          <reference field="2" count="6">
            <x v="0"/>
            <x v="1"/>
            <x v="5"/>
            <x v="6"/>
            <x v="7"/>
            <x v="8"/>
          </reference>
          <reference field="8" count="1" selected="0">
            <x v="0"/>
          </reference>
          <reference field="19" count="1" selected="0">
            <x v="9"/>
          </reference>
        </references>
      </pivotArea>
    </format>
    <format dxfId="798">
      <pivotArea dataOnly="0" labelOnly="1" fieldPosition="0">
        <references count="3">
          <reference field="2" count="7">
            <x v="2"/>
            <x v="4"/>
            <x v="5"/>
            <x v="6"/>
            <x v="7"/>
            <x v="8"/>
            <x v="9"/>
          </reference>
          <reference field="8" count="1" selected="0">
            <x v="0"/>
          </reference>
          <reference field="19" count="1" selected="0">
            <x v="10"/>
          </reference>
        </references>
      </pivotArea>
    </format>
    <format dxfId="797">
      <pivotArea dataOnly="0" labelOnly="1" fieldPosition="0">
        <references count="3">
          <reference field="2" count="7">
            <x v="2"/>
            <x v="4"/>
            <x v="5"/>
            <x v="6"/>
            <x v="7"/>
            <x v="8"/>
            <x v="9"/>
          </reference>
          <reference field="8" count="1" selected="0">
            <x v="0"/>
          </reference>
          <reference field="19" count="1" selected="0">
            <x v="11"/>
          </reference>
        </references>
      </pivotArea>
    </format>
    <format dxfId="796">
      <pivotArea dataOnly="0" labelOnly="1" fieldPosition="0">
        <references count="3">
          <reference field="2" count="10">
            <x v="0"/>
            <x v="1"/>
            <x v="2"/>
            <x v="3"/>
            <x v="4"/>
            <x v="5"/>
            <x v="6"/>
            <x v="7"/>
            <x v="8"/>
            <x v="9"/>
          </reference>
          <reference field="8" count="1" selected="0">
            <x v="0"/>
          </reference>
          <reference field="19" count="1" selected="0">
            <x v="12"/>
          </reference>
        </references>
      </pivotArea>
    </format>
    <format dxfId="795">
      <pivotArea dataOnly="0" labelOnly="1" fieldPosition="0">
        <references count="3">
          <reference field="2" count="1">
            <x v="1"/>
          </reference>
          <reference field="8" count="1" selected="0">
            <x v="0"/>
          </reference>
          <reference field="19" count="1" selected="0">
            <x v="13"/>
          </reference>
        </references>
      </pivotArea>
    </format>
    <format dxfId="794">
      <pivotArea dataOnly="0" labelOnly="1" fieldPosition="0">
        <references count="3">
          <reference field="2" count="6">
            <x v="2"/>
            <x v="5"/>
            <x v="6"/>
            <x v="7"/>
            <x v="8"/>
            <x v="9"/>
          </reference>
          <reference field="8" count="1" selected="0">
            <x v="0"/>
          </reference>
          <reference field="19" count="1" selected="0">
            <x v="14"/>
          </reference>
        </references>
      </pivotArea>
    </format>
    <format dxfId="793">
      <pivotArea dataOnly="0" labelOnly="1" fieldPosition="0">
        <references count="3">
          <reference field="2" count="1">
            <x v="0"/>
          </reference>
          <reference field="8" count="1" selected="0">
            <x v="0"/>
          </reference>
          <reference field="19" count="1" selected="0">
            <x v="15"/>
          </reference>
        </references>
      </pivotArea>
    </format>
    <format dxfId="792">
      <pivotArea dataOnly="0" labelOnly="1" fieldPosition="0">
        <references count="3">
          <reference field="2" count="7">
            <x v="2"/>
            <x v="4"/>
            <x v="5"/>
            <x v="6"/>
            <x v="7"/>
            <x v="8"/>
            <x v="9"/>
          </reference>
          <reference field="8" count="1" selected="0">
            <x v="0"/>
          </reference>
          <reference field="19" count="1" selected="0">
            <x v="16"/>
          </reference>
        </references>
      </pivotArea>
    </format>
    <format dxfId="791">
      <pivotArea dataOnly="0" labelOnly="1" fieldPosition="0">
        <references count="3">
          <reference field="2" count="1">
            <x v="2"/>
          </reference>
          <reference field="8" count="1" selected="0">
            <x v="0"/>
          </reference>
          <reference field="19" count="1" selected="0">
            <x v="17"/>
          </reference>
        </references>
      </pivotArea>
    </format>
    <format dxfId="790">
      <pivotArea dataOnly="0" labelOnly="1" fieldPosition="0">
        <references count="3">
          <reference field="2" count="3">
            <x v="4"/>
            <x v="6"/>
            <x v="7"/>
          </reference>
          <reference field="8" count="1" selected="0">
            <x v="0"/>
          </reference>
          <reference field="19" count="1" selected="0">
            <x v="18"/>
          </reference>
        </references>
      </pivotArea>
    </format>
    <format dxfId="789">
      <pivotArea dataOnly="0" labelOnly="1" fieldPosition="0">
        <references count="3">
          <reference field="2" count="1">
            <x v="8"/>
          </reference>
          <reference field="8" count="1" selected="0">
            <x v="1"/>
          </reference>
          <reference field="19" count="1" selected="0">
            <x v="4"/>
          </reference>
        </references>
      </pivotArea>
    </format>
    <format dxfId="788">
      <pivotArea dataOnly="0" labelOnly="1" fieldPosition="0">
        <references count="3">
          <reference field="2" count="1">
            <x v="2"/>
          </reference>
          <reference field="8" count="1" selected="0">
            <x v="1"/>
          </reference>
          <reference field="19" count="1" selected="0">
            <x v="6"/>
          </reference>
        </references>
      </pivotArea>
    </format>
    <format dxfId="787">
      <pivotArea dataOnly="0" labelOnly="1" fieldPosition="0">
        <references count="3">
          <reference field="2" count="1">
            <x v="9"/>
          </reference>
          <reference field="8" count="1" selected="0">
            <x v="1"/>
          </reference>
          <reference field="19" count="1" selected="0">
            <x v="10"/>
          </reference>
        </references>
      </pivotArea>
    </format>
    <format dxfId="786">
      <pivotArea dataOnly="0" labelOnly="1" fieldPosition="0">
        <references count="3">
          <reference field="2" count="1">
            <x v="9"/>
          </reference>
          <reference field="8" count="1" selected="0">
            <x v="1"/>
          </reference>
          <reference field="19" count="1" selected="0">
            <x v="11"/>
          </reference>
        </references>
      </pivotArea>
    </format>
    <format dxfId="785">
      <pivotArea dataOnly="0" labelOnly="1" fieldPosition="0">
        <references count="3">
          <reference field="2" count="1">
            <x v="9"/>
          </reference>
          <reference field="8" count="1" selected="0">
            <x v="1"/>
          </reference>
          <reference field="19" count="1" selected="0">
            <x v="12"/>
          </reference>
        </references>
      </pivotArea>
    </format>
    <format dxfId="784">
      <pivotArea dataOnly="0" labelOnly="1" fieldPosition="0">
        <references count="3">
          <reference field="2" count="1">
            <x v="8"/>
          </reference>
          <reference field="8" count="1" selected="0">
            <x v="1"/>
          </reference>
          <reference field="19" count="1" selected="0">
            <x v="14"/>
          </reference>
        </references>
      </pivotArea>
    </format>
    <format dxfId="783">
      <pivotArea dataOnly="0" labelOnly="1" fieldPosition="0">
        <references count="3">
          <reference field="2" count="2">
            <x v="8"/>
            <x v="9"/>
          </reference>
          <reference field="8" count="1" selected="0">
            <x v="1"/>
          </reference>
          <reference field="19" count="1" selected="0">
            <x v="16"/>
          </reference>
        </references>
      </pivotArea>
    </format>
    <format dxfId="782">
      <pivotArea dataOnly="0" labelOnly="1" fieldPosition="0">
        <references count="3">
          <reference field="2" count="1">
            <x v="0"/>
          </reference>
          <reference field="8" count="1" selected="0">
            <x v="2"/>
          </reference>
          <reference field="19" count="1" selected="0">
            <x v="15"/>
          </reference>
        </references>
      </pivotArea>
    </format>
    <format dxfId="781">
      <pivotArea dataOnly="0" labelOnly="1" fieldPosition="0">
        <references count="3">
          <reference field="2" count="1">
            <x v="10"/>
          </reference>
          <reference field="8" count="1" selected="0">
            <x v="3"/>
          </reference>
          <reference field="19" count="1" selected="0">
            <x v="19"/>
          </reference>
        </references>
      </pivotArea>
    </format>
    <format dxfId="780">
      <pivotArea dataOnly="0" labelOnly="1" fieldPosition="0">
        <references count="4">
          <reference field="2" count="1" selected="0">
            <x v="0"/>
          </reference>
          <reference field="4" count="3">
            <x v="14"/>
            <x v="24"/>
            <x v="26"/>
          </reference>
          <reference field="8" count="1" selected="0">
            <x v="0"/>
          </reference>
          <reference field="19" count="1" selected="0">
            <x v="0"/>
          </reference>
        </references>
      </pivotArea>
    </format>
    <format dxfId="779">
      <pivotArea dataOnly="0" labelOnly="1" fieldPosition="0">
        <references count="4">
          <reference field="2" count="1" selected="0">
            <x v="1"/>
          </reference>
          <reference field="4" count="1">
            <x v="18"/>
          </reference>
          <reference field="8" count="1" selected="0">
            <x v="0"/>
          </reference>
          <reference field="19" count="1" selected="0">
            <x v="1"/>
          </reference>
        </references>
      </pivotArea>
    </format>
    <format dxfId="778">
      <pivotArea dataOnly="0" labelOnly="1" fieldPosition="0">
        <references count="4">
          <reference field="2" count="1" selected="0">
            <x v="5"/>
          </reference>
          <reference field="4" count="2">
            <x v="64"/>
            <x v="89"/>
          </reference>
          <reference field="8" count="1" selected="0">
            <x v="0"/>
          </reference>
          <reference field="19" count="1" selected="0">
            <x v="1"/>
          </reference>
        </references>
      </pivotArea>
    </format>
    <format dxfId="777">
      <pivotArea dataOnly="0" labelOnly="1" fieldPosition="0">
        <references count="4">
          <reference field="2" count="1" selected="0">
            <x v="6"/>
          </reference>
          <reference field="4" count="9">
            <x v="38"/>
            <x v="44"/>
            <x v="46"/>
            <x v="52"/>
            <x v="56"/>
            <x v="59"/>
            <x v="71"/>
            <x v="82"/>
            <x v="86"/>
          </reference>
          <reference field="8" count="1" selected="0">
            <x v="0"/>
          </reference>
          <reference field="19" count="1" selected="0">
            <x v="1"/>
          </reference>
        </references>
      </pivotArea>
    </format>
    <format dxfId="776">
      <pivotArea dataOnly="0" labelOnly="1" fieldPosition="0">
        <references count="4">
          <reference field="2" count="1" selected="0">
            <x v="8"/>
          </reference>
          <reference field="4" count="1">
            <x v="33"/>
          </reference>
          <reference field="8" count="1" selected="0">
            <x v="0"/>
          </reference>
          <reference field="19" count="1" selected="0">
            <x v="1"/>
          </reference>
        </references>
      </pivotArea>
    </format>
    <format dxfId="775">
      <pivotArea dataOnly="0" labelOnly="1" fieldPosition="0">
        <references count="4">
          <reference field="2" count="1" selected="0">
            <x v="2"/>
          </reference>
          <reference field="4" count="2">
            <x v="15"/>
            <x v="22"/>
          </reference>
          <reference field="8" count="1" selected="0">
            <x v="0"/>
          </reference>
          <reference field="19" count="1" selected="0">
            <x v="2"/>
          </reference>
        </references>
      </pivotArea>
    </format>
    <format dxfId="774">
      <pivotArea dataOnly="0" labelOnly="1" fieldPosition="0">
        <references count="4">
          <reference field="2" count="1" selected="0">
            <x v="4"/>
          </reference>
          <reference field="4" count="12">
            <x v="2"/>
            <x v="27"/>
            <x v="28"/>
            <x v="30"/>
            <x v="43"/>
            <x v="57"/>
            <x v="61"/>
            <x v="62"/>
            <x v="77"/>
            <x v="79"/>
            <x v="80"/>
            <x v="83"/>
          </reference>
          <reference field="8" count="1" selected="0">
            <x v="0"/>
          </reference>
          <reference field="19" count="1" selected="0">
            <x v="2"/>
          </reference>
        </references>
      </pivotArea>
    </format>
    <format dxfId="773">
      <pivotArea dataOnly="0" labelOnly="1" fieldPosition="0">
        <references count="4">
          <reference field="2" count="1" selected="0">
            <x v="5"/>
          </reference>
          <reference field="4" count="11">
            <x v="0"/>
            <x v="3"/>
            <x v="31"/>
            <x v="39"/>
            <x v="55"/>
            <x v="63"/>
            <x v="64"/>
            <x v="70"/>
            <x v="88"/>
            <x v="89"/>
            <x v="90"/>
          </reference>
          <reference field="8" count="1" selected="0">
            <x v="0"/>
          </reference>
          <reference field="19" count="1" selected="0">
            <x v="2"/>
          </reference>
        </references>
      </pivotArea>
    </format>
    <format dxfId="772">
      <pivotArea dataOnly="0" labelOnly="1" fieldPosition="0">
        <references count="4">
          <reference field="2" count="1" selected="0">
            <x v="6"/>
          </reference>
          <reference field="4" count="15">
            <x v="4"/>
            <x v="34"/>
            <x v="38"/>
            <x v="44"/>
            <x v="45"/>
            <x v="46"/>
            <x v="47"/>
            <x v="49"/>
            <x v="52"/>
            <x v="56"/>
            <x v="60"/>
            <x v="71"/>
            <x v="82"/>
            <x v="86"/>
            <x v="94"/>
          </reference>
          <reference field="8" count="1" selected="0">
            <x v="0"/>
          </reference>
          <reference field="19" count="1" selected="0">
            <x v="2"/>
          </reference>
        </references>
      </pivotArea>
    </format>
    <format dxfId="771">
      <pivotArea dataOnly="0" labelOnly="1" fieldPosition="0">
        <references count="4">
          <reference field="2" count="1" selected="0">
            <x v="7"/>
          </reference>
          <reference field="4" count="15">
            <x v="5"/>
            <x v="29"/>
            <x v="35"/>
            <x v="36"/>
            <x v="50"/>
            <x v="53"/>
            <x v="54"/>
            <x v="67"/>
            <x v="72"/>
            <x v="81"/>
            <x v="84"/>
            <x v="85"/>
            <x v="91"/>
            <x v="92"/>
            <x v="99"/>
          </reference>
          <reference field="8" count="1" selected="0">
            <x v="0"/>
          </reference>
          <reference field="19" count="1" selected="0">
            <x v="2"/>
          </reference>
        </references>
      </pivotArea>
    </format>
    <format dxfId="770">
      <pivotArea dataOnly="0" labelOnly="1" fieldPosition="0">
        <references count="4">
          <reference field="2" count="1" selected="0">
            <x v="8"/>
          </reference>
          <reference field="4" count="10">
            <x v="6"/>
            <x v="9"/>
            <x v="32"/>
            <x v="33"/>
            <x v="37"/>
            <x v="65"/>
            <x v="66"/>
            <x v="68"/>
            <x v="73"/>
            <x v="74"/>
          </reference>
          <reference field="8" count="1" selected="0">
            <x v="0"/>
          </reference>
          <reference field="19" count="1" selected="0">
            <x v="2"/>
          </reference>
        </references>
      </pivotArea>
    </format>
    <format dxfId="769">
      <pivotArea dataOnly="0" labelOnly="1" fieldPosition="0">
        <references count="4">
          <reference field="2" count="1" selected="0">
            <x v="9"/>
          </reference>
          <reference field="4" count="10">
            <x v="7"/>
            <x v="8"/>
            <x v="40"/>
            <x v="42"/>
            <x v="48"/>
            <x v="51"/>
            <x v="58"/>
            <x v="75"/>
            <x v="76"/>
            <x v="93"/>
          </reference>
          <reference field="8" count="1" selected="0">
            <x v="0"/>
          </reference>
          <reference field="19" count="1" selected="0">
            <x v="2"/>
          </reference>
        </references>
      </pivotArea>
    </format>
    <format dxfId="768">
      <pivotArea dataOnly="0" labelOnly="1" fieldPosition="0">
        <references count="4">
          <reference field="2" count="1" selected="0">
            <x v="3"/>
          </reference>
          <reference field="4" count="1">
            <x v="98"/>
          </reference>
          <reference field="8" count="1" selected="0">
            <x v="0"/>
          </reference>
          <reference field="19" count="1" selected="0">
            <x v="3"/>
          </reference>
        </references>
      </pivotArea>
    </format>
    <format dxfId="767">
      <pivotArea dataOnly="0" labelOnly="1" fieldPosition="0">
        <references count="4">
          <reference field="2" count="1" selected="0">
            <x v="4"/>
          </reference>
          <reference field="4" count="1">
            <x v="28"/>
          </reference>
          <reference field="8" count="1" selected="0">
            <x v="0"/>
          </reference>
          <reference field="19" count="1" selected="0">
            <x v="3"/>
          </reference>
        </references>
      </pivotArea>
    </format>
    <format dxfId="766">
      <pivotArea dataOnly="0" labelOnly="1" fieldPosition="0">
        <references count="4">
          <reference field="2" count="1" selected="0">
            <x v="5"/>
          </reference>
          <reference field="4" count="4">
            <x v="0"/>
            <x v="39"/>
            <x v="89"/>
            <x v="90"/>
          </reference>
          <reference field="8" count="1" selected="0">
            <x v="0"/>
          </reference>
          <reference field="19" count="1" selected="0">
            <x v="3"/>
          </reference>
        </references>
      </pivotArea>
    </format>
    <format dxfId="765">
      <pivotArea dataOnly="0" labelOnly="1" fieldPosition="0">
        <references count="4">
          <reference field="2" count="1" selected="0">
            <x v="6"/>
          </reference>
          <reference field="4" count="7">
            <x v="4"/>
            <x v="38"/>
            <x v="49"/>
            <x v="71"/>
            <x v="82"/>
            <x v="86"/>
            <x v="94"/>
          </reference>
          <reference field="8" count="1" selected="0">
            <x v="0"/>
          </reference>
          <reference field="19" count="1" selected="0">
            <x v="3"/>
          </reference>
        </references>
      </pivotArea>
    </format>
    <format dxfId="764">
      <pivotArea dataOnly="0" labelOnly="1" fieldPosition="0">
        <references count="4">
          <reference field="2" count="1" selected="0">
            <x v="7"/>
          </reference>
          <reference field="4" count="8">
            <x v="36"/>
            <x v="50"/>
            <x v="53"/>
            <x v="72"/>
            <x v="81"/>
            <x v="91"/>
            <x v="92"/>
            <x v="99"/>
          </reference>
          <reference field="8" count="1" selected="0">
            <x v="0"/>
          </reference>
          <reference field="19" count="1" selected="0">
            <x v="3"/>
          </reference>
        </references>
      </pivotArea>
    </format>
    <format dxfId="763">
      <pivotArea dataOnly="0" labelOnly="1" fieldPosition="0">
        <references count="4">
          <reference field="2" count="1" selected="0">
            <x v="8"/>
          </reference>
          <reference field="4" count="5">
            <x v="6"/>
            <x v="33"/>
            <x v="66"/>
            <x v="73"/>
            <x v="74"/>
          </reference>
          <reference field="8" count="1" selected="0">
            <x v="0"/>
          </reference>
          <reference field="19" count="1" selected="0">
            <x v="3"/>
          </reference>
        </references>
      </pivotArea>
    </format>
    <format dxfId="762">
      <pivotArea dataOnly="0" labelOnly="1" fieldPosition="0">
        <references count="4">
          <reference field="2" count="1" selected="0">
            <x v="9"/>
          </reference>
          <reference field="4" count="6">
            <x v="7"/>
            <x v="40"/>
            <x v="42"/>
            <x v="75"/>
            <x v="76"/>
            <x v="93"/>
          </reference>
          <reference field="8" count="1" selected="0">
            <x v="0"/>
          </reference>
          <reference field="19" count="1" selected="0">
            <x v="3"/>
          </reference>
        </references>
      </pivotArea>
    </format>
    <format dxfId="761">
      <pivotArea dataOnly="0" labelOnly="1" fieldPosition="0">
        <references count="4">
          <reference field="2" count="1" selected="0">
            <x v="2"/>
          </reference>
          <reference field="4" count="2">
            <x v="19"/>
            <x v="96"/>
          </reference>
          <reference field="8" count="1" selected="0">
            <x v="0"/>
          </reference>
          <reference field="19" count="1" selected="0">
            <x v="4"/>
          </reference>
        </references>
      </pivotArea>
    </format>
    <format dxfId="760">
      <pivotArea dataOnly="0" labelOnly="1" fieldPosition="0">
        <references count="4">
          <reference field="2" count="1" selected="0">
            <x v="3"/>
          </reference>
          <reference field="4" count="1">
            <x v="98"/>
          </reference>
          <reference field="8" count="1" selected="0">
            <x v="0"/>
          </reference>
          <reference field="19" count="1" selected="0">
            <x v="4"/>
          </reference>
        </references>
      </pivotArea>
    </format>
    <format dxfId="759">
      <pivotArea dataOnly="0" labelOnly="1" fieldPosition="0">
        <references count="4">
          <reference field="2" count="1" selected="0">
            <x v="4"/>
          </reference>
          <reference field="4" count="2">
            <x v="27"/>
            <x v="62"/>
          </reference>
          <reference field="8" count="1" selected="0">
            <x v="0"/>
          </reference>
          <reference field="19" count="1" selected="0">
            <x v="4"/>
          </reference>
        </references>
      </pivotArea>
    </format>
    <format dxfId="758">
      <pivotArea dataOnly="0" labelOnly="1" fieldPosition="0">
        <references count="4">
          <reference field="2" count="1" selected="0">
            <x v="5"/>
          </reference>
          <reference field="4" count="9">
            <x v="0"/>
            <x v="3"/>
            <x v="39"/>
            <x v="55"/>
            <x v="63"/>
            <x v="64"/>
            <x v="70"/>
            <x v="88"/>
            <x v="89"/>
          </reference>
          <reference field="8" count="1" selected="0">
            <x v="0"/>
          </reference>
          <reference field="19" count="1" selected="0">
            <x v="4"/>
          </reference>
        </references>
      </pivotArea>
    </format>
    <format dxfId="757">
      <pivotArea dataOnly="0" labelOnly="1" fieldPosition="0">
        <references count="4">
          <reference field="2" count="1" selected="0">
            <x v="6"/>
          </reference>
          <reference field="4" count="4">
            <x v="4"/>
            <x v="44"/>
            <x v="45"/>
            <x v="49"/>
          </reference>
          <reference field="8" count="1" selected="0">
            <x v="0"/>
          </reference>
          <reference field="19" count="1" selected="0">
            <x v="4"/>
          </reference>
        </references>
      </pivotArea>
    </format>
    <format dxfId="756">
      <pivotArea dataOnly="0" labelOnly="1" fieldPosition="0">
        <references count="4">
          <reference field="2" count="1" selected="0">
            <x v="7"/>
          </reference>
          <reference field="4" count="3">
            <x v="54"/>
            <x v="85"/>
            <x v="91"/>
          </reference>
          <reference field="8" count="1" selected="0">
            <x v="0"/>
          </reference>
          <reference field="19" count="1" selected="0">
            <x v="4"/>
          </reference>
        </references>
      </pivotArea>
    </format>
    <format dxfId="755">
      <pivotArea dataOnly="0" labelOnly="1" fieldPosition="0">
        <references count="4">
          <reference field="2" count="1" selected="0">
            <x v="8"/>
          </reference>
          <reference field="4" count="6">
            <x v="9"/>
            <x v="33"/>
            <x v="37"/>
            <x v="66"/>
            <x v="68"/>
            <x v="73"/>
          </reference>
          <reference field="8" count="1" selected="0">
            <x v="0"/>
          </reference>
          <reference field="19" count="1" selected="0">
            <x v="4"/>
          </reference>
        </references>
      </pivotArea>
    </format>
    <format dxfId="754">
      <pivotArea dataOnly="0" labelOnly="1" fieldPosition="0">
        <references count="4">
          <reference field="2" count="1" selected="0">
            <x v="9"/>
          </reference>
          <reference field="4" count="1">
            <x v="40"/>
          </reference>
          <reference field="8" count="1" selected="0">
            <x v="0"/>
          </reference>
          <reference field="19" count="1" selected="0">
            <x v="4"/>
          </reference>
        </references>
      </pivotArea>
    </format>
    <format dxfId="753">
      <pivotArea dataOnly="0" labelOnly="1" fieldPosition="0">
        <references count="4">
          <reference field="2" count="1" selected="0">
            <x v="0"/>
          </reference>
          <reference field="4" count="6">
            <x v="1"/>
            <x v="12"/>
            <x v="13"/>
            <x v="23"/>
            <x v="24"/>
            <x v="25"/>
          </reference>
          <reference field="8" count="1" selected="0">
            <x v="0"/>
          </reference>
          <reference field="19" count="1" selected="0">
            <x v="5"/>
          </reference>
        </references>
      </pivotArea>
    </format>
    <format dxfId="752">
      <pivotArea dataOnly="0" labelOnly="1" fieldPosition="0">
        <references count="4">
          <reference field="2" count="1" selected="0">
            <x v="1"/>
          </reference>
          <reference field="4" count="1">
            <x v="95"/>
          </reference>
          <reference field="8" count="1" selected="0">
            <x v="0"/>
          </reference>
          <reference field="19" count="1" selected="0">
            <x v="5"/>
          </reference>
        </references>
      </pivotArea>
    </format>
    <format dxfId="751">
      <pivotArea dataOnly="0" labelOnly="1" fieldPosition="0">
        <references count="4">
          <reference field="2" count="1" selected="0">
            <x v="4"/>
          </reference>
          <reference field="4" count="1">
            <x v="2"/>
          </reference>
          <reference field="8" count="1" selected="0">
            <x v="0"/>
          </reference>
          <reference field="19" count="1" selected="0">
            <x v="5"/>
          </reference>
        </references>
      </pivotArea>
    </format>
    <format dxfId="750">
      <pivotArea dataOnly="0" labelOnly="1" fieldPosition="0">
        <references count="4">
          <reference field="2" count="1" selected="0">
            <x v="5"/>
          </reference>
          <reference field="4" count="1">
            <x v="3"/>
          </reference>
          <reference field="8" count="1" selected="0">
            <x v="0"/>
          </reference>
          <reference field="19" count="1" selected="0">
            <x v="5"/>
          </reference>
        </references>
      </pivotArea>
    </format>
    <format dxfId="749">
      <pivotArea dataOnly="0" labelOnly="1" fieldPosition="0">
        <references count="4">
          <reference field="2" count="1" selected="0">
            <x v="6"/>
          </reference>
          <reference field="4" count="1">
            <x v="4"/>
          </reference>
          <reference field="8" count="1" selected="0">
            <x v="0"/>
          </reference>
          <reference field="19" count="1" selected="0">
            <x v="5"/>
          </reference>
        </references>
      </pivotArea>
    </format>
    <format dxfId="748">
      <pivotArea dataOnly="0" labelOnly="1" fieldPosition="0">
        <references count="4">
          <reference field="2" count="1" selected="0">
            <x v="7"/>
          </reference>
          <reference field="4" count="1">
            <x v="5"/>
          </reference>
          <reference field="8" count="1" selected="0">
            <x v="0"/>
          </reference>
          <reference field="19" count="1" selected="0">
            <x v="5"/>
          </reference>
        </references>
      </pivotArea>
    </format>
    <format dxfId="747">
      <pivotArea dataOnly="0" labelOnly="1" fieldPosition="0">
        <references count="4">
          <reference field="2" count="1" selected="0">
            <x v="8"/>
          </reference>
          <reference field="4" count="1">
            <x v="6"/>
          </reference>
          <reference field="8" count="1" selected="0">
            <x v="0"/>
          </reference>
          <reference field="19" count="1" selected="0">
            <x v="5"/>
          </reference>
        </references>
      </pivotArea>
    </format>
    <format dxfId="746">
      <pivotArea dataOnly="0" labelOnly="1" fieldPosition="0">
        <references count="4">
          <reference field="2" count="1" selected="0">
            <x v="9"/>
          </reference>
          <reference field="4" count="1">
            <x v="7"/>
          </reference>
          <reference field="8" count="1" selected="0">
            <x v="0"/>
          </reference>
          <reference field="19" count="1" selected="0">
            <x v="5"/>
          </reference>
        </references>
      </pivotArea>
    </format>
    <format dxfId="745">
      <pivotArea dataOnly="0" labelOnly="1" fieldPosition="0">
        <references count="4">
          <reference field="2" count="1" selected="0">
            <x v="2"/>
          </reference>
          <reference field="4" count="1">
            <x v="16"/>
          </reference>
          <reference field="8" count="1" selected="0">
            <x v="0"/>
          </reference>
          <reference field="19" count="1" selected="0">
            <x v="6"/>
          </reference>
        </references>
      </pivotArea>
    </format>
    <format dxfId="744">
      <pivotArea dataOnly="0" labelOnly="1" fieldPosition="0">
        <references count="4">
          <reference field="2" count="1" selected="0">
            <x v="0"/>
          </reference>
          <reference field="4" count="1">
            <x v="23"/>
          </reference>
          <reference field="8" count="1" selected="0">
            <x v="0"/>
          </reference>
          <reference field="19" count="1" selected="0">
            <x v="7"/>
          </reference>
        </references>
      </pivotArea>
    </format>
    <format dxfId="743">
      <pivotArea dataOnly="0" labelOnly="1" fieldPosition="0">
        <references count="4">
          <reference field="2" count="1" selected="0">
            <x v="6"/>
          </reference>
          <reference field="4" count="1">
            <x v="94"/>
          </reference>
          <reference field="8" count="1" selected="0">
            <x v="0"/>
          </reference>
          <reference field="19" count="1" selected="0">
            <x v="8"/>
          </reference>
        </references>
      </pivotArea>
    </format>
    <format dxfId="742">
      <pivotArea dataOnly="0" labelOnly="1" fieldPosition="0">
        <references count="4">
          <reference field="2" count="1" selected="0">
            <x v="0"/>
          </reference>
          <reference field="4" count="1">
            <x v="21"/>
          </reference>
          <reference field="8" count="1" selected="0">
            <x v="0"/>
          </reference>
          <reference field="19" count="1" selected="0">
            <x v="9"/>
          </reference>
        </references>
      </pivotArea>
    </format>
    <format dxfId="741">
      <pivotArea dataOnly="0" labelOnly="1" fieldPosition="0">
        <references count="4">
          <reference field="2" count="1" selected="0">
            <x v="1"/>
          </reference>
          <reference field="4" count="1">
            <x v="18"/>
          </reference>
          <reference field="8" count="1" selected="0">
            <x v="0"/>
          </reference>
          <reference field="19" count="1" selected="0">
            <x v="9"/>
          </reference>
        </references>
      </pivotArea>
    </format>
    <format dxfId="740">
      <pivotArea dataOnly="0" labelOnly="1" fieldPosition="0">
        <references count="4">
          <reference field="2" count="1" selected="0">
            <x v="5"/>
          </reference>
          <reference field="4" count="2">
            <x v="0"/>
            <x v="3"/>
          </reference>
          <reference field="8" count="1" selected="0">
            <x v="0"/>
          </reference>
          <reference field="19" count="1" selected="0">
            <x v="9"/>
          </reference>
        </references>
      </pivotArea>
    </format>
    <format dxfId="739">
      <pivotArea dataOnly="0" labelOnly="1" fieldPosition="0">
        <references count="4">
          <reference field="2" count="1" selected="0">
            <x v="6"/>
          </reference>
          <reference field="4" count="3">
            <x v="4"/>
            <x v="34"/>
            <x v="49"/>
          </reference>
          <reference field="8" count="1" selected="0">
            <x v="0"/>
          </reference>
          <reference field="19" count="1" selected="0">
            <x v="9"/>
          </reference>
        </references>
      </pivotArea>
    </format>
    <format dxfId="738">
      <pivotArea dataOnly="0" labelOnly="1" fieldPosition="0">
        <references count="4">
          <reference field="2" count="1" selected="0">
            <x v="7"/>
          </reference>
          <reference field="4" count="1">
            <x v="54"/>
          </reference>
          <reference field="8" count="1" selected="0">
            <x v="0"/>
          </reference>
          <reference field="19" count="1" selected="0">
            <x v="9"/>
          </reference>
        </references>
      </pivotArea>
    </format>
    <format dxfId="737">
      <pivotArea dataOnly="0" labelOnly="1" fieldPosition="0">
        <references count="4">
          <reference field="2" count="1" selected="0">
            <x v="8"/>
          </reference>
          <reference field="4" count="5">
            <x v="6"/>
            <x v="33"/>
            <x v="37"/>
            <x v="65"/>
            <x v="68"/>
          </reference>
          <reference field="8" count="1" selected="0">
            <x v="0"/>
          </reference>
          <reference field="19" count="1" selected="0">
            <x v="9"/>
          </reference>
        </references>
      </pivotArea>
    </format>
    <format dxfId="736">
      <pivotArea dataOnly="0" labelOnly="1" fieldPosition="0">
        <references count="4">
          <reference field="2" count="1" selected="0">
            <x v="2"/>
          </reference>
          <reference field="4" count="1">
            <x v="19"/>
          </reference>
          <reference field="8" count="1" selected="0">
            <x v="0"/>
          </reference>
          <reference field="19" count="1" selected="0">
            <x v="10"/>
          </reference>
        </references>
      </pivotArea>
    </format>
    <format dxfId="735">
      <pivotArea dataOnly="0" labelOnly="1" fieldPosition="0">
        <references count="4">
          <reference field="2" count="1" selected="0">
            <x v="4"/>
          </reference>
          <reference field="4" count="10">
            <x v="2"/>
            <x v="27"/>
            <x v="28"/>
            <x v="43"/>
            <x v="57"/>
            <x v="61"/>
            <x v="62"/>
            <x v="79"/>
            <x v="80"/>
            <x v="83"/>
          </reference>
          <reference field="8" count="1" selected="0">
            <x v="0"/>
          </reference>
          <reference field="19" count="1" selected="0">
            <x v="10"/>
          </reference>
        </references>
      </pivotArea>
    </format>
    <format dxfId="734">
      <pivotArea dataOnly="0" labelOnly="1" fieldPosition="0">
        <references count="4">
          <reference field="2" count="1" selected="0">
            <x v="5"/>
          </reference>
          <reference field="4" count="9">
            <x v="0"/>
            <x v="3"/>
            <x v="31"/>
            <x v="39"/>
            <x v="55"/>
            <x v="64"/>
            <x v="70"/>
            <x v="88"/>
            <x v="89"/>
          </reference>
          <reference field="8" count="1" selected="0">
            <x v="0"/>
          </reference>
          <reference field="19" count="1" selected="0">
            <x v="10"/>
          </reference>
        </references>
      </pivotArea>
    </format>
    <format dxfId="733">
      <pivotArea dataOnly="0" labelOnly="1" fieldPosition="0">
        <references count="4">
          <reference field="2" count="1" selected="0">
            <x v="6"/>
          </reference>
          <reference field="4" count="13">
            <x v="4"/>
            <x v="34"/>
            <x v="38"/>
            <x v="44"/>
            <x v="45"/>
            <x v="46"/>
            <x v="49"/>
            <x v="52"/>
            <x v="56"/>
            <x v="60"/>
            <x v="71"/>
            <x v="82"/>
            <x v="94"/>
          </reference>
          <reference field="8" count="1" selected="0">
            <x v="0"/>
          </reference>
          <reference field="19" count="1" selected="0">
            <x v="10"/>
          </reference>
        </references>
      </pivotArea>
    </format>
    <format dxfId="732">
      <pivotArea dataOnly="0" labelOnly="1" fieldPosition="0">
        <references count="4">
          <reference field="2" count="1" selected="0">
            <x v="7"/>
          </reference>
          <reference field="4" count="9">
            <x v="36"/>
            <x v="50"/>
            <x v="54"/>
            <x v="67"/>
            <x v="72"/>
            <x v="84"/>
            <x v="85"/>
            <x v="91"/>
            <x v="99"/>
          </reference>
          <reference field="8" count="1" selected="0">
            <x v="0"/>
          </reference>
          <reference field="19" count="1" selected="0">
            <x v="10"/>
          </reference>
        </references>
      </pivotArea>
    </format>
    <format dxfId="731">
      <pivotArea dataOnly="0" labelOnly="1" fieldPosition="0">
        <references count="4">
          <reference field="2" count="1" selected="0">
            <x v="8"/>
          </reference>
          <reference field="4" count="7">
            <x v="33"/>
            <x v="37"/>
            <x v="65"/>
            <x v="66"/>
            <x v="68"/>
            <x v="73"/>
            <x v="74"/>
          </reference>
          <reference field="8" count="1" selected="0">
            <x v="0"/>
          </reference>
          <reference field="19" count="1" selected="0">
            <x v="10"/>
          </reference>
        </references>
      </pivotArea>
    </format>
    <format dxfId="730">
      <pivotArea dataOnly="0" labelOnly="1" fieldPosition="0">
        <references count="4">
          <reference field="2" count="1" selected="0">
            <x v="9"/>
          </reference>
          <reference field="4" count="9">
            <x v="7"/>
            <x v="8"/>
            <x v="40"/>
            <x v="42"/>
            <x v="48"/>
            <x v="51"/>
            <x v="58"/>
            <x v="75"/>
            <x v="76"/>
          </reference>
          <reference field="8" count="1" selected="0">
            <x v="0"/>
          </reference>
          <reference field="19" count="1" selected="0">
            <x v="10"/>
          </reference>
        </references>
      </pivotArea>
    </format>
    <format dxfId="729">
      <pivotArea dataOnly="0" labelOnly="1" fieldPosition="0">
        <references count="4">
          <reference field="2" count="1" selected="0">
            <x v="2"/>
          </reference>
          <reference field="4" count="1">
            <x v="19"/>
          </reference>
          <reference field="8" count="1" selected="0">
            <x v="0"/>
          </reference>
          <reference field="19" count="1" selected="0">
            <x v="11"/>
          </reference>
        </references>
      </pivotArea>
    </format>
    <format dxfId="728">
      <pivotArea dataOnly="0" labelOnly="1" fieldPosition="0">
        <references count="4">
          <reference field="2" count="1" selected="0">
            <x v="4"/>
          </reference>
          <reference field="4" count="2">
            <x v="2"/>
            <x v="43"/>
          </reference>
          <reference field="8" count="1" selected="0">
            <x v="0"/>
          </reference>
          <reference field="19" count="1" selected="0">
            <x v="11"/>
          </reference>
        </references>
      </pivotArea>
    </format>
    <format dxfId="727">
      <pivotArea dataOnly="0" labelOnly="1" fieldPosition="0">
        <references count="4">
          <reference field="2" count="1" selected="0">
            <x v="5"/>
          </reference>
          <reference field="4" count="1">
            <x v="89"/>
          </reference>
          <reference field="8" count="1" selected="0">
            <x v="0"/>
          </reference>
          <reference field="19" count="1" selected="0">
            <x v="11"/>
          </reference>
        </references>
      </pivotArea>
    </format>
    <format dxfId="726">
      <pivotArea dataOnly="0" labelOnly="1" fieldPosition="0">
        <references count="4">
          <reference field="2" count="1" selected="0">
            <x v="6"/>
          </reference>
          <reference field="4" count="7">
            <x v="34"/>
            <x v="49"/>
            <x v="56"/>
            <x v="60"/>
            <x v="71"/>
            <x v="82"/>
            <x v="94"/>
          </reference>
          <reference field="8" count="1" selected="0">
            <x v="0"/>
          </reference>
          <reference field="19" count="1" selected="0">
            <x v="11"/>
          </reference>
        </references>
      </pivotArea>
    </format>
    <format dxfId="725">
      <pivotArea dataOnly="0" labelOnly="1" fieldPosition="0">
        <references count="4">
          <reference field="2" count="1" selected="0">
            <x v="7"/>
          </reference>
          <reference field="4" count="8">
            <x v="35"/>
            <x v="36"/>
            <x v="53"/>
            <x v="72"/>
            <x v="81"/>
            <x v="85"/>
            <x v="92"/>
            <x v="99"/>
          </reference>
          <reference field="8" count="1" selected="0">
            <x v="0"/>
          </reference>
          <reference field="19" count="1" selected="0">
            <x v="11"/>
          </reference>
        </references>
      </pivotArea>
    </format>
    <format dxfId="724">
      <pivotArea dataOnly="0" labelOnly="1" fieldPosition="0">
        <references count="4">
          <reference field="2" count="1" selected="0">
            <x v="8"/>
          </reference>
          <reference field="4" count="4">
            <x v="6"/>
            <x v="32"/>
            <x v="66"/>
            <x v="73"/>
          </reference>
          <reference field="8" count="1" selected="0">
            <x v="0"/>
          </reference>
          <reference field="19" count="1" selected="0">
            <x v="11"/>
          </reference>
        </references>
      </pivotArea>
    </format>
    <format dxfId="723">
      <pivotArea dataOnly="0" labelOnly="1" fieldPosition="0">
        <references count="4">
          <reference field="2" count="1" selected="0">
            <x v="9"/>
          </reference>
          <reference field="4" count="5">
            <x v="10"/>
            <x v="40"/>
            <x v="42"/>
            <x v="51"/>
            <x v="76"/>
          </reference>
          <reference field="8" count="1" selected="0">
            <x v="0"/>
          </reference>
          <reference field="19" count="1" selected="0">
            <x v="11"/>
          </reference>
        </references>
      </pivotArea>
    </format>
    <format dxfId="722">
      <pivotArea dataOnly="0" labelOnly="1" fieldPosition="0">
        <references count="4">
          <reference field="2" count="1" selected="0">
            <x v="0"/>
          </reference>
          <reference field="4" count="2">
            <x v="14"/>
            <x v="24"/>
          </reference>
          <reference field="8" count="1" selected="0">
            <x v="0"/>
          </reference>
          <reference field="19" count="1" selected="0">
            <x v="12"/>
          </reference>
        </references>
      </pivotArea>
    </format>
    <format dxfId="721">
      <pivotArea dataOnly="0" labelOnly="1" fieldPosition="0">
        <references count="4">
          <reference field="2" count="1" selected="0">
            <x v="1"/>
          </reference>
          <reference field="4" count="1">
            <x v="17"/>
          </reference>
          <reference field="8" count="1" selected="0">
            <x v="0"/>
          </reference>
          <reference field="19" count="1" selected="0">
            <x v="12"/>
          </reference>
        </references>
      </pivotArea>
    </format>
    <format dxfId="720">
      <pivotArea dataOnly="0" labelOnly="1" fieldPosition="0">
        <references count="4">
          <reference field="2" count="1" selected="0">
            <x v="2"/>
          </reference>
          <reference field="4" count="7">
            <x v="15"/>
            <x v="16"/>
            <x v="19"/>
            <x v="20"/>
            <x v="22"/>
            <x v="96"/>
            <x v="97"/>
          </reference>
          <reference field="8" count="1" selected="0">
            <x v="0"/>
          </reference>
          <reference field="19" count="1" selected="0">
            <x v="12"/>
          </reference>
        </references>
      </pivotArea>
    </format>
    <format dxfId="719">
      <pivotArea dataOnly="0" labelOnly="1" fieldPosition="0">
        <references count="4">
          <reference field="2" count="1" selected="0">
            <x v="3"/>
          </reference>
          <reference field="4" count="1">
            <x v="98"/>
          </reference>
          <reference field="8" count="1" selected="0">
            <x v="0"/>
          </reference>
          <reference field="19" count="1" selected="0">
            <x v="12"/>
          </reference>
        </references>
      </pivotArea>
    </format>
    <format dxfId="718">
      <pivotArea dataOnly="0" labelOnly="1" fieldPosition="0">
        <references count="4">
          <reference field="2" count="1" selected="0">
            <x v="4"/>
          </reference>
          <reference field="4" count="12">
            <x v="2"/>
            <x v="27"/>
            <x v="28"/>
            <x v="30"/>
            <x v="43"/>
            <x v="57"/>
            <x v="61"/>
            <x v="62"/>
            <x v="77"/>
            <x v="79"/>
            <x v="80"/>
            <x v="83"/>
          </reference>
          <reference field="8" count="1" selected="0">
            <x v="0"/>
          </reference>
          <reference field="19" count="1" selected="0">
            <x v="12"/>
          </reference>
        </references>
      </pivotArea>
    </format>
    <format dxfId="717">
      <pivotArea dataOnly="0" labelOnly="1" fieldPosition="0">
        <references count="4">
          <reference field="2" count="1" selected="0">
            <x v="5"/>
          </reference>
          <reference field="4" count="11">
            <x v="0"/>
            <x v="3"/>
            <x v="31"/>
            <x v="39"/>
            <x v="55"/>
            <x v="63"/>
            <x v="64"/>
            <x v="70"/>
            <x v="88"/>
            <x v="89"/>
            <x v="90"/>
          </reference>
          <reference field="8" count="1" selected="0">
            <x v="0"/>
          </reference>
          <reference field="19" count="1" selected="0">
            <x v="12"/>
          </reference>
        </references>
      </pivotArea>
    </format>
    <format dxfId="716">
      <pivotArea dataOnly="0" labelOnly="1" fieldPosition="0">
        <references count="4">
          <reference field="2" count="1" selected="0">
            <x v="6"/>
          </reference>
          <reference field="4" count="16">
            <x v="4"/>
            <x v="34"/>
            <x v="38"/>
            <x v="44"/>
            <x v="45"/>
            <x v="46"/>
            <x v="47"/>
            <x v="49"/>
            <x v="52"/>
            <x v="56"/>
            <x v="60"/>
            <x v="71"/>
            <x v="82"/>
            <x v="86"/>
            <x v="87"/>
            <x v="94"/>
          </reference>
          <reference field="8" count="1" selected="0">
            <x v="0"/>
          </reference>
          <reference field="19" count="1" selected="0">
            <x v="12"/>
          </reference>
        </references>
      </pivotArea>
    </format>
    <format dxfId="715">
      <pivotArea dataOnly="0" labelOnly="1" fieldPosition="0">
        <references count="4">
          <reference field="2" count="1" selected="0">
            <x v="7"/>
          </reference>
          <reference field="4" count="16">
            <x v="5"/>
            <x v="29"/>
            <x v="35"/>
            <x v="36"/>
            <x v="50"/>
            <x v="53"/>
            <x v="54"/>
            <x v="67"/>
            <x v="72"/>
            <x v="78"/>
            <x v="81"/>
            <x v="84"/>
            <x v="85"/>
            <x v="91"/>
            <x v="92"/>
            <x v="99"/>
          </reference>
          <reference field="8" count="1" selected="0">
            <x v="0"/>
          </reference>
          <reference field="19" count="1" selected="0">
            <x v="12"/>
          </reference>
        </references>
      </pivotArea>
    </format>
    <format dxfId="714">
      <pivotArea dataOnly="0" labelOnly="1" fieldPosition="0">
        <references count="4">
          <reference field="2" count="1" selected="0">
            <x v="8"/>
          </reference>
          <reference field="4" count="11">
            <x v="6"/>
            <x v="9"/>
            <x v="32"/>
            <x v="33"/>
            <x v="37"/>
            <x v="65"/>
            <x v="66"/>
            <x v="68"/>
            <x v="69"/>
            <x v="73"/>
            <x v="74"/>
          </reference>
          <reference field="8" count="1" selected="0">
            <x v="0"/>
          </reference>
          <reference field="19" count="1" selected="0">
            <x v="12"/>
          </reference>
        </references>
      </pivotArea>
    </format>
    <format dxfId="713">
      <pivotArea dataOnly="0" labelOnly="1" fieldPosition="0">
        <references count="4">
          <reference field="2" count="1" selected="0">
            <x v="9"/>
          </reference>
          <reference field="4" count="13">
            <x v="7"/>
            <x v="8"/>
            <x v="10"/>
            <x v="11"/>
            <x v="40"/>
            <x v="41"/>
            <x v="42"/>
            <x v="48"/>
            <x v="51"/>
            <x v="58"/>
            <x v="75"/>
            <x v="76"/>
            <x v="93"/>
          </reference>
          <reference field="8" count="1" selected="0">
            <x v="0"/>
          </reference>
          <reference field="19" count="1" selected="0">
            <x v="12"/>
          </reference>
        </references>
      </pivotArea>
    </format>
    <format dxfId="712">
      <pivotArea dataOnly="0" labelOnly="1" fieldPosition="0">
        <references count="4">
          <reference field="2" count="1" selected="0">
            <x v="1"/>
          </reference>
          <reference field="4" count="1">
            <x v="95"/>
          </reference>
          <reference field="8" count="1" selected="0">
            <x v="0"/>
          </reference>
          <reference field="19" count="1" selected="0">
            <x v="13"/>
          </reference>
        </references>
      </pivotArea>
    </format>
    <format dxfId="711">
      <pivotArea dataOnly="0" labelOnly="1" fieldPosition="0">
        <references count="4">
          <reference field="2" count="1" selected="0">
            <x v="2"/>
          </reference>
          <reference field="4" count="1">
            <x v="19"/>
          </reference>
          <reference field="8" count="1" selected="0">
            <x v="0"/>
          </reference>
          <reference field="19" count="1" selected="0">
            <x v="14"/>
          </reference>
        </references>
      </pivotArea>
    </format>
    <format dxfId="710">
      <pivotArea dataOnly="0" labelOnly="1" fieldPosition="0">
        <references count="4">
          <reference field="2" count="1" selected="0">
            <x v="5"/>
          </reference>
          <reference field="4" count="7">
            <x v="0"/>
            <x v="39"/>
            <x v="55"/>
            <x v="64"/>
            <x v="70"/>
            <x v="88"/>
            <x v="89"/>
          </reference>
          <reference field="8" count="1" selected="0">
            <x v="0"/>
          </reference>
          <reference field="19" count="1" selected="0">
            <x v="14"/>
          </reference>
        </references>
      </pivotArea>
    </format>
    <format dxfId="709">
      <pivotArea dataOnly="0" labelOnly="1" fieldPosition="0">
        <references count="4">
          <reference field="2" count="1" selected="0">
            <x v="6"/>
          </reference>
          <reference field="4" count="6">
            <x v="34"/>
            <x v="46"/>
            <x v="49"/>
            <x v="52"/>
            <x v="56"/>
            <x v="60"/>
          </reference>
          <reference field="8" count="1" selected="0">
            <x v="0"/>
          </reference>
          <reference field="19" count="1" selected="0">
            <x v="14"/>
          </reference>
        </references>
      </pivotArea>
    </format>
    <format dxfId="708">
      <pivotArea dataOnly="0" labelOnly="1" fieldPosition="0">
        <references count="4">
          <reference field="2" count="1" selected="0">
            <x v="7"/>
          </reference>
          <reference field="4" count="3">
            <x v="84"/>
            <x v="85"/>
            <x v="99"/>
          </reference>
          <reference field="8" count="1" selected="0">
            <x v="0"/>
          </reference>
          <reference field="19" count="1" selected="0">
            <x v="14"/>
          </reference>
        </references>
      </pivotArea>
    </format>
    <format dxfId="707">
      <pivotArea dataOnly="0" labelOnly="1" fieldPosition="0">
        <references count="4">
          <reference field="2" count="1" selected="0">
            <x v="8"/>
          </reference>
          <reference field="4" count="6">
            <x v="9"/>
            <x v="37"/>
            <x v="65"/>
            <x v="66"/>
            <x v="73"/>
            <x v="74"/>
          </reference>
          <reference field="8" count="1" selected="0">
            <x v="0"/>
          </reference>
          <reference field="19" count="1" selected="0">
            <x v="14"/>
          </reference>
        </references>
      </pivotArea>
    </format>
    <format dxfId="706">
      <pivotArea dataOnly="0" labelOnly="1" fieldPosition="0">
        <references count="4">
          <reference field="2" count="1" selected="0">
            <x v="9"/>
          </reference>
          <reference field="4" count="5">
            <x v="8"/>
            <x v="40"/>
            <x v="48"/>
            <x v="58"/>
            <x v="76"/>
          </reference>
          <reference field="8" count="1" selected="0">
            <x v="0"/>
          </reference>
          <reference field="19" count="1" selected="0">
            <x v="14"/>
          </reference>
        </references>
      </pivotArea>
    </format>
    <format dxfId="705">
      <pivotArea dataOnly="0" labelOnly="1" fieldPosition="0">
        <references count="4">
          <reference field="2" count="1" selected="0">
            <x v="0"/>
          </reference>
          <reference field="4" count="1">
            <x v="21"/>
          </reference>
          <reference field="8" count="1" selected="0">
            <x v="0"/>
          </reference>
          <reference field="19" count="1" selected="0">
            <x v="15"/>
          </reference>
        </references>
      </pivotArea>
    </format>
    <format dxfId="704">
      <pivotArea dataOnly="0" labelOnly="1" fieldPosition="0">
        <references count="4">
          <reference field="2" count="1" selected="0">
            <x v="2"/>
          </reference>
          <reference field="4" count="1">
            <x v="19"/>
          </reference>
          <reference field="8" count="1" selected="0">
            <x v="0"/>
          </reference>
          <reference field="19" count="1" selected="0">
            <x v="16"/>
          </reference>
        </references>
      </pivotArea>
    </format>
    <format dxfId="703">
      <pivotArea dataOnly="0" labelOnly="1" fieldPosition="0">
        <references count="4">
          <reference field="2" count="1" selected="0">
            <x v="4"/>
          </reference>
          <reference field="4" count="7">
            <x v="2"/>
            <x v="27"/>
            <x v="28"/>
            <x v="43"/>
            <x v="61"/>
            <x v="79"/>
            <x v="83"/>
          </reference>
          <reference field="8" count="1" selected="0">
            <x v="0"/>
          </reference>
          <reference field="19" count="1" selected="0">
            <x v="16"/>
          </reference>
        </references>
      </pivotArea>
    </format>
    <format dxfId="702">
      <pivotArea dataOnly="0" labelOnly="1" fieldPosition="0">
        <references count="4">
          <reference field="2" count="1" selected="0">
            <x v="5"/>
          </reference>
          <reference field="4" count="8">
            <x v="0"/>
            <x v="3"/>
            <x v="39"/>
            <x v="55"/>
            <x v="64"/>
            <x v="70"/>
            <x v="88"/>
            <x v="89"/>
          </reference>
          <reference field="8" count="1" selected="0">
            <x v="0"/>
          </reference>
          <reference field="19" count="1" selected="0">
            <x v="16"/>
          </reference>
        </references>
      </pivotArea>
    </format>
    <format dxfId="701">
      <pivotArea dataOnly="0" labelOnly="1" fieldPosition="0">
        <references count="4">
          <reference field="2" count="1" selected="0">
            <x v="6"/>
          </reference>
          <reference field="4" count="11">
            <x v="4"/>
            <x v="34"/>
            <x v="44"/>
            <x v="45"/>
            <x v="46"/>
            <x v="49"/>
            <x v="52"/>
            <x v="56"/>
            <x v="60"/>
            <x v="71"/>
            <x v="86"/>
          </reference>
          <reference field="8" count="1" selected="0">
            <x v="0"/>
          </reference>
          <reference field="19" count="1" selected="0">
            <x v="16"/>
          </reference>
        </references>
      </pivotArea>
    </format>
    <format dxfId="700">
      <pivotArea dataOnly="0" labelOnly="1" fieldPosition="0">
        <references count="4">
          <reference field="2" count="1" selected="0">
            <x v="7"/>
          </reference>
          <reference field="4" count="10">
            <x v="5"/>
            <x v="29"/>
            <x v="50"/>
            <x v="54"/>
            <x v="67"/>
            <x v="72"/>
            <x v="84"/>
            <x v="85"/>
            <x v="91"/>
            <x v="99"/>
          </reference>
          <reference field="8" count="1" selected="0">
            <x v="0"/>
          </reference>
          <reference field="19" count="1" selected="0">
            <x v="16"/>
          </reference>
        </references>
      </pivotArea>
    </format>
    <format dxfId="699">
      <pivotArea dataOnly="0" labelOnly="1" fieldPosition="0">
        <references count="4">
          <reference field="2" count="1" selected="0">
            <x v="8"/>
          </reference>
          <reference field="4" count="8">
            <x v="6"/>
            <x v="9"/>
            <x v="33"/>
            <x v="65"/>
            <x v="66"/>
            <x v="68"/>
            <x v="73"/>
            <x v="74"/>
          </reference>
          <reference field="8" count="1" selected="0">
            <x v="0"/>
          </reference>
          <reference field="19" count="1" selected="0">
            <x v="16"/>
          </reference>
        </references>
      </pivotArea>
    </format>
    <format dxfId="698">
      <pivotArea dataOnly="0" labelOnly="1" fieldPosition="0">
        <references count="4">
          <reference field="2" count="1" selected="0">
            <x v="9"/>
          </reference>
          <reference field="4" count="8">
            <x v="7"/>
            <x v="8"/>
            <x v="40"/>
            <x v="42"/>
            <x v="48"/>
            <x v="51"/>
            <x v="58"/>
            <x v="76"/>
          </reference>
          <reference field="8" count="1" selected="0">
            <x v="0"/>
          </reference>
          <reference field="19" count="1" selected="0">
            <x v="16"/>
          </reference>
        </references>
      </pivotArea>
    </format>
    <format dxfId="697">
      <pivotArea dataOnly="0" labelOnly="1" fieldPosition="0">
        <references count="4">
          <reference field="2" count="1" selected="0">
            <x v="2"/>
          </reference>
          <reference field="4" count="1">
            <x v="16"/>
          </reference>
          <reference field="8" count="1" selected="0">
            <x v="0"/>
          </reference>
          <reference field="19" count="1" selected="0">
            <x v="17"/>
          </reference>
        </references>
      </pivotArea>
    </format>
    <format dxfId="696">
      <pivotArea dataOnly="0" labelOnly="1" fieldPosition="0">
        <references count="4">
          <reference field="2" count="1" selected="0">
            <x v="4"/>
          </reference>
          <reference field="4" count="4">
            <x v="27"/>
            <x v="57"/>
            <x v="79"/>
            <x v="80"/>
          </reference>
          <reference field="8" count="1" selected="0">
            <x v="0"/>
          </reference>
          <reference field="19" count="1" selected="0">
            <x v="18"/>
          </reference>
        </references>
      </pivotArea>
    </format>
    <format dxfId="695">
      <pivotArea dataOnly="0" labelOnly="1" fieldPosition="0">
        <references count="4">
          <reference field="2" count="1" selected="0">
            <x v="6"/>
          </reference>
          <reference field="4" count="4">
            <x v="4"/>
            <x v="46"/>
            <x v="60"/>
            <x v="94"/>
          </reference>
          <reference field="8" count="1" selected="0">
            <x v="0"/>
          </reference>
          <reference field="19" count="1" selected="0">
            <x v="18"/>
          </reference>
        </references>
      </pivotArea>
    </format>
    <format dxfId="694">
      <pivotArea dataOnly="0" labelOnly="1" fieldPosition="0">
        <references count="4">
          <reference field="2" count="1" selected="0">
            <x v="7"/>
          </reference>
          <reference field="4" count="4">
            <x v="54"/>
            <x v="72"/>
            <x v="81"/>
            <x v="85"/>
          </reference>
          <reference field="8" count="1" selected="0">
            <x v="0"/>
          </reference>
          <reference field="19" count="1" selected="0">
            <x v="18"/>
          </reference>
        </references>
      </pivotArea>
    </format>
    <format dxfId="693">
      <pivotArea dataOnly="0" labelOnly="1" fieldPosition="0">
        <references count="4">
          <reference field="2" count="1" selected="0">
            <x v="8"/>
          </reference>
          <reference field="4" count="5">
            <x v="9"/>
            <x v="33"/>
            <x v="66"/>
            <x v="68"/>
            <x v="73"/>
          </reference>
          <reference field="8" count="1" selected="0">
            <x v="1"/>
          </reference>
          <reference field="19" count="1" selected="0">
            <x v="4"/>
          </reference>
        </references>
      </pivotArea>
    </format>
    <format dxfId="692">
      <pivotArea dataOnly="0" labelOnly="1" fieldPosition="0">
        <references count="4">
          <reference field="2" count="1" selected="0">
            <x v="2"/>
          </reference>
          <reference field="4" count="1">
            <x v="16"/>
          </reference>
          <reference field="8" count="1" selected="0">
            <x v="1"/>
          </reference>
          <reference field="19" count="1" selected="0">
            <x v="6"/>
          </reference>
        </references>
      </pivotArea>
    </format>
    <format dxfId="691">
      <pivotArea dataOnly="0" labelOnly="1" fieldPosition="0">
        <references count="4">
          <reference field="2" count="1" selected="0">
            <x v="9"/>
          </reference>
          <reference field="4" count="1">
            <x v="76"/>
          </reference>
          <reference field="8" count="1" selected="0">
            <x v="1"/>
          </reference>
          <reference field="19" count="1" selected="0">
            <x v="10"/>
          </reference>
        </references>
      </pivotArea>
    </format>
    <format dxfId="690">
      <pivotArea dataOnly="0" labelOnly="1" fieldPosition="0">
        <references count="4">
          <reference field="2" count="1" selected="0">
            <x v="9"/>
          </reference>
          <reference field="4" count="1">
            <x v="58"/>
          </reference>
          <reference field="8" count="1" selected="0">
            <x v="1"/>
          </reference>
          <reference field="19" count="1" selected="0">
            <x v="11"/>
          </reference>
        </references>
      </pivotArea>
    </format>
    <format dxfId="689">
      <pivotArea dataOnly="0" labelOnly="1" fieldPosition="0">
        <references count="4">
          <reference field="2" count="1" selected="0">
            <x v="9"/>
          </reference>
          <reference field="4" count="6">
            <x v="7"/>
            <x v="8"/>
            <x v="40"/>
            <x v="58"/>
            <x v="75"/>
            <x v="76"/>
          </reference>
          <reference field="8" count="1" selected="0">
            <x v="1"/>
          </reference>
          <reference field="19" count="1" selected="0">
            <x v="12"/>
          </reference>
        </references>
      </pivotArea>
    </format>
    <format dxfId="688">
      <pivotArea dataOnly="0" labelOnly="1" fieldPosition="0">
        <references count="4">
          <reference field="2" count="1" selected="0">
            <x v="8"/>
          </reference>
          <reference field="4" count="2">
            <x v="9"/>
            <x v="73"/>
          </reference>
          <reference field="8" count="1" selected="0">
            <x v="1"/>
          </reference>
          <reference field="19" count="1" selected="0">
            <x v="14"/>
          </reference>
        </references>
      </pivotArea>
    </format>
    <format dxfId="687">
      <pivotArea dataOnly="0" labelOnly="1" fieldPosition="0">
        <references count="4">
          <reference field="2" count="1" selected="0">
            <x v="8"/>
          </reference>
          <reference field="4" count="2">
            <x v="9"/>
            <x v="37"/>
          </reference>
          <reference field="8" count="1" selected="0">
            <x v="1"/>
          </reference>
          <reference field="19" count="1" selected="0">
            <x v="16"/>
          </reference>
        </references>
      </pivotArea>
    </format>
    <format dxfId="686">
      <pivotArea dataOnly="0" labelOnly="1" fieldPosition="0">
        <references count="4">
          <reference field="2" count="1" selected="0">
            <x v="9"/>
          </reference>
          <reference field="4" count="1">
            <x v="51"/>
          </reference>
          <reference field="8" count="1" selected="0">
            <x v="1"/>
          </reference>
          <reference field="19" count="1" selected="0">
            <x v="16"/>
          </reference>
        </references>
      </pivotArea>
    </format>
    <format dxfId="685">
      <pivotArea dataOnly="0" labelOnly="1" fieldPosition="0">
        <references count="4">
          <reference field="2" count="1" selected="0">
            <x v="0"/>
          </reference>
          <reference field="4" count="1">
            <x v="21"/>
          </reference>
          <reference field="8" count="1" selected="0">
            <x v="2"/>
          </reference>
          <reference field="19" count="1" selected="0">
            <x v="15"/>
          </reference>
        </references>
      </pivotArea>
    </format>
    <format dxfId="684">
      <pivotArea dataOnly="0" labelOnly="1" fieldPosition="0">
        <references count="4">
          <reference field="2" count="1" selected="0">
            <x v="10"/>
          </reference>
          <reference field="4" count="1">
            <x v="100"/>
          </reference>
          <reference field="8" count="1" selected="0">
            <x v="3"/>
          </reference>
          <reference field="19" count="1" selected="0">
            <x v="19"/>
          </reference>
        </references>
      </pivotArea>
    </format>
    <format dxfId="683">
      <pivotArea dataOnly="0" labelOnly="1" outline="0" axis="axisValues" fieldPosition="0"/>
    </format>
    <format dxfId="682">
      <pivotArea type="all" dataOnly="0" outline="0" fieldPosition="0"/>
    </format>
    <format dxfId="681">
      <pivotArea outline="0" collapsedLevelsAreSubtotals="1" fieldPosition="0"/>
    </format>
    <format dxfId="680">
      <pivotArea field="8" type="button" dataOnly="0" labelOnly="1" outline="0" axis="axisRow" fieldPosition="0"/>
    </format>
    <format dxfId="679">
      <pivotArea dataOnly="0" labelOnly="1" fieldPosition="0">
        <references count="1">
          <reference field="8" count="0"/>
        </references>
      </pivotArea>
    </format>
    <format dxfId="678">
      <pivotArea dataOnly="0" labelOnly="1" grandRow="1" outline="0" fieldPosition="0"/>
    </format>
    <format dxfId="677">
      <pivotArea dataOnly="0" labelOnly="1" fieldPosition="0">
        <references count="2">
          <reference field="8" count="1" selected="0">
            <x v="0"/>
          </reference>
          <reference field="19" count="19">
            <x v="0"/>
            <x v="1"/>
            <x v="2"/>
            <x v="3"/>
            <x v="4"/>
            <x v="5"/>
            <x v="6"/>
            <x v="7"/>
            <x v="8"/>
            <x v="9"/>
            <x v="10"/>
            <x v="11"/>
            <x v="12"/>
            <x v="13"/>
            <x v="14"/>
            <x v="15"/>
            <x v="16"/>
            <x v="17"/>
            <x v="18"/>
          </reference>
        </references>
      </pivotArea>
    </format>
    <format dxfId="676">
      <pivotArea dataOnly="0" labelOnly="1" fieldPosition="0">
        <references count="2">
          <reference field="8" count="1" selected="0">
            <x v="1"/>
          </reference>
          <reference field="19" count="7">
            <x v="4"/>
            <x v="6"/>
            <x v="10"/>
            <x v="11"/>
            <x v="12"/>
            <x v="14"/>
            <x v="16"/>
          </reference>
        </references>
      </pivotArea>
    </format>
    <format dxfId="675">
      <pivotArea dataOnly="0" labelOnly="1" fieldPosition="0">
        <references count="2">
          <reference field="8" count="1" selected="0">
            <x v="2"/>
          </reference>
          <reference field="19" count="1">
            <x v="15"/>
          </reference>
        </references>
      </pivotArea>
    </format>
    <format dxfId="674">
      <pivotArea dataOnly="0" labelOnly="1" fieldPosition="0">
        <references count="2">
          <reference field="8" count="1" selected="0">
            <x v="3"/>
          </reference>
          <reference field="19" count="1">
            <x v="19"/>
          </reference>
        </references>
      </pivotArea>
    </format>
    <format dxfId="673">
      <pivotArea dataOnly="0" labelOnly="1" fieldPosition="0">
        <references count="3">
          <reference field="2" count="1">
            <x v="0"/>
          </reference>
          <reference field="8" count="1" selected="0">
            <x v="0"/>
          </reference>
          <reference field="19" count="1" selected="0">
            <x v="0"/>
          </reference>
        </references>
      </pivotArea>
    </format>
    <format dxfId="672">
      <pivotArea dataOnly="0" labelOnly="1" fieldPosition="0">
        <references count="3">
          <reference field="2" count="4">
            <x v="1"/>
            <x v="5"/>
            <x v="6"/>
            <x v="8"/>
          </reference>
          <reference field="8" count="1" selected="0">
            <x v="0"/>
          </reference>
          <reference field="19" count="1" selected="0">
            <x v="1"/>
          </reference>
        </references>
      </pivotArea>
    </format>
    <format dxfId="671">
      <pivotArea dataOnly="0" labelOnly="1" fieldPosition="0">
        <references count="3">
          <reference field="2" count="7">
            <x v="2"/>
            <x v="4"/>
            <x v="5"/>
            <x v="6"/>
            <x v="7"/>
            <x v="8"/>
            <x v="9"/>
          </reference>
          <reference field="8" count="1" selected="0">
            <x v="0"/>
          </reference>
          <reference field="19" count="1" selected="0">
            <x v="2"/>
          </reference>
        </references>
      </pivotArea>
    </format>
    <format dxfId="670">
      <pivotArea dataOnly="0" labelOnly="1" fieldPosition="0">
        <references count="3">
          <reference field="2" count="7">
            <x v="3"/>
            <x v="4"/>
            <x v="5"/>
            <x v="6"/>
            <x v="7"/>
            <x v="8"/>
            <x v="9"/>
          </reference>
          <reference field="8" count="1" selected="0">
            <x v="0"/>
          </reference>
          <reference field="19" count="1" selected="0">
            <x v="3"/>
          </reference>
        </references>
      </pivotArea>
    </format>
    <format dxfId="669">
      <pivotArea dataOnly="0" labelOnly="1" fieldPosition="0">
        <references count="3">
          <reference field="2" count="8">
            <x v="2"/>
            <x v="3"/>
            <x v="4"/>
            <x v="5"/>
            <x v="6"/>
            <x v="7"/>
            <x v="8"/>
            <x v="9"/>
          </reference>
          <reference field="8" count="1" selected="0">
            <x v="0"/>
          </reference>
          <reference field="19" count="1" selected="0">
            <x v="4"/>
          </reference>
        </references>
      </pivotArea>
    </format>
    <format dxfId="668">
      <pivotArea dataOnly="0" labelOnly="1" fieldPosition="0">
        <references count="3">
          <reference field="2" count="8">
            <x v="0"/>
            <x v="1"/>
            <x v="4"/>
            <x v="5"/>
            <x v="6"/>
            <x v="7"/>
            <x v="8"/>
            <x v="9"/>
          </reference>
          <reference field="8" count="1" selected="0">
            <x v="0"/>
          </reference>
          <reference field="19" count="1" selected="0">
            <x v="5"/>
          </reference>
        </references>
      </pivotArea>
    </format>
    <format dxfId="667">
      <pivotArea dataOnly="0" labelOnly="1" fieldPosition="0">
        <references count="3">
          <reference field="2" count="1">
            <x v="2"/>
          </reference>
          <reference field="8" count="1" selected="0">
            <x v="0"/>
          </reference>
          <reference field="19" count="1" selected="0">
            <x v="6"/>
          </reference>
        </references>
      </pivotArea>
    </format>
    <format dxfId="666">
      <pivotArea dataOnly="0" labelOnly="1" fieldPosition="0">
        <references count="3">
          <reference field="2" count="1">
            <x v="0"/>
          </reference>
          <reference field="8" count="1" selected="0">
            <x v="0"/>
          </reference>
          <reference field="19" count="1" selected="0">
            <x v="7"/>
          </reference>
        </references>
      </pivotArea>
    </format>
    <format dxfId="665">
      <pivotArea dataOnly="0" labelOnly="1" fieldPosition="0">
        <references count="3">
          <reference field="2" count="1">
            <x v="6"/>
          </reference>
          <reference field="8" count="1" selected="0">
            <x v="0"/>
          </reference>
          <reference field="19" count="1" selected="0">
            <x v="8"/>
          </reference>
        </references>
      </pivotArea>
    </format>
    <format dxfId="664">
      <pivotArea dataOnly="0" labelOnly="1" fieldPosition="0">
        <references count="3">
          <reference field="2" count="6">
            <x v="0"/>
            <x v="1"/>
            <x v="5"/>
            <x v="6"/>
            <x v="7"/>
            <x v="8"/>
          </reference>
          <reference field="8" count="1" selected="0">
            <x v="0"/>
          </reference>
          <reference field="19" count="1" selected="0">
            <x v="9"/>
          </reference>
        </references>
      </pivotArea>
    </format>
    <format dxfId="663">
      <pivotArea dataOnly="0" labelOnly="1" fieldPosition="0">
        <references count="3">
          <reference field="2" count="7">
            <x v="2"/>
            <x v="4"/>
            <x v="5"/>
            <x v="6"/>
            <x v="7"/>
            <x v="8"/>
            <x v="9"/>
          </reference>
          <reference field="8" count="1" selected="0">
            <x v="0"/>
          </reference>
          <reference field="19" count="1" selected="0">
            <x v="10"/>
          </reference>
        </references>
      </pivotArea>
    </format>
    <format dxfId="662">
      <pivotArea dataOnly="0" labelOnly="1" fieldPosition="0">
        <references count="3">
          <reference field="2" count="7">
            <x v="2"/>
            <x v="4"/>
            <x v="5"/>
            <x v="6"/>
            <x v="7"/>
            <x v="8"/>
            <x v="9"/>
          </reference>
          <reference field="8" count="1" selected="0">
            <x v="0"/>
          </reference>
          <reference field="19" count="1" selected="0">
            <x v="11"/>
          </reference>
        </references>
      </pivotArea>
    </format>
    <format dxfId="661">
      <pivotArea dataOnly="0" labelOnly="1" fieldPosition="0">
        <references count="3">
          <reference field="2" count="10">
            <x v="0"/>
            <x v="1"/>
            <x v="2"/>
            <x v="3"/>
            <x v="4"/>
            <x v="5"/>
            <x v="6"/>
            <x v="7"/>
            <x v="8"/>
            <x v="9"/>
          </reference>
          <reference field="8" count="1" selected="0">
            <x v="0"/>
          </reference>
          <reference field="19" count="1" selected="0">
            <x v="12"/>
          </reference>
        </references>
      </pivotArea>
    </format>
    <format dxfId="660">
      <pivotArea dataOnly="0" labelOnly="1" fieldPosition="0">
        <references count="3">
          <reference field="2" count="1">
            <x v="1"/>
          </reference>
          <reference field="8" count="1" selected="0">
            <x v="0"/>
          </reference>
          <reference field="19" count="1" selected="0">
            <x v="13"/>
          </reference>
        </references>
      </pivotArea>
    </format>
    <format dxfId="659">
      <pivotArea dataOnly="0" labelOnly="1" fieldPosition="0">
        <references count="3">
          <reference field="2" count="6">
            <x v="2"/>
            <x v="5"/>
            <x v="6"/>
            <x v="7"/>
            <x v="8"/>
            <x v="9"/>
          </reference>
          <reference field="8" count="1" selected="0">
            <x v="0"/>
          </reference>
          <reference field="19" count="1" selected="0">
            <x v="14"/>
          </reference>
        </references>
      </pivotArea>
    </format>
    <format dxfId="658">
      <pivotArea dataOnly="0" labelOnly="1" fieldPosition="0">
        <references count="3">
          <reference field="2" count="1">
            <x v="0"/>
          </reference>
          <reference field="8" count="1" selected="0">
            <x v="0"/>
          </reference>
          <reference field="19" count="1" selected="0">
            <x v="15"/>
          </reference>
        </references>
      </pivotArea>
    </format>
    <format dxfId="657">
      <pivotArea dataOnly="0" labelOnly="1" fieldPosition="0">
        <references count="3">
          <reference field="2" count="7">
            <x v="2"/>
            <x v="4"/>
            <x v="5"/>
            <x v="6"/>
            <x v="7"/>
            <x v="8"/>
            <x v="9"/>
          </reference>
          <reference field="8" count="1" selected="0">
            <x v="0"/>
          </reference>
          <reference field="19" count="1" selected="0">
            <x v="16"/>
          </reference>
        </references>
      </pivotArea>
    </format>
    <format dxfId="656">
      <pivotArea dataOnly="0" labelOnly="1" fieldPosition="0">
        <references count="3">
          <reference field="2" count="1">
            <x v="2"/>
          </reference>
          <reference field="8" count="1" selected="0">
            <x v="0"/>
          </reference>
          <reference field="19" count="1" selected="0">
            <x v="17"/>
          </reference>
        </references>
      </pivotArea>
    </format>
    <format dxfId="655">
      <pivotArea dataOnly="0" labelOnly="1" fieldPosition="0">
        <references count="3">
          <reference field="2" count="3">
            <x v="4"/>
            <x v="6"/>
            <x v="7"/>
          </reference>
          <reference field="8" count="1" selected="0">
            <x v="0"/>
          </reference>
          <reference field="19" count="1" selected="0">
            <x v="18"/>
          </reference>
        </references>
      </pivotArea>
    </format>
    <format dxfId="654">
      <pivotArea dataOnly="0" labelOnly="1" fieldPosition="0">
        <references count="3">
          <reference field="2" count="1">
            <x v="8"/>
          </reference>
          <reference field="8" count="1" selected="0">
            <x v="1"/>
          </reference>
          <reference field="19" count="1" selected="0">
            <x v="4"/>
          </reference>
        </references>
      </pivotArea>
    </format>
    <format dxfId="653">
      <pivotArea dataOnly="0" labelOnly="1" fieldPosition="0">
        <references count="3">
          <reference field="2" count="1">
            <x v="2"/>
          </reference>
          <reference field="8" count="1" selected="0">
            <x v="1"/>
          </reference>
          <reference field="19" count="1" selected="0">
            <x v="6"/>
          </reference>
        </references>
      </pivotArea>
    </format>
    <format dxfId="652">
      <pivotArea dataOnly="0" labelOnly="1" fieldPosition="0">
        <references count="3">
          <reference field="2" count="1">
            <x v="9"/>
          </reference>
          <reference field="8" count="1" selected="0">
            <x v="1"/>
          </reference>
          <reference field="19" count="1" selected="0">
            <x v="10"/>
          </reference>
        </references>
      </pivotArea>
    </format>
    <format dxfId="651">
      <pivotArea dataOnly="0" labelOnly="1" fieldPosition="0">
        <references count="3">
          <reference field="2" count="1">
            <x v="9"/>
          </reference>
          <reference field="8" count="1" selected="0">
            <x v="1"/>
          </reference>
          <reference field="19" count="1" selected="0">
            <x v="11"/>
          </reference>
        </references>
      </pivotArea>
    </format>
    <format dxfId="650">
      <pivotArea dataOnly="0" labelOnly="1" fieldPosition="0">
        <references count="3">
          <reference field="2" count="1">
            <x v="9"/>
          </reference>
          <reference field="8" count="1" selected="0">
            <x v="1"/>
          </reference>
          <reference field="19" count="1" selected="0">
            <x v="12"/>
          </reference>
        </references>
      </pivotArea>
    </format>
    <format dxfId="649">
      <pivotArea dataOnly="0" labelOnly="1" fieldPosition="0">
        <references count="3">
          <reference field="2" count="1">
            <x v="8"/>
          </reference>
          <reference field="8" count="1" selected="0">
            <x v="1"/>
          </reference>
          <reference field="19" count="1" selected="0">
            <x v="14"/>
          </reference>
        </references>
      </pivotArea>
    </format>
    <format dxfId="648">
      <pivotArea dataOnly="0" labelOnly="1" fieldPosition="0">
        <references count="3">
          <reference field="2" count="2">
            <x v="8"/>
            <x v="9"/>
          </reference>
          <reference field="8" count="1" selected="0">
            <x v="1"/>
          </reference>
          <reference field="19" count="1" selected="0">
            <x v="16"/>
          </reference>
        </references>
      </pivotArea>
    </format>
    <format dxfId="647">
      <pivotArea dataOnly="0" labelOnly="1" fieldPosition="0">
        <references count="3">
          <reference field="2" count="1">
            <x v="0"/>
          </reference>
          <reference field="8" count="1" selected="0">
            <x v="2"/>
          </reference>
          <reference field="19" count="1" selected="0">
            <x v="15"/>
          </reference>
        </references>
      </pivotArea>
    </format>
    <format dxfId="646">
      <pivotArea dataOnly="0" labelOnly="1" fieldPosition="0">
        <references count="3">
          <reference field="2" count="1">
            <x v="10"/>
          </reference>
          <reference field="8" count="1" selected="0">
            <x v="3"/>
          </reference>
          <reference field="19" count="1" selected="0">
            <x v="19"/>
          </reference>
        </references>
      </pivotArea>
    </format>
    <format dxfId="645">
      <pivotArea dataOnly="0" labelOnly="1" fieldPosition="0">
        <references count="4">
          <reference field="2" count="1" selected="0">
            <x v="0"/>
          </reference>
          <reference field="4" count="3">
            <x v="14"/>
            <x v="24"/>
            <x v="26"/>
          </reference>
          <reference field="8" count="1" selected="0">
            <x v="0"/>
          </reference>
          <reference field="19" count="1" selected="0">
            <x v="0"/>
          </reference>
        </references>
      </pivotArea>
    </format>
    <format dxfId="644">
      <pivotArea dataOnly="0" labelOnly="1" fieldPosition="0">
        <references count="4">
          <reference field="2" count="1" selected="0">
            <x v="1"/>
          </reference>
          <reference field="4" count="1">
            <x v="18"/>
          </reference>
          <reference field="8" count="1" selected="0">
            <x v="0"/>
          </reference>
          <reference field="19" count="1" selected="0">
            <x v="1"/>
          </reference>
        </references>
      </pivotArea>
    </format>
    <format dxfId="643">
      <pivotArea dataOnly="0" labelOnly="1" fieldPosition="0">
        <references count="4">
          <reference field="2" count="1" selected="0">
            <x v="5"/>
          </reference>
          <reference field="4" count="2">
            <x v="64"/>
            <x v="89"/>
          </reference>
          <reference field="8" count="1" selected="0">
            <x v="0"/>
          </reference>
          <reference field="19" count="1" selected="0">
            <x v="1"/>
          </reference>
        </references>
      </pivotArea>
    </format>
    <format dxfId="642">
      <pivotArea dataOnly="0" labelOnly="1" fieldPosition="0">
        <references count="4">
          <reference field="2" count="1" selected="0">
            <x v="6"/>
          </reference>
          <reference field="4" count="9">
            <x v="38"/>
            <x v="44"/>
            <x v="46"/>
            <x v="52"/>
            <x v="56"/>
            <x v="59"/>
            <x v="71"/>
            <x v="82"/>
            <x v="86"/>
          </reference>
          <reference field="8" count="1" selected="0">
            <x v="0"/>
          </reference>
          <reference field="19" count="1" selected="0">
            <x v="1"/>
          </reference>
        </references>
      </pivotArea>
    </format>
    <format dxfId="641">
      <pivotArea dataOnly="0" labelOnly="1" fieldPosition="0">
        <references count="4">
          <reference field="2" count="1" selected="0">
            <x v="8"/>
          </reference>
          <reference field="4" count="1">
            <x v="33"/>
          </reference>
          <reference field="8" count="1" selected="0">
            <x v="0"/>
          </reference>
          <reference field="19" count="1" selected="0">
            <x v="1"/>
          </reference>
        </references>
      </pivotArea>
    </format>
    <format dxfId="640">
      <pivotArea dataOnly="0" labelOnly="1" fieldPosition="0">
        <references count="4">
          <reference field="2" count="1" selected="0">
            <x v="2"/>
          </reference>
          <reference field="4" count="2">
            <x v="15"/>
            <x v="22"/>
          </reference>
          <reference field="8" count="1" selected="0">
            <x v="0"/>
          </reference>
          <reference field="19" count="1" selected="0">
            <x v="2"/>
          </reference>
        </references>
      </pivotArea>
    </format>
    <format dxfId="639">
      <pivotArea dataOnly="0" labelOnly="1" fieldPosition="0">
        <references count="4">
          <reference field="2" count="1" selected="0">
            <x v="4"/>
          </reference>
          <reference field="4" count="12">
            <x v="2"/>
            <x v="27"/>
            <x v="28"/>
            <x v="30"/>
            <x v="43"/>
            <x v="57"/>
            <x v="61"/>
            <x v="62"/>
            <x v="77"/>
            <x v="79"/>
            <x v="80"/>
            <x v="83"/>
          </reference>
          <reference field="8" count="1" selected="0">
            <x v="0"/>
          </reference>
          <reference field="19" count="1" selected="0">
            <x v="2"/>
          </reference>
        </references>
      </pivotArea>
    </format>
    <format dxfId="638">
      <pivotArea dataOnly="0" labelOnly="1" fieldPosition="0">
        <references count="4">
          <reference field="2" count="1" selected="0">
            <x v="5"/>
          </reference>
          <reference field="4" count="11">
            <x v="0"/>
            <x v="3"/>
            <x v="31"/>
            <x v="39"/>
            <x v="55"/>
            <x v="63"/>
            <x v="64"/>
            <x v="70"/>
            <x v="88"/>
            <x v="89"/>
            <x v="90"/>
          </reference>
          <reference field="8" count="1" selected="0">
            <x v="0"/>
          </reference>
          <reference field="19" count="1" selected="0">
            <x v="2"/>
          </reference>
        </references>
      </pivotArea>
    </format>
    <format dxfId="637">
      <pivotArea dataOnly="0" labelOnly="1" fieldPosition="0">
        <references count="4">
          <reference field="2" count="1" selected="0">
            <x v="6"/>
          </reference>
          <reference field="4" count="15">
            <x v="4"/>
            <x v="34"/>
            <x v="38"/>
            <x v="44"/>
            <x v="45"/>
            <x v="46"/>
            <x v="47"/>
            <x v="49"/>
            <x v="52"/>
            <x v="56"/>
            <x v="60"/>
            <x v="71"/>
            <x v="82"/>
            <x v="86"/>
            <x v="94"/>
          </reference>
          <reference field="8" count="1" selected="0">
            <x v="0"/>
          </reference>
          <reference field="19" count="1" selected="0">
            <x v="2"/>
          </reference>
        </references>
      </pivotArea>
    </format>
    <format dxfId="636">
      <pivotArea dataOnly="0" labelOnly="1" fieldPosition="0">
        <references count="4">
          <reference field="2" count="1" selected="0">
            <x v="7"/>
          </reference>
          <reference field="4" count="15">
            <x v="5"/>
            <x v="29"/>
            <x v="35"/>
            <x v="36"/>
            <x v="50"/>
            <x v="53"/>
            <x v="54"/>
            <x v="67"/>
            <x v="72"/>
            <x v="81"/>
            <x v="84"/>
            <x v="85"/>
            <x v="91"/>
            <x v="92"/>
            <x v="99"/>
          </reference>
          <reference field="8" count="1" selected="0">
            <x v="0"/>
          </reference>
          <reference field="19" count="1" selected="0">
            <x v="2"/>
          </reference>
        </references>
      </pivotArea>
    </format>
    <format dxfId="635">
      <pivotArea dataOnly="0" labelOnly="1" fieldPosition="0">
        <references count="4">
          <reference field="2" count="1" selected="0">
            <x v="8"/>
          </reference>
          <reference field="4" count="10">
            <x v="6"/>
            <x v="9"/>
            <x v="32"/>
            <x v="33"/>
            <x v="37"/>
            <x v="65"/>
            <x v="66"/>
            <x v="68"/>
            <x v="73"/>
            <x v="74"/>
          </reference>
          <reference field="8" count="1" selected="0">
            <x v="0"/>
          </reference>
          <reference field="19" count="1" selected="0">
            <x v="2"/>
          </reference>
        </references>
      </pivotArea>
    </format>
    <format dxfId="634">
      <pivotArea dataOnly="0" labelOnly="1" fieldPosition="0">
        <references count="4">
          <reference field="2" count="1" selected="0">
            <x v="9"/>
          </reference>
          <reference field="4" count="10">
            <x v="7"/>
            <x v="8"/>
            <x v="40"/>
            <x v="42"/>
            <x v="48"/>
            <x v="51"/>
            <x v="58"/>
            <x v="75"/>
            <x v="76"/>
            <x v="93"/>
          </reference>
          <reference field="8" count="1" selected="0">
            <x v="0"/>
          </reference>
          <reference field="19" count="1" selected="0">
            <x v="2"/>
          </reference>
        </references>
      </pivotArea>
    </format>
    <format dxfId="633">
      <pivotArea dataOnly="0" labelOnly="1" fieldPosition="0">
        <references count="4">
          <reference field="2" count="1" selected="0">
            <x v="3"/>
          </reference>
          <reference field="4" count="1">
            <x v="98"/>
          </reference>
          <reference field="8" count="1" selected="0">
            <x v="0"/>
          </reference>
          <reference field="19" count="1" selected="0">
            <x v="3"/>
          </reference>
        </references>
      </pivotArea>
    </format>
    <format dxfId="632">
      <pivotArea dataOnly="0" labelOnly="1" fieldPosition="0">
        <references count="4">
          <reference field="2" count="1" selected="0">
            <x v="4"/>
          </reference>
          <reference field="4" count="1">
            <x v="28"/>
          </reference>
          <reference field="8" count="1" selected="0">
            <x v="0"/>
          </reference>
          <reference field="19" count="1" selected="0">
            <x v="3"/>
          </reference>
        </references>
      </pivotArea>
    </format>
    <format dxfId="631">
      <pivotArea dataOnly="0" labelOnly="1" fieldPosition="0">
        <references count="4">
          <reference field="2" count="1" selected="0">
            <x v="5"/>
          </reference>
          <reference field="4" count="4">
            <x v="0"/>
            <x v="39"/>
            <x v="89"/>
            <x v="90"/>
          </reference>
          <reference field="8" count="1" selected="0">
            <x v="0"/>
          </reference>
          <reference field="19" count="1" selected="0">
            <x v="3"/>
          </reference>
        </references>
      </pivotArea>
    </format>
    <format dxfId="630">
      <pivotArea dataOnly="0" labelOnly="1" fieldPosition="0">
        <references count="4">
          <reference field="2" count="1" selected="0">
            <x v="6"/>
          </reference>
          <reference field="4" count="7">
            <x v="4"/>
            <x v="38"/>
            <x v="49"/>
            <x v="71"/>
            <x v="82"/>
            <x v="86"/>
            <x v="94"/>
          </reference>
          <reference field="8" count="1" selected="0">
            <x v="0"/>
          </reference>
          <reference field="19" count="1" selected="0">
            <x v="3"/>
          </reference>
        </references>
      </pivotArea>
    </format>
    <format dxfId="629">
      <pivotArea dataOnly="0" labelOnly="1" fieldPosition="0">
        <references count="4">
          <reference field="2" count="1" selected="0">
            <x v="7"/>
          </reference>
          <reference field="4" count="8">
            <x v="36"/>
            <x v="50"/>
            <x v="53"/>
            <x v="72"/>
            <x v="81"/>
            <x v="91"/>
            <x v="92"/>
            <x v="99"/>
          </reference>
          <reference field="8" count="1" selected="0">
            <x v="0"/>
          </reference>
          <reference field="19" count="1" selected="0">
            <x v="3"/>
          </reference>
        </references>
      </pivotArea>
    </format>
    <format dxfId="628">
      <pivotArea dataOnly="0" labelOnly="1" fieldPosition="0">
        <references count="4">
          <reference field="2" count="1" selected="0">
            <x v="8"/>
          </reference>
          <reference field="4" count="5">
            <x v="6"/>
            <x v="33"/>
            <x v="66"/>
            <x v="73"/>
            <x v="74"/>
          </reference>
          <reference field="8" count="1" selected="0">
            <x v="0"/>
          </reference>
          <reference field="19" count="1" selected="0">
            <x v="3"/>
          </reference>
        </references>
      </pivotArea>
    </format>
    <format dxfId="627">
      <pivotArea dataOnly="0" labelOnly="1" fieldPosition="0">
        <references count="4">
          <reference field="2" count="1" selected="0">
            <x v="9"/>
          </reference>
          <reference field="4" count="6">
            <x v="7"/>
            <x v="40"/>
            <x v="42"/>
            <x v="75"/>
            <x v="76"/>
            <x v="93"/>
          </reference>
          <reference field="8" count="1" selected="0">
            <x v="0"/>
          </reference>
          <reference field="19" count="1" selected="0">
            <x v="3"/>
          </reference>
        </references>
      </pivotArea>
    </format>
    <format dxfId="626">
      <pivotArea dataOnly="0" labelOnly="1" fieldPosition="0">
        <references count="4">
          <reference field="2" count="1" selected="0">
            <x v="2"/>
          </reference>
          <reference field="4" count="2">
            <x v="19"/>
            <x v="96"/>
          </reference>
          <reference field="8" count="1" selected="0">
            <x v="0"/>
          </reference>
          <reference field="19" count="1" selected="0">
            <x v="4"/>
          </reference>
        </references>
      </pivotArea>
    </format>
    <format dxfId="625">
      <pivotArea dataOnly="0" labelOnly="1" fieldPosition="0">
        <references count="4">
          <reference field="2" count="1" selected="0">
            <x v="3"/>
          </reference>
          <reference field="4" count="1">
            <x v="98"/>
          </reference>
          <reference field="8" count="1" selected="0">
            <x v="0"/>
          </reference>
          <reference field="19" count="1" selected="0">
            <x v="4"/>
          </reference>
        </references>
      </pivotArea>
    </format>
    <format dxfId="624">
      <pivotArea dataOnly="0" labelOnly="1" fieldPosition="0">
        <references count="4">
          <reference field="2" count="1" selected="0">
            <x v="4"/>
          </reference>
          <reference field="4" count="2">
            <x v="27"/>
            <x v="62"/>
          </reference>
          <reference field="8" count="1" selected="0">
            <x v="0"/>
          </reference>
          <reference field="19" count="1" selected="0">
            <x v="4"/>
          </reference>
        </references>
      </pivotArea>
    </format>
    <format dxfId="623">
      <pivotArea dataOnly="0" labelOnly="1" fieldPosition="0">
        <references count="4">
          <reference field="2" count="1" selected="0">
            <x v="5"/>
          </reference>
          <reference field="4" count="9">
            <x v="0"/>
            <x v="3"/>
            <x v="39"/>
            <x v="55"/>
            <x v="63"/>
            <x v="64"/>
            <x v="70"/>
            <x v="88"/>
            <x v="89"/>
          </reference>
          <reference field="8" count="1" selected="0">
            <x v="0"/>
          </reference>
          <reference field="19" count="1" selected="0">
            <x v="4"/>
          </reference>
        </references>
      </pivotArea>
    </format>
    <format dxfId="622">
      <pivotArea dataOnly="0" labelOnly="1" fieldPosition="0">
        <references count="4">
          <reference field="2" count="1" selected="0">
            <x v="6"/>
          </reference>
          <reference field="4" count="4">
            <x v="4"/>
            <x v="44"/>
            <x v="45"/>
            <x v="49"/>
          </reference>
          <reference field="8" count="1" selected="0">
            <x v="0"/>
          </reference>
          <reference field="19" count="1" selected="0">
            <x v="4"/>
          </reference>
        </references>
      </pivotArea>
    </format>
    <format dxfId="621">
      <pivotArea dataOnly="0" labelOnly="1" fieldPosition="0">
        <references count="4">
          <reference field="2" count="1" selected="0">
            <x v="7"/>
          </reference>
          <reference field="4" count="3">
            <x v="54"/>
            <x v="85"/>
            <x v="91"/>
          </reference>
          <reference field="8" count="1" selected="0">
            <x v="0"/>
          </reference>
          <reference field="19" count="1" selected="0">
            <x v="4"/>
          </reference>
        </references>
      </pivotArea>
    </format>
    <format dxfId="620">
      <pivotArea dataOnly="0" labelOnly="1" fieldPosition="0">
        <references count="4">
          <reference field="2" count="1" selected="0">
            <x v="8"/>
          </reference>
          <reference field="4" count="6">
            <x v="9"/>
            <x v="33"/>
            <x v="37"/>
            <x v="66"/>
            <x v="68"/>
            <x v="73"/>
          </reference>
          <reference field="8" count="1" selected="0">
            <x v="0"/>
          </reference>
          <reference field="19" count="1" selected="0">
            <x v="4"/>
          </reference>
        </references>
      </pivotArea>
    </format>
    <format dxfId="619">
      <pivotArea dataOnly="0" labelOnly="1" fieldPosition="0">
        <references count="4">
          <reference field="2" count="1" selected="0">
            <x v="9"/>
          </reference>
          <reference field="4" count="1">
            <x v="40"/>
          </reference>
          <reference field="8" count="1" selected="0">
            <x v="0"/>
          </reference>
          <reference field="19" count="1" selected="0">
            <x v="4"/>
          </reference>
        </references>
      </pivotArea>
    </format>
    <format dxfId="618">
      <pivotArea dataOnly="0" labelOnly="1" fieldPosition="0">
        <references count="4">
          <reference field="2" count="1" selected="0">
            <x v="0"/>
          </reference>
          <reference field="4" count="6">
            <x v="1"/>
            <x v="12"/>
            <x v="13"/>
            <x v="23"/>
            <x v="24"/>
            <x v="25"/>
          </reference>
          <reference field="8" count="1" selected="0">
            <x v="0"/>
          </reference>
          <reference field="19" count="1" selected="0">
            <x v="5"/>
          </reference>
        </references>
      </pivotArea>
    </format>
    <format dxfId="617">
      <pivotArea dataOnly="0" labelOnly="1" fieldPosition="0">
        <references count="4">
          <reference field="2" count="1" selected="0">
            <x v="1"/>
          </reference>
          <reference field="4" count="1">
            <x v="95"/>
          </reference>
          <reference field="8" count="1" selected="0">
            <x v="0"/>
          </reference>
          <reference field="19" count="1" selected="0">
            <x v="5"/>
          </reference>
        </references>
      </pivotArea>
    </format>
    <format dxfId="616">
      <pivotArea dataOnly="0" labelOnly="1" fieldPosition="0">
        <references count="4">
          <reference field="2" count="1" selected="0">
            <x v="4"/>
          </reference>
          <reference field="4" count="1">
            <x v="2"/>
          </reference>
          <reference field="8" count="1" selected="0">
            <x v="0"/>
          </reference>
          <reference field="19" count="1" selected="0">
            <x v="5"/>
          </reference>
        </references>
      </pivotArea>
    </format>
    <format dxfId="615">
      <pivotArea dataOnly="0" labelOnly="1" fieldPosition="0">
        <references count="4">
          <reference field="2" count="1" selected="0">
            <x v="5"/>
          </reference>
          <reference field="4" count="1">
            <x v="3"/>
          </reference>
          <reference field="8" count="1" selected="0">
            <x v="0"/>
          </reference>
          <reference field="19" count="1" selected="0">
            <x v="5"/>
          </reference>
        </references>
      </pivotArea>
    </format>
    <format dxfId="614">
      <pivotArea dataOnly="0" labelOnly="1" fieldPosition="0">
        <references count="4">
          <reference field="2" count="1" selected="0">
            <x v="6"/>
          </reference>
          <reference field="4" count="1">
            <x v="4"/>
          </reference>
          <reference field="8" count="1" selected="0">
            <x v="0"/>
          </reference>
          <reference field="19" count="1" selected="0">
            <x v="5"/>
          </reference>
        </references>
      </pivotArea>
    </format>
    <format dxfId="613">
      <pivotArea dataOnly="0" labelOnly="1" fieldPosition="0">
        <references count="4">
          <reference field="2" count="1" selected="0">
            <x v="7"/>
          </reference>
          <reference field="4" count="1">
            <x v="5"/>
          </reference>
          <reference field="8" count="1" selected="0">
            <x v="0"/>
          </reference>
          <reference field="19" count="1" selected="0">
            <x v="5"/>
          </reference>
        </references>
      </pivotArea>
    </format>
    <format dxfId="612">
      <pivotArea dataOnly="0" labelOnly="1" fieldPosition="0">
        <references count="4">
          <reference field="2" count="1" selected="0">
            <x v="8"/>
          </reference>
          <reference field="4" count="1">
            <x v="6"/>
          </reference>
          <reference field="8" count="1" selected="0">
            <x v="0"/>
          </reference>
          <reference field="19" count="1" selected="0">
            <x v="5"/>
          </reference>
        </references>
      </pivotArea>
    </format>
    <format dxfId="611">
      <pivotArea dataOnly="0" labelOnly="1" fieldPosition="0">
        <references count="4">
          <reference field="2" count="1" selected="0">
            <x v="9"/>
          </reference>
          <reference field="4" count="1">
            <x v="7"/>
          </reference>
          <reference field="8" count="1" selected="0">
            <x v="0"/>
          </reference>
          <reference field="19" count="1" selected="0">
            <x v="5"/>
          </reference>
        </references>
      </pivotArea>
    </format>
    <format dxfId="610">
      <pivotArea dataOnly="0" labelOnly="1" fieldPosition="0">
        <references count="4">
          <reference field="2" count="1" selected="0">
            <x v="2"/>
          </reference>
          <reference field="4" count="1">
            <x v="16"/>
          </reference>
          <reference field="8" count="1" selected="0">
            <x v="0"/>
          </reference>
          <reference field="19" count="1" selected="0">
            <x v="6"/>
          </reference>
        </references>
      </pivotArea>
    </format>
    <format dxfId="609">
      <pivotArea dataOnly="0" labelOnly="1" fieldPosition="0">
        <references count="4">
          <reference field="2" count="1" selected="0">
            <x v="0"/>
          </reference>
          <reference field="4" count="1">
            <x v="23"/>
          </reference>
          <reference field="8" count="1" selected="0">
            <x v="0"/>
          </reference>
          <reference field="19" count="1" selected="0">
            <x v="7"/>
          </reference>
        </references>
      </pivotArea>
    </format>
    <format dxfId="608">
      <pivotArea dataOnly="0" labelOnly="1" fieldPosition="0">
        <references count="4">
          <reference field="2" count="1" selected="0">
            <x v="6"/>
          </reference>
          <reference field="4" count="1">
            <x v="94"/>
          </reference>
          <reference field="8" count="1" selected="0">
            <x v="0"/>
          </reference>
          <reference field="19" count="1" selected="0">
            <x v="8"/>
          </reference>
        </references>
      </pivotArea>
    </format>
    <format dxfId="607">
      <pivotArea dataOnly="0" labelOnly="1" fieldPosition="0">
        <references count="4">
          <reference field="2" count="1" selected="0">
            <x v="0"/>
          </reference>
          <reference field="4" count="1">
            <x v="21"/>
          </reference>
          <reference field="8" count="1" selected="0">
            <x v="0"/>
          </reference>
          <reference field="19" count="1" selected="0">
            <x v="9"/>
          </reference>
        </references>
      </pivotArea>
    </format>
    <format dxfId="606">
      <pivotArea dataOnly="0" labelOnly="1" fieldPosition="0">
        <references count="4">
          <reference field="2" count="1" selected="0">
            <x v="1"/>
          </reference>
          <reference field="4" count="1">
            <x v="18"/>
          </reference>
          <reference field="8" count="1" selected="0">
            <x v="0"/>
          </reference>
          <reference field="19" count="1" selected="0">
            <x v="9"/>
          </reference>
        </references>
      </pivotArea>
    </format>
    <format dxfId="605">
      <pivotArea dataOnly="0" labelOnly="1" fieldPosition="0">
        <references count="4">
          <reference field="2" count="1" selected="0">
            <x v="5"/>
          </reference>
          <reference field="4" count="2">
            <x v="0"/>
            <x v="3"/>
          </reference>
          <reference field="8" count="1" selected="0">
            <x v="0"/>
          </reference>
          <reference field="19" count="1" selected="0">
            <x v="9"/>
          </reference>
        </references>
      </pivotArea>
    </format>
    <format dxfId="604">
      <pivotArea dataOnly="0" labelOnly="1" fieldPosition="0">
        <references count="4">
          <reference field="2" count="1" selected="0">
            <x v="6"/>
          </reference>
          <reference field="4" count="3">
            <x v="4"/>
            <x v="34"/>
            <x v="49"/>
          </reference>
          <reference field="8" count="1" selected="0">
            <x v="0"/>
          </reference>
          <reference field="19" count="1" selected="0">
            <x v="9"/>
          </reference>
        </references>
      </pivotArea>
    </format>
    <format dxfId="603">
      <pivotArea dataOnly="0" labelOnly="1" fieldPosition="0">
        <references count="4">
          <reference field="2" count="1" selected="0">
            <x v="7"/>
          </reference>
          <reference field="4" count="1">
            <x v="54"/>
          </reference>
          <reference field="8" count="1" selected="0">
            <x v="0"/>
          </reference>
          <reference field="19" count="1" selected="0">
            <x v="9"/>
          </reference>
        </references>
      </pivotArea>
    </format>
    <format dxfId="602">
      <pivotArea dataOnly="0" labelOnly="1" fieldPosition="0">
        <references count="4">
          <reference field="2" count="1" selected="0">
            <x v="8"/>
          </reference>
          <reference field="4" count="5">
            <x v="6"/>
            <x v="33"/>
            <x v="37"/>
            <x v="65"/>
            <x v="68"/>
          </reference>
          <reference field="8" count="1" selected="0">
            <x v="0"/>
          </reference>
          <reference field="19" count="1" selected="0">
            <x v="9"/>
          </reference>
        </references>
      </pivotArea>
    </format>
    <format dxfId="601">
      <pivotArea dataOnly="0" labelOnly="1" fieldPosition="0">
        <references count="4">
          <reference field="2" count="1" selected="0">
            <x v="2"/>
          </reference>
          <reference field="4" count="1">
            <x v="19"/>
          </reference>
          <reference field="8" count="1" selected="0">
            <x v="0"/>
          </reference>
          <reference field="19" count="1" selected="0">
            <x v="10"/>
          </reference>
        </references>
      </pivotArea>
    </format>
    <format dxfId="600">
      <pivotArea dataOnly="0" labelOnly="1" fieldPosition="0">
        <references count="4">
          <reference field="2" count="1" selected="0">
            <x v="4"/>
          </reference>
          <reference field="4" count="10">
            <x v="2"/>
            <x v="27"/>
            <x v="28"/>
            <x v="43"/>
            <x v="57"/>
            <x v="61"/>
            <x v="62"/>
            <x v="79"/>
            <x v="80"/>
            <x v="83"/>
          </reference>
          <reference field="8" count="1" selected="0">
            <x v="0"/>
          </reference>
          <reference field="19" count="1" selected="0">
            <x v="10"/>
          </reference>
        </references>
      </pivotArea>
    </format>
    <format dxfId="599">
      <pivotArea dataOnly="0" labelOnly="1" fieldPosition="0">
        <references count="4">
          <reference field="2" count="1" selected="0">
            <x v="5"/>
          </reference>
          <reference field="4" count="9">
            <x v="0"/>
            <x v="3"/>
            <x v="31"/>
            <x v="39"/>
            <x v="55"/>
            <x v="64"/>
            <x v="70"/>
            <x v="88"/>
            <x v="89"/>
          </reference>
          <reference field="8" count="1" selected="0">
            <x v="0"/>
          </reference>
          <reference field="19" count="1" selected="0">
            <x v="10"/>
          </reference>
        </references>
      </pivotArea>
    </format>
    <format dxfId="598">
      <pivotArea dataOnly="0" labelOnly="1" fieldPosition="0">
        <references count="4">
          <reference field="2" count="1" selected="0">
            <x v="6"/>
          </reference>
          <reference field="4" count="13">
            <x v="4"/>
            <x v="34"/>
            <x v="38"/>
            <x v="44"/>
            <x v="45"/>
            <x v="46"/>
            <x v="49"/>
            <x v="52"/>
            <x v="56"/>
            <x v="60"/>
            <x v="71"/>
            <x v="82"/>
            <x v="94"/>
          </reference>
          <reference field="8" count="1" selected="0">
            <x v="0"/>
          </reference>
          <reference field="19" count="1" selected="0">
            <x v="10"/>
          </reference>
        </references>
      </pivotArea>
    </format>
    <format dxfId="597">
      <pivotArea dataOnly="0" labelOnly="1" fieldPosition="0">
        <references count="4">
          <reference field="2" count="1" selected="0">
            <x v="7"/>
          </reference>
          <reference field="4" count="9">
            <x v="36"/>
            <x v="50"/>
            <x v="54"/>
            <x v="67"/>
            <x v="72"/>
            <x v="84"/>
            <x v="85"/>
            <x v="91"/>
            <x v="99"/>
          </reference>
          <reference field="8" count="1" selected="0">
            <x v="0"/>
          </reference>
          <reference field="19" count="1" selected="0">
            <x v="10"/>
          </reference>
        </references>
      </pivotArea>
    </format>
    <format dxfId="596">
      <pivotArea dataOnly="0" labelOnly="1" fieldPosition="0">
        <references count="4">
          <reference field="2" count="1" selected="0">
            <x v="8"/>
          </reference>
          <reference field="4" count="7">
            <x v="33"/>
            <x v="37"/>
            <x v="65"/>
            <x v="66"/>
            <x v="68"/>
            <x v="73"/>
            <x v="74"/>
          </reference>
          <reference field="8" count="1" selected="0">
            <x v="0"/>
          </reference>
          <reference field="19" count="1" selected="0">
            <x v="10"/>
          </reference>
        </references>
      </pivotArea>
    </format>
    <format dxfId="595">
      <pivotArea dataOnly="0" labelOnly="1" fieldPosition="0">
        <references count="4">
          <reference field="2" count="1" selected="0">
            <x v="9"/>
          </reference>
          <reference field="4" count="9">
            <x v="7"/>
            <x v="8"/>
            <x v="40"/>
            <x v="42"/>
            <x v="48"/>
            <x v="51"/>
            <x v="58"/>
            <x v="75"/>
            <x v="76"/>
          </reference>
          <reference field="8" count="1" selected="0">
            <x v="0"/>
          </reference>
          <reference field="19" count="1" selected="0">
            <x v="10"/>
          </reference>
        </references>
      </pivotArea>
    </format>
    <format dxfId="594">
      <pivotArea dataOnly="0" labelOnly="1" fieldPosition="0">
        <references count="4">
          <reference field="2" count="1" selected="0">
            <x v="2"/>
          </reference>
          <reference field="4" count="1">
            <x v="19"/>
          </reference>
          <reference field="8" count="1" selected="0">
            <x v="0"/>
          </reference>
          <reference field="19" count="1" selected="0">
            <x v="11"/>
          </reference>
        </references>
      </pivotArea>
    </format>
    <format dxfId="593">
      <pivotArea dataOnly="0" labelOnly="1" fieldPosition="0">
        <references count="4">
          <reference field="2" count="1" selected="0">
            <x v="4"/>
          </reference>
          <reference field="4" count="2">
            <x v="2"/>
            <x v="43"/>
          </reference>
          <reference field="8" count="1" selected="0">
            <x v="0"/>
          </reference>
          <reference field="19" count="1" selected="0">
            <x v="11"/>
          </reference>
        </references>
      </pivotArea>
    </format>
    <format dxfId="592">
      <pivotArea dataOnly="0" labelOnly="1" fieldPosition="0">
        <references count="4">
          <reference field="2" count="1" selected="0">
            <x v="5"/>
          </reference>
          <reference field="4" count="1">
            <x v="89"/>
          </reference>
          <reference field="8" count="1" selected="0">
            <x v="0"/>
          </reference>
          <reference field="19" count="1" selected="0">
            <x v="11"/>
          </reference>
        </references>
      </pivotArea>
    </format>
    <format dxfId="591">
      <pivotArea dataOnly="0" labelOnly="1" fieldPosition="0">
        <references count="4">
          <reference field="2" count="1" selected="0">
            <x v="6"/>
          </reference>
          <reference field="4" count="7">
            <x v="34"/>
            <x v="49"/>
            <x v="56"/>
            <x v="60"/>
            <x v="71"/>
            <x v="82"/>
            <x v="94"/>
          </reference>
          <reference field="8" count="1" selected="0">
            <x v="0"/>
          </reference>
          <reference field="19" count="1" selected="0">
            <x v="11"/>
          </reference>
        </references>
      </pivotArea>
    </format>
    <format dxfId="590">
      <pivotArea dataOnly="0" labelOnly="1" fieldPosition="0">
        <references count="4">
          <reference field="2" count="1" selected="0">
            <x v="7"/>
          </reference>
          <reference field="4" count="8">
            <x v="35"/>
            <x v="36"/>
            <x v="53"/>
            <x v="72"/>
            <x v="81"/>
            <x v="85"/>
            <x v="92"/>
            <x v="99"/>
          </reference>
          <reference field="8" count="1" selected="0">
            <x v="0"/>
          </reference>
          <reference field="19" count="1" selected="0">
            <x v="11"/>
          </reference>
        </references>
      </pivotArea>
    </format>
    <format dxfId="589">
      <pivotArea dataOnly="0" labelOnly="1" fieldPosition="0">
        <references count="4">
          <reference field="2" count="1" selected="0">
            <x v="8"/>
          </reference>
          <reference field="4" count="4">
            <x v="6"/>
            <x v="32"/>
            <x v="66"/>
            <x v="73"/>
          </reference>
          <reference field="8" count="1" selected="0">
            <x v="0"/>
          </reference>
          <reference field="19" count="1" selected="0">
            <x v="11"/>
          </reference>
        </references>
      </pivotArea>
    </format>
    <format dxfId="588">
      <pivotArea dataOnly="0" labelOnly="1" fieldPosition="0">
        <references count="4">
          <reference field="2" count="1" selected="0">
            <x v="9"/>
          </reference>
          <reference field="4" count="5">
            <x v="10"/>
            <x v="40"/>
            <x v="42"/>
            <x v="51"/>
            <x v="76"/>
          </reference>
          <reference field="8" count="1" selected="0">
            <x v="0"/>
          </reference>
          <reference field="19" count="1" selected="0">
            <x v="11"/>
          </reference>
        </references>
      </pivotArea>
    </format>
    <format dxfId="587">
      <pivotArea dataOnly="0" labelOnly="1" fieldPosition="0">
        <references count="4">
          <reference field="2" count="1" selected="0">
            <x v="0"/>
          </reference>
          <reference field="4" count="2">
            <x v="14"/>
            <x v="24"/>
          </reference>
          <reference field="8" count="1" selected="0">
            <x v="0"/>
          </reference>
          <reference field="19" count="1" selected="0">
            <x v="12"/>
          </reference>
        </references>
      </pivotArea>
    </format>
    <format dxfId="586">
      <pivotArea dataOnly="0" labelOnly="1" fieldPosition="0">
        <references count="4">
          <reference field="2" count="1" selected="0">
            <x v="1"/>
          </reference>
          <reference field="4" count="1">
            <x v="17"/>
          </reference>
          <reference field="8" count="1" selected="0">
            <x v="0"/>
          </reference>
          <reference field="19" count="1" selected="0">
            <x v="12"/>
          </reference>
        </references>
      </pivotArea>
    </format>
    <format dxfId="585">
      <pivotArea dataOnly="0" labelOnly="1" fieldPosition="0">
        <references count="4">
          <reference field="2" count="1" selected="0">
            <x v="2"/>
          </reference>
          <reference field="4" count="7">
            <x v="15"/>
            <x v="16"/>
            <x v="19"/>
            <x v="20"/>
            <x v="22"/>
            <x v="96"/>
            <x v="97"/>
          </reference>
          <reference field="8" count="1" selected="0">
            <x v="0"/>
          </reference>
          <reference field="19" count="1" selected="0">
            <x v="12"/>
          </reference>
        </references>
      </pivotArea>
    </format>
    <format dxfId="584">
      <pivotArea dataOnly="0" labelOnly="1" fieldPosition="0">
        <references count="4">
          <reference field="2" count="1" selected="0">
            <x v="3"/>
          </reference>
          <reference field="4" count="1">
            <x v="98"/>
          </reference>
          <reference field="8" count="1" selected="0">
            <x v="0"/>
          </reference>
          <reference field="19" count="1" selected="0">
            <x v="12"/>
          </reference>
        </references>
      </pivotArea>
    </format>
    <format dxfId="583">
      <pivotArea dataOnly="0" labelOnly="1" fieldPosition="0">
        <references count="4">
          <reference field="2" count="1" selected="0">
            <x v="4"/>
          </reference>
          <reference field="4" count="12">
            <x v="2"/>
            <x v="27"/>
            <x v="28"/>
            <x v="30"/>
            <x v="43"/>
            <x v="57"/>
            <x v="61"/>
            <x v="62"/>
            <x v="77"/>
            <x v="79"/>
            <x v="80"/>
            <x v="83"/>
          </reference>
          <reference field="8" count="1" selected="0">
            <x v="0"/>
          </reference>
          <reference field="19" count="1" selected="0">
            <x v="12"/>
          </reference>
        </references>
      </pivotArea>
    </format>
    <format dxfId="582">
      <pivotArea dataOnly="0" labelOnly="1" fieldPosition="0">
        <references count="4">
          <reference field="2" count="1" selected="0">
            <x v="5"/>
          </reference>
          <reference field="4" count="11">
            <x v="0"/>
            <x v="3"/>
            <x v="31"/>
            <x v="39"/>
            <x v="55"/>
            <x v="63"/>
            <x v="64"/>
            <x v="70"/>
            <x v="88"/>
            <x v="89"/>
            <x v="90"/>
          </reference>
          <reference field="8" count="1" selected="0">
            <x v="0"/>
          </reference>
          <reference field="19" count="1" selected="0">
            <x v="12"/>
          </reference>
        </references>
      </pivotArea>
    </format>
    <format dxfId="581">
      <pivotArea dataOnly="0" labelOnly="1" fieldPosition="0">
        <references count="4">
          <reference field="2" count="1" selected="0">
            <x v="6"/>
          </reference>
          <reference field="4" count="16">
            <x v="4"/>
            <x v="34"/>
            <x v="38"/>
            <x v="44"/>
            <x v="45"/>
            <x v="46"/>
            <x v="47"/>
            <x v="49"/>
            <x v="52"/>
            <x v="56"/>
            <x v="60"/>
            <x v="71"/>
            <x v="82"/>
            <x v="86"/>
            <x v="87"/>
            <x v="94"/>
          </reference>
          <reference field="8" count="1" selected="0">
            <x v="0"/>
          </reference>
          <reference field="19" count="1" selected="0">
            <x v="12"/>
          </reference>
        </references>
      </pivotArea>
    </format>
    <format dxfId="580">
      <pivotArea dataOnly="0" labelOnly="1" fieldPosition="0">
        <references count="4">
          <reference field="2" count="1" selected="0">
            <x v="7"/>
          </reference>
          <reference field="4" count="16">
            <x v="5"/>
            <x v="29"/>
            <x v="35"/>
            <x v="36"/>
            <x v="50"/>
            <x v="53"/>
            <x v="54"/>
            <x v="67"/>
            <x v="72"/>
            <x v="78"/>
            <x v="81"/>
            <x v="84"/>
            <x v="85"/>
            <x v="91"/>
            <x v="92"/>
            <x v="99"/>
          </reference>
          <reference field="8" count="1" selected="0">
            <x v="0"/>
          </reference>
          <reference field="19" count="1" selected="0">
            <x v="12"/>
          </reference>
        </references>
      </pivotArea>
    </format>
    <format dxfId="579">
      <pivotArea dataOnly="0" labelOnly="1" fieldPosition="0">
        <references count="4">
          <reference field="2" count="1" selected="0">
            <x v="8"/>
          </reference>
          <reference field="4" count="11">
            <x v="6"/>
            <x v="9"/>
            <x v="32"/>
            <x v="33"/>
            <x v="37"/>
            <x v="65"/>
            <x v="66"/>
            <x v="68"/>
            <x v="69"/>
            <x v="73"/>
            <x v="74"/>
          </reference>
          <reference field="8" count="1" selected="0">
            <x v="0"/>
          </reference>
          <reference field="19" count="1" selected="0">
            <x v="12"/>
          </reference>
        </references>
      </pivotArea>
    </format>
    <format dxfId="578">
      <pivotArea dataOnly="0" labelOnly="1" fieldPosition="0">
        <references count="4">
          <reference field="2" count="1" selected="0">
            <x v="9"/>
          </reference>
          <reference field="4" count="13">
            <x v="7"/>
            <x v="8"/>
            <x v="10"/>
            <x v="11"/>
            <x v="40"/>
            <x v="41"/>
            <x v="42"/>
            <x v="48"/>
            <x v="51"/>
            <x v="58"/>
            <x v="75"/>
            <x v="76"/>
            <x v="93"/>
          </reference>
          <reference field="8" count="1" selected="0">
            <x v="0"/>
          </reference>
          <reference field="19" count="1" selected="0">
            <x v="12"/>
          </reference>
        </references>
      </pivotArea>
    </format>
    <format dxfId="577">
      <pivotArea dataOnly="0" labelOnly="1" fieldPosition="0">
        <references count="4">
          <reference field="2" count="1" selected="0">
            <x v="1"/>
          </reference>
          <reference field="4" count="1">
            <x v="95"/>
          </reference>
          <reference field="8" count="1" selected="0">
            <x v="0"/>
          </reference>
          <reference field="19" count="1" selected="0">
            <x v="13"/>
          </reference>
        </references>
      </pivotArea>
    </format>
    <format dxfId="576">
      <pivotArea dataOnly="0" labelOnly="1" fieldPosition="0">
        <references count="4">
          <reference field="2" count="1" selected="0">
            <x v="2"/>
          </reference>
          <reference field="4" count="1">
            <x v="19"/>
          </reference>
          <reference field="8" count="1" selected="0">
            <x v="0"/>
          </reference>
          <reference field="19" count="1" selected="0">
            <x v="14"/>
          </reference>
        </references>
      </pivotArea>
    </format>
    <format dxfId="575">
      <pivotArea dataOnly="0" labelOnly="1" fieldPosition="0">
        <references count="4">
          <reference field="2" count="1" selected="0">
            <x v="5"/>
          </reference>
          <reference field="4" count="7">
            <x v="0"/>
            <x v="39"/>
            <x v="55"/>
            <x v="64"/>
            <x v="70"/>
            <x v="88"/>
            <x v="89"/>
          </reference>
          <reference field="8" count="1" selected="0">
            <x v="0"/>
          </reference>
          <reference field="19" count="1" selected="0">
            <x v="14"/>
          </reference>
        </references>
      </pivotArea>
    </format>
    <format dxfId="574">
      <pivotArea dataOnly="0" labelOnly="1" fieldPosition="0">
        <references count="4">
          <reference field="2" count="1" selected="0">
            <x v="6"/>
          </reference>
          <reference field="4" count="6">
            <x v="34"/>
            <x v="46"/>
            <x v="49"/>
            <x v="52"/>
            <x v="56"/>
            <x v="60"/>
          </reference>
          <reference field="8" count="1" selected="0">
            <x v="0"/>
          </reference>
          <reference field="19" count="1" selected="0">
            <x v="14"/>
          </reference>
        </references>
      </pivotArea>
    </format>
    <format dxfId="573">
      <pivotArea dataOnly="0" labelOnly="1" fieldPosition="0">
        <references count="4">
          <reference field="2" count="1" selected="0">
            <x v="7"/>
          </reference>
          <reference field="4" count="3">
            <x v="84"/>
            <x v="85"/>
            <x v="99"/>
          </reference>
          <reference field="8" count="1" selected="0">
            <x v="0"/>
          </reference>
          <reference field="19" count="1" selected="0">
            <x v="14"/>
          </reference>
        </references>
      </pivotArea>
    </format>
    <format dxfId="572">
      <pivotArea dataOnly="0" labelOnly="1" fieldPosition="0">
        <references count="4">
          <reference field="2" count="1" selected="0">
            <x v="8"/>
          </reference>
          <reference field="4" count="6">
            <x v="9"/>
            <x v="37"/>
            <x v="65"/>
            <x v="66"/>
            <x v="73"/>
            <x v="74"/>
          </reference>
          <reference field="8" count="1" selected="0">
            <x v="0"/>
          </reference>
          <reference field="19" count="1" selected="0">
            <x v="14"/>
          </reference>
        </references>
      </pivotArea>
    </format>
    <format dxfId="571">
      <pivotArea dataOnly="0" labelOnly="1" fieldPosition="0">
        <references count="4">
          <reference field="2" count="1" selected="0">
            <x v="9"/>
          </reference>
          <reference field="4" count="5">
            <x v="8"/>
            <x v="40"/>
            <x v="48"/>
            <x v="58"/>
            <x v="76"/>
          </reference>
          <reference field="8" count="1" selected="0">
            <x v="0"/>
          </reference>
          <reference field="19" count="1" selected="0">
            <x v="14"/>
          </reference>
        </references>
      </pivotArea>
    </format>
    <format dxfId="570">
      <pivotArea dataOnly="0" labelOnly="1" fieldPosition="0">
        <references count="4">
          <reference field="2" count="1" selected="0">
            <x v="0"/>
          </reference>
          <reference field="4" count="1">
            <x v="21"/>
          </reference>
          <reference field="8" count="1" selected="0">
            <x v="0"/>
          </reference>
          <reference field="19" count="1" selected="0">
            <x v="15"/>
          </reference>
        </references>
      </pivotArea>
    </format>
    <format dxfId="569">
      <pivotArea dataOnly="0" labelOnly="1" fieldPosition="0">
        <references count="4">
          <reference field="2" count="1" selected="0">
            <x v="2"/>
          </reference>
          <reference field="4" count="1">
            <x v="19"/>
          </reference>
          <reference field="8" count="1" selected="0">
            <x v="0"/>
          </reference>
          <reference field="19" count="1" selected="0">
            <x v="16"/>
          </reference>
        </references>
      </pivotArea>
    </format>
    <format dxfId="568">
      <pivotArea dataOnly="0" labelOnly="1" fieldPosition="0">
        <references count="4">
          <reference field="2" count="1" selected="0">
            <x v="4"/>
          </reference>
          <reference field="4" count="7">
            <x v="2"/>
            <x v="27"/>
            <x v="28"/>
            <x v="43"/>
            <x v="61"/>
            <x v="79"/>
            <x v="83"/>
          </reference>
          <reference field="8" count="1" selected="0">
            <x v="0"/>
          </reference>
          <reference field="19" count="1" selected="0">
            <x v="16"/>
          </reference>
        </references>
      </pivotArea>
    </format>
    <format dxfId="567">
      <pivotArea dataOnly="0" labelOnly="1" fieldPosition="0">
        <references count="4">
          <reference field="2" count="1" selected="0">
            <x v="5"/>
          </reference>
          <reference field="4" count="8">
            <x v="0"/>
            <x v="3"/>
            <x v="39"/>
            <x v="55"/>
            <x v="64"/>
            <x v="70"/>
            <x v="88"/>
            <x v="89"/>
          </reference>
          <reference field="8" count="1" selected="0">
            <x v="0"/>
          </reference>
          <reference field="19" count="1" selected="0">
            <x v="16"/>
          </reference>
        </references>
      </pivotArea>
    </format>
    <format dxfId="566">
      <pivotArea dataOnly="0" labelOnly="1" fieldPosition="0">
        <references count="4">
          <reference field="2" count="1" selected="0">
            <x v="6"/>
          </reference>
          <reference field="4" count="11">
            <x v="4"/>
            <x v="34"/>
            <x v="44"/>
            <x v="45"/>
            <x v="46"/>
            <x v="49"/>
            <x v="52"/>
            <x v="56"/>
            <x v="60"/>
            <x v="71"/>
            <x v="86"/>
          </reference>
          <reference field="8" count="1" selected="0">
            <x v="0"/>
          </reference>
          <reference field="19" count="1" selected="0">
            <x v="16"/>
          </reference>
        </references>
      </pivotArea>
    </format>
    <format dxfId="565">
      <pivotArea dataOnly="0" labelOnly="1" fieldPosition="0">
        <references count="4">
          <reference field="2" count="1" selected="0">
            <x v="7"/>
          </reference>
          <reference field="4" count="10">
            <x v="5"/>
            <x v="29"/>
            <x v="50"/>
            <x v="54"/>
            <x v="67"/>
            <x v="72"/>
            <x v="84"/>
            <x v="85"/>
            <x v="91"/>
            <x v="99"/>
          </reference>
          <reference field="8" count="1" selected="0">
            <x v="0"/>
          </reference>
          <reference field="19" count="1" selected="0">
            <x v="16"/>
          </reference>
        </references>
      </pivotArea>
    </format>
    <format dxfId="564">
      <pivotArea dataOnly="0" labelOnly="1" fieldPosition="0">
        <references count="4">
          <reference field="2" count="1" selected="0">
            <x v="8"/>
          </reference>
          <reference field="4" count="8">
            <x v="6"/>
            <x v="9"/>
            <x v="33"/>
            <x v="65"/>
            <x v="66"/>
            <x v="68"/>
            <x v="73"/>
            <x v="74"/>
          </reference>
          <reference field="8" count="1" selected="0">
            <x v="0"/>
          </reference>
          <reference field="19" count="1" selected="0">
            <x v="16"/>
          </reference>
        </references>
      </pivotArea>
    </format>
    <format dxfId="563">
      <pivotArea dataOnly="0" labelOnly="1" fieldPosition="0">
        <references count="4">
          <reference field="2" count="1" selected="0">
            <x v="9"/>
          </reference>
          <reference field="4" count="8">
            <x v="7"/>
            <x v="8"/>
            <x v="40"/>
            <x v="42"/>
            <x v="48"/>
            <x v="51"/>
            <x v="58"/>
            <x v="76"/>
          </reference>
          <reference field="8" count="1" selected="0">
            <x v="0"/>
          </reference>
          <reference field="19" count="1" selected="0">
            <x v="16"/>
          </reference>
        </references>
      </pivotArea>
    </format>
    <format dxfId="562">
      <pivotArea dataOnly="0" labelOnly="1" fieldPosition="0">
        <references count="4">
          <reference field="2" count="1" selected="0">
            <x v="2"/>
          </reference>
          <reference field="4" count="1">
            <x v="16"/>
          </reference>
          <reference field="8" count="1" selected="0">
            <x v="0"/>
          </reference>
          <reference field="19" count="1" selected="0">
            <x v="17"/>
          </reference>
        </references>
      </pivotArea>
    </format>
    <format dxfId="561">
      <pivotArea dataOnly="0" labelOnly="1" fieldPosition="0">
        <references count="4">
          <reference field="2" count="1" selected="0">
            <x v="4"/>
          </reference>
          <reference field="4" count="4">
            <x v="27"/>
            <x v="57"/>
            <x v="79"/>
            <x v="80"/>
          </reference>
          <reference field="8" count="1" selected="0">
            <x v="0"/>
          </reference>
          <reference field="19" count="1" selected="0">
            <x v="18"/>
          </reference>
        </references>
      </pivotArea>
    </format>
    <format dxfId="560">
      <pivotArea dataOnly="0" labelOnly="1" fieldPosition="0">
        <references count="4">
          <reference field="2" count="1" selected="0">
            <x v="6"/>
          </reference>
          <reference field="4" count="4">
            <x v="4"/>
            <x v="46"/>
            <x v="60"/>
            <x v="94"/>
          </reference>
          <reference field="8" count="1" selected="0">
            <x v="0"/>
          </reference>
          <reference field="19" count="1" selected="0">
            <x v="18"/>
          </reference>
        </references>
      </pivotArea>
    </format>
    <format dxfId="559">
      <pivotArea dataOnly="0" labelOnly="1" fieldPosition="0">
        <references count="4">
          <reference field="2" count="1" selected="0">
            <x v="7"/>
          </reference>
          <reference field="4" count="4">
            <x v="54"/>
            <x v="72"/>
            <x v="81"/>
            <x v="85"/>
          </reference>
          <reference field="8" count="1" selected="0">
            <x v="0"/>
          </reference>
          <reference field="19" count="1" selected="0">
            <x v="18"/>
          </reference>
        </references>
      </pivotArea>
    </format>
    <format dxfId="558">
      <pivotArea dataOnly="0" labelOnly="1" fieldPosition="0">
        <references count="4">
          <reference field="2" count="1" selected="0">
            <x v="8"/>
          </reference>
          <reference field="4" count="5">
            <x v="9"/>
            <x v="33"/>
            <x v="66"/>
            <x v="68"/>
            <x v="73"/>
          </reference>
          <reference field="8" count="1" selected="0">
            <x v="1"/>
          </reference>
          <reference field="19" count="1" selected="0">
            <x v="4"/>
          </reference>
        </references>
      </pivotArea>
    </format>
    <format dxfId="557">
      <pivotArea dataOnly="0" labelOnly="1" fieldPosition="0">
        <references count="4">
          <reference field="2" count="1" selected="0">
            <x v="2"/>
          </reference>
          <reference field="4" count="1">
            <x v="16"/>
          </reference>
          <reference field="8" count="1" selected="0">
            <x v="1"/>
          </reference>
          <reference field="19" count="1" selected="0">
            <x v="6"/>
          </reference>
        </references>
      </pivotArea>
    </format>
    <format dxfId="556">
      <pivotArea dataOnly="0" labelOnly="1" fieldPosition="0">
        <references count="4">
          <reference field="2" count="1" selected="0">
            <x v="9"/>
          </reference>
          <reference field="4" count="1">
            <x v="76"/>
          </reference>
          <reference field="8" count="1" selected="0">
            <x v="1"/>
          </reference>
          <reference field="19" count="1" selected="0">
            <x v="10"/>
          </reference>
        </references>
      </pivotArea>
    </format>
    <format dxfId="555">
      <pivotArea dataOnly="0" labelOnly="1" fieldPosition="0">
        <references count="4">
          <reference field="2" count="1" selected="0">
            <x v="9"/>
          </reference>
          <reference field="4" count="1">
            <x v="58"/>
          </reference>
          <reference field="8" count="1" selected="0">
            <x v="1"/>
          </reference>
          <reference field="19" count="1" selected="0">
            <x v="11"/>
          </reference>
        </references>
      </pivotArea>
    </format>
    <format dxfId="554">
      <pivotArea dataOnly="0" labelOnly="1" fieldPosition="0">
        <references count="4">
          <reference field="2" count="1" selected="0">
            <x v="9"/>
          </reference>
          <reference field="4" count="6">
            <x v="7"/>
            <x v="8"/>
            <x v="40"/>
            <x v="58"/>
            <x v="75"/>
            <x v="76"/>
          </reference>
          <reference field="8" count="1" selected="0">
            <x v="1"/>
          </reference>
          <reference field="19" count="1" selected="0">
            <x v="12"/>
          </reference>
        </references>
      </pivotArea>
    </format>
    <format dxfId="553">
      <pivotArea dataOnly="0" labelOnly="1" fieldPosition="0">
        <references count="4">
          <reference field="2" count="1" selected="0">
            <x v="8"/>
          </reference>
          <reference field="4" count="2">
            <x v="9"/>
            <x v="73"/>
          </reference>
          <reference field="8" count="1" selected="0">
            <x v="1"/>
          </reference>
          <reference field="19" count="1" selected="0">
            <x v="14"/>
          </reference>
        </references>
      </pivotArea>
    </format>
    <format dxfId="552">
      <pivotArea dataOnly="0" labelOnly="1" fieldPosition="0">
        <references count="4">
          <reference field="2" count="1" selected="0">
            <x v="8"/>
          </reference>
          <reference field="4" count="2">
            <x v="9"/>
            <x v="37"/>
          </reference>
          <reference field="8" count="1" selected="0">
            <x v="1"/>
          </reference>
          <reference field="19" count="1" selected="0">
            <x v="16"/>
          </reference>
        </references>
      </pivotArea>
    </format>
    <format dxfId="551">
      <pivotArea dataOnly="0" labelOnly="1" fieldPosition="0">
        <references count="4">
          <reference field="2" count="1" selected="0">
            <x v="9"/>
          </reference>
          <reference field="4" count="1">
            <x v="51"/>
          </reference>
          <reference field="8" count="1" selected="0">
            <x v="1"/>
          </reference>
          <reference field="19" count="1" selected="0">
            <x v="16"/>
          </reference>
        </references>
      </pivotArea>
    </format>
    <format dxfId="550">
      <pivotArea dataOnly="0" labelOnly="1" fieldPosition="0">
        <references count="4">
          <reference field="2" count="1" selected="0">
            <x v="0"/>
          </reference>
          <reference field="4" count="1">
            <x v="21"/>
          </reference>
          <reference field="8" count="1" selected="0">
            <x v="2"/>
          </reference>
          <reference field="19" count="1" selected="0">
            <x v="15"/>
          </reference>
        </references>
      </pivotArea>
    </format>
    <format dxfId="549">
      <pivotArea dataOnly="0" labelOnly="1" fieldPosition="0">
        <references count="4">
          <reference field="2" count="1" selected="0">
            <x v="10"/>
          </reference>
          <reference field="4" count="1">
            <x v="100"/>
          </reference>
          <reference field="8" count="1" selected="0">
            <x v="3"/>
          </reference>
          <reference field="19" count="1" selected="0">
            <x v="19"/>
          </reference>
        </references>
      </pivotArea>
    </format>
    <format dxfId="548">
      <pivotArea dataOnly="0" labelOnly="1" outline="0" axis="axisValues" fieldPosition="0"/>
    </format>
    <format dxfId="547">
      <pivotArea type="all" dataOnly="0" outline="0" fieldPosition="0"/>
    </format>
    <format dxfId="546">
      <pivotArea outline="0" collapsedLevelsAreSubtotals="1" fieldPosition="0"/>
    </format>
    <format dxfId="545">
      <pivotArea field="8" type="button" dataOnly="0" labelOnly="1" outline="0" axis="axisRow" fieldPosition="0"/>
    </format>
    <format dxfId="544">
      <pivotArea dataOnly="0" labelOnly="1" fieldPosition="0">
        <references count="1">
          <reference field="8" count="0"/>
        </references>
      </pivotArea>
    </format>
    <format dxfId="543">
      <pivotArea dataOnly="0" labelOnly="1" grandRow="1" outline="0" fieldPosition="0"/>
    </format>
    <format dxfId="542">
      <pivotArea dataOnly="0" labelOnly="1" fieldPosition="0">
        <references count="2">
          <reference field="8" count="1" selected="0">
            <x v="0"/>
          </reference>
          <reference field="19" count="19">
            <x v="0"/>
            <x v="1"/>
            <x v="2"/>
            <x v="3"/>
            <x v="4"/>
            <x v="5"/>
            <x v="6"/>
            <x v="7"/>
            <x v="8"/>
            <x v="9"/>
            <x v="10"/>
            <x v="11"/>
            <x v="12"/>
            <x v="13"/>
            <x v="14"/>
            <x v="15"/>
            <x v="16"/>
            <x v="17"/>
            <x v="18"/>
          </reference>
        </references>
      </pivotArea>
    </format>
    <format dxfId="541">
      <pivotArea dataOnly="0" labelOnly="1" fieldPosition="0">
        <references count="2">
          <reference field="8" count="1" selected="0">
            <x v="1"/>
          </reference>
          <reference field="19" count="7">
            <x v="4"/>
            <x v="6"/>
            <x v="10"/>
            <x v="11"/>
            <x v="12"/>
            <x v="14"/>
            <x v="16"/>
          </reference>
        </references>
      </pivotArea>
    </format>
    <format dxfId="540">
      <pivotArea dataOnly="0" labelOnly="1" fieldPosition="0">
        <references count="2">
          <reference field="8" count="1" selected="0">
            <x v="2"/>
          </reference>
          <reference field="19" count="1">
            <x v="15"/>
          </reference>
        </references>
      </pivotArea>
    </format>
    <format dxfId="539">
      <pivotArea dataOnly="0" labelOnly="1" fieldPosition="0">
        <references count="2">
          <reference field="8" count="1" selected="0">
            <x v="3"/>
          </reference>
          <reference field="19" count="1">
            <x v="19"/>
          </reference>
        </references>
      </pivotArea>
    </format>
    <format dxfId="538">
      <pivotArea dataOnly="0" labelOnly="1" fieldPosition="0">
        <references count="3">
          <reference field="2" count="1">
            <x v="0"/>
          </reference>
          <reference field="8" count="1" selected="0">
            <x v="0"/>
          </reference>
          <reference field="19" count="1" selected="0">
            <x v="0"/>
          </reference>
        </references>
      </pivotArea>
    </format>
    <format dxfId="537">
      <pivotArea dataOnly="0" labelOnly="1" fieldPosition="0">
        <references count="3">
          <reference field="2" count="4">
            <x v="1"/>
            <x v="5"/>
            <x v="6"/>
            <x v="8"/>
          </reference>
          <reference field="8" count="1" selected="0">
            <x v="0"/>
          </reference>
          <reference field="19" count="1" selected="0">
            <x v="1"/>
          </reference>
        </references>
      </pivotArea>
    </format>
    <format dxfId="536">
      <pivotArea dataOnly="0" labelOnly="1" fieldPosition="0">
        <references count="3">
          <reference field="2" count="7">
            <x v="2"/>
            <x v="4"/>
            <x v="5"/>
            <x v="6"/>
            <x v="7"/>
            <x v="8"/>
            <x v="9"/>
          </reference>
          <reference field="8" count="1" selected="0">
            <x v="0"/>
          </reference>
          <reference field="19" count="1" selected="0">
            <x v="2"/>
          </reference>
        </references>
      </pivotArea>
    </format>
    <format dxfId="535">
      <pivotArea dataOnly="0" labelOnly="1" fieldPosition="0">
        <references count="3">
          <reference field="2" count="7">
            <x v="3"/>
            <x v="4"/>
            <x v="5"/>
            <x v="6"/>
            <x v="7"/>
            <x v="8"/>
            <x v="9"/>
          </reference>
          <reference field="8" count="1" selected="0">
            <x v="0"/>
          </reference>
          <reference field="19" count="1" selected="0">
            <x v="3"/>
          </reference>
        </references>
      </pivotArea>
    </format>
    <format dxfId="534">
      <pivotArea dataOnly="0" labelOnly="1" fieldPosition="0">
        <references count="3">
          <reference field="2" count="8">
            <x v="2"/>
            <x v="3"/>
            <x v="4"/>
            <x v="5"/>
            <x v="6"/>
            <x v="7"/>
            <x v="8"/>
            <x v="9"/>
          </reference>
          <reference field="8" count="1" selected="0">
            <x v="0"/>
          </reference>
          <reference field="19" count="1" selected="0">
            <x v="4"/>
          </reference>
        </references>
      </pivotArea>
    </format>
    <format dxfId="533">
      <pivotArea dataOnly="0" labelOnly="1" fieldPosition="0">
        <references count="3">
          <reference field="2" count="8">
            <x v="0"/>
            <x v="1"/>
            <x v="4"/>
            <x v="5"/>
            <x v="6"/>
            <x v="7"/>
            <x v="8"/>
            <x v="9"/>
          </reference>
          <reference field="8" count="1" selected="0">
            <x v="0"/>
          </reference>
          <reference field="19" count="1" selected="0">
            <x v="5"/>
          </reference>
        </references>
      </pivotArea>
    </format>
    <format dxfId="532">
      <pivotArea dataOnly="0" labelOnly="1" fieldPosition="0">
        <references count="3">
          <reference field="2" count="1">
            <x v="2"/>
          </reference>
          <reference field="8" count="1" selected="0">
            <x v="0"/>
          </reference>
          <reference field="19" count="1" selected="0">
            <x v="6"/>
          </reference>
        </references>
      </pivotArea>
    </format>
    <format dxfId="531">
      <pivotArea dataOnly="0" labelOnly="1" fieldPosition="0">
        <references count="3">
          <reference field="2" count="1">
            <x v="0"/>
          </reference>
          <reference field="8" count="1" selected="0">
            <x v="0"/>
          </reference>
          <reference field="19" count="1" selected="0">
            <x v="7"/>
          </reference>
        </references>
      </pivotArea>
    </format>
    <format dxfId="530">
      <pivotArea dataOnly="0" labelOnly="1" fieldPosition="0">
        <references count="3">
          <reference field="2" count="1">
            <x v="6"/>
          </reference>
          <reference field="8" count="1" selected="0">
            <x v="0"/>
          </reference>
          <reference field="19" count="1" selected="0">
            <x v="8"/>
          </reference>
        </references>
      </pivotArea>
    </format>
    <format dxfId="529">
      <pivotArea dataOnly="0" labelOnly="1" fieldPosition="0">
        <references count="3">
          <reference field="2" count="6">
            <x v="0"/>
            <x v="1"/>
            <x v="5"/>
            <x v="6"/>
            <x v="7"/>
            <x v="8"/>
          </reference>
          <reference field="8" count="1" selected="0">
            <x v="0"/>
          </reference>
          <reference field="19" count="1" selected="0">
            <x v="9"/>
          </reference>
        </references>
      </pivotArea>
    </format>
    <format dxfId="528">
      <pivotArea dataOnly="0" labelOnly="1" fieldPosition="0">
        <references count="3">
          <reference field="2" count="7">
            <x v="2"/>
            <x v="4"/>
            <x v="5"/>
            <x v="6"/>
            <x v="7"/>
            <x v="8"/>
            <x v="9"/>
          </reference>
          <reference field="8" count="1" selected="0">
            <x v="0"/>
          </reference>
          <reference field="19" count="1" selected="0">
            <x v="10"/>
          </reference>
        </references>
      </pivotArea>
    </format>
    <format dxfId="527">
      <pivotArea dataOnly="0" labelOnly="1" fieldPosition="0">
        <references count="3">
          <reference field="2" count="7">
            <x v="2"/>
            <x v="4"/>
            <x v="5"/>
            <x v="6"/>
            <x v="7"/>
            <x v="8"/>
            <x v="9"/>
          </reference>
          <reference field="8" count="1" selected="0">
            <x v="0"/>
          </reference>
          <reference field="19" count="1" selected="0">
            <x v="11"/>
          </reference>
        </references>
      </pivotArea>
    </format>
    <format dxfId="526">
      <pivotArea dataOnly="0" labelOnly="1" fieldPosition="0">
        <references count="3">
          <reference field="2" count="10">
            <x v="0"/>
            <x v="1"/>
            <x v="2"/>
            <x v="3"/>
            <x v="4"/>
            <x v="5"/>
            <x v="6"/>
            <x v="7"/>
            <x v="8"/>
            <x v="9"/>
          </reference>
          <reference field="8" count="1" selected="0">
            <x v="0"/>
          </reference>
          <reference field="19" count="1" selected="0">
            <x v="12"/>
          </reference>
        </references>
      </pivotArea>
    </format>
    <format dxfId="525">
      <pivotArea dataOnly="0" labelOnly="1" fieldPosition="0">
        <references count="3">
          <reference field="2" count="1">
            <x v="1"/>
          </reference>
          <reference field="8" count="1" selected="0">
            <x v="0"/>
          </reference>
          <reference field="19" count="1" selected="0">
            <x v="13"/>
          </reference>
        </references>
      </pivotArea>
    </format>
    <format dxfId="524">
      <pivotArea dataOnly="0" labelOnly="1" fieldPosition="0">
        <references count="3">
          <reference field="2" count="6">
            <x v="2"/>
            <x v="5"/>
            <x v="6"/>
            <x v="7"/>
            <x v="8"/>
            <x v="9"/>
          </reference>
          <reference field="8" count="1" selected="0">
            <x v="0"/>
          </reference>
          <reference field="19" count="1" selected="0">
            <x v="14"/>
          </reference>
        </references>
      </pivotArea>
    </format>
    <format dxfId="523">
      <pivotArea dataOnly="0" labelOnly="1" fieldPosition="0">
        <references count="3">
          <reference field="2" count="1">
            <x v="0"/>
          </reference>
          <reference field="8" count="1" selected="0">
            <x v="0"/>
          </reference>
          <reference field="19" count="1" selected="0">
            <x v="15"/>
          </reference>
        </references>
      </pivotArea>
    </format>
    <format dxfId="522">
      <pivotArea dataOnly="0" labelOnly="1" fieldPosition="0">
        <references count="3">
          <reference field="2" count="7">
            <x v="2"/>
            <x v="4"/>
            <x v="5"/>
            <x v="6"/>
            <x v="7"/>
            <x v="8"/>
            <x v="9"/>
          </reference>
          <reference field="8" count="1" selected="0">
            <x v="0"/>
          </reference>
          <reference field="19" count="1" selected="0">
            <x v="16"/>
          </reference>
        </references>
      </pivotArea>
    </format>
    <format dxfId="521">
      <pivotArea dataOnly="0" labelOnly="1" fieldPosition="0">
        <references count="3">
          <reference field="2" count="1">
            <x v="2"/>
          </reference>
          <reference field="8" count="1" selected="0">
            <x v="0"/>
          </reference>
          <reference field="19" count="1" selected="0">
            <x v="17"/>
          </reference>
        </references>
      </pivotArea>
    </format>
    <format dxfId="520">
      <pivotArea dataOnly="0" labelOnly="1" fieldPosition="0">
        <references count="3">
          <reference field="2" count="3">
            <x v="4"/>
            <x v="6"/>
            <x v="7"/>
          </reference>
          <reference field="8" count="1" selected="0">
            <x v="0"/>
          </reference>
          <reference field="19" count="1" selected="0">
            <x v="18"/>
          </reference>
        </references>
      </pivotArea>
    </format>
    <format dxfId="519">
      <pivotArea dataOnly="0" labelOnly="1" fieldPosition="0">
        <references count="3">
          <reference field="2" count="1">
            <x v="8"/>
          </reference>
          <reference field="8" count="1" selected="0">
            <x v="1"/>
          </reference>
          <reference field="19" count="1" selected="0">
            <x v="4"/>
          </reference>
        </references>
      </pivotArea>
    </format>
    <format dxfId="518">
      <pivotArea dataOnly="0" labelOnly="1" fieldPosition="0">
        <references count="3">
          <reference field="2" count="1">
            <x v="2"/>
          </reference>
          <reference field="8" count="1" selected="0">
            <x v="1"/>
          </reference>
          <reference field="19" count="1" selected="0">
            <x v="6"/>
          </reference>
        </references>
      </pivotArea>
    </format>
    <format dxfId="517">
      <pivotArea dataOnly="0" labelOnly="1" fieldPosition="0">
        <references count="3">
          <reference field="2" count="1">
            <x v="9"/>
          </reference>
          <reference field="8" count="1" selected="0">
            <x v="1"/>
          </reference>
          <reference field="19" count="1" selected="0">
            <x v="10"/>
          </reference>
        </references>
      </pivotArea>
    </format>
    <format dxfId="516">
      <pivotArea dataOnly="0" labelOnly="1" fieldPosition="0">
        <references count="3">
          <reference field="2" count="1">
            <x v="9"/>
          </reference>
          <reference field="8" count="1" selected="0">
            <x v="1"/>
          </reference>
          <reference field="19" count="1" selected="0">
            <x v="11"/>
          </reference>
        </references>
      </pivotArea>
    </format>
    <format dxfId="515">
      <pivotArea dataOnly="0" labelOnly="1" fieldPosition="0">
        <references count="3">
          <reference field="2" count="1">
            <x v="9"/>
          </reference>
          <reference field="8" count="1" selected="0">
            <x v="1"/>
          </reference>
          <reference field="19" count="1" selected="0">
            <x v="12"/>
          </reference>
        </references>
      </pivotArea>
    </format>
    <format dxfId="514">
      <pivotArea dataOnly="0" labelOnly="1" fieldPosition="0">
        <references count="3">
          <reference field="2" count="1">
            <x v="8"/>
          </reference>
          <reference field="8" count="1" selected="0">
            <x v="1"/>
          </reference>
          <reference field="19" count="1" selected="0">
            <x v="14"/>
          </reference>
        </references>
      </pivotArea>
    </format>
    <format dxfId="513">
      <pivotArea dataOnly="0" labelOnly="1" fieldPosition="0">
        <references count="3">
          <reference field="2" count="2">
            <x v="8"/>
            <x v="9"/>
          </reference>
          <reference field="8" count="1" selected="0">
            <x v="1"/>
          </reference>
          <reference field="19" count="1" selected="0">
            <x v="16"/>
          </reference>
        </references>
      </pivotArea>
    </format>
    <format dxfId="512">
      <pivotArea dataOnly="0" labelOnly="1" fieldPosition="0">
        <references count="3">
          <reference field="2" count="1">
            <x v="0"/>
          </reference>
          <reference field="8" count="1" selected="0">
            <x v="2"/>
          </reference>
          <reference field="19" count="1" selected="0">
            <x v="15"/>
          </reference>
        </references>
      </pivotArea>
    </format>
    <format dxfId="511">
      <pivotArea dataOnly="0" labelOnly="1" fieldPosition="0">
        <references count="3">
          <reference field="2" count="1">
            <x v="10"/>
          </reference>
          <reference field="8" count="1" selected="0">
            <x v="3"/>
          </reference>
          <reference field="19" count="1" selected="0">
            <x v="19"/>
          </reference>
        </references>
      </pivotArea>
    </format>
    <format dxfId="510">
      <pivotArea dataOnly="0" labelOnly="1" fieldPosition="0">
        <references count="4">
          <reference field="2" count="1" selected="0">
            <x v="0"/>
          </reference>
          <reference field="4" count="3">
            <x v="14"/>
            <x v="24"/>
            <x v="26"/>
          </reference>
          <reference field="8" count="1" selected="0">
            <x v="0"/>
          </reference>
          <reference field="19" count="1" selected="0">
            <x v="0"/>
          </reference>
        </references>
      </pivotArea>
    </format>
    <format dxfId="509">
      <pivotArea dataOnly="0" labelOnly="1" fieldPosition="0">
        <references count="4">
          <reference field="2" count="1" selected="0">
            <x v="1"/>
          </reference>
          <reference field="4" count="1">
            <x v="18"/>
          </reference>
          <reference field="8" count="1" selected="0">
            <x v="0"/>
          </reference>
          <reference field="19" count="1" selected="0">
            <x v="1"/>
          </reference>
        </references>
      </pivotArea>
    </format>
    <format dxfId="508">
      <pivotArea dataOnly="0" labelOnly="1" fieldPosition="0">
        <references count="4">
          <reference field="2" count="1" selected="0">
            <x v="5"/>
          </reference>
          <reference field="4" count="2">
            <x v="64"/>
            <x v="89"/>
          </reference>
          <reference field="8" count="1" selected="0">
            <x v="0"/>
          </reference>
          <reference field="19" count="1" selected="0">
            <x v="1"/>
          </reference>
        </references>
      </pivotArea>
    </format>
    <format dxfId="507">
      <pivotArea dataOnly="0" labelOnly="1" fieldPosition="0">
        <references count="4">
          <reference field="2" count="1" selected="0">
            <x v="6"/>
          </reference>
          <reference field="4" count="9">
            <x v="38"/>
            <x v="44"/>
            <x v="46"/>
            <x v="52"/>
            <x v="56"/>
            <x v="59"/>
            <x v="71"/>
            <x v="82"/>
            <x v="86"/>
          </reference>
          <reference field="8" count="1" selected="0">
            <x v="0"/>
          </reference>
          <reference field="19" count="1" selected="0">
            <x v="1"/>
          </reference>
        </references>
      </pivotArea>
    </format>
    <format dxfId="506">
      <pivotArea dataOnly="0" labelOnly="1" fieldPosition="0">
        <references count="4">
          <reference field="2" count="1" selected="0">
            <x v="8"/>
          </reference>
          <reference field="4" count="1">
            <x v="33"/>
          </reference>
          <reference field="8" count="1" selected="0">
            <x v="0"/>
          </reference>
          <reference field="19" count="1" selected="0">
            <x v="1"/>
          </reference>
        </references>
      </pivotArea>
    </format>
    <format dxfId="505">
      <pivotArea dataOnly="0" labelOnly="1" fieldPosition="0">
        <references count="4">
          <reference field="2" count="1" selected="0">
            <x v="2"/>
          </reference>
          <reference field="4" count="2">
            <x v="15"/>
            <x v="22"/>
          </reference>
          <reference field="8" count="1" selected="0">
            <x v="0"/>
          </reference>
          <reference field="19" count="1" selected="0">
            <x v="2"/>
          </reference>
        </references>
      </pivotArea>
    </format>
    <format dxfId="504">
      <pivotArea dataOnly="0" labelOnly="1" fieldPosition="0">
        <references count="4">
          <reference field="2" count="1" selected="0">
            <x v="4"/>
          </reference>
          <reference field="4" count="12">
            <x v="2"/>
            <x v="27"/>
            <x v="28"/>
            <x v="30"/>
            <x v="43"/>
            <x v="57"/>
            <x v="61"/>
            <x v="62"/>
            <x v="77"/>
            <x v="79"/>
            <x v="80"/>
            <x v="83"/>
          </reference>
          <reference field="8" count="1" selected="0">
            <x v="0"/>
          </reference>
          <reference field="19" count="1" selected="0">
            <x v="2"/>
          </reference>
        </references>
      </pivotArea>
    </format>
    <format dxfId="503">
      <pivotArea dataOnly="0" labelOnly="1" fieldPosition="0">
        <references count="4">
          <reference field="2" count="1" selected="0">
            <x v="5"/>
          </reference>
          <reference field="4" count="11">
            <x v="0"/>
            <x v="3"/>
            <x v="31"/>
            <x v="39"/>
            <x v="55"/>
            <x v="63"/>
            <x v="64"/>
            <x v="70"/>
            <x v="88"/>
            <x v="89"/>
            <x v="90"/>
          </reference>
          <reference field="8" count="1" selected="0">
            <x v="0"/>
          </reference>
          <reference field="19" count="1" selected="0">
            <x v="2"/>
          </reference>
        </references>
      </pivotArea>
    </format>
    <format dxfId="502">
      <pivotArea dataOnly="0" labelOnly="1" fieldPosition="0">
        <references count="4">
          <reference field="2" count="1" selected="0">
            <x v="6"/>
          </reference>
          <reference field="4" count="15">
            <x v="4"/>
            <x v="34"/>
            <x v="38"/>
            <x v="44"/>
            <x v="45"/>
            <x v="46"/>
            <x v="47"/>
            <x v="49"/>
            <x v="52"/>
            <x v="56"/>
            <x v="60"/>
            <x v="71"/>
            <x v="82"/>
            <x v="86"/>
            <x v="94"/>
          </reference>
          <reference field="8" count="1" selected="0">
            <x v="0"/>
          </reference>
          <reference field="19" count="1" selected="0">
            <x v="2"/>
          </reference>
        </references>
      </pivotArea>
    </format>
    <format dxfId="501">
      <pivotArea dataOnly="0" labelOnly="1" fieldPosition="0">
        <references count="4">
          <reference field="2" count="1" selected="0">
            <x v="7"/>
          </reference>
          <reference field="4" count="15">
            <x v="5"/>
            <x v="29"/>
            <x v="35"/>
            <x v="36"/>
            <x v="50"/>
            <x v="53"/>
            <x v="54"/>
            <x v="67"/>
            <x v="72"/>
            <x v="81"/>
            <x v="84"/>
            <x v="85"/>
            <x v="91"/>
            <x v="92"/>
            <x v="99"/>
          </reference>
          <reference field="8" count="1" selected="0">
            <x v="0"/>
          </reference>
          <reference field="19" count="1" selected="0">
            <x v="2"/>
          </reference>
        </references>
      </pivotArea>
    </format>
    <format dxfId="500">
      <pivotArea dataOnly="0" labelOnly="1" fieldPosition="0">
        <references count="4">
          <reference field="2" count="1" selected="0">
            <x v="8"/>
          </reference>
          <reference field="4" count="10">
            <x v="6"/>
            <x v="9"/>
            <x v="32"/>
            <x v="33"/>
            <x v="37"/>
            <x v="65"/>
            <x v="66"/>
            <x v="68"/>
            <x v="73"/>
            <x v="74"/>
          </reference>
          <reference field="8" count="1" selected="0">
            <x v="0"/>
          </reference>
          <reference field="19" count="1" selected="0">
            <x v="2"/>
          </reference>
        </references>
      </pivotArea>
    </format>
    <format dxfId="499">
      <pivotArea dataOnly="0" labelOnly="1" fieldPosition="0">
        <references count="4">
          <reference field="2" count="1" selected="0">
            <x v="9"/>
          </reference>
          <reference field="4" count="10">
            <x v="7"/>
            <x v="8"/>
            <x v="40"/>
            <x v="42"/>
            <x v="48"/>
            <x v="51"/>
            <x v="58"/>
            <x v="75"/>
            <x v="76"/>
            <x v="93"/>
          </reference>
          <reference field="8" count="1" selected="0">
            <x v="0"/>
          </reference>
          <reference field="19" count="1" selected="0">
            <x v="2"/>
          </reference>
        </references>
      </pivotArea>
    </format>
    <format dxfId="498">
      <pivotArea dataOnly="0" labelOnly="1" fieldPosition="0">
        <references count="4">
          <reference field="2" count="1" selected="0">
            <x v="3"/>
          </reference>
          <reference field="4" count="1">
            <x v="98"/>
          </reference>
          <reference field="8" count="1" selected="0">
            <x v="0"/>
          </reference>
          <reference field="19" count="1" selected="0">
            <x v="3"/>
          </reference>
        </references>
      </pivotArea>
    </format>
    <format dxfId="497">
      <pivotArea dataOnly="0" labelOnly="1" fieldPosition="0">
        <references count="4">
          <reference field="2" count="1" selected="0">
            <x v="4"/>
          </reference>
          <reference field="4" count="1">
            <x v="28"/>
          </reference>
          <reference field="8" count="1" selected="0">
            <x v="0"/>
          </reference>
          <reference field="19" count="1" selected="0">
            <x v="3"/>
          </reference>
        </references>
      </pivotArea>
    </format>
    <format dxfId="496">
      <pivotArea dataOnly="0" labelOnly="1" fieldPosition="0">
        <references count="4">
          <reference field="2" count="1" selected="0">
            <x v="5"/>
          </reference>
          <reference field="4" count="4">
            <x v="0"/>
            <x v="39"/>
            <x v="89"/>
            <x v="90"/>
          </reference>
          <reference field="8" count="1" selected="0">
            <x v="0"/>
          </reference>
          <reference field="19" count="1" selected="0">
            <x v="3"/>
          </reference>
        </references>
      </pivotArea>
    </format>
    <format dxfId="495">
      <pivotArea dataOnly="0" labelOnly="1" fieldPosition="0">
        <references count="4">
          <reference field="2" count="1" selected="0">
            <x v="6"/>
          </reference>
          <reference field="4" count="7">
            <x v="4"/>
            <x v="38"/>
            <x v="49"/>
            <x v="71"/>
            <x v="82"/>
            <x v="86"/>
            <x v="94"/>
          </reference>
          <reference field="8" count="1" selected="0">
            <x v="0"/>
          </reference>
          <reference field="19" count="1" selected="0">
            <x v="3"/>
          </reference>
        </references>
      </pivotArea>
    </format>
    <format dxfId="494">
      <pivotArea dataOnly="0" labelOnly="1" fieldPosition="0">
        <references count="4">
          <reference field="2" count="1" selected="0">
            <x v="7"/>
          </reference>
          <reference field="4" count="8">
            <x v="36"/>
            <x v="50"/>
            <x v="53"/>
            <x v="72"/>
            <x v="81"/>
            <x v="91"/>
            <x v="92"/>
            <x v="99"/>
          </reference>
          <reference field="8" count="1" selected="0">
            <x v="0"/>
          </reference>
          <reference field="19" count="1" selected="0">
            <x v="3"/>
          </reference>
        </references>
      </pivotArea>
    </format>
    <format dxfId="493">
      <pivotArea dataOnly="0" labelOnly="1" fieldPosition="0">
        <references count="4">
          <reference field="2" count="1" selected="0">
            <x v="8"/>
          </reference>
          <reference field="4" count="5">
            <x v="6"/>
            <x v="33"/>
            <x v="66"/>
            <x v="73"/>
            <x v="74"/>
          </reference>
          <reference field="8" count="1" selected="0">
            <x v="0"/>
          </reference>
          <reference field="19" count="1" selected="0">
            <x v="3"/>
          </reference>
        </references>
      </pivotArea>
    </format>
    <format dxfId="492">
      <pivotArea dataOnly="0" labelOnly="1" fieldPosition="0">
        <references count="4">
          <reference field="2" count="1" selected="0">
            <x v="9"/>
          </reference>
          <reference field="4" count="6">
            <x v="7"/>
            <x v="40"/>
            <x v="42"/>
            <x v="75"/>
            <x v="76"/>
            <x v="93"/>
          </reference>
          <reference field="8" count="1" selected="0">
            <x v="0"/>
          </reference>
          <reference field="19" count="1" selected="0">
            <x v="3"/>
          </reference>
        </references>
      </pivotArea>
    </format>
    <format dxfId="491">
      <pivotArea dataOnly="0" labelOnly="1" fieldPosition="0">
        <references count="4">
          <reference field="2" count="1" selected="0">
            <x v="2"/>
          </reference>
          <reference field="4" count="2">
            <x v="19"/>
            <x v="96"/>
          </reference>
          <reference field="8" count="1" selected="0">
            <x v="0"/>
          </reference>
          <reference field="19" count="1" selected="0">
            <x v="4"/>
          </reference>
        </references>
      </pivotArea>
    </format>
    <format dxfId="490">
      <pivotArea dataOnly="0" labelOnly="1" fieldPosition="0">
        <references count="4">
          <reference field="2" count="1" selected="0">
            <x v="3"/>
          </reference>
          <reference field="4" count="1">
            <x v="98"/>
          </reference>
          <reference field="8" count="1" selected="0">
            <x v="0"/>
          </reference>
          <reference field="19" count="1" selected="0">
            <x v="4"/>
          </reference>
        </references>
      </pivotArea>
    </format>
    <format dxfId="489">
      <pivotArea dataOnly="0" labelOnly="1" fieldPosition="0">
        <references count="4">
          <reference field="2" count="1" selected="0">
            <x v="4"/>
          </reference>
          <reference field="4" count="2">
            <x v="27"/>
            <x v="62"/>
          </reference>
          <reference field="8" count="1" selected="0">
            <x v="0"/>
          </reference>
          <reference field="19" count="1" selected="0">
            <x v="4"/>
          </reference>
        </references>
      </pivotArea>
    </format>
    <format dxfId="488">
      <pivotArea dataOnly="0" labelOnly="1" fieldPosition="0">
        <references count="4">
          <reference field="2" count="1" selected="0">
            <x v="5"/>
          </reference>
          <reference field="4" count="9">
            <x v="0"/>
            <x v="3"/>
            <x v="39"/>
            <x v="55"/>
            <x v="63"/>
            <x v="64"/>
            <x v="70"/>
            <x v="88"/>
            <x v="89"/>
          </reference>
          <reference field="8" count="1" selected="0">
            <x v="0"/>
          </reference>
          <reference field="19" count="1" selected="0">
            <x v="4"/>
          </reference>
        </references>
      </pivotArea>
    </format>
    <format dxfId="487">
      <pivotArea dataOnly="0" labelOnly="1" fieldPosition="0">
        <references count="4">
          <reference field="2" count="1" selected="0">
            <x v="6"/>
          </reference>
          <reference field="4" count="4">
            <x v="4"/>
            <x v="44"/>
            <x v="45"/>
            <x v="49"/>
          </reference>
          <reference field="8" count="1" selected="0">
            <x v="0"/>
          </reference>
          <reference field="19" count="1" selected="0">
            <x v="4"/>
          </reference>
        </references>
      </pivotArea>
    </format>
    <format dxfId="486">
      <pivotArea dataOnly="0" labelOnly="1" fieldPosition="0">
        <references count="4">
          <reference field="2" count="1" selected="0">
            <x v="7"/>
          </reference>
          <reference field="4" count="3">
            <x v="54"/>
            <x v="85"/>
            <x v="91"/>
          </reference>
          <reference field="8" count="1" selected="0">
            <x v="0"/>
          </reference>
          <reference field="19" count="1" selected="0">
            <x v="4"/>
          </reference>
        </references>
      </pivotArea>
    </format>
    <format dxfId="485">
      <pivotArea dataOnly="0" labelOnly="1" fieldPosition="0">
        <references count="4">
          <reference field="2" count="1" selected="0">
            <x v="8"/>
          </reference>
          <reference field="4" count="6">
            <x v="9"/>
            <x v="33"/>
            <x v="37"/>
            <x v="66"/>
            <x v="68"/>
            <x v="73"/>
          </reference>
          <reference field="8" count="1" selected="0">
            <x v="0"/>
          </reference>
          <reference field="19" count="1" selected="0">
            <x v="4"/>
          </reference>
        </references>
      </pivotArea>
    </format>
    <format dxfId="484">
      <pivotArea dataOnly="0" labelOnly="1" fieldPosition="0">
        <references count="4">
          <reference field="2" count="1" selected="0">
            <x v="9"/>
          </reference>
          <reference field="4" count="1">
            <x v="40"/>
          </reference>
          <reference field="8" count="1" selected="0">
            <x v="0"/>
          </reference>
          <reference field="19" count="1" selected="0">
            <x v="4"/>
          </reference>
        </references>
      </pivotArea>
    </format>
    <format dxfId="483">
      <pivotArea dataOnly="0" labelOnly="1" fieldPosition="0">
        <references count="4">
          <reference field="2" count="1" selected="0">
            <x v="0"/>
          </reference>
          <reference field="4" count="6">
            <x v="1"/>
            <x v="12"/>
            <x v="13"/>
            <x v="23"/>
            <x v="24"/>
            <x v="25"/>
          </reference>
          <reference field="8" count="1" selected="0">
            <x v="0"/>
          </reference>
          <reference field="19" count="1" selected="0">
            <x v="5"/>
          </reference>
        </references>
      </pivotArea>
    </format>
    <format dxfId="482">
      <pivotArea dataOnly="0" labelOnly="1" fieldPosition="0">
        <references count="4">
          <reference field="2" count="1" selected="0">
            <x v="1"/>
          </reference>
          <reference field="4" count="1">
            <x v="95"/>
          </reference>
          <reference field="8" count="1" selected="0">
            <x v="0"/>
          </reference>
          <reference field="19" count="1" selected="0">
            <x v="5"/>
          </reference>
        </references>
      </pivotArea>
    </format>
    <format dxfId="481">
      <pivotArea dataOnly="0" labelOnly="1" fieldPosition="0">
        <references count="4">
          <reference field="2" count="1" selected="0">
            <x v="4"/>
          </reference>
          <reference field="4" count="1">
            <x v="2"/>
          </reference>
          <reference field="8" count="1" selected="0">
            <x v="0"/>
          </reference>
          <reference field="19" count="1" selected="0">
            <x v="5"/>
          </reference>
        </references>
      </pivotArea>
    </format>
    <format dxfId="480">
      <pivotArea dataOnly="0" labelOnly="1" fieldPosition="0">
        <references count="4">
          <reference field="2" count="1" selected="0">
            <x v="5"/>
          </reference>
          <reference field="4" count="1">
            <x v="3"/>
          </reference>
          <reference field="8" count="1" selected="0">
            <x v="0"/>
          </reference>
          <reference field="19" count="1" selected="0">
            <x v="5"/>
          </reference>
        </references>
      </pivotArea>
    </format>
    <format dxfId="479">
      <pivotArea dataOnly="0" labelOnly="1" fieldPosition="0">
        <references count="4">
          <reference field="2" count="1" selected="0">
            <x v="6"/>
          </reference>
          <reference field="4" count="1">
            <x v="4"/>
          </reference>
          <reference field="8" count="1" selected="0">
            <x v="0"/>
          </reference>
          <reference field="19" count="1" selected="0">
            <x v="5"/>
          </reference>
        </references>
      </pivotArea>
    </format>
    <format dxfId="478">
      <pivotArea dataOnly="0" labelOnly="1" fieldPosition="0">
        <references count="4">
          <reference field="2" count="1" selected="0">
            <x v="7"/>
          </reference>
          <reference field="4" count="1">
            <x v="5"/>
          </reference>
          <reference field="8" count="1" selected="0">
            <x v="0"/>
          </reference>
          <reference field="19" count="1" selected="0">
            <x v="5"/>
          </reference>
        </references>
      </pivotArea>
    </format>
    <format dxfId="477">
      <pivotArea dataOnly="0" labelOnly="1" fieldPosition="0">
        <references count="4">
          <reference field="2" count="1" selected="0">
            <x v="8"/>
          </reference>
          <reference field="4" count="1">
            <x v="6"/>
          </reference>
          <reference field="8" count="1" selected="0">
            <x v="0"/>
          </reference>
          <reference field="19" count="1" selected="0">
            <x v="5"/>
          </reference>
        </references>
      </pivotArea>
    </format>
    <format dxfId="476">
      <pivotArea dataOnly="0" labelOnly="1" fieldPosition="0">
        <references count="4">
          <reference field="2" count="1" selected="0">
            <x v="9"/>
          </reference>
          <reference field="4" count="1">
            <x v="7"/>
          </reference>
          <reference field="8" count="1" selected="0">
            <x v="0"/>
          </reference>
          <reference field="19" count="1" selected="0">
            <x v="5"/>
          </reference>
        </references>
      </pivotArea>
    </format>
    <format dxfId="475">
      <pivotArea dataOnly="0" labelOnly="1" fieldPosition="0">
        <references count="4">
          <reference field="2" count="1" selected="0">
            <x v="2"/>
          </reference>
          <reference field="4" count="1">
            <x v="16"/>
          </reference>
          <reference field="8" count="1" selected="0">
            <x v="0"/>
          </reference>
          <reference field="19" count="1" selected="0">
            <x v="6"/>
          </reference>
        </references>
      </pivotArea>
    </format>
    <format dxfId="474">
      <pivotArea dataOnly="0" labelOnly="1" fieldPosition="0">
        <references count="4">
          <reference field="2" count="1" selected="0">
            <x v="0"/>
          </reference>
          <reference field="4" count="1">
            <x v="23"/>
          </reference>
          <reference field="8" count="1" selected="0">
            <x v="0"/>
          </reference>
          <reference field="19" count="1" selected="0">
            <x v="7"/>
          </reference>
        </references>
      </pivotArea>
    </format>
    <format dxfId="473">
      <pivotArea dataOnly="0" labelOnly="1" fieldPosition="0">
        <references count="4">
          <reference field="2" count="1" selected="0">
            <x v="6"/>
          </reference>
          <reference field="4" count="1">
            <x v="94"/>
          </reference>
          <reference field="8" count="1" selected="0">
            <x v="0"/>
          </reference>
          <reference field="19" count="1" selected="0">
            <x v="8"/>
          </reference>
        </references>
      </pivotArea>
    </format>
    <format dxfId="472">
      <pivotArea dataOnly="0" labelOnly="1" fieldPosition="0">
        <references count="4">
          <reference field="2" count="1" selected="0">
            <x v="0"/>
          </reference>
          <reference field="4" count="1">
            <x v="21"/>
          </reference>
          <reference field="8" count="1" selected="0">
            <x v="0"/>
          </reference>
          <reference field="19" count="1" selected="0">
            <x v="9"/>
          </reference>
        </references>
      </pivotArea>
    </format>
    <format dxfId="471">
      <pivotArea dataOnly="0" labelOnly="1" fieldPosition="0">
        <references count="4">
          <reference field="2" count="1" selected="0">
            <x v="1"/>
          </reference>
          <reference field="4" count="1">
            <x v="18"/>
          </reference>
          <reference field="8" count="1" selected="0">
            <x v="0"/>
          </reference>
          <reference field="19" count="1" selected="0">
            <x v="9"/>
          </reference>
        </references>
      </pivotArea>
    </format>
    <format dxfId="470">
      <pivotArea dataOnly="0" labelOnly="1" fieldPosition="0">
        <references count="4">
          <reference field="2" count="1" selected="0">
            <x v="5"/>
          </reference>
          <reference field="4" count="2">
            <x v="0"/>
            <x v="3"/>
          </reference>
          <reference field="8" count="1" selected="0">
            <x v="0"/>
          </reference>
          <reference field="19" count="1" selected="0">
            <x v="9"/>
          </reference>
        </references>
      </pivotArea>
    </format>
    <format dxfId="469">
      <pivotArea dataOnly="0" labelOnly="1" fieldPosition="0">
        <references count="4">
          <reference field="2" count="1" selected="0">
            <x v="6"/>
          </reference>
          <reference field="4" count="3">
            <x v="4"/>
            <x v="34"/>
            <x v="49"/>
          </reference>
          <reference field="8" count="1" selected="0">
            <x v="0"/>
          </reference>
          <reference field="19" count="1" selected="0">
            <x v="9"/>
          </reference>
        </references>
      </pivotArea>
    </format>
    <format dxfId="468">
      <pivotArea dataOnly="0" labelOnly="1" fieldPosition="0">
        <references count="4">
          <reference field="2" count="1" selected="0">
            <x v="7"/>
          </reference>
          <reference field="4" count="1">
            <x v="54"/>
          </reference>
          <reference field="8" count="1" selected="0">
            <x v="0"/>
          </reference>
          <reference field="19" count="1" selected="0">
            <x v="9"/>
          </reference>
        </references>
      </pivotArea>
    </format>
    <format dxfId="467">
      <pivotArea dataOnly="0" labelOnly="1" fieldPosition="0">
        <references count="4">
          <reference field="2" count="1" selected="0">
            <x v="8"/>
          </reference>
          <reference field="4" count="5">
            <x v="6"/>
            <x v="33"/>
            <x v="37"/>
            <x v="65"/>
            <x v="68"/>
          </reference>
          <reference field="8" count="1" selected="0">
            <x v="0"/>
          </reference>
          <reference field="19" count="1" selected="0">
            <x v="9"/>
          </reference>
        </references>
      </pivotArea>
    </format>
    <format dxfId="466">
      <pivotArea dataOnly="0" labelOnly="1" fieldPosition="0">
        <references count="4">
          <reference field="2" count="1" selected="0">
            <x v="2"/>
          </reference>
          <reference field="4" count="1">
            <x v="19"/>
          </reference>
          <reference field="8" count="1" selected="0">
            <x v="0"/>
          </reference>
          <reference field="19" count="1" selected="0">
            <x v="10"/>
          </reference>
        </references>
      </pivotArea>
    </format>
    <format dxfId="465">
      <pivotArea dataOnly="0" labelOnly="1" fieldPosition="0">
        <references count="4">
          <reference field="2" count="1" selected="0">
            <x v="4"/>
          </reference>
          <reference field="4" count="10">
            <x v="2"/>
            <x v="27"/>
            <x v="28"/>
            <x v="43"/>
            <x v="57"/>
            <x v="61"/>
            <x v="62"/>
            <x v="79"/>
            <x v="80"/>
            <x v="83"/>
          </reference>
          <reference field="8" count="1" selected="0">
            <x v="0"/>
          </reference>
          <reference field="19" count="1" selected="0">
            <x v="10"/>
          </reference>
        </references>
      </pivotArea>
    </format>
    <format dxfId="464">
      <pivotArea dataOnly="0" labelOnly="1" fieldPosition="0">
        <references count="4">
          <reference field="2" count="1" selected="0">
            <x v="5"/>
          </reference>
          <reference field="4" count="9">
            <x v="0"/>
            <x v="3"/>
            <x v="31"/>
            <x v="39"/>
            <x v="55"/>
            <x v="64"/>
            <x v="70"/>
            <x v="88"/>
            <x v="89"/>
          </reference>
          <reference field="8" count="1" selected="0">
            <x v="0"/>
          </reference>
          <reference field="19" count="1" selected="0">
            <x v="10"/>
          </reference>
        </references>
      </pivotArea>
    </format>
    <format dxfId="463">
      <pivotArea dataOnly="0" labelOnly="1" fieldPosition="0">
        <references count="4">
          <reference field="2" count="1" selected="0">
            <x v="6"/>
          </reference>
          <reference field="4" count="13">
            <x v="4"/>
            <x v="34"/>
            <x v="38"/>
            <x v="44"/>
            <x v="45"/>
            <x v="46"/>
            <x v="49"/>
            <x v="52"/>
            <x v="56"/>
            <x v="60"/>
            <x v="71"/>
            <x v="82"/>
            <x v="94"/>
          </reference>
          <reference field="8" count="1" selected="0">
            <x v="0"/>
          </reference>
          <reference field="19" count="1" selected="0">
            <x v="10"/>
          </reference>
        </references>
      </pivotArea>
    </format>
    <format dxfId="462">
      <pivotArea dataOnly="0" labelOnly="1" fieldPosition="0">
        <references count="4">
          <reference field="2" count="1" selected="0">
            <x v="7"/>
          </reference>
          <reference field="4" count="9">
            <x v="36"/>
            <x v="50"/>
            <x v="54"/>
            <x v="67"/>
            <x v="72"/>
            <x v="84"/>
            <x v="85"/>
            <x v="91"/>
            <x v="99"/>
          </reference>
          <reference field="8" count="1" selected="0">
            <x v="0"/>
          </reference>
          <reference field="19" count="1" selected="0">
            <x v="10"/>
          </reference>
        </references>
      </pivotArea>
    </format>
    <format dxfId="461">
      <pivotArea dataOnly="0" labelOnly="1" fieldPosition="0">
        <references count="4">
          <reference field="2" count="1" selected="0">
            <x v="8"/>
          </reference>
          <reference field="4" count="7">
            <x v="33"/>
            <x v="37"/>
            <x v="65"/>
            <x v="66"/>
            <x v="68"/>
            <x v="73"/>
            <x v="74"/>
          </reference>
          <reference field="8" count="1" selected="0">
            <x v="0"/>
          </reference>
          <reference field="19" count="1" selected="0">
            <x v="10"/>
          </reference>
        </references>
      </pivotArea>
    </format>
    <format dxfId="460">
      <pivotArea dataOnly="0" labelOnly="1" fieldPosition="0">
        <references count="4">
          <reference field="2" count="1" selected="0">
            <x v="9"/>
          </reference>
          <reference field="4" count="9">
            <x v="7"/>
            <x v="8"/>
            <x v="40"/>
            <x v="42"/>
            <x v="48"/>
            <x v="51"/>
            <x v="58"/>
            <x v="75"/>
            <x v="76"/>
          </reference>
          <reference field="8" count="1" selected="0">
            <x v="0"/>
          </reference>
          <reference field="19" count="1" selected="0">
            <x v="10"/>
          </reference>
        </references>
      </pivotArea>
    </format>
    <format dxfId="459">
      <pivotArea dataOnly="0" labelOnly="1" fieldPosition="0">
        <references count="4">
          <reference field="2" count="1" selected="0">
            <x v="2"/>
          </reference>
          <reference field="4" count="1">
            <x v="19"/>
          </reference>
          <reference field="8" count="1" selected="0">
            <x v="0"/>
          </reference>
          <reference field="19" count="1" selected="0">
            <x v="11"/>
          </reference>
        </references>
      </pivotArea>
    </format>
    <format dxfId="458">
      <pivotArea dataOnly="0" labelOnly="1" fieldPosition="0">
        <references count="4">
          <reference field="2" count="1" selected="0">
            <x v="4"/>
          </reference>
          <reference field="4" count="2">
            <x v="2"/>
            <x v="43"/>
          </reference>
          <reference field="8" count="1" selected="0">
            <x v="0"/>
          </reference>
          <reference field="19" count="1" selected="0">
            <x v="11"/>
          </reference>
        </references>
      </pivotArea>
    </format>
    <format dxfId="457">
      <pivotArea dataOnly="0" labelOnly="1" fieldPosition="0">
        <references count="4">
          <reference field="2" count="1" selected="0">
            <x v="5"/>
          </reference>
          <reference field="4" count="1">
            <x v="89"/>
          </reference>
          <reference field="8" count="1" selected="0">
            <x v="0"/>
          </reference>
          <reference field="19" count="1" selected="0">
            <x v="11"/>
          </reference>
        </references>
      </pivotArea>
    </format>
    <format dxfId="456">
      <pivotArea dataOnly="0" labelOnly="1" fieldPosition="0">
        <references count="4">
          <reference field="2" count="1" selected="0">
            <x v="6"/>
          </reference>
          <reference field="4" count="7">
            <x v="34"/>
            <x v="49"/>
            <x v="56"/>
            <x v="60"/>
            <x v="71"/>
            <x v="82"/>
            <x v="94"/>
          </reference>
          <reference field="8" count="1" selected="0">
            <x v="0"/>
          </reference>
          <reference field="19" count="1" selected="0">
            <x v="11"/>
          </reference>
        </references>
      </pivotArea>
    </format>
    <format dxfId="455">
      <pivotArea dataOnly="0" labelOnly="1" fieldPosition="0">
        <references count="4">
          <reference field="2" count="1" selected="0">
            <x v="7"/>
          </reference>
          <reference field="4" count="8">
            <x v="35"/>
            <x v="36"/>
            <x v="53"/>
            <x v="72"/>
            <x v="81"/>
            <x v="85"/>
            <x v="92"/>
            <x v="99"/>
          </reference>
          <reference field="8" count="1" selected="0">
            <x v="0"/>
          </reference>
          <reference field="19" count="1" selected="0">
            <x v="11"/>
          </reference>
        </references>
      </pivotArea>
    </format>
    <format dxfId="454">
      <pivotArea dataOnly="0" labelOnly="1" fieldPosition="0">
        <references count="4">
          <reference field="2" count="1" selected="0">
            <x v="8"/>
          </reference>
          <reference field="4" count="4">
            <x v="6"/>
            <x v="32"/>
            <x v="66"/>
            <x v="73"/>
          </reference>
          <reference field="8" count="1" selected="0">
            <x v="0"/>
          </reference>
          <reference field="19" count="1" selected="0">
            <x v="11"/>
          </reference>
        </references>
      </pivotArea>
    </format>
    <format dxfId="453">
      <pivotArea dataOnly="0" labelOnly="1" fieldPosition="0">
        <references count="4">
          <reference field="2" count="1" selected="0">
            <x v="9"/>
          </reference>
          <reference field="4" count="5">
            <x v="10"/>
            <x v="40"/>
            <x v="42"/>
            <x v="51"/>
            <x v="76"/>
          </reference>
          <reference field="8" count="1" selected="0">
            <x v="0"/>
          </reference>
          <reference field="19" count="1" selected="0">
            <x v="11"/>
          </reference>
        </references>
      </pivotArea>
    </format>
    <format dxfId="452">
      <pivotArea dataOnly="0" labelOnly="1" fieldPosition="0">
        <references count="4">
          <reference field="2" count="1" selected="0">
            <x v="0"/>
          </reference>
          <reference field="4" count="2">
            <x v="14"/>
            <x v="24"/>
          </reference>
          <reference field="8" count="1" selected="0">
            <x v="0"/>
          </reference>
          <reference field="19" count="1" selected="0">
            <x v="12"/>
          </reference>
        </references>
      </pivotArea>
    </format>
    <format dxfId="451">
      <pivotArea dataOnly="0" labelOnly="1" fieldPosition="0">
        <references count="4">
          <reference field="2" count="1" selected="0">
            <x v="1"/>
          </reference>
          <reference field="4" count="1">
            <x v="17"/>
          </reference>
          <reference field="8" count="1" selected="0">
            <x v="0"/>
          </reference>
          <reference field="19" count="1" selected="0">
            <x v="12"/>
          </reference>
        </references>
      </pivotArea>
    </format>
    <format dxfId="450">
      <pivotArea dataOnly="0" labelOnly="1" fieldPosition="0">
        <references count="4">
          <reference field="2" count="1" selected="0">
            <x v="2"/>
          </reference>
          <reference field="4" count="7">
            <x v="15"/>
            <x v="16"/>
            <x v="19"/>
            <x v="20"/>
            <x v="22"/>
            <x v="96"/>
            <x v="97"/>
          </reference>
          <reference field="8" count="1" selected="0">
            <x v="0"/>
          </reference>
          <reference field="19" count="1" selected="0">
            <x v="12"/>
          </reference>
        </references>
      </pivotArea>
    </format>
    <format dxfId="449">
      <pivotArea dataOnly="0" labelOnly="1" fieldPosition="0">
        <references count="4">
          <reference field="2" count="1" selected="0">
            <x v="3"/>
          </reference>
          <reference field="4" count="1">
            <x v="98"/>
          </reference>
          <reference field="8" count="1" selected="0">
            <x v="0"/>
          </reference>
          <reference field="19" count="1" selected="0">
            <x v="12"/>
          </reference>
        </references>
      </pivotArea>
    </format>
    <format dxfId="448">
      <pivotArea dataOnly="0" labelOnly="1" fieldPosition="0">
        <references count="4">
          <reference field="2" count="1" selected="0">
            <x v="4"/>
          </reference>
          <reference field="4" count="12">
            <x v="2"/>
            <x v="27"/>
            <x v="28"/>
            <x v="30"/>
            <x v="43"/>
            <x v="57"/>
            <x v="61"/>
            <x v="62"/>
            <x v="77"/>
            <x v="79"/>
            <x v="80"/>
            <x v="83"/>
          </reference>
          <reference field="8" count="1" selected="0">
            <x v="0"/>
          </reference>
          <reference field="19" count="1" selected="0">
            <x v="12"/>
          </reference>
        </references>
      </pivotArea>
    </format>
    <format dxfId="447">
      <pivotArea dataOnly="0" labelOnly="1" fieldPosition="0">
        <references count="4">
          <reference field="2" count="1" selected="0">
            <x v="5"/>
          </reference>
          <reference field="4" count="11">
            <x v="0"/>
            <x v="3"/>
            <x v="31"/>
            <x v="39"/>
            <x v="55"/>
            <x v="63"/>
            <x v="64"/>
            <x v="70"/>
            <x v="88"/>
            <x v="89"/>
            <x v="90"/>
          </reference>
          <reference field="8" count="1" selected="0">
            <x v="0"/>
          </reference>
          <reference field="19" count="1" selected="0">
            <x v="12"/>
          </reference>
        </references>
      </pivotArea>
    </format>
    <format dxfId="446">
      <pivotArea dataOnly="0" labelOnly="1" fieldPosition="0">
        <references count="4">
          <reference field="2" count="1" selected="0">
            <x v="6"/>
          </reference>
          <reference field="4" count="16">
            <x v="4"/>
            <x v="34"/>
            <x v="38"/>
            <x v="44"/>
            <x v="45"/>
            <x v="46"/>
            <x v="47"/>
            <x v="49"/>
            <x v="52"/>
            <x v="56"/>
            <x v="60"/>
            <x v="71"/>
            <x v="82"/>
            <x v="86"/>
            <x v="87"/>
            <x v="94"/>
          </reference>
          <reference field="8" count="1" selected="0">
            <x v="0"/>
          </reference>
          <reference field="19" count="1" selected="0">
            <x v="12"/>
          </reference>
        </references>
      </pivotArea>
    </format>
    <format dxfId="445">
      <pivotArea dataOnly="0" labelOnly="1" fieldPosition="0">
        <references count="4">
          <reference field="2" count="1" selected="0">
            <x v="7"/>
          </reference>
          <reference field="4" count="16">
            <x v="5"/>
            <x v="29"/>
            <x v="35"/>
            <x v="36"/>
            <x v="50"/>
            <x v="53"/>
            <x v="54"/>
            <x v="67"/>
            <x v="72"/>
            <x v="78"/>
            <x v="81"/>
            <x v="84"/>
            <x v="85"/>
            <x v="91"/>
            <x v="92"/>
            <x v="99"/>
          </reference>
          <reference field="8" count="1" selected="0">
            <x v="0"/>
          </reference>
          <reference field="19" count="1" selected="0">
            <x v="12"/>
          </reference>
        </references>
      </pivotArea>
    </format>
    <format dxfId="444">
      <pivotArea dataOnly="0" labelOnly="1" fieldPosition="0">
        <references count="4">
          <reference field="2" count="1" selected="0">
            <x v="8"/>
          </reference>
          <reference field="4" count="11">
            <x v="6"/>
            <x v="9"/>
            <x v="32"/>
            <x v="33"/>
            <x v="37"/>
            <x v="65"/>
            <x v="66"/>
            <x v="68"/>
            <x v="69"/>
            <x v="73"/>
            <x v="74"/>
          </reference>
          <reference field="8" count="1" selected="0">
            <x v="0"/>
          </reference>
          <reference field="19" count="1" selected="0">
            <x v="12"/>
          </reference>
        </references>
      </pivotArea>
    </format>
    <format dxfId="443">
      <pivotArea dataOnly="0" labelOnly="1" fieldPosition="0">
        <references count="4">
          <reference field="2" count="1" selected="0">
            <x v="9"/>
          </reference>
          <reference field="4" count="13">
            <x v="7"/>
            <x v="8"/>
            <x v="10"/>
            <x v="11"/>
            <x v="40"/>
            <x v="41"/>
            <x v="42"/>
            <x v="48"/>
            <x v="51"/>
            <x v="58"/>
            <x v="75"/>
            <x v="76"/>
            <x v="93"/>
          </reference>
          <reference field="8" count="1" selected="0">
            <x v="0"/>
          </reference>
          <reference field="19" count="1" selected="0">
            <x v="12"/>
          </reference>
        </references>
      </pivotArea>
    </format>
    <format dxfId="442">
      <pivotArea dataOnly="0" labelOnly="1" fieldPosition="0">
        <references count="4">
          <reference field="2" count="1" selected="0">
            <x v="1"/>
          </reference>
          <reference field="4" count="1">
            <x v="95"/>
          </reference>
          <reference field="8" count="1" selected="0">
            <x v="0"/>
          </reference>
          <reference field="19" count="1" selected="0">
            <x v="13"/>
          </reference>
        </references>
      </pivotArea>
    </format>
    <format dxfId="441">
      <pivotArea dataOnly="0" labelOnly="1" fieldPosition="0">
        <references count="4">
          <reference field="2" count="1" selected="0">
            <x v="2"/>
          </reference>
          <reference field="4" count="1">
            <x v="19"/>
          </reference>
          <reference field="8" count="1" selected="0">
            <x v="0"/>
          </reference>
          <reference field="19" count="1" selected="0">
            <x v="14"/>
          </reference>
        </references>
      </pivotArea>
    </format>
    <format dxfId="440">
      <pivotArea dataOnly="0" labelOnly="1" fieldPosition="0">
        <references count="4">
          <reference field="2" count="1" selected="0">
            <x v="5"/>
          </reference>
          <reference field="4" count="7">
            <x v="0"/>
            <x v="39"/>
            <x v="55"/>
            <x v="64"/>
            <x v="70"/>
            <x v="88"/>
            <x v="89"/>
          </reference>
          <reference field="8" count="1" selected="0">
            <x v="0"/>
          </reference>
          <reference field="19" count="1" selected="0">
            <x v="14"/>
          </reference>
        </references>
      </pivotArea>
    </format>
    <format dxfId="439">
      <pivotArea dataOnly="0" labelOnly="1" fieldPosition="0">
        <references count="4">
          <reference field="2" count="1" selected="0">
            <x v="6"/>
          </reference>
          <reference field="4" count="6">
            <x v="34"/>
            <x v="46"/>
            <x v="49"/>
            <x v="52"/>
            <x v="56"/>
            <x v="60"/>
          </reference>
          <reference field="8" count="1" selected="0">
            <x v="0"/>
          </reference>
          <reference field="19" count="1" selected="0">
            <x v="14"/>
          </reference>
        </references>
      </pivotArea>
    </format>
    <format dxfId="438">
      <pivotArea dataOnly="0" labelOnly="1" fieldPosition="0">
        <references count="4">
          <reference field="2" count="1" selected="0">
            <x v="7"/>
          </reference>
          <reference field="4" count="3">
            <x v="84"/>
            <x v="85"/>
            <x v="99"/>
          </reference>
          <reference field="8" count="1" selected="0">
            <x v="0"/>
          </reference>
          <reference field="19" count="1" selected="0">
            <x v="14"/>
          </reference>
        </references>
      </pivotArea>
    </format>
    <format dxfId="437">
      <pivotArea dataOnly="0" labelOnly="1" fieldPosition="0">
        <references count="4">
          <reference field="2" count="1" selected="0">
            <x v="8"/>
          </reference>
          <reference field="4" count="6">
            <x v="9"/>
            <x v="37"/>
            <x v="65"/>
            <x v="66"/>
            <x v="73"/>
            <x v="74"/>
          </reference>
          <reference field="8" count="1" selected="0">
            <x v="0"/>
          </reference>
          <reference field="19" count="1" selected="0">
            <x v="14"/>
          </reference>
        </references>
      </pivotArea>
    </format>
    <format dxfId="436">
      <pivotArea dataOnly="0" labelOnly="1" fieldPosition="0">
        <references count="4">
          <reference field="2" count="1" selected="0">
            <x v="9"/>
          </reference>
          <reference field="4" count="5">
            <x v="8"/>
            <x v="40"/>
            <x v="48"/>
            <x v="58"/>
            <x v="76"/>
          </reference>
          <reference field="8" count="1" selected="0">
            <x v="0"/>
          </reference>
          <reference field="19" count="1" selected="0">
            <x v="14"/>
          </reference>
        </references>
      </pivotArea>
    </format>
    <format dxfId="435">
      <pivotArea dataOnly="0" labelOnly="1" fieldPosition="0">
        <references count="4">
          <reference field="2" count="1" selected="0">
            <x v="0"/>
          </reference>
          <reference field="4" count="1">
            <x v="21"/>
          </reference>
          <reference field="8" count="1" selected="0">
            <x v="0"/>
          </reference>
          <reference field="19" count="1" selected="0">
            <x v="15"/>
          </reference>
        </references>
      </pivotArea>
    </format>
    <format dxfId="434">
      <pivotArea dataOnly="0" labelOnly="1" fieldPosition="0">
        <references count="4">
          <reference field="2" count="1" selected="0">
            <x v="2"/>
          </reference>
          <reference field="4" count="1">
            <x v="19"/>
          </reference>
          <reference field="8" count="1" selected="0">
            <x v="0"/>
          </reference>
          <reference field="19" count="1" selected="0">
            <x v="16"/>
          </reference>
        </references>
      </pivotArea>
    </format>
    <format dxfId="433">
      <pivotArea dataOnly="0" labelOnly="1" fieldPosition="0">
        <references count="4">
          <reference field="2" count="1" selected="0">
            <x v="4"/>
          </reference>
          <reference field="4" count="7">
            <x v="2"/>
            <x v="27"/>
            <x v="28"/>
            <x v="43"/>
            <x v="61"/>
            <x v="79"/>
            <x v="83"/>
          </reference>
          <reference field="8" count="1" selected="0">
            <x v="0"/>
          </reference>
          <reference field="19" count="1" selected="0">
            <x v="16"/>
          </reference>
        </references>
      </pivotArea>
    </format>
    <format dxfId="432">
      <pivotArea dataOnly="0" labelOnly="1" fieldPosition="0">
        <references count="4">
          <reference field="2" count="1" selected="0">
            <x v="5"/>
          </reference>
          <reference field="4" count="8">
            <x v="0"/>
            <x v="3"/>
            <x v="39"/>
            <x v="55"/>
            <x v="64"/>
            <x v="70"/>
            <x v="88"/>
            <x v="89"/>
          </reference>
          <reference field="8" count="1" selected="0">
            <x v="0"/>
          </reference>
          <reference field="19" count="1" selected="0">
            <x v="16"/>
          </reference>
        </references>
      </pivotArea>
    </format>
    <format dxfId="431">
      <pivotArea dataOnly="0" labelOnly="1" fieldPosition="0">
        <references count="4">
          <reference field="2" count="1" selected="0">
            <x v="6"/>
          </reference>
          <reference field="4" count="11">
            <x v="4"/>
            <x v="34"/>
            <x v="44"/>
            <x v="45"/>
            <x v="46"/>
            <x v="49"/>
            <x v="52"/>
            <x v="56"/>
            <x v="60"/>
            <x v="71"/>
            <x v="86"/>
          </reference>
          <reference field="8" count="1" selected="0">
            <x v="0"/>
          </reference>
          <reference field="19" count="1" selected="0">
            <x v="16"/>
          </reference>
        </references>
      </pivotArea>
    </format>
    <format dxfId="430">
      <pivotArea dataOnly="0" labelOnly="1" fieldPosition="0">
        <references count="4">
          <reference field="2" count="1" selected="0">
            <x v="7"/>
          </reference>
          <reference field="4" count="10">
            <x v="5"/>
            <x v="29"/>
            <x v="50"/>
            <x v="54"/>
            <x v="67"/>
            <x v="72"/>
            <x v="84"/>
            <x v="85"/>
            <x v="91"/>
            <x v="99"/>
          </reference>
          <reference field="8" count="1" selected="0">
            <x v="0"/>
          </reference>
          <reference field="19" count="1" selected="0">
            <x v="16"/>
          </reference>
        </references>
      </pivotArea>
    </format>
    <format dxfId="429">
      <pivotArea dataOnly="0" labelOnly="1" fieldPosition="0">
        <references count="4">
          <reference field="2" count="1" selected="0">
            <x v="8"/>
          </reference>
          <reference field="4" count="8">
            <x v="6"/>
            <x v="9"/>
            <x v="33"/>
            <x v="65"/>
            <x v="66"/>
            <x v="68"/>
            <x v="73"/>
            <x v="74"/>
          </reference>
          <reference field="8" count="1" selected="0">
            <x v="0"/>
          </reference>
          <reference field="19" count="1" selected="0">
            <x v="16"/>
          </reference>
        </references>
      </pivotArea>
    </format>
    <format dxfId="428">
      <pivotArea dataOnly="0" labelOnly="1" fieldPosition="0">
        <references count="4">
          <reference field="2" count="1" selected="0">
            <x v="9"/>
          </reference>
          <reference field="4" count="8">
            <x v="7"/>
            <x v="8"/>
            <x v="40"/>
            <x v="42"/>
            <x v="48"/>
            <x v="51"/>
            <x v="58"/>
            <x v="76"/>
          </reference>
          <reference field="8" count="1" selected="0">
            <x v="0"/>
          </reference>
          <reference field="19" count="1" selected="0">
            <x v="16"/>
          </reference>
        </references>
      </pivotArea>
    </format>
    <format dxfId="427">
      <pivotArea dataOnly="0" labelOnly="1" fieldPosition="0">
        <references count="4">
          <reference field="2" count="1" selected="0">
            <x v="2"/>
          </reference>
          <reference field="4" count="1">
            <x v="16"/>
          </reference>
          <reference field="8" count="1" selected="0">
            <x v="0"/>
          </reference>
          <reference field="19" count="1" selected="0">
            <x v="17"/>
          </reference>
        </references>
      </pivotArea>
    </format>
    <format dxfId="426">
      <pivotArea dataOnly="0" labelOnly="1" fieldPosition="0">
        <references count="4">
          <reference field="2" count="1" selected="0">
            <x v="4"/>
          </reference>
          <reference field="4" count="4">
            <x v="27"/>
            <x v="57"/>
            <x v="79"/>
            <x v="80"/>
          </reference>
          <reference field="8" count="1" selected="0">
            <x v="0"/>
          </reference>
          <reference field="19" count="1" selected="0">
            <x v="18"/>
          </reference>
        </references>
      </pivotArea>
    </format>
    <format dxfId="425">
      <pivotArea dataOnly="0" labelOnly="1" fieldPosition="0">
        <references count="4">
          <reference field="2" count="1" selected="0">
            <x v="6"/>
          </reference>
          <reference field="4" count="4">
            <x v="4"/>
            <x v="46"/>
            <x v="60"/>
            <x v="94"/>
          </reference>
          <reference field="8" count="1" selected="0">
            <x v="0"/>
          </reference>
          <reference field="19" count="1" selected="0">
            <x v="18"/>
          </reference>
        </references>
      </pivotArea>
    </format>
    <format dxfId="424">
      <pivotArea dataOnly="0" labelOnly="1" fieldPosition="0">
        <references count="4">
          <reference field="2" count="1" selected="0">
            <x v="7"/>
          </reference>
          <reference field="4" count="4">
            <x v="54"/>
            <x v="72"/>
            <x v="81"/>
            <x v="85"/>
          </reference>
          <reference field="8" count="1" selected="0">
            <x v="0"/>
          </reference>
          <reference field="19" count="1" selected="0">
            <x v="18"/>
          </reference>
        </references>
      </pivotArea>
    </format>
    <format dxfId="423">
      <pivotArea dataOnly="0" labelOnly="1" fieldPosition="0">
        <references count="4">
          <reference field="2" count="1" selected="0">
            <x v="8"/>
          </reference>
          <reference field="4" count="5">
            <x v="9"/>
            <x v="33"/>
            <x v="66"/>
            <x v="68"/>
            <x v="73"/>
          </reference>
          <reference field="8" count="1" selected="0">
            <x v="1"/>
          </reference>
          <reference field="19" count="1" selected="0">
            <x v="4"/>
          </reference>
        </references>
      </pivotArea>
    </format>
    <format dxfId="422">
      <pivotArea dataOnly="0" labelOnly="1" fieldPosition="0">
        <references count="4">
          <reference field="2" count="1" selected="0">
            <x v="2"/>
          </reference>
          <reference field="4" count="1">
            <x v="16"/>
          </reference>
          <reference field="8" count="1" selected="0">
            <x v="1"/>
          </reference>
          <reference field="19" count="1" selected="0">
            <x v="6"/>
          </reference>
        </references>
      </pivotArea>
    </format>
    <format dxfId="421">
      <pivotArea dataOnly="0" labelOnly="1" fieldPosition="0">
        <references count="4">
          <reference field="2" count="1" selected="0">
            <x v="9"/>
          </reference>
          <reference field="4" count="1">
            <x v="76"/>
          </reference>
          <reference field="8" count="1" selected="0">
            <x v="1"/>
          </reference>
          <reference field="19" count="1" selected="0">
            <x v="10"/>
          </reference>
        </references>
      </pivotArea>
    </format>
    <format dxfId="420">
      <pivotArea dataOnly="0" labelOnly="1" fieldPosition="0">
        <references count="4">
          <reference field="2" count="1" selected="0">
            <x v="9"/>
          </reference>
          <reference field="4" count="1">
            <x v="58"/>
          </reference>
          <reference field="8" count="1" selected="0">
            <x v="1"/>
          </reference>
          <reference field="19" count="1" selected="0">
            <x v="11"/>
          </reference>
        </references>
      </pivotArea>
    </format>
    <format dxfId="419">
      <pivotArea dataOnly="0" labelOnly="1" fieldPosition="0">
        <references count="4">
          <reference field="2" count="1" selected="0">
            <x v="9"/>
          </reference>
          <reference field="4" count="6">
            <x v="7"/>
            <x v="8"/>
            <x v="40"/>
            <x v="58"/>
            <x v="75"/>
            <x v="76"/>
          </reference>
          <reference field="8" count="1" selected="0">
            <x v="1"/>
          </reference>
          <reference field="19" count="1" selected="0">
            <x v="12"/>
          </reference>
        </references>
      </pivotArea>
    </format>
    <format dxfId="418">
      <pivotArea dataOnly="0" labelOnly="1" fieldPosition="0">
        <references count="4">
          <reference field="2" count="1" selected="0">
            <x v="8"/>
          </reference>
          <reference field="4" count="2">
            <x v="9"/>
            <x v="73"/>
          </reference>
          <reference field="8" count="1" selected="0">
            <x v="1"/>
          </reference>
          <reference field="19" count="1" selected="0">
            <x v="14"/>
          </reference>
        </references>
      </pivotArea>
    </format>
    <format dxfId="417">
      <pivotArea dataOnly="0" labelOnly="1" fieldPosition="0">
        <references count="4">
          <reference field="2" count="1" selected="0">
            <x v="8"/>
          </reference>
          <reference field="4" count="2">
            <x v="9"/>
            <x v="37"/>
          </reference>
          <reference field="8" count="1" selected="0">
            <x v="1"/>
          </reference>
          <reference field="19" count="1" selected="0">
            <x v="16"/>
          </reference>
        </references>
      </pivotArea>
    </format>
    <format dxfId="416">
      <pivotArea dataOnly="0" labelOnly="1" fieldPosition="0">
        <references count="4">
          <reference field="2" count="1" selected="0">
            <x v="9"/>
          </reference>
          <reference field="4" count="1">
            <x v="51"/>
          </reference>
          <reference field="8" count="1" selected="0">
            <x v="1"/>
          </reference>
          <reference field="19" count="1" selected="0">
            <x v="16"/>
          </reference>
        </references>
      </pivotArea>
    </format>
    <format dxfId="415">
      <pivotArea dataOnly="0" labelOnly="1" fieldPosition="0">
        <references count="4">
          <reference field="2" count="1" selected="0">
            <x v="0"/>
          </reference>
          <reference field="4" count="1">
            <x v="21"/>
          </reference>
          <reference field="8" count="1" selected="0">
            <x v="2"/>
          </reference>
          <reference field="19" count="1" selected="0">
            <x v="15"/>
          </reference>
        </references>
      </pivotArea>
    </format>
    <format dxfId="414">
      <pivotArea dataOnly="0" labelOnly="1" fieldPosition="0">
        <references count="4">
          <reference field="2" count="1" selected="0">
            <x v="10"/>
          </reference>
          <reference field="4" count="1">
            <x v="100"/>
          </reference>
          <reference field="8" count="1" selected="0">
            <x v="3"/>
          </reference>
          <reference field="19" count="1" selected="0">
            <x v="19"/>
          </reference>
        </references>
      </pivotArea>
    </format>
    <format dxfId="413">
      <pivotArea dataOnly="0" labelOnly="1" outline="0" axis="axisValues" fieldPosition="0"/>
    </format>
    <format dxfId="412">
      <pivotArea dataOnly="0" labelOnly="1" fieldPosition="0">
        <references count="1">
          <reference field="8" count="0"/>
        </references>
      </pivotArea>
    </format>
    <format dxfId="411">
      <pivotArea dataOnly="0" labelOnly="1" fieldPosition="0">
        <references count="1">
          <reference field="19" count="0"/>
        </references>
      </pivotArea>
    </format>
    <format dxfId="410">
      <pivotArea dataOnly="0" labelOnly="1" fieldPosition="0">
        <references count="1">
          <reference field="2" count="0"/>
        </references>
      </pivotArea>
    </format>
    <format dxfId="409">
      <pivotArea collapsedLevelsAreSubtotals="1" fieldPosition="0">
        <references count="1">
          <reference field="8" count="1">
            <x v="0"/>
          </reference>
        </references>
      </pivotArea>
    </format>
    <format dxfId="408">
      <pivotArea collapsedLevelsAreSubtotals="1" fieldPosition="0">
        <references count="2">
          <reference field="8" count="1" selected="0">
            <x v="0"/>
          </reference>
          <reference field="19" count="1">
            <x v="0"/>
          </reference>
        </references>
      </pivotArea>
    </format>
    <format dxfId="407">
      <pivotArea collapsedLevelsAreSubtotals="1" fieldPosition="0">
        <references count="3">
          <reference field="2" count="1">
            <x v="0"/>
          </reference>
          <reference field="8" count="1" selected="0">
            <x v="0"/>
          </reference>
          <reference field="19" count="1" selected="0">
            <x v="0"/>
          </reference>
        </references>
      </pivotArea>
    </format>
    <format dxfId="406">
      <pivotArea collapsedLevelsAreSubtotals="1" fieldPosition="0">
        <references count="1">
          <reference field="8" count="1">
            <x v="0"/>
          </reference>
        </references>
      </pivotArea>
    </format>
    <format dxfId="405">
      <pivotArea collapsedLevelsAreSubtotals="1" fieldPosition="0">
        <references count="2">
          <reference field="8" count="1" selected="0">
            <x v="0"/>
          </reference>
          <reference field="19" count="1">
            <x v="0"/>
          </reference>
        </references>
      </pivotArea>
    </format>
    <format dxfId="404">
      <pivotArea collapsedLevelsAreSubtotals="1" fieldPosition="0">
        <references count="3">
          <reference field="2" count="1">
            <x v="0"/>
          </reference>
          <reference field="8" count="1" selected="0">
            <x v="0"/>
          </reference>
          <reference field="19" count="1" selected="0">
            <x v="0"/>
          </reference>
        </references>
      </pivotArea>
    </format>
    <format dxfId="403">
      <pivotArea collapsedLevelsAreSubtotals="1" fieldPosition="0">
        <references count="2">
          <reference field="8" count="1" selected="0">
            <x v="0"/>
          </reference>
          <reference field="19" count="1">
            <x v="1"/>
          </reference>
        </references>
      </pivotArea>
    </format>
    <format dxfId="402">
      <pivotArea collapsedLevelsAreSubtotals="1" fieldPosition="0">
        <references count="3">
          <reference field="2" count="1">
            <x v="1"/>
          </reference>
          <reference field="8" count="1" selected="0">
            <x v="0"/>
          </reference>
          <reference field="19" count="1" selected="0">
            <x v="1"/>
          </reference>
        </references>
      </pivotArea>
    </format>
    <format dxfId="401">
      <pivotArea collapsedLevelsAreSubtotals="1" fieldPosition="0">
        <references count="3">
          <reference field="2" count="1">
            <x v="8"/>
          </reference>
          <reference field="8" count="1" selected="0">
            <x v="0"/>
          </reference>
          <reference field="19" count="1" selected="0">
            <x v="1"/>
          </reference>
        </references>
      </pivotArea>
    </format>
    <format dxfId="400">
      <pivotArea collapsedLevelsAreSubtotals="1" fieldPosition="0">
        <references count="2">
          <reference field="8" count="1" selected="0">
            <x v="0"/>
          </reference>
          <reference field="19" count="1">
            <x v="2"/>
          </reference>
        </references>
      </pivotArea>
    </format>
    <format dxfId="399">
      <pivotArea collapsedLevelsAreSubtotals="1" fieldPosition="0">
        <references count="3">
          <reference field="2" count="1">
            <x v="2"/>
          </reference>
          <reference field="8" count="1" selected="0">
            <x v="0"/>
          </reference>
          <reference field="19" count="1" selected="0">
            <x v="2"/>
          </reference>
        </references>
      </pivotArea>
    </format>
    <format dxfId="398">
      <pivotArea collapsedLevelsAreSubtotals="1" fieldPosition="0">
        <references count="3">
          <reference field="2" count="1">
            <x v="4"/>
          </reference>
          <reference field="8" count="1" selected="0">
            <x v="0"/>
          </reference>
          <reference field="19" count="1" selected="0">
            <x v="2"/>
          </reference>
        </references>
      </pivotArea>
    </format>
    <format dxfId="397">
      <pivotArea collapsedLevelsAreSubtotals="1" fieldPosition="0">
        <references count="3">
          <reference field="2" count="1">
            <x v="5"/>
          </reference>
          <reference field="8" count="1" selected="0">
            <x v="0"/>
          </reference>
          <reference field="19" count="1" selected="0">
            <x v="2"/>
          </reference>
        </references>
      </pivotArea>
    </format>
    <format dxfId="396">
      <pivotArea collapsedLevelsAreSubtotals="1" fieldPosition="0">
        <references count="3">
          <reference field="2" count="1">
            <x v="6"/>
          </reference>
          <reference field="8" count="1" selected="0">
            <x v="0"/>
          </reference>
          <reference field="19" count="1" selected="0">
            <x v="2"/>
          </reference>
        </references>
      </pivotArea>
    </format>
    <format dxfId="395">
      <pivotArea collapsedLevelsAreSubtotals="1" fieldPosition="0">
        <references count="3">
          <reference field="2" count="1">
            <x v="7"/>
          </reference>
          <reference field="8" count="1" selected="0">
            <x v="0"/>
          </reference>
          <reference field="19" count="1" selected="0">
            <x v="2"/>
          </reference>
        </references>
      </pivotArea>
    </format>
    <format dxfId="394">
      <pivotArea collapsedLevelsAreSubtotals="1" fieldPosition="0">
        <references count="3">
          <reference field="2" count="1">
            <x v="8"/>
          </reference>
          <reference field="8" count="1" selected="0">
            <x v="0"/>
          </reference>
          <reference field="19" count="1" selected="0">
            <x v="2"/>
          </reference>
        </references>
      </pivotArea>
    </format>
    <format dxfId="393">
      <pivotArea collapsedLevelsAreSubtotals="1" fieldPosition="0">
        <references count="3">
          <reference field="2" count="1">
            <x v="9"/>
          </reference>
          <reference field="8" count="1" selected="0">
            <x v="0"/>
          </reference>
          <reference field="19" count="1" selected="0">
            <x v="2"/>
          </reference>
        </references>
      </pivotArea>
    </format>
    <format dxfId="392">
      <pivotArea collapsedLevelsAreSubtotals="1" fieldPosition="0">
        <references count="2">
          <reference field="8" count="1" selected="0">
            <x v="0"/>
          </reference>
          <reference field="19" count="1">
            <x v="3"/>
          </reference>
        </references>
      </pivotArea>
    </format>
    <format dxfId="391">
      <pivotArea collapsedLevelsAreSubtotals="1" fieldPosition="0">
        <references count="3">
          <reference field="2" count="1">
            <x v="3"/>
          </reference>
          <reference field="8" count="1" selected="0">
            <x v="0"/>
          </reference>
          <reference field="19" count="1" selected="0">
            <x v="3"/>
          </reference>
        </references>
      </pivotArea>
    </format>
    <format dxfId="390">
      <pivotArea collapsedLevelsAreSubtotals="1" fieldPosition="0">
        <references count="3">
          <reference field="2" count="1">
            <x v="4"/>
          </reference>
          <reference field="8" count="1" selected="0">
            <x v="0"/>
          </reference>
          <reference field="19" count="1" selected="0">
            <x v="3"/>
          </reference>
        </references>
      </pivotArea>
    </format>
    <format dxfId="389">
      <pivotArea collapsedLevelsAreSubtotals="1" fieldPosition="0">
        <references count="3">
          <reference field="2" count="1">
            <x v="5"/>
          </reference>
          <reference field="8" count="1" selected="0">
            <x v="0"/>
          </reference>
          <reference field="19" count="1" selected="0">
            <x v="3"/>
          </reference>
        </references>
      </pivotArea>
    </format>
    <format dxfId="388">
      <pivotArea collapsedLevelsAreSubtotals="1" fieldPosition="0">
        <references count="3">
          <reference field="2" count="1">
            <x v="6"/>
          </reference>
          <reference field="8" count="1" selected="0">
            <x v="0"/>
          </reference>
          <reference field="19" count="1" selected="0">
            <x v="3"/>
          </reference>
        </references>
      </pivotArea>
    </format>
    <format dxfId="387">
      <pivotArea collapsedLevelsAreSubtotals="1" fieldPosition="0">
        <references count="3">
          <reference field="2" count="1">
            <x v="7"/>
          </reference>
          <reference field="8" count="1" selected="0">
            <x v="0"/>
          </reference>
          <reference field="19" count="1" selected="0">
            <x v="3"/>
          </reference>
        </references>
      </pivotArea>
    </format>
    <format dxfId="386">
      <pivotArea collapsedLevelsAreSubtotals="1" fieldPosition="0">
        <references count="3">
          <reference field="2" count="1">
            <x v="8"/>
          </reference>
          <reference field="8" count="1" selected="0">
            <x v="0"/>
          </reference>
          <reference field="19" count="1" selected="0">
            <x v="3"/>
          </reference>
        </references>
      </pivotArea>
    </format>
    <format dxfId="385">
      <pivotArea collapsedLevelsAreSubtotals="1" fieldPosition="0">
        <references count="3">
          <reference field="2" count="1">
            <x v="9"/>
          </reference>
          <reference field="8" count="1" selected="0">
            <x v="0"/>
          </reference>
          <reference field="19" count="1" selected="0">
            <x v="3"/>
          </reference>
        </references>
      </pivotArea>
    </format>
    <format dxfId="384">
      <pivotArea collapsedLevelsAreSubtotals="1" fieldPosition="0">
        <references count="2">
          <reference field="8" count="1" selected="0">
            <x v="0"/>
          </reference>
          <reference field="19" count="1">
            <x v="4"/>
          </reference>
        </references>
      </pivotArea>
    </format>
    <format dxfId="383">
      <pivotArea collapsedLevelsAreSubtotals="1" fieldPosition="0">
        <references count="3">
          <reference field="2" count="1">
            <x v="2"/>
          </reference>
          <reference field="8" count="1" selected="0">
            <x v="0"/>
          </reference>
          <reference field="19" count="1" selected="0">
            <x v="4"/>
          </reference>
        </references>
      </pivotArea>
    </format>
    <format dxfId="382">
      <pivotArea collapsedLevelsAreSubtotals="1" fieldPosition="0">
        <references count="3">
          <reference field="2" count="1">
            <x v="3"/>
          </reference>
          <reference field="8" count="1" selected="0">
            <x v="0"/>
          </reference>
          <reference field="19" count="1" selected="0">
            <x v="4"/>
          </reference>
        </references>
      </pivotArea>
    </format>
    <format dxfId="381">
      <pivotArea collapsedLevelsAreSubtotals="1" fieldPosition="0">
        <references count="3">
          <reference field="2" count="1">
            <x v="4"/>
          </reference>
          <reference field="8" count="1" selected="0">
            <x v="0"/>
          </reference>
          <reference field="19" count="1" selected="0">
            <x v="4"/>
          </reference>
        </references>
      </pivotArea>
    </format>
    <format dxfId="380">
      <pivotArea collapsedLevelsAreSubtotals="1" fieldPosition="0">
        <references count="3">
          <reference field="2" count="1">
            <x v="5"/>
          </reference>
          <reference field="8" count="1" selected="0">
            <x v="0"/>
          </reference>
          <reference field="19" count="1" selected="0">
            <x v="4"/>
          </reference>
        </references>
      </pivotArea>
    </format>
    <format dxfId="379">
      <pivotArea collapsedLevelsAreSubtotals="1" fieldPosition="0">
        <references count="3">
          <reference field="2" count="1">
            <x v="6"/>
          </reference>
          <reference field="8" count="1" selected="0">
            <x v="0"/>
          </reference>
          <reference field="19" count="1" selected="0">
            <x v="4"/>
          </reference>
        </references>
      </pivotArea>
    </format>
    <format dxfId="378">
      <pivotArea collapsedLevelsAreSubtotals="1" fieldPosition="0">
        <references count="3">
          <reference field="2" count="1">
            <x v="7"/>
          </reference>
          <reference field="8" count="1" selected="0">
            <x v="0"/>
          </reference>
          <reference field="19" count="1" selected="0">
            <x v="4"/>
          </reference>
        </references>
      </pivotArea>
    </format>
    <format dxfId="377">
      <pivotArea collapsedLevelsAreSubtotals="1" fieldPosition="0">
        <references count="3">
          <reference field="2" count="1">
            <x v="8"/>
          </reference>
          <reference field="8" count="1" selected="0">
            <x v="0"/>
          </reference>
          <reference field="19" count="1" selected="0">
            <x v="4"/>
          </reference>
        </references>
      </pivotArea>
    </format>
    <format dxfId="376">
      <pivotArea collapsedLevelsAreSubtotals="1" fieldPosition="0">
        <references count="3">
          <reference field="2" count="1">
            <x v="9"/>
          </reference>
          <reference field="8" count="1" selected="0">
            <x v="0"/>
          </reference>
          <reference field="19" count="1" selected="0">
            <x v="4"/>
          </reference>
        </references>
      </pivotArea>
    </format>
    <format dxfId="375">
      <pivotArea collapsedLevelsAreSubtotals="1" fieldPosition="0">
        <references count="2">
          <reference field="8" count="1" selected="0">
            <x v="0"/>
          </reference>
          <reference field="19" count="1">
            <x v="5"/>
          </reference>
        </references>
      </pivotArea>
    </format>
    <format dxfId="374">
      <pivotArea collapsedLevelsAreSubtotals="1" fieldPosition="0">
        <references count="3">
          <reference field="2" count="1">
            <x v="0"/>
          </reference>
          <reference field="8" count="1" selected="0">
            <x v="0"/>
          </reference>
          <reference field="19" count="1" selected="0">
            <x v="5"/>
          </reference>
        </references>
      </pivotArea>
    </format>
    <format dxfId="373">
      <pivotArea collapsedLevelsAreSubtotals="1" fieldPosition="0">
        <references count="3">
          <reference field="2" count="1">
            <x v="1"/>
          </reference>
          <reference field="8" count="1" selected="0">
            <x v="0"/>
          </reference>
          <reference field="19" count="1" selected="0">
            <x v="5"/>
          </reference>
        </references>
      </pivotArea>
    </format>
    <format dxfId="372">
      <pivotArea collapsedLevelsAreSubtotals="1" fieldPosition="0">
        <references count="3">
          <reference field="2" count="1">
            <x v="4"/>
          </reference>
          <reference field="8" count="1" selected="0">
            <x v="0"/>
          </reference>
          <reference field="19" count="1" selected="0">
            <x v="5"/>
          </reference>
        </references>
      </pivotArea>
    </format>
    <format dxfId="371">
      <pivotArea collapsedLevelsAreSubtotals="1" fieldPosition="0">
        <references count="3">
          <reference field="2" count="1">
            <x v="5"/>
          </reference>
          <reference field="8" count="1" selected="0">
            <x v="0"/>
          </reference>
          <reference field="19" count="1" selected="0">
            <x v="5"/>
          </reference>
        </references>
      </pivotArea>
    </format>
    <format dxfId="370">
      <pivotArea collapsedLevelsAreSubtotals="1" fieldPosition="0">
        <references count="3">
          <reference field="2" count="1">
            <x v="6"/>
          </reference>
          <reference field="8" count="1" selected="0">
            <x v="0"/>
          </reference>
          <reference field="19" count="1" selected="0">
            <x v="5"/>
          </reference>
        </references>
      </pivotArea>
    </format>
    <format dxfId="369">
      <pivotArea collapsedLevelsAreSubtotals="1" fieldPosition="0">
        <references count="3">
          <reference field="2" count="1">
            <x v="7"/>
          </reference>
          <reference field="8" count="1" selected="0">
            <x v="0"/>
          </reference>
          <reference field="19" count="1" selected="0">
            <x v="5"/>
          </reference>
        </references>
      </pivotArea>
    </format>
    <format dxfId="368">
      <pivotArea collapsedLevelsAreSubtotals="1" fieldPosition="0">
        <references count="3">
          <reference field="2" count="1">
            <x v="8"/>
          </reference>
          <reference field="8" count="1" selected="0">
            <x v="0"/>
          </reference>
          <reference field="19" count="1" selected="0">
            <x v="5"/>
          </reference>
        </references>
      </pivotArea>
    </format>
    <format dxfId="367">
      <pivotArea collapsedLevelsAreSubtotals="1" fieldPosition="0">
        <references count="3">
          <reference field="2" count="1">
            <x v="9"/>
          </reference>
          <reference field="8" count="1" selected="0">
            <x v="0"/>
          </reference>
          <reference field="19" count="1" selected="0">
            <x v="5"/>
          </reference>
        </references>
      </pivotArea>
    </format>
    <format dxfId="366">
      <pivotArea collapsedLevelsAreSubtotals="1" fieldPosition="0">
        <references count="2">
          <reference field="8" count="1" selected="0">
            <x v="0"/>
          </reference>
          <reference field="19" count="1">
            <x v="6"/>
          </reference>
        </references>
      </pivotArea>
    </format>
    <format dxfId="365">
      <pivotArea collapsedLevelsAreSubtotals="1" fieldPosition="0">
        <references count="3">
          <reference field="2" count="1">
            <x v="2"/>
          </reference>
          <reference field="8" count="1" selected="0">
            <x v="0"/>
          </reference>
          <reference field="19" count="1" selected="0">
            <x v="6"/>
          </reference>
        </references>
      </pivotArea>
    </format>
    <format dxfId="364">
      <pivotArea collapsedLevelsAreSubtotals="1" fieldPosition="0">
        <references count="2">
          <reference field="8" count="1" selected="0">
            <x v="0"/>
          </reference>
          <reference field="19" count="1">
            <x v="7"/>
          </reference>
        </references>
      </pivotArea>
    </format>
    <format dxfId="363">
      <pivotArea collapsedLevelsAreSubtotals="1" fieldPosition="0">
        <references count="3">
          <reference field="2" count="1">
            <x v="0"/>
          </reference>
          <reference field="8" count="1" selected="0">
            <x v="0"/>
          </reference>
          <reference field="19" count="1" selected="0">
            <x v="7"/>
          </reference>
        </references>
      </pivotArea>
    </format>
    <format dxfId="362">
      <pivotArea collapsedLevelsAreSubtotals="1" fieldPosition="0">
        <references count="2">
          <reference field="8" count="1" selected="0">
            <x v="0"/>
          </reference>
          <reference field="19" count="1">
            <x v="8"/>
          </reference>
        </references>
      </pivotArea>
    </format>
    <format dxfId="361">
      <pivotArea collapsedLevelsAreSubtotals="1" fieldPosition="0">
        <references count="3">
          <reference field="2" count="1">
            <x v="6"/>
          </reference>
          <reference field="8" count="1" selected="0">
            <x v="0"/>
          </reference>
          <reference field="19" count="1" selected="0">
            <x v="8"/>
          </reference>
        </references>
      </pivotArea>
    </format>
    <format dxfId="360">
      <pivotArea collapsedLevelsAreSubtotals="1" fieldPosition="0">
        <references count="2">
          <reference field="8" count="1" selected="0">
            <x v="0"/>
          </reference>
          <reference field="19" count="1">
            <x v="9"/>
          </reference>
        </references>
      </pivotArea>
    </format>
    <format dxfId="359">
      <pivotArea collapsedLevelsAreSubtotals="1" fieldPosition="0">
        <references count="3">
          <reference field="2" count="1">
            <x v="0"/>
          </reference>
          <reference field="8" count="1" selected="0">
            <x v="0"/>
          </reference>
          <reference field="19" count="1" selected="0">
            <x v="9"/>
          </reference>
        </references>
      </pivotArea>
    </format>
    <format dxfId="358">
      <pivotArea collapsedLevelsAreSubtotals="1" fieldPosition="0">
        <references count="3">
          <reference field="2" count="1">
            <x v="1"/>
          </reference>
          <reference field="8" count="1" selected="0">
            <x v="0"/>
          </reference>
          <reference field="19" count="1" selected="0">
            <x v="9"/>
          </reference>
        </references>
      </pivotArea>
    </format>
    <format dxfId="357">
      <pivotArea collapsedLevelsAreSubtotals="1" fieldPosition="0">
        <references count="3">
          <reference field="2" count="1">
            <x v="5"/>
          </reference>
          <reference field="8" count="1" selected="0">
            <x v="0"/>
          </reference>
          <reference field="19" count="1" selected="0">
            <x v="9"/>
          </reference>
        </references>
      </pivotArea>
    </format>
    <format dxfId="356">
      <pivotArea collapsedLevelsAreSubtotals="1" fieldPosition="0">
        <references count="3">
          <reference field="2" count="1">
            <x v="6"/>
          </reference>
          <reference field="8" count="1" selected="0">
            <x v="0"/>
          </reference>
          <reference field="19" count="1" selected="0">
            <x v="9"/>
          </reference>
        </references>
      </pivotArea>
    </format>
    <format dxfId="355">
      <pivotArea collapsedLevelsAreSubtotals="1" fieldPosition="0">
        <references count="3">
          <reference field="2" count="1">
            <x v="7"/>
          </reference>
          <reference field="8" count="1" selected="0">
            <x v="0"/>
          </reference>
          <reference field="19" count="1" selected="0">
            <x v="9"/>
          </reference>
        </references>
      </pivotArea>
    </format>
    <format dxfId="354">
      <pivotArea collapsedLevelsAreSubtotals="1" fieldPosition="0">
        <references count="3">
          <reference field="2" count="1">
            <x v="8"/>
          </reference>
          <reference field="8" count="1" selected="0">
            <x v="0"/>
          </reference>
          <reference field="19" count="1" selected="0">
            <x v="9"/>
          </reference>
        </references>
      </pivotArea>
    </format>
    <format dxfId="353">
      <pivotArea collapsedLevelsAreSubtotals="1" fieldPosition="0">
        <references count="2">
          <reference field="8" count="1" selected="0">
            <x v="0"/>
          </reference>
          <reference field="19" count="1">
            <x v="10"/>
          </reference>
        </references>
      </pivotArea>
    </format>
    <format dxfId="352">
      <pivotArea collapsedLevelsAreSubtotals="1" fieldPosition="0">
        <references count="3">
          <reference field="2" count="1">
            <x v="2"/>
          </reference>
          <reference field="8" count="1" selected="0">
            <x v="0"/>
          </reference>
          <reference field="19" count="1" selected="0">
            <x v="10"/>
          </reference>
        </references>
      </pivotArea>
    </format>
    <format dxfId="351">
      <pivotArea collapsedLevelsAreSubtotals="1" fieldPosition="0">
        <references count="3">
          <reference field="2" count="1">
            <x v="4"/>
          </reference>
          <reference field="8" count="1" selected="0">
            <x v="0"/>
          </reference>
          <reference field="19" count="1" selected="0">
            <x v="10"/>
          </reference>
        </references>
      </pivotArea>
    </format>
    <format dxfId="350">
      <pivotArea collapsedLevelsAreSubtotals="1" fieldPosition="0">
        <references count="3">
          <reference field="2" count="1">
            <x v="5"/>
          </reference>
          <reference field="8" count="1" selected="0">
            <x v="0"/>
          </reference>
          <reference field="19" count="1" selected="0">
            <x v="10"/>
          </reference>
        </references>
      </pivotArea>
    </format>
    <format dxfId="349">
      <pivotArea collapsedLevelsAreSubtotals="1" fieldPosition="0">
        <references count="3">
          <reference field="2" count="1">
            <x v="6"/>
          </reference>
          <reference field="8" count="1" selected="0">
            <x v="0"/>
          </reference>
          <reference field="19" count="1" selected="0">
            <x v="10"/>
          </reference>
        </references>
      </pivotArea>
    </format>
    <format dxfId="348">
      <pivotArea collapsedLevelsAreSubtotals="1" fieldPosition="0">
        <references count="3">
          <reference field="2" count="1">
            <x v="7"/>
          </reference>
          <reference field="8" count="1" selected="0">
            <x v="0"/>
          </reference>
          <reference field="19" count="1" selected="0">
            <x v="10"/>
          </reference>
        </references>
      </pivotArea>
    </format>
    <format dxfId="347">
      <pivotArea collapsedLevelsAreSubtotals="1" fieldPosition="0">
        <references count="3">
          <reference field="2" count="1">
            <x v="8"/>
          </reference>
          <reference field="8" count="1" selected="0">
            <x v="0"/>
          </reference>
          <reference field="19" count="1" selected="0">
            <x v="10"/>
          </reference>
        </references>
      </pivotArea>
    </format>
    <format dxfId="346">
      <pivotArea collapsedLevelsAreSubtotals="1" fieldPosition="0">
        <references count="3">
          <reference field="2" count="1">
            <x v="9"/>
          </reference>
          <reference field="8" count="1" selected="0">
            <x v="0"/>
          </reference>
          <reference field="19" count="1" selected="0">
            <x v="10"/>
          </reference>
        </references>
      </pivotArea>
    </format>
    <format dxfId="345">
      <pivotArea collapsedLevelsAreSubtotals="1" fieldPosition="0">
        <references count="2">
          <reference field="8" count="1" selected="0">
            <x v="0"/>
          </reference>
          <reference field="19" count="1">
            <x v="11"/>
          </reference>
        </references>
      </pivotArea>
    </format>
    <format dxfId="344">
      <pivotArea collapsedLevelsAreSubtotals="1" fieldPosition="0">
        <references count="3">
          <reference field="2" count="1">
            <x v="2"/>
          </reference>
          <reference field="8" count="1" selected="0">
            <x v="0"/>
          </reference>
          <reference field="19" count="1" selected="0">
            <x v="11"/>
          </reference>
        </references>
      </pivotArea>
    </format>
    <format dxfId="343">
      <pivotArea collapsedLevelsAreSubtotals="1" fieldPosition="0">
        <references count="3">
          <reference field="2" count="1">
            <x v="4"/>
          </reference>
          <reference field="8" count="1" selected="0">
            <x v="0"/>
          </reference>
          <reference field="19" count="1" selected="0">
            <x v="11"/>
          </reference>
        </references>
      </pivotArea>
    </format>
    <format dxfId="342">
      <pivotArea collapsedLevelsAreSubtotals="1" fieldPosition="0">
        <references count="3">
          <reference field="2" count="1">
            <x v="5"/>
          </reference>
          <reference field="8" count="1" selected="0">
            <x v="0"/>
          </reference>
          <reference field="19" count="1" selected="0">
            <x v="11"/>
          </reference>
        </references>
      </pivotArea>
    </format>
    <format dxfId="341">
      <pivotArea collapsedLevelsAreSubtotals="1" fieldPosition="0">
        <references count="3">
          <reference field="2" count="1">
            <x v="6"/>
          </reference>
          <reference field="8" count="1" selected="0">
            <x v="0"/>
          </reference>
          <reference field="19" count="1" selected="0">
            <x v="11"/>
          </reference>
        </references>
      </pivotArea>
    </format>
    <format dxfId="340">
      <pivotArea collapsedLevelsAreSubtotals="1" fieldPosition="0">
        <references count="3">
          <reference field="2" count="1">
            <x v="7"/>
          </reference>
          <reference field="8" count="1" selected="0">
            <x v="0"/>
          </reference>
          <reference field="19" count="1" selected="0">
            <x v="11"/>
          </reference>
        </references>
      </pivotArea>
    </format>
    <format dxfId="339">
      <pivotArea collapsedLevelsAreSubtotals="1" fieldPosition="0">
        <references count="3">
          <reference field="2" count="1">
            <x v="8"/>
          </reference>
          <reference field="8" count="1" selected="0">
            <x v="0"/>
          </reference>
          <reference field="19" count="1" selected="0">
            <x v="11"/>
          </reference>
        </references>
      </pivotArea>
    </format>
    <format dxfId="338">
      <pivotArea collapsedLevelsAreSubtotals="1" fieldPosition="0">
        <references count="3">
          <reference field="2" count="1">
            <x v="9"/>
          </reference>
          <reference field="8" count="1" selected="0">
            <x v="0"/>
          </reference>
          <reference field="19" count="1" selected="0">
            <x v="11"/>
          </reference>
        </references>
      </pivotArea>
    </format>
    <format dxfId="337">
      <pivotArea collapsedLevelsAreSubtotals="1" fieldPosition="0">
        <references count="2">
          <reference field="8" count="1" selected="0">
            <x v="0"/>
          </reference>
          <reference field="19" count="1">
            <x v="12"/>
          </reference>
        </references>
      </pivotArea>
    </format>
    <format dxfId="336">
      <pivotArea collapsedLevelsAreSubtotals="1" fieldPosition="0">
        <references count="3">
          <reference field="2" count="1">
            <x v="0"/>
          </reference>
          <reference field="8" count="1" selected="0">
            <x v="0"/>
          </reference>
          <reference field="19" count="1" selected="0">
            <x v="12"/>
          </reference>
        </references>
      </pivotArea>
    </format>
    <format dxfId="335">
      <pivotArea collapsedLevelsAreSubtotals="1" fieldPosition="0">
        <references count="3">
          <reference field="2" count="1">
            <x v="1"/>
          </reference>
          <reference field="8" count="1" selected="0">
            <x v="0"/>
          </reference>
          <reference field="19" count="1" selected="0">
            <x v="12"/>
          </reference>
        </references>
      </pivotArea>
    </format>
    <format dxfId="334">
      <pivotArea collapsedLevelsAreSubtotals="1" fieldPosition="0">
        <references count="3">
          <reference field="2" count="1">
            <x v="2"/>
          </reference>
          <reference field="8" count="1" selected="0">
            <x v="0"/>
          </reference>
          <reference field="19" count="1" selected="0">
            <x v="12"/>
          </reference>
        </references>
      </pivotArea>
    </format>
    <format dxfId="333">
      <pivotArea collapsedLevelsAreSubtotals="1" fieldPosition="0">
        <references count="3">
          <reference field="2" count="1">
            <x v="3"/>
          </reference>
          <reference field="8" count="1" selected="0">
            <x v="0"/>
          </reference>
          <reference field="19" count="1" selected="0">
            <x v="12"/>
          </reference>
        </references>
      </pivotArea>
    </format>
    <format dxfId="332">
      <pivotArea collapsedLevelsAreSubtotals="1" fieldPosition="0">
        <references count="3">
          <reference field="2" count="1">
            <x v="4"/>
          </reference>
          <reference field="8" count="1" selected="0">
            <x v="0"/>
          </reference>
          <reference field="19" count="1" selected="0">
            <x v="12"/>
          </reference>
        </references>
      </pivotArea>
    </format>
    <format dxfId="331">
      <pivotArea collapsedLevelsAreSubtotals="1" fieldPosition="0">
        <references count="3">
          <reference field="2" count="1">
            <x v="5"/>
          </reference>
          <reference field="8" count="1" selected="0">
            <x v="0"/>
          </reference>
          <reference field="19" count="1" selected="0">
            <x v="12"/>
          </reference>
        </references>
      </pivotArea>
    </format>
    <format dxfId="330">
      <pivotArea collapsedLevelsAreSubtotals="1" fieldPosition="0">
        <references count="3">
          <reference field="2" count="1">
            <x v="6"/>
          </reference>
          <reference field="8" count="1" selected="0">
            <x v="0"/>
          </reference>
          <reference field="19" count="1" selected="0">
            <x v="12"/>
          </reference>
        </references>
      </pivotArea>
    </format>
    <format dxfId="329">
      <pivotArea collapsedLevelsAreSubtotals="1" fieldPosition="0">
        <references count="3">
          <reference field="2" count="1">
            <x v="7"/>
          </reference>
          <reference field="8" count="1" selected="0">
            <x v="0"/>
          </reference>
          <reference field="19" count="1" selected="0">
            <x v="12"/>
          </reference>
        </references>
      </pivotArea>
    </format>
    <format dxfId="328">
      <pivotArea collapsedLevelsAreSubtotals="1" fieldPosition="0">
        <references count="3">
          <reference field="2" count="1">
            <x v="8"/>
          </reference>
          <reference field="8" count="1" selected="0">
            <x v="0"/>
          </reference>
          <reference field="19" count="1" selected="0">
            <x v="12"/>
          </reference>
        </references>
      </pivotArea>
    </format>
    <format dxfId="327">
      <pivotArea collapsedLevelsAreSubtotals="1" fieldPosition="0">
        <references count="3">
          <reference field="2" count="1">
            <x v="9"/>
          </reference>
          <reference field="8" count="1" selected="0">
            <x v="0"/>
          </reference>
          <reference field="19" count="1" selected="0">
            <x v="12"/>
          </reference>
        </references>
      </pivotArea>
    </format>
    <format dxfId="326">
      <pivotArea collapsedLevelsAreSubtotals="1" fieldPosition="0">
        <references count="2">
          <reference field="8" count="1" selected="0">
            <x v="0"/>
          </reference>
          <reference field="19" count="1">
            <x v="13"/>
          </reference>
        </references>
      </pivotArea>
    </format>
    <format dxfId="325">
      <pivotArea collapsedLevelsAreSubtotals="1" fieldPosition="0">
        <references count="3">
          <reference field="2" count="1">
            <x v="1"/>
          </reference>
          <reference field="8" count="1" selected="0">
            <x v="0"/>
          </reference>
          <reference field="19" count="1" selected="0">
            <x v="13"/>
          </reference>
        </references>
      </pivotArea>
    </format>
    <format dxfId="324">
      <pivotArea collapsedLevelsAreSubtotals="1" fieldPosition="0">
        <references count="2">
          <reference field="8" count="1" selected="0">
            <x v="0"/>
          </reference>
          <reference field="19" count="1">
            <x v="14"/>
          </reference>
        </references>
      </pivotArea>
    </format>
    <format dxfId="323">
      <pivotArea collapsedLevelsAreSubtotals="1" fieldPosition="0">
        <references count="3">
          <reference field="2" count="1">
            <x v="2"/>
          </reference>
          <reference field="8" count="1" selected="0">
            <x v="0"/>
          </reference>
          <reference field="19" count="1" selected="0">
            <x v="14"/>
          </reference>
        </references>
      </pivotArea>
    </format>
    <format dxfId="322">
      <pivotArea collapsedLevelsAreSubtotals="1" fieldPosition="0">
        <references count="3">
          <reference field="2" count="1">
            <x v="5"/>
          </reference>
          <reference field="8" count="1" selected="0">
            <x v="0"/>
          </reference>
          <reference field="19" count="1" selected="0">
            <x v="14"/>
          </reference>
        </references>
      </pivotArea>
    </format>
    <format dxfId="321">
      <pivotArea collapsedLevelsAreSubtotals="1" fieldPosition="0">
        <references count="3">
          <reference field="2" count="1">
            <x v="6"/>
          </reference>
          <reference field="8" count="1" selected="0">
            <x v="0"/>
          </reference>
          <reference field="19" count="1" selected="0">
            <x v="14"/>
          </reference>
        </references>
      </pivotArea>
    </format>
    <format dxfId="320">
      <pivotArea collapsedLevelsAreSubtotals="1" fieldPosition="0">
        <references count="3">
          <reference field="2" count="1">
            <x v="7"/>
          </reference>
          <reference field="8" count="1" selected="0">
            <x v="0"/>
          </reference>
          <reference field="19" count="1" selected="0">
            <x v="14"/>
          </reference>
        </references>
      </pivotArea>
    </format>
    <format dxfId="319">
      <pivotArea collapsedLevelsAreSubtotals="1" fieldPosition="0">
        <references count="3">
          <reference field="2" count="1">
            <x v="8"/>
          </reference>
          <reference field="8" count="1" selected="0">
            <x v="0"/>
          </reference>
          <reference field="19" count="1" selected="0">
            <x v="14"/>
          </reference>
        </references>
      </pivotArea>
    </format>
    <format dxfId="318">
      <pivotArea collapsedLevelsAreSubtotals="1" fieldPosition="0">
        <references count="3">
          <reference field="2" count="1">
            <x v="9"/>
          </reference>
          <reference field="8" count="1" selected="0">
            <x v="0"/>
          </reference>
          <reference field="19" count="1" selected="0">
            <x v="14"/>
          </reference>
        </references>
      </pivotArea>
    </format>
    <format dxfId="317">
      <pivotArea collapsedLevelsAreSubtotals="1" fieldPosition="0">
        <references count="2">
          <reference field="8" count="1" selected="0">
            <x v="0"/>
          </reference>
          <reference field="19" count="1">
            <x v="15"/>
          </reference>
        </references>
      </pivotArea>
    </format>
    <format dxfId="316">
      <pivotArea collapsedLevelsAreSubtotals="1" fieldPosition="0">
        <references count="3">
          <reference field="2" count="1">
            <x v="0"/>
          </reference>
          <reference field="8" count="1" selected="0">
            <x v="0"/>
          </reference>
          <reference field="19" count="1" selected="0">
            <x v="15"/>
          </reference>
        </references>
      </pivotArea>
    </format>
    <format dxfId="315">
      <pivotArea collapsedLevelsAreSubtotals="1" fieldPosition="0">
        <references count="2">
          <reference field="8" count="1" selected="0">
            <x v="0"/>
          </reference>
          <reference field="19" count="1">
            <x v="16"/>
          </reference>
        </references>
      </pivotArea>
    </format>
    <format dxfId="314">
      <pivotArea collapsedLevelsAreSubtotals="1" fieldPosition="0">
        <references count="3">
          <reference field="2" count="1">
            <x v="2"/>
          </reference>
          <reference field="8" count="1" selected="0">
            <x v="0"/>
          </reference>
          <reference field="19" count="1" selected="0">
            <x v="16"/>
          </reference>
        </references>
      </pivotArea>
    </format>
    <format dxfId="313">
      <pivotArea collapsedLevelsAreSubtotals="1" fieldPosition="0">
        <references count="3">
          <reference field="2" count="1">
            <x v="4"/>
          </reference>
          <reference field="8" count="1" selected="0">
            <x v="0"/>
          </reference>
          <reference field="19" count="1" selected="0">
            <x v="16"/>
          </reference>
        </references>
      </pivotArea>
    </format>
    <format dxfId="312">
      <pivotArea collapsedLevelsAreSubtotals="1" fieldPosition="0">
        <references count="3">
          <reference field="2" count="1">
            <x v="5"/>
          </reference>
          <reference field="8" count="1" selected="0">
            <x v="0"/>
          </reference>
          <reference field="19" count="1" selected="0">
            <x v="16"/>
          </reference>
        </references>
      </pivotArea>
    </format>
    <format dxfId="311">
      <pivotArea collapsedLevelsAreSubtotals="1" fieldPosition="0">
        <references count="3">
          <reference field="2" count="1">
            <x v="6"/>
          </reference>
          <reference field="8" count="1" selected="0">
            <x v="0"/>
          </reference>
          <reference field="19" count="1" selected="0">
            <x v="16"/>
          </reference>
        </references>
      </pivotArea>
    </format>
    <format dxfId="310">
      <pivotArea collapsedLevelsAreSubtotals="1" fieldPosition="0">
        <references count="3">
          <reference field="2" count="1">
            <x v="7"/>
          </reference>
          <reference field="8" count="1" selected="0">
            <x v="0"/>
          </reference>
          <reference field="19" count="1" selected="0">
            <x v="16"/>
          </reference>
        </references>
      </pivotArea>
    </format>
    <format dxfId="309">
      <pivotArea collapsedLevelsAreSubtotals="1" fieldPosition="0">
        <references count="3">
          <reference field="2" count="1">
            <x v="8"/>
          </reference>
          <reference field="8" count="1" selected="0">
            <x v="0"/>
          </reference>
          <reference field="19" count="1" selected="0">
            <x v="16"/>
          </reference>
        </references>
      </pivotArea>
    </format>
    <format dxfId="308">
      <pivotArea collapsedLevelsAreSubtotals="1" fieldPosition="0">
        <references count="3">
          <reference field="2" count="1">
            <x v="9"/>
          </reference>
          <reference field="8" count="1" selected="0">
            <x v="0"/>
          </reference>
          <reference field="19" count="1" selected="0">
            <x v="16"/>
          </reference>
        </references>
      </pivotArea>
    </format>
    <format dxfId="307">
      <pivotArea collapsedLevelsAreSubtotals="1" fieldPosition="0">
        <references count="2">
          <reference field="8" count="1" selected="0">
            <x v="0"/>
          </reference>
          <reference field="19" count="1">
            <x v="17"/>
          </reference>
        </references>
      </pivotArea>
    </format>
    <format dxfId="306">
      <pivotArea collapsedLevelsAreSubtotals="1" fieldPosition="0">
        <references count="3">
          <reference field="2" count="1">
            <x v="2"/>
          </reference>
          <reference field="8" count="1" selected="0">
            <x v="0"/>
          </reference>
          <reference field="19" count="1" selected="0">
            <x v="17"/>
          </reference>
        </references>
      </pivotArea>
    </format>
    <format dxfId="305">
      <pivotArea collapsedLevelsAreSubtotals="1" fieldPosition="0">
        <references count="2">
          <reference field="8" count="1" selected="0">
            <x v="0"/>
          </reference>
          <reference field="19" count="1">
            <x v="18"/>
          </reference>
        </references>
      </pivotArea>
    </format>
    <format dxfId="304">
      <pivotArea collapsedLevelsAreSubtotals="1" fieldPosition="0">
        <references count="3">
          <reference field="2" count="1">
            <x v="4"/>
          </reference>
          <reference field="8" count="1" selected="0">
            <x v="0"/>
          </reference>
          <reference field="19" count="1" selected="0">
            <x v="18"/>
          </reference>
        </references>
      </pivotArea>
    </format>
    <format dxfId="303">
      <pivotArea collapsedLevelsAreSubtotals="1" fieldPosition="0">
        <references count="3">
          <reference field="2" count="1">
            <x v="6"/>
          </reference>
          <reference field="8" count="1" selected="0">
            <x v="0"/>
          </reference>
          <reference field="19" count="1" selected="0">
            <x v="18"/>
          </reference>
        </references>
      </pivotArea>
    </format>
    <format dxfId="302">
      <pivotArea collapsedLevelsAreSubtotals="1" fieldPosition="0">
        <references count="3">
          <reference field="2" count="1">
            <x v="7"/>
          </reference>
          <reference field="8" count="1" selected="0">
            <x v="0"/>
          </reference>
          <reference field="19" count="1" selected="0">
            <x v="18"/>
          </reference>
        </references>
      </pivotArea>
    </format>
    <format dxfId="301">
      <pivotArea collapsedLevelsAreSubtotals="1" fieldPosition="0">
        <references count="1">
          <reference field="8" count="1">
            <x v="1"/>
          </reference>
        </references>
      </pivotArea>
    </format>
    <format dxfId="300">
      <pivotArea collapsedLevelsAreSubtotals="1" fieldPosition="0">
        <references count="2">
          <reference field="8" count="1" selected="0">
            <x v="1"/>
          </reference>
          <reference field="19" count="1">
            <x v="4"/>
          </reference>
        </references>
      </pivotArea>
    </format>
    <format dxfId="299">
      <pivotArea collapsedLevelsAreSubtotals="1" fieldPosition="0">
        <references count="3">
          <reference field="2" count="1">
            <x v="8"/>
          </reference>
          <reference field="8" count="1" selected="0">
            <x v="1"/>
          </reference>
          <reference field="19" count="1" selected="0">
            <x v="4"/>
          </reference>
        </references>
      </pivotArea>
    </format>
    <format dxfId="298">
      <pivotArea collapsedLevelsAreSubtotals="1" fieldPosition="0">
        <references count="2">
          <reference field="8" count="1" selected="0">
            <x v="1"/>
          </reference>
          <reference field="19" count="1">
            <x v="6"/>
          </reference>
        </references>
      </pivotArea>
    </format>
    <format dxfId="297">
      <pivotArea collapsedLevelsAreSubtotals="1" fieldPosition="0">
        <references count="3">
          <reference field="2" count="1">
            <x v="2"/>
          </reference>
          <reference field="8" count="1" selected="0">
            <x v="1"/>
          </reference>
          <reference field="19" count="1" selected="0">
            <x v="6"/>
          </reference>
        </references>
      </pivotArea>
    </format>
    <format dxfId="296">
      <pivotArea collapsedLevelsAreSubtotals="1" fieldPosition="0">
        <references count="2">
          <reference field="8" count="1" selected="0">
            <x v="1"/>
          </reference>
          <reference field="19" count="1">
            <x v="10"/>
          </reference>
        </references>
      </pivotArea>
    </format>
    <format dxfId="295">
      <pivotArea collapsedLevelsAreSubtotals="1" fieldPosition="0">
        <references count="3">
          <reference field="2" count="1">
            <x v="9"/>
          </reference>
          <reference field="8" count="1" selected="0">
            <x v="1"/>
          </reference>
          <reference field="19" count="1" selected="0">
            <x v="10"/>
          </reference>
        </references>
      </pivotArea>
    </format>
    <format dxfId="294">
      <pivotArea collapsedLevelsAreSubtotals="1" fieldPosition="0">
        <references count="2">
          <reference field="8" count="1" selected="0">
            <x v="1"/>
          </reference>
          <reference field="19" count="1">
            <x v="11"/>
          </reference>
        </references>
      </pivotArea>
    </format>
    <format dxfId="293">
      <pivotArea collapsedLevelsAreSubtotals="1" fieldPosition="0">
        <references count="2">
          <reference field="8" count="1" selected="0">
            <x v="1"/>
          </reference>
          <reference field="19" count="1">
            <x v="12"/>
          </reference>
        </references>
      </pivotArea>
    </format>
    <format dxfId="292">
      <pivotArea collapsedLevelsAreSubtotals="1" fieldPosition="0">
        <references count="3">
          <reference field="2" count="1">
            <x v="9"/>
          </reference>
          <reference field="8" count="1" selected="0">
            <x v="1"/>
          </reference>
          <reference field="19" count="1" selected="0">
            <x v="12"/>
          </reference>
        </references>
      </pivotArea>
    </format>
    <format dxfId="291">
      <pivotArea collapsedLevelsAreSubtotals="1" fieldPosition="0">
        <references count="2">
          <reference field="8" count="1" selected="0">
            <x v="1"/>
          </reference>
          <reference field="19" count="1">
            <x v="14"/>
          </reference>
        </references>
      </pivotArea>
    </format>
    <format dxfId="290">
      <pivotArea collapsedLevelsAreSubtotals="1" fieldPosition="0">
        <references count="3">
          <reference field="2" count="1">
            <x v="8"/>
          </reference>
          <reference field="8" count="1" selected="0">
            <x v="1"/>
          </reference>
          <reference field="19" count="1" selected="0">
            <x v="14"/>
          </reference>
        </references>
      </pivotArea>
    </format>
    <format dxfId="289">
      <pivotArea collapsedLevelsAreSubtotals="1" fieldPosition="0">
        <references count="2">
          <reference field="8" count="1" selected="0">
            <x v="1"/>
          </reference>
          <reference field="19" count="1">
            <x v="16"/>
          </reference>
        </references>
      </pivotArea>
    </format>
    <format dxfId="288">
      <pivotArea collapsedLevelsAreSubtotals="1" fieldPosition="0">
        <references count="3">
          <reference field="2" count="1">
            <x v="8"/>
          </reference>
          <reference field="8" count="1" selected="0">
            <x v="1"/>
          </reference>
          <reference field="19" count="1" selected="0">
            <x v="16"/>
          </reference>
        </references>
      </pivotArea>
    </format>
    <format dxfId="287">
      <pivotArea collapsedLevelsAreSubtotals="1" fieldPosition="0">
        <references count="3">
          <reference field="2" count="1">
            <x v="9"/>
          </reference>
          <reference field="8" count="1" selected="0">
            <x v="1"/>
          </reference>
          <reference field="19" count="1" selected="0">
            <x v="16"/>
          </reference>
        </references>
      </pivotArea>
    </format>
    <format dxfId="286">
      <pivotArea collapsedLevelsAreSubtotals="1" fieldPosition="0">
        <references count="1">
          <reference field="8" count="1">
            <x v="2"/>
          </reference>
        </references>
      </pivotArea>
    </format>
    <format dxfId="285">
      <pivotArea collapsedLevelsAreSubtotals="1" fieldPosition="0">
        <references count="2">
          <reference field="8" count="1" selected="0">
            <x v="2"/>
          </reference>
          <reference field="19" count="1">
            <x v="15"/>
          </reference>
        </references>
      </pivotArea>
    </format>
    <format dxfId="284">
      <pivotArea collapsedLevelsAreSubtotals="1" fieldPosition="0">
        <references count="3">
          <reference field="2" count="1">
            <x v="0"/>
          </reference>
          <reference field="8" count="1" selected="0">
            <x v="2"/>
          </reference>
          <reference field="19" count="1" selected="0">
            <x v="15"/>
          </reference>
        </references>
      </pivotArea>
    </format>
    <format dxfId="283">
      <pivotArea collapsedLevelsAreSubtotals="1" fieldPosition="0">
        <references count="1">
          <reference field="8" count="1">
            <x v="3"/>
          </reference>
        </references>
      </pivotArea>
    </format>
    <format dxfId="282">
      <pivotArea collapsedLevelsAreSubtotals="1" fieldPosition="0">
        <references count="2">
          <reference field="8" count="1" selected="0">
            <x v="3"/>
          </reference>
          <reference field="19" count="1">
            <x v="19"/>
          </reference>
        </references>
      </pivotArea>
    </format>
    <format dxfId="281">
      <pivotArea collapsedLevelsAreSubtotals="1" fieldPosition="0">
        <references count="3">
          <reference field="2" count="1">
            <x v="10"/>
          </reference>
          <reference field="8" count="1" selected="0">
            <x v="3"/>
          </reference>
          <reference field="19" count="1" selected="0">
            <x v="19"/>
          </reference>
        </references>
      </pivotArea>
    </format>
    <format dxfId="280">
      <pivotArea collapsedLevelsAreSubtotals="1" fieldPosition="0">
        <references count="2">
          <reference field="8" count="1" selected="0">
            <x v="0"/>
          </reference>
          <reference field="19" count="1">
            <x v="1"/>
          </reference>
        </references>
      </pivotArea>
    </format>
    <format dxfId="279">
      <pivotArea collapsedLevelsAreSubtotals="1" fieldPosition="0">
        <references count="3">
          <reference field="2" count="1">
            <x v="1"/>
          </reference>
          <reference field="8" count="1" selected="0">
            <x v="0"/>
          </reference>
          <reference field="19" count="1" selected="0">
            <x v="1"/>
          </reference>
        </references>
      </pivotArea>
    </format>
    <format dxfId="278">
      <pivotArea collapsedLevelsAreSubtotals="1" fieldPosition="0">
        <references count="3">
          <reference field="2" count="1">
            <x v="8"/>
          </reference>
          <reference field="8" count="1" selected="0">
            <x v="0"/>
          </reference>
          <reference field="19" count="1" selected="0">
            <x v="1"/>
          </reference>
        </references>
      </pivotArea>
    </format>
    <format dxfId="277">
      <pivotArea collapsedLevelsAreSubtotals="1" fieldPosition="0">
        <references count="2">
          <reference field="8" count="1" selected="0">
            <x v="0"/>
          </reference>
          <reference field="19" count="1">
            <x v="2"/>
          </reference>
        </references>
      </pivotArea>
    </format>
    <format dxfId="276">
      <pivotArea collapsedLevelsAreSubtotals="1" fieldPosition="0">
        <references count="3">
          <reference field="2" count="1">
            <x v="2"/>
          </reference>
          <reference field="8" count="1" selected="0">
            <x v="0"/>
          </reference>
          <reference field="19" count="1" selected="0">
            <x v="2"/>
          </reference>
        </references>
      </pivotArea>
    </format>
    <format dxfId="275">
      <pivotArea collapsedLevelsAreSubtotals="1" fieldPosition="0">
        <references count="3">
          <reference field="2" count="1">
            <x v="4"/>
          </reference>
          <reference field="8" count="1" selected="0">
            <x v="0"/>
          </reference>
          <reference field="19" count="1" selected="0">
            <x v="2"/>
          </reference>
        </references>
      </pivotArea>
    </format>
    <format dxfId="274">
      <pivotArea collapsedLevelsAreSubtotals="1" fieldPosition="0">
        <references count="3">
          <reference field="2" count="1">
            <x v="5"/>
          </reference>
          <reference field="8" count="1" selected="0">
            <x v="0"/>
          </reference>
          <reference field="19" count="1" selected="0">
            <x v="2"/>
          </reference>
        </references>
      </pivotArea>
    </format>
    <format dxfId="273">
      <pivotArea collapsedLevelsAreSubtotals="1" fieldPosition="0">
        <references count="3">
          <reference field="2" count="1">
            <x v="6"/>
          </reference>
          <reference field="8" count="1" selected="0">
            <x v="0"/>
          </reference>
          <reference field="19" count="1" selected="0">
            <x v="2"/>
          </reference>
        </references>
      </pivotArea>
    </format>
    <format dxfId="272">
      <pivotArea collapsedLevelsAreSubtotals="1" fieldPosition="0">
        <references count="3">
          <reference field="2" count="1">
            <x v="7"/>
          </reference>
          <reference field="8" count="1" selected="0">
            <x v="0"/>
          </reference>
          <reference field="19" count="1" selected="0">
            <x v="2"/>
          </reference>
        </references>
      </pivotArea>
    </format>
    <format dxfId="271">
      <pivotArea collapsedLevelsAreSubtotals="1" fieldPosition="0">
        <references count="3">
          <reference field="2" count="1">
            <x v="8"/>
          </reference>
          <reference field="8" count="1" selected="0">
            <x v="0"/>
          </reference>
          <reference field="19" count="1" selected="0">
            <x v="2"/>
          </reference>
        </references>
      </pivotArea>
    </format>
    <format dxfId="270">
      <pivotArea collapsedLevelsAreSubtotals="1" fieldPosition="0">
        <references count="3">
          <reference field="2" count="1">
            <x v="9"/>
          </reference>
          <reference field="8" count="1" selected="0">
            <x v="0"/>
          </reference>
          <reference field="19" count="1" selected="0">
            <x v="2"/>
          </reference>
        </references>
      </pivotArea>
    </format>
    <format dxfId="269">
      <pivotArea collapsedLevelsAreSubtotals="1" fieldPosition="0">
        <references count="2">
          <reference field="8" count="1" selected="0">
            <x v="0"/>
          </reference>
          <reference field="19" count="1">
            <x v="3"/>
          </reference>
        </references>
      </pivotArea>
    </format>
    <format dxfId="268">
      <pivotArea collapsedLevelsAreSubtotals="1" fieldPosition="0">
        <references count="3">
          <reference field="2" count="1">
            <x v="3"/>
          </reference>
          <reference field="8" count="1" selected="0">
            <x v="0"/>
          </reference>
          <reference field="19" count="1" selected="0">
            <x v="3"/>
          </reference>
        </references>
      </pivotArea>
    </format>
    <format dxfId="267">
      <pivotArea collapsedLevelsAreSubtotals="1" fieldPosition="0">
        <references count="3">
          <reference field="2" count="1">
            <x v="4"/>
          </reference>
          <reference field="8" count="1" selected="0">
            <x v="0"/>
          </reference>
          <reference field="19" count="1" selected="0">
            <x v="3"/>
          </reference>
        </references>
      </pivotArea>
    </format>
    <format dxfId="266">
      <pivotArea collapsedLevelsAreSubtotals="1" fieldPosition="0">
        <references count="3">
          <reference field="2" count="1">
            <x v="5"/>
          </reference>
          <reference field="8" count="1" selected="0">
            <x v="0"/>
          </reference>
          <reference field="19" count="1" selected="0">
            <x v="3"/>
          </reference>
        </references>
      </pivotArea>
    </format>
    <format dxfId="265">
      <pivotArea collapsedLevelsAreSubtotals="1" fieldPosition="0">
        <references count="3">
          <reference field="2" count="1">
            <x v="6"/>
          </reference>
          <reference field="8" count="1" selected="0">
            <x v="0"/>
          </reference>
          <reference field="19" count="1" selected="0">
            <x v="3"/>
          </reference>
        </references>
      </pivotArea>
    </format>
    <format dxfId="264">
      <pivotArea collapsedLevelsAreSubtotals="1" fieldPosition="0">
        <references count="3">
          <reference field="2" count="1">
            <x v="7"/>
          </reference>
          <reference field="8" count="1" selected="0">
            <x v="0"/>
          </reference>
          <reference field="19" count="1" selected="0">
            <x v="3"/>
          </reference>
        </references>
      </pivotArea>
    </format>
    <format dxfId="263">
      <pivotArea collapsedLevelsAreSubtotals="1" fieldPosition="0">
        <references count="3">
          <reference field="2" count="1">
            <x v="8"/>
          </reference>
          <reference field="8" count="1" selected="0">
            <x v="0"/>
          </reference>
          <reference field="19" count="1" selected="0">
            <x v="3"/>
          </reference>
        </references>
      </pivotArea>
    </format>
    <format dxfId="262">
      <pivotArea collapsedLevelsAreSubtotals="1" fieldPosition="0">
        <references count="3">
          <reference field="2" count="1">
            <x v="9"/>
          </reference>
          <reference field="8" count="1" selected="0">
            <x v="0"/>
          </reference>
          <reference field="19" count="1" selected="0">
            <x v="3"/>
          </reference>
        </references>
      </pivotArea>
    </format>
    <format dxfId="261">
      <pivotArea collapsedLevelsAreSubtotals="1" fieldPosition="0">
        <references count="2">
          <reference field="8" count="1" selected="0">
            <x v="0"/>
          </reference>
          <reference field="19" count="1">
            <x v="4"/>
          </reference>
        </references>
      </pivotArea>
    </format>
    <format dxfId="260">
      <pivotArea collapsedLevelsAreSubtotals="1" fieldPosition="0">
        <references count="3">
          <reference field="2" count="1">
            <x v="2"/>
          </reference>
          <reference field="8" count="1" selected="0">
            <x v="0"/>
          </reference>
          <reference field="19" count="1" selected="0">
            <x v="4"/>
          </reference>
        </references>
      </pivotArea>
    </format>
    <format dxfId="259">
      <pivotArea collapsedLevelsAreSubtotals="1" fieldPosition="0">
        <references count="3">
          <reference field="2" count="1">
            <x v="3"/>
          </reference>
          <reference field="8" count="1" selected="0">
            <x v="0"/>
          </reference>
          <reference field="19" count="1" selected="0">
            <x v="4"/>
          </reference>
        </references>
      </pivotArea>
    </format>
    <format dxfId="258">
      <pivotArea collapsedLevelsAreSubtotals="1" fieldPosition="0">
        <references count="3">
          <reference field="2" count="1">
            <x v="4"/>
          </reference>
          <reference field="8" count="1" selected="0">
            <x v="0"/>
          </reference>
          <reference field="19" count="1" selected="0">
            <x v="4"/>
          </reference>
        </references>
      </pivotArea>
    </format>
    <format dxfId="257">
      <pivotArea collapsedLevelsAreSubtotals="1" fieldPosition="0">
        <references count="3">
          <reference field="2" count="1">
            <x v="5"/>
          </reference>
          <reference field="8" count="1" selected="0">
            <x v="0"/>
          </reference>
          <reference field="19" count="1" selected="0">
            <x v="4"/>
          </reference>
        </references>
      </pivotArea>
    </format>
    <format dxfId="256">
      <pivotArea collapsedLevelsAreSubtotals="1" fieldPosition="0">
        <references count="3">
          <reference field="2" count="1">
            <x v="6"/>
          </reference>
          <reference field="8" count="1" selected="0">
            <x v="0"/>
          </reference>
          <reference field="19" count="1" selected="0">
            <x v="4"/>
          </reference>
        </references>
      </pivotArea>
    </format>
    <format dxfId="255">
      <pivotArea collapsedLevelsAreSubtotals="1" fieldPosition="0">
        <references count="3">
          <reference field="2" count="1">
            <x v="7"/>
          </reference>
          <reference field="8" count="1" selected="0">
            <x v="0"/>
          </reference>
          <reference field="19" count="1" selected="0">
            <x v="4"/>
          </reference>
        </references>
      </pivotArea>
    </format>
    <format dxfId="254">
      <pivotArea collapsedLevelsAreSubtotals="1" fieldPosition="0">
        <references count="3">
          <reference field="2" count="1">
            <x v="8"/>
          </reference>
          <reference field="8" count="1" selected="0">
            <x v="0"/>
          </reference>
          <reference field="19" count="1" selected="0">
            <x v="4"/>
          </reference>
        </references>
      </pivotArea>
    </format>
    <format dxfId="253">
      <pivotArea collapsedLevelsAreSubtotals="1" fieldPosition="0">
        <references count="3">
          <reference field="2" count="1">
            <x v="9"/>
          </reference>
          <reference field="8" count="1" selected="0">
            <x v="0"/>
          </reference>
          <reference field="19" count="1" selected="0">
            <x v="4"/>
          </reference>
        </references>
      </pivotArea>
    </format>
    <format dxfId="252">
      <pivotArea collapsedLevelsAreSubtotals="1" fieldPosition="0">
        <references count="2">
          <reference field="8" count="1" selected="0">
            <x v="0"/>
          </reference>
          <reference field="19" count="1">
            <x v="5"/>
          </reference>
        </references>
      </pivotArea>
    </format>
    <format dxfId="251">
      <pivotArea collapsedLevelsAreSubtotals="1" fieldPosition="0">
        <references count="3">
          <reference field="2" count="1">
            <x v="0"/>
          </reference>
          <reference field="8" count="1" selected="0">
            <x v="0"/>
          </reference>
          <reference field="19" count="1" selected="0">
            <x v="5"/>
          </reference>
        </references>
      </pivotArea>
    </format>
    <format dxfId="250">
      <pivotArea collapsedLevelsAreSubtotals="1" fieldPosition="0">
        <references count="3">
          <reference field="2" count="1">
            <x v="1"/>
          </reference>
          <reference field="8" count="1" selected="0">
            <x v="0"/>
          </reference>
          <reference field="19" count="1" selected="0">
            <x v="5"/>
          </reference>
        </references>
      </pivotArea>
    </format>
    <format dxfId="249">
      <pivotArea collapsedLevelsAreSubtotals="1" fieldPosition="0">
        <references count="3">
          <reference field="2" count="1">
            <x v="4"/>
          </reference>
          <reference field="8" count="1" selected="0">
            <x v="0"/>
          </reference>
          <reference field="19" count="1" selected="0">
            <x v="5"/>
          </reference>
        </references>
      </pivotArea>
    </format>
    <format dxfId="248">
      <pivotArea collapsedLevelsAreSubtotals="1" fieldPosition="0">
        <references count="3">
          <reference field="2" count="1">
            <x v="5"/>
          </reference>
          <reference field="8" count="1" selected="0">
            <x v="0"/>
          </reference>
          <reference field="19" count="1" selected="0">
            <x v="5"/>
          </reference>
        </references>
      </pivotArea>
    </format>
    <format dxfId="247">
      <pivotArea collapsedLevelsAreSubtotals="1" fieldPosition="0">
        <references count="3">
          <reference field="2" count="1">
            <x v="6"/>
          </reference>
          <reference field="8" count="1" selected="0">
            <x v="0"/>
          </reference>
          <reference field="19" count="1" selected="0">
            <x v="5"/>
          </reference>
        </references>
      </pivotArea>
    </format>
    <format dxfId="246">
      <pivotArea collapsedLevelsAreSubtotals="1" fieldPosition="0">
        <references count="3">
          <reference field="2" count="1">
            <x v="7"/>
          </reference>
          <reference field="8" count="1" selected="0">
            <x v="0"/>
          </reference>
          <reference field="19" count="1" selected="0">
            <x v="5"/>
          </reference>
        </references>
      </pivotArea>
    </format>
    <format dxfId="245">
      <pivotArea collapsedLevelsAreSubtotals="1" fieldPosition="0">
        <references count="3">
          <reference field="2" count="1">
            <x v="8"/>
          </reference>
          <reference field="8" count="1" selected="0">
            <x v="0"/>
          </reference>
          <reference field="19" count="1" selected="0">
            <x v="5"/>
          </reference>
        </references>
      </pivotArea>
    </format>
    <format dxfId="244">
      <pivotArea collapsedLevelsAreSubtotals="1" fieldPosition="0">
        <references count="3">
          <reference field="2" count="1">
            <x v="9"/>
          </reference>
          <reference field="8" count="1" selected="0">
            <x v="0"/>
          </reference>
          <reference field="19" count="1" selected="0">
            <x v="5"/>
          </reference>
        </references>
      </pivotArea>
    </format>
    <format dxfId="243">
      <pivotArea collapsedLevelsAreSubtotals="1" fieldPosition="0">
        <references count="2">
          <reference field="8" count="1" selected="0">
            <x v="0"/>
          </reference>
          <reference field="19" count="1">
            <x v="6"/>
          </reference>
        </references>
      </pivotArea>
    </format>
    <format dxfId="242">
      <pivotArea collapsedLevelsAreSubtotals="1" fieldPosition="0">
        <references count="3">
          <reference field="2" count="1">
            <x v="2"/>
          </reference>
          <reference field="8" count="1" selected="0">
            <x v="0"/>
          </reference>
          <reference field="19" count="1" selected="0">
            <x v="6"/>
          </reference>
        </references>
      </pivotArea>
    </format>
    <format dxfId="241">
      <pivotArea collapsedLevelsAreSubtotals="1" fieldPosition="0">
        <references count="2">
          <reference field="8" count="1" selected="0">
            <x v="0"/>
          </reference>
          <reference field="19" count="1">
            <x v="7"/>
          </reference>
        </references>
      </pivotArea>
    </format>
    <format dxfId="240">
      <pivotArea collapsedLevelsAreSubtotals="1" fieldPosition="0">
        <references count="3">
          <reference field="2" count="1">
            <x v="0"/>
          </reference>
          <reference field="8" count="1" selected="0">
            <x v="0"/>
          </reference>
          <reference field="19" count="1" selected="0">
            <x v="7"/>
          </reference>
        </references>
      </pivotArea>
    </format>
    <format dxfId="239">
      <pivotArea collapsedLevelsAreSubtotals="1" fieldPosition="0">
        <references count="2">
          <reference field="8" count="1" selected="0">
            <x v="0"/>
          </reference>
          <reference field="19" count="1">
            <x v="8"/>
          </reference>
        </references>
      </pivotArea>
    </format>
    <format dxfId="238">
      <pivotArea collapsedLevelsAreSubtotals="1" fieldPosition="0">
        <references count="3">
          <reference field="2" count="1">
            <x v="6"/>
          </reference>
          <reference field="8" count="1" selected="0">
            <x v="0"/>
          </reference>
          <reference field="19" count="1" selected="0">
            <x v="8"/>
          </reference>
        </references>
      </pivotArea>
    </format>
    <format dxfId="237">
      <pivotArea collapsedLevelsAreSubtotals="1" fieldPosition="0">
        <references count="2">
          <reference field="8" count="1" selected="0">
            <x v="0"/>
          </reference>
          <reference field="19" count="1">
            <x v="9"/>
          </reference>
        </references>
      </pivotArea>
    </format>
    <format dxfId="236">
      <pivotArea collapsedLevelsAreSubtotals="1" fieldPosition="0">
        <references count="3">
          <reference field="2" count="1">
            <x v="0"/>
          </reference>
          <reference field="8" count="1" selected="0">
            <x v="0"/>
          </reference>
          <reference field="19" count="1" selected="0">
            <x v="9"/>
          </reference>
        </references>
      </pivotArea>
    </format>
    <format dxfId="235">
      <pivotArea collapsedLevelsAreSubtotals="1" fieldPosition="0">
        <references count="3">
          <reference field="2" count="1">
            <x v="1"/>
          </reference>
          <reference field="8" count="1" selected="0">
            <x v="0"/>
          </reference>
          <reference field="19" count="1" selected="0">
            <x v="9"/>
          </reference>
        </references>
      </pivotArea>
    </format>
    <format dxfId="234">
      <pivotArea collapsedLevelsAreSubtotals="1" fieldPosition="0">
        <references count="3">
          <reference field="2" count="1">
            <x v="5"/>
          </reference>
          <reference field="8" count="1" selected="0">
            <x v="0"/>
          </reference>
          <reference field="19" count="1" selected="0">
            <x v="9"/>
          </reference>
        </references>
      </pivotArea>
    </format>
    <format dxfId="233">
      <pivotArea collapsedLevelsAreSubtotals="1" fieldPosition="0">
        <references count="3">
          <reference field="2" count="1">
            <x v="6"/>
          </reference>
          <reference field="8" count="1" selected="0">
            <x v="0"/>
          </reference>
          <reference field="19" count="1" selected="0">
            <x v="9"/>
          </reference>
        </references>
      </pivotArea>
    </format>
    <format dxfId="232">
      <pivotArea collapsedLevelsAreSubtotals="1" fieldPosition="0">
        <references count="3">
          <reference field="2" count="1">
            <x v="7"/>
          </reference>
          <reference field="8" count="1" selected="0">
            <x v="0"/>
          </reference>
          <reference field="19" count="1" selected="0">
            <x v="9"/>
          </reference>
        </references>
      </pivotArea>
    </format>
    <format dxfId="231">
      <pivotArea collapsedLevelsAreSubtotals="1" fieldPosition="0">
        <references count="3">
          <reference field="2" count="1">
            <x v="8"/>
          </reference>
          <reference field="8" count="1" selected="0">
            <x v="0"/>
          </reference>
          <reference field="19" count="1" selected="0">
            <x v="9"/>
          </reference>
        </references>
      </pivotArea>
    </format>
    <format dxfId="230">
      <pivotArea collapsedLevelsAreSubtotals="1" fieldPosition="0">
        <references count="2">
          <reference field="8" count="1" selected="0">
            <x v="0"/>
          </reference>
          <reference field="19" count="1">
            <x v="10"/>
          </reference>
        </references>
      </pivotArea>
    </format>
    <format dxfId="229">
      <pivotArea collapsedLevelsAreSubtotals="1" fieldPosition="0">
        <references count="3">
          <reference field="2" count="1">
            <x v="2"/>
          </reference>
          <reference field="8" count="1" selected="0">
            <x v="0"/>
          </reference>
          <reference field="19" count="1" selected="0">
            <x v="10"/>
          </reference>
        </references>
      </pivotArea>
    </format>
    <format dxfId="228">
      <pivotArea collapsedLevelsAreSubtotals="1" fieldPosition="0">
        <references count="3">
          <reference field="2" count="1">
            <x v="4"/>
          </reference>
          <reference field="8" count="1" selected="0">
            <x v="0"/>
          </reference>
          <reference field="19" count="1" selected="0">
            <x v="10"/>
          </reference>
        </references>
      </pivotArea>
    </format>
    <format dxfId="227">
      <pivotArea collapsedLevelsAreSubtotals="1" fieldPosition="0">
        <references count="3">
          <reference field="2" count="1">
            <x v="5"/>
          </reference>
          <reference field="8" count="1" selected="0">
            <x v="0"/>
          </reference>
          <reference field="19" count="1" selected="0">
            <x v="10"/>
          </reference>
        </references>
      </pivotArea>
    </format>
    <format dxfId="226">
      <pivotArea collapsedLevelsAreSubtotals="1" fieldPosition="0">
        <references count="3">
          <reference field="2" count="1">
            <x v="6"/>
          </reference>
          <reference field="8" count="1" selected="0">
            <x v="0"/>
          </reference>
          <reference field="19" count="1" selected="0">
            <x v="10"/>
          </reference>
        </references>
      </pivotArea>
    </format>
    <format dxfId="225">
      <pivotArea collapsedLevelsAreSubtotals="1" fieldPosition="0">
        <references count="3">
          <reference field="2" count="1">
            <x v="7"/>
          </reference>
          <reference field="8" count="1" selected="0">
            <x v="0"/>
          </reference>
          <reference field="19" count="1" selected="0">
            <x v="10"/>
          </reference>
        </references>
      </pivotArea>
    </format>
    <format dxfId="224">
      <pivotArea collapsedLevelsAreSubtotals="1" fieldPosition="0">
        <references count="3">
          <reference field="2" count="1">
            <x v="8"/>
          </reference>
          <reference field="8" count="1" selected="0">
            <x v="0"/>
          </reference>
          <reference field="19" count="1" selected="0">
            <x v="10"/>
          </reference>
        </references>
      </pivotArea>
    </format>
    <format dxfId="223">
      <pivotArea collapsedLevelsAreSubtotals="1" fieldPosition="0">
        <references count="3">
          <reference field="2" count="1">
            <x v="9"/>
          </reference>
          <reference field="8" count="1" selected="0">
            <x v="0"/>
          </reference>
          <reference field="19" count="1" selected="0">
            <x v="10"/>
          </reference>
        </references>
      </pivotArea>
    </format>
    <format dxfId="222">
      <pivotArea collapsedLevelsAreSubtotals="1" fieldPosition="0">
        <references count="2">
          <reference field="8" count="1" selected="0">
            <x v="0"/>
          </reference>
          <reference field="19" count="1">
            <x v="11"/>
          </reference>
        </references>
      </pivotArea>
    </format>
    <format dxfId="221">
      <pivotArea collapsedLevelsAreSubtotals="1" fieldPosition="0">
        <references count="3">
          <reference field="2" count="1">
            <x v="2"/>
          </reference>
          <reference field="8" count="1" selected="0">
            <x v="0"/>
          </reference>
          <reference field="19" count="1" selected="0">
            <x v="11"/>
          </reference>
        </references>
      </pivotArea>
    </format>
    <format dxfId="220">
      <pivotArea collapsedLevelsAreSubtotals="1" fieldPosition="0">
        <references count="3">
          <reference field="2" count="1">
            <x v="4"/>
          </reference>
          <reference field="8" count="1" selected="0">
            <x v="0"/>
          </reference>
          <reference field="19" count="1" selected="0">
            <x v="11"/>
          </reference>
        </references>
      </pivotArea>
    </format>
    <format dxfId="219">
      <pivotArea collapsedLevelsAreSubtotals="1" fieldPosition="0">
        <references count="3">
          <reference field="2" count="1">
            <x v="5"/>
          </reference>
          <reference field="8" count="1" selected="0">
            <x v="0"/>
          </reference>
          <reference field="19" count="1" selected="0">
            <x v="11"/>
          </reference>
        </references>
      </pivotArea>
    </format>
    <format dxfId="218">
      <pivotArea collapsedLevelsAreSubtotals="1" fieldPosition="0">
        <references count="3">
          <reference field="2" count="1">
            <x v="6"/>
          </reference>
          <reference field="8" count="1" selected="0">
            <x v="0"/>
          </reference>
          <reference field="19" count="1" selected="0">
            <x v="11"/>
          </reference>
        </references>
      </pivotArea>
    </format>
    <format dxfId="217">
      <pivotArea collapsedLevelsAreSubtotals="1" fieldPosition="0">
        <references count="3">
          <reference field="2" count="1">
            <x v="7"/>
          </reference>
          <reference field="8" count="1" selected="0">
            <x v="0"/>
          </reference>
          <reference field="19" count="1" selected="0">
            <x v="11"/>
          </reference>
        </references>
      </pivotArea>
    </format>
    <format dxfId="216">
      <pivotArea collapsedLevelsAreSubtotals="1" fieldPosition="0">
        <references count="3">
          <reference field="2" count="1">
            <x v="8"/>
          </reference>
          <reference field="8" count="1" selected="0">
            <x v="0"/>
          </reference>
          <reference field="19" count="1" selected="0">
            <x v="11"/>
          </reference>
        </references>
      </pivotArea>
    </format>
    <format dxfId="215">
      <pivotArea collapsedLevelsAreSubtotals="1" fieldPosition="0">
        <references count="3">
          <reference field="2" count="1">
            <x v="9"/>
          </reference>
          <reference field="8" count="1" selected="0">
            <x v="0"/>
          </reference>
          <reference field="19" count="1" selected="0">
            <x v="11"/>
          </reference>
        </references>
      </pivotArea>
    </format>
    <format dxfId="214">
      <pivotArea collapsedLevelsAreSubtotals="1" fieldPosition="0">
        <references count="2">
          <reference field="8" count="1" selected="0">
            <x v="0"/>
          </reference>
          <reference field="19" count="1">
            <x v="12"/>
          </reference>
        </references>
      </pivotArea>
    </format>
    <format dxfId="213">
      <pivotArea collapsedLevelsAreSubtotals="1" fieldPosition="0">
        <references count="3">
          <reference field="2" count="1">
            <x v="0"/>
          </reference>
          <reference field="8" count="1" selected="0">
            <x v="0"/>
          </reference>
          <reference field="19" count="1" selected="0">
            <x v="12"/>
          </reference>
        </references>
      </pivotArea>
    </format>
    <format dxfId="212">
      <pivotArea collapsedLevelsAreSubtotals="1" fieldPosition="0">
        <references count="3">
          <reference field="2" count="1">
            <x v="1"/>
          </reference>
          <reference field="8" count="1" selected="0">
            <x v="0"/>
          </reference>
          <reference field="19" count="1" selected="0">
            <x v="12"/>
          </reference>
        </references>
      </pivotArea>
    </format>
    <format dxfId="211">
      <pivotArea collapsedLevelsAreSubtotals="1" fieldPosition="0">
        <references count="3">
          <reference field="2" count="1">
            <x v="2"/>
          </reference>
          <reference field="8" count="1" selected="0">
            <x v="0"/>
          </reference>
          <reference field="19" count="1" selected="0">
            <x v="12"/>
          </reference>
        </references>
      </pivotArea>
    </format>
    <format dxfId="210">
      <pivotArea collapsedLevelsAreSubtotals="1" fieldPosition="0">
        <references count="3">
          <reference field="2" count="1">
            <x v="3"/>
          </reference>
          <reference field="8" count="1" selected="0">
            <x v="0"/>
          </reference>
          <reference field="19" count="1" selected="0">
            <x v="12"/>
          </reference>
        </references>
      </pivotArea>
    </format>
    <format dxfId="209">
      <pivotArea collapsedLevelsAreSubtotals="1" fieldPosition="0">
        <references count="3">
          <reference field="2" count="1">
            <x v="4"/>
          </reference>
          <reference field="8" count="1" selected="0">
            <x v="0"/>
          </reference>
          <reference field="19" count="1" selected="0">
            <x v="12"/>
          </reference>
        </references>
      </pivotArea>
    </format>
    <format dxfId="208">
      <pivotArea collapsedLevelsAreSubtotals="1" fieldPosition="0">
        <references count="3">
          <reference field="2" count="1">
            <x v="5"/>
          </reference>
          <reference field="8" count="1" selected="0">
            <x v="0"/>
          </reference>
          <reference field="19" count="1" selected="0">
            <x v="12"/>
          </reference>
        </references>
      </pivotArea>
    </format>
    <format dxfId="207">
      <pivotArea collapsedLevelsAreSubtotals="1" fieldPosition="0">
        <references count="3">
          <reference field="2" count="1">
            <x v="6"/>
          </reference>
          <reference field="8" count="1" selected="0">
            <x v="0"/>
          </reference>
          <reference field="19" count="1" selected="0">
            <x v="12"/>
          </reference>
        </references>
      </pivotArea>
    </format>
    <format dxfId="206">
      <pivotArea collapsedLevelsAreSubtotals="1" fieldPosition="0">
        <references count="3">
          <reference field="2" count="1">
            <x v="7"/>
          </reference>
          <reference field="8" count="1" selected="0">
            <x v="0"/>
          </reference>
          <reference field="19" count="1" selected="0">
            <x v="12"/>
          </reference>
        </references>
      </pivotArea>
    </format>
    <format dxfId="205">
      <pivotArea collapsedLevelsAreSubtotals="1" fieldPosition="0">
        <references count="3">
          <reference field="2" count="1">
            <x v="8"/>
          </reference>
          <reference field="8" count="1" selected="0">
            <x v="0"/>
          </reference>
          <reference field="19" count="1" selected="0">
            <x v="12"/>
          </reference>
        </references>
      </pivotArea>
    </format>
    <format dxfId="204">
      <pivotArea collapsedLevelsAreSubtotals="1" fieldPosition="0">
        <references count="3">
          <reference field="2" count="1">
            <x v="9"/>
          </reference>
          <reference field="8" count="1" selected="0">
            <x v="0"/>
          </reference>
          <reference field="19" count="1" selected="0">
            <x v="12"/>
          </reference>
        </references>
      </pivotArea>
    </format>
    <format dxfId="203">
      <pivotArea collapsedLevelsAreSubtotals="1" fieldPosition="0">
        <references count="2">
          <reference field="8" count="1" selected="0">
            <x v="0"/>
          </reference>
          <reference field="19" count="1">
            <x v="13"/>
          </reference>
        </references>
      </pivotArea>
    </format>
    <format dxfId="202">
      <pivotArea collapsedLevelsAreSubtotals="1" fieldPosition="0">
        <references count="3">
          <reference field="2" count="1">
            <x v="1"/>
          </reference>
          <reference field="8" count="1" selected="0">
            <x v="0"/>
          </reference>
          <reference field="19" count="1" selected="0">
            <x v="13"/>
          </reference>
        </references>
      </pivotArea>
    </format>
    <format dxfId="201">
      <pivotArea collapsedLevelsAreSubtotals="1" fieldPosition="0">
        <references count="2">
          <reference field="8" count="1" selected="0">
            <x v="0"/>
          </reference>
          <reference field="19" count="1">
            <x v="14"/>
          </reference>
        </references>
      </pivotArea>
    </format>
    <format dxfId="200">
      <pivotArea collapsedLevelsAreSubtotals="1" fieldPosition="0">
        <references count="3">
          <reference field="2" count="1">
            <x v="2"/>
          </reference>
          <reference field="8" count="1" selected="0">
            <x v="0"/>
          </reference>
          <reference field="19" count="1" selected="0">
            <x v="14"/>
          </reference>
        </references>
      </pivotArea>
    </format>
    <format dxfId="199">
      <pivotArea collapsedLevelsAreSubtotals="1" fieldPosition="0">
        <references count="3">
          <reference field="2" count="1">
            <x v="5"/>
          </reference>
          <reference field="8" count="1" selected="0">
            <x v="0"/>
          </reference>
          <reference field="19" count="1" selected="0">
            <x v="14"/>
          </reference>
        </references>
      </pivotArea>
    </format>
    <format dxfId="198">
      <pivotArea collapsedLevelsAreSubtotals="1" fieldPosition="0">
        <references count="3">
          <reference field="2" count="1">
            <x v="6"/>
          </reference>
          <reference field="8" count="1" selected="0">
            <x v="0"/>
          </reference>
          <reference field="19" count="1" selected="0">
            <x v="14"/>
          </reference>
        </references>
      </pivotArea>
    </format>
    <format dxfId="197">
      <pivotArea collapsedLevelsAreSubtotals="1" fieldPosition="0">
        <references count="3">
          <reference field="2" count="1">
            <x v="7"/>
          </reference>
          <reference field="8" count="1" selected="0">
            <x v="0"/>
          </reference>
          <reference field="19" count="1" selected="0">
            <x v="14"/>
          </reference>
        </references>
      </pivotArea>
    </format>
    <format dxfId="196">
      <pivotArea collapsedLevelsAreSubtotals="1" fieldPosition="0">
        <references count="3">
          <reference field="2" count="1">
            <x v="8"/>
          </reference>
          <reference field="8" count="1" selected="0">
            <x v="0"/>
          </reference>
          <reference field="19" count="1" selected="0">
            <x v="14"/>
          </reference>
        </references>
      </pivotArea>
    </format>
    <format dxfId="195">
      <pivotArea collapsedLevelsAreSubtotals="1" fieldPosition="0">
        <references count="3">
          <reference field="2" count="1">
            <x v="9"/>
          </reference>
          <reference field="8" count="1" selected="0">
            <x v="0"/>
          </reference>
          <reference field="19" count="1" selected="0">
            <x v="14"/>
          </reference>
        </references>
      </pivotArea>
    </format>
    <format dxfId="194">
      <pivotArea collapsedLevelsAreSubtotals="1" fieldPosition="0">
        <references count="2">
          <reference field="8" count="1" selected="0">
            <x v="0"/>
          </reference>
          <reference field="19" count="1">
            <x v="15"/>
          </reference>
        </references>
      </pivotArea>
    </format>
    <format dxfId="193">
      <pivotArea collapsedLevelsAreSubtotals="1" fieldPosition="0">
        <references count="3">
          <reference field="2" count="1">
            <x v="0"/>
          </reference>
          <reference field="8" count="1" selected="0">
            <x v="0"/>
          </reference>
          <reference field="19" count="1" selected="0">
            <x v="15"/>
          </reference>
        </references>
      </pivotArea>
    </format>
    <format dxfId="192">
      <pivotArea collapsedLevelsAreSubtotals="1" fieldPosition="0">
        <references count="2">
          <reference field="8" count="1" selected="0">
            <x v="0"/>
          </reference>
          <reference field="19" count="1">
            <x v="16"/>
          </reference>
        </references>
      </pivotArea>
    </format>
    <format dxfId="191">
      <pivotArea collapsedLevelsAreSubtotals="1" fieldPosition="0">
        <references count="3">
          <reference field="2" count="1">
            <x v="2"/>
          </reference>
          <reference field="8" count="1" selected="0">
            <x v="0"/>
          </reference>
          <reference field="19" count="1" selected="0">
            <x v="16"/>
          </reference>
        </references>
      </pivotArea>
    </format>
    <format dxfId="190">
      <pivotArea collapsedLevelsAreSubtotals="1" fieldPosition="0">
        <references count="3">
          <reference field="2" count="1">
            <x v="4"/>
          </reference>
          <reference field="8" count="1" selected="0">
            <x v="0"/>
          </reference>
          <reference field="19" count="1" selected="0">
            <x v="16"/>
          </reference>
        </references>
      </pivotArea>
    </format>
    <format dxfId="189">
      <pivotArea collapsedLevelsAreSubtotals="1" fieldPosition="0">
        <references count="3">
          <reference field="2" count="1">
            <x v="5"/>
          </reference>
          <reference field="8" count="1" selected="0">
            <x v="0"/>
          </reference>
          <reference field="19" count="1" selected="0">
            <x v="16"/>
          </reference>
        </references>
      </pivotArea>
    </format>
    <format dxfId="188">
      <pivotArea collapsedLevelsAreSubtotals="1" fieldPosition="0">
        <references count="3">
          <reference field="2" count="1">
            <x v="6"/>
          </reference>
          <reference field="8" count="1" selected="0">
            <x v="0"/>
          </reference>
          <reference field="19" count="1" selected="0">
            <x v="16"/>
          </reference>
        </references>
      </pivotArea>
    </format>
    <format dxfId="187">
      <pivotArea collapsedLevelsAreSubtotals="1" fieldPosition="0">
        <references count="3">
          <reference field="2" count="1">
            <x v="7"/>
          </reference>
          <reference field="8" count="1" selected="0">
            <x v="0"/>
          </reference>
          <reference field="19" count="1" selected="0">
            <x v="16"/>
          </reference>
        </references>
      </pivotArea>
    </format>
    <format dxfId="186">
      <pivotArea collapsedLevelsAreSubtotals="1" fieldPosition="0">
        <references count="3">
          <reference field="2" count="1">
            <x v="8"/>
          </reference>
          <reference field="8" count="1" selected="0">
            <x v="0"/>
          </reference>
          <reference field="19" count="1" selected="0">
            <x v="16"/>
          </reference>
        </references>
      </pivotArea>
    </format>
    <format dxfId="185">
      <pivotArea collapsedLevelsAreSubtotals="1" fieldPosition="0">
        <references count="3">
          <reference field="2" count="1">
            <x v="9"/>
          </reference>
          <reference field="8" count="1" selected="0">
            <x v="0"/>
          </reference>
          <reference field="19" count="1" selected="0">
            <x v="16"/>
          </reference>
        </references>
      </pivotArea>
    </format>
    <format dxfId="184">
      <pivotArea collapsedLevelsAreSubtotals="1" fieldPosition="0">
        <references count="2">
          <reference field="8" count="1" selected="0">
            <x v="0"/>
          </reference>
          <reference field="19" count="1">
            <x v="17"/>
          </reference>
        </references>
      </pivotArea>
    </format>
    <format dxfId="183">
      <pivotArea collapsedLevelsAreSubtotals="1" fieldPosition="0">
        <references count="3">
          <reference field="2" count="1">
            <x v="2"/>
          </reference>
          <reference field="8" count="1" selected="0">
            <x v="0"/>
          </reference>
          <reference field="19" count="1" selected="0">
            <x v="17"/>
          </reference>
        </references>
      </pivotArea>
    </format>
    <format dxfId="182">
      <pivotArea collapsedLevelsAreSubtotals="1" fieldPosition="0">
        <references count="2">
          <reference field="8" count="1" selected="0">
            <x v="0"/>
          </reference>
          <reference field="19" count="1">
            <x v="18"/>
          </reference>
        </references>
      </pivotArea>
    </format>
    <format dxfId="181">
      <pivotArea collapsedLevelsAreSubtotals="1" fieldPosition="0">
        <references count="3">
          <reference field="2" count="1">
            <x v="4"/>
          </reference>
          <reference field="8" count="1" selected="0">
            <x v="0"/>
          </reference>
          <reference field="19" count="1" selected="0">
            <x v="18"/>
          </reference>
        </references>
      </pivotArea>
    </format>
    <format dxfId="180">
      <pivotArea collapsedLevelsAreSubtotals="1" fieldPosition="0">
        <references count="3">
          <reference field="2" count="1">
            <x v="6"/>
          </reference>
          <reference field="8" count="1" selected="0">
            <x v="0"/>
          </reference>
          <reference field="19" count="1" selected="0">
            <x v="18"/>
          </reference>
        </references>
      </pivotArea>
    </format>
    <format dxfId="179">
      <pivotArea collapsedLevelsAreSubtotals="1" fieldPosition="0">
        <references count="3">
          <reference field="2" count="1">
            <x v="7"/>
          </reference>
          <reference field="8" count="1" selected="0">
            <x v="0"/>
          </reference>
          <reference field="19" count="1" selected="0">
            <x v="18"/>
          </reference>
        </references>
      </pivotArea>
    </format>
    <format dxfId="178">
      <pivotArea collapsedLevelsAreSubtotals="1" fieldPosition="0">
        <references count="1">
          <reference field="8" count="1">
            <x v="1"/>
          </reference>
        </references>
      </pivotArea>
    </format>
    <format dxfId="177">
      <pivotArea collapsedLevelsAreSubtotals="1" fieldPosition="0">
        <references count="2">
          <reference field="8" count="1" selected="0">
            <x v="1"/>
          </reference>
          <reference field="19" count="1">
            <x v="4"/>
          </reference>
        </references>
      </pivotArea>
    </format>
    <format dxfId="176">
      <pivotArea collapsedLevelsAreSubtotals="1" fieldPosition="0">
        <references count="3">
          <reference field="2" count="1">
            <x v="8"/>
          </reference>
          <reference field="8" count="1" selected="0">
            <x v="1"/>
          </reference>
          <reference field="19" count="1" selected="0">
            <x v="4"/>
          </reference>
        </references>
      </pivotArea>
    </format>
    <format dxfId="175">
      <pivotArea collapsedLevelsAreSubtotals="1" fieldPosition="0">
        <references count="2">
          <reference field="8" count="1" selected="0">
            <x v="1"/>
          </reference>
          <reference field="19" count="1">
            <x v="6"/>
          </reference>
        </references>
      </pivotArea>
    </format>
    <format dxfId="174">
      <pivotArea collapsedLevelsAreSubtotals="1" fieldPosition="0">
        <references count="3">
          <reference field="2" count="1">
            <x v="2"/>
          </reference>
          <reference field="8" count="1" selected="0">
            <x v="1"/>
          </reference>
          <reference field="19" count="1" selected="0">
            <x v="6"/>
          </reference>
        </references>
      </pivotArea>
    </format>
    <format dxfId="173">
      <pivotArea collapsedLevelsAreSubtotals="1" fieldPosition="0">
        <references count="2">
          <reference field="8" count="1" selected="0">
            <x v="1"/>
          </reference>
          <reference field="19" count="1">
            <x v="10"/>
          </reference>
        </references>
      </pivotArea>
    </format>
    <format dxfId="172">
      <pivotArea collapsedLevelsAreSubtotals="1" fieldPosition="0">
        <references count="3">
          <reference field="2" count="1">
            <x v="9"/>
          </reference>
          <reference field="8" count="1" selected="0">
            <x v="1"/>
          </reference>
          <reference field="19" count="1" selected="0">
            <x v="10"/>
          </reference>
        </references>
      </pivotArea>
    </format>
    <format dxfId="171">
      <pivotArea collapsedLevelsAreSubtotals="1" fieldPosition="0">
        <references count="2">
          <reference field="8" count="1" selected="0">
            <x v="1"/>
          </reference>
          <reference field="19" count="1">
            <x v="11"/>
          </reference>
        </references>
      </pivotArea>
    </format>
    <format dxfId="170">
      <pivotArea collapsedLevelsAreSubtotals="1" fieldPosition="0">
        <references count="2">
          <reference field="8" count="1" selected="0">
            <x v="1"/>
          </reference>
          <reference field="19" count="1">
            <x v="12"/>
          </reference>
        </references>
      </pivotArea>
    </format>
    <format dxfId="169">
      <pivotArea collapsedLevelsAreSubtotals="1" fieldPosition="0">
        <references count="3">
          <reference field="2" count="1">
            <x v="9"/>
          </reference>
          <reference field="8" count="1" selected="0">
            <x v="1"/>
          </reference>
          <reference field="19" count="1" selected="0">
            <x v="12"/>
          </reference>
        </references>
      </pivotArea>
    </format>
    <format dxfId="168">
      <pivotArea collapsedLevelsAreSubtotals="1" fieldPosition="0">
        <references count="2">
          <reference field="8" count="1" selected="0">
            <x v="1"/>
          </reference>
          <reference field="19" count="1">
            <x v="14"/>
          </reference>
        </references>
      </pivotArea>
    </format>
    <format dxfId="167">
      <pivotArea collapsedLevelsAreSubtotals="1" fieldPosition="0">
        <references count="3">
          <reference field="2" count="1">
            <x v="8"/>
          </reference>
          <reference field="8" count="1" selected="0">
            <x v="1"/>
          </reference>
          <reference field="19" count="1" selected="0">
            <x v="14"/>
          </reference>
        </references>
      </pivotArea>
    </format>
    <format dxfId="166">
      <pivotArea collapsedLevelsAreSubtotals="1" fieldPosition="0">
        <references count="2">
          <reference field="8" count="1" selected="0">
            <x v="1"/>
          </reference>
          <reference field="19" count="1">
            <x v="16"/>
          </reference>
        </references>
      </pivotArea>
    </format>
    <format dxfId="165">
      <pivotArea collapsedLevelsAreSubtotals="1" fieldPosition="0">
        <references count="3">
          <reference field="2" count="1">
            <x v="8"/>
          </reference>
          <reference field="8" count="1" selected="0">
            <x v="1"/>
          </reference>
          <reference field="19" count="1" selected="0">
            <x v="16"/>
          </reference>
        </references>
      </pivotArea>
    </format>
    <format dxfId="164">
      <pivotArea collapsedLevelsAreSubtotals="1" fieldPosition="0">
        <references count="3">
          <reference field="2" count="1">
            <x v="9"/>
          </reference>
          <reference field="8" count="1" selected="0">
            <x v="1"/>
          </reference>
          <reference field="19" count="1" selected="0">
            <x v="16"/>
          </reference>
        </references>
      </pivotArea>
    </format>
    <format dxfId="163">
      <pivotArea collapsedLevelsAreSubtotals="1" fieldPosition="0">
        <references count="1">
          <reference field="8" count="1">
            <x v="2"/>
          </reference>
        </references>
      </pivotArea>
    </format>
    <format dxfId="162">
      <pivotArea collapsedLevelsAreSubtotals="1" fieldPosition="0">
        <references count="2">
          <reference field="8" count="1" selected="0">
            <x v="2"/>
          </reference>
          <reference field="19" count="1">
            <x v="15"/>
          </reference>
        </references>
      </pivotArea>
    </format>
    <format dxfId="161">
      <pivotArea collapsedLevelsAreSubtotals="1" fieldPosition="0">
        <references count="3">
          <reference field="2" count="1">
            <x v="0"/>
          </reference>
          <reference field="8" count="1" selected="0">
            <x v="2"/>
          </reference>
          <reference field="19" count="1" selected="0">
            <x v="15"/>
          </reference>
        </references>
      </pivotArea>
    </format>
    <format dxfId="160">
      <pivotArea collapsedLevelsAreSubtotals="1" fieldPosition="0">
        <references count="1">
          <reference field="8" count="1">
            <x v="3"/>
          </reference>
        </references>
      </pivotArea>
    </format>
    <format dxfId="159">
      <pivotArea collapsedLevelsAreSubtotals="1" fieldPosition="0">
        <references count="2">
          <reference field="8" count="1" selected="0">
            <x v="3"/>
          </reference>
          <reference field="19" count="1">
            <x v="19"/>
          </reference>
        </references>
      </pivotArea>
    </format>
    <format dxfId="158">
      <pivotArea collapsedLevelsAreSubtotals="1" fieldPosition="0">
        <references count="3">
          <reference field="2" count="1">
            <x v="10"/>
          </reference>
          <reference field="8" count="1" selected="0">
            <x v="3"/>
          </reference>
          <reference field="19" count="1" selected="0">
            <x v="19"/>
          </reference>
        </references>
      </pivotArea>
    </format>
    <format dxfId="157">
      <pivotArea field="8" type="button" dataOnly="0" labelOnly="1" outline="0" axis="axisRow" fieldPosition="0"/>
    </format>
    <format dxfId="156">
      <pivotArea dataOnly="0" labelOnly="1" fieldPosition="0">
        <references count="1">
          <reference field="8" count="0"/>
        </references>
      </pivotArea>
    </format>
    <format dxfId="155">
      <pivotArea dataOnly="0" labelOnly="1" grandRow="1" outline="0" fieldPosition="0"/>
    </format>
    <format dxfId="154">
      <pivotArea dataOnly="0" labelOnly="1" fieldPosition="0">
        <references count="2">
          <reference field="8" count="1" selected="0">
            <x v="0"/>
          </reference>
          <reference field="19" count="19">
            <x v="0"/>
            <x v="1"/>
            <x v="2"/>
            <x v="3"/>
            <x v="4"/>
            <x v="5"/>
            <x v="6"/>
            <x v="7"/>
            <x v="8"/>
            <x v="9"/>
            <x v="10"/>
            <x v="11"/>
            <x v="12"/>
            <x v="13"/>
            <x v="14"/>
            <x v="15"/>
            <x v="16"/>
            <x v="17"/>
            <x v="18"/>
          </reference>
        </references>
      </pivotArea>
    </format>
    <format dxfId="153">
      <pivotArea dataOnly="0" labelOnly="1" fieldPosition="0">
        <references count="2">
          <reference field="8" count="1" selected="0">
            <x v="1"/>
          </reference>
          <reference field="19" count="7">
            <x v="4"/>
            <x v="6"/>
            <x v="10"/>
            <x v="11"/>
            <x v="12"/>
            <x v="14"/>
            <x v="16"/>
          </reference>
        </references>
      </pivotArea>
    </format>
    <format dxfId="152">
      <pivotArea dataOnly="0" labelOnly="1" fieldPosition="0">
        <references count="2">
          <reference field="8" count="1" selected="0">
            <x v="2"/>
          </reference>
          <reference field="19" count="1">
            <x v="15"/>
          </reference>
        </references>
      </pivotArea>
    </format>
    <format dxfId="151">
      <pivotArea dataOnly="0" labelOnly="1" fieldPosition="0">
        <references count="2">
          <reference field="8" count="1" selected="0">
            <x v="3"/>
          </reference>
          <reference field="19" count="1">
            <x v="19"/>
          </reference>
        </references>
      </pivotArea>
    </format>
    <format dxfId="150">
      <pivotArea dataOnly="0" labelOnly="1" fieldPosition="0">
        <references count="3">
          <reference field="2" count="1">
            <x v="0"/>
          </reference>
          <reference field="8" count="1" selected="0">
            <x v="0"/>
          </reference>
          <reference field="19" count="1" selected="0">
            <x v="0"/>
          </reference>
        </references>
      </pivotArea>
    </format>
    <format dxfId="149">
      <pivotArea dataOnly="0" labelOnly="1" fieldPosition="0">
        <references count="3">
          <reference field="2" count="4">
            <x v="1"/>
            <x v="5"/>
            <x v="6"/>
            <x v="8"/>
          </reference>
          <reference field="8" count="1" selected="0">
            <x v="0"/>
          </reference>
          <reference field="19" count="1" selected="0">
            <x v="1"/>
          </reference>
        </references>
      </pivotArea>
    </format>
    <format dxfId="148">
      <pivotArea dataOnly="0" labelOnly="1" fieldPosition="0">
        <references count="3">
          <reference field="2" count="7">
            <x v="2"/>
            <x v="4"/>
            <x v="5"/>
            <x v="6"/>
            <x v="7"/>
            <x v="8"/>
            <x v="9"/>
          </reference>
          <reference field="8" count="1" selected="0">
            <x v="0"/>
          </reference>
          <reference field="19" count="1" selected="0">
            <x v="2"/>
          </reference>
        </references>
      </pivotArea>
    </format>
    <format dxfId="147">
      <pivotArea dataOnly="0" labelOnly="1" fieldPosition="0">
        <references count="3">
          <reference field="2" count="7">
            <x v="3"/>
            <x v="4"/>
            <x v="5"/>
            <x v="6"/>
            <x v="7"/>
            <x v="8"/>
            <x v="9"/>
          </reference>
          <reference field="8" count="1" selected="0">
            <x v="0"/>
          </reference>
          <reference field="19" count="1" selected="0">
            <x v="3"/>
          </reference>
        </references>
      </pivotArea>
    </format>
    <format dxfId="146">
      <pivotArea dataOnly="0" labelOnly="1" fieldPosition="0">
        <references count="3">
          <reference field="2" count="8">
            <x v="2"/>
            <x v="3"/>
            <x v="4"/>
            <x v="5"/>
            <x v="6"/>
            <x v="7"/>
            <x v="8"/>
            <x v="9"/>
          </reference>
          <reference field="8" count="1" selected="0">
            <x v="0"/>
          </reference>
          <reference field="19" count="1" selected="0">
            <x v="4"/>
          </reference>
        </references>
      </pivotArea>
    </format>
    <format dxfId="145">
      <pivotArea dataOnly="0" labelOnly="1" fieldPosition="0">
        <references count="3">
          <reference field="2" count="8">
            <x v="0"/>
            <x v="1"/>
            <x v="4"/>
            <x v="5"/>
            <x v="6"/>
            <x v="7"/>
            <x v="8"/>
            <x v="9"/>
          </reference>
          <reference field="8" count="1" selected="0">
            <x v="0"/>
          </reference>
          <reference field="19" count="1" selected="0">
            <x v="5"/>
          </reference>
        </references>
      </pivotArea>
    </format>
    <format dxfId="144">
      <pivotArea dataOnly="0" labelOnly="1" fieldPosition="0">
        <references count="3">
          <reference field="2" count="1">
            <x v="2"/>
          </reference>
          <reference field="8" count="1" selected="0">
            <x v="0"/>
          </reference>
          <reference field="19" count="1" selected="0">
            <x v="6"/>
          </reference>
        </references>
      </pivotArea>
    </format>
    <format dxfId="143">
      <pivotArea dataOnly="0" labelOnly="1" fieldPosition="0">
        <references count="3">
          <reference field="2" count="1">
            <x v="0"/>
          </reference>
          <reference field="8" count="1" selected="0">
            <x v="0"/>
          </reference>
          <reference field="19" count="1" selected="0">
            <x v="7"/>
          </reference>
        </references>
      </pivotArea>
    </format>
    <format dxfId="142">
      <pivotArea dataOnly="0" labelOnly="1" fieldPosition="0">
        <references count="3">
          <reference field="2" count="1">
            <x v="6"/>
          </reference>
          <reference field="8" count="1" selected="0">
            <x v="0"/>
          </reference>
          <reference field="19" count="1" selected="0">
            <x v="8"/>
          </reference>
        </references>
      </pivotArea>
    </format>
    <format dxfId="141">
      <pivotArea dataOnly="0" labelOnly="1" fieldPosition="0">
        <references count="3">
          <reference field="2" count="6">
            <x v="0"/>
            <x v="1"/>
            <x v="5"/>
            <x v="6"/>
            <x v="7"/>
            <x v="8"/>
          </reference>
          <reference field="8" count="1" selected="0">
            <x v="0"/>
          </reference>
          <reference field="19" count="1" selected="0">
            <x v="9"/>
          </reference>
        </references>
      </pivotArea>
    </format>
    <format dxfId="140">
      <pivotArea dataOnly="0" labelOnly="1" fieldPosition="0">
        <references count="3">
          <reference field="2" count="7">
            <x v="2"/>
            <x v="4"/>
            <x v="5"/>
            <x v="6"/>
            <x v="7"/>
            <x v="8"/>
            <x v="9"/>
          </reference>
          <reference field="8" count="1" selected="0">
            <x v="0"/>
          </reference>
          <reference field="19" count="1" selected="0">
            <x v="10"/>
          </reference>
        </references>
      </pivotArea>
    </format>
    <format dxfId="139">
      <pivotArea dataOnly="0" labelOnly="1" fieldPosition="0">
        <references count="3">
          <reference field="2" count="7">
            <x v="2"/>
            <x v="4"/>
            <x v="5"/>
            <x v="6"/>
            <x v="7"/>
            <x v="8"/>
            <x v="9"/>
          </reference>
          <reference field="8" count="1" selected="0">
            <x v="0"/>
          </reference>
          <reference field="19" count="1" selected="0">
            <x v="11"/>
          </reference>
        </references>
      </pivotArea>
    </format>
    <format dxfId="138">
      <pivotArea dataOnly="0" labelOnly="1" fieldPosition="0">
        <references count="3">
          <reference field="2" count="10">
            <x v="0"/>
            <x v="1"/>
            <x v="2"/>
            <x v="3"/>
            <x v="4"/>
            <x v="5"/>
            <x v="6"/>
            <x v="7"/>
            <x v="8"/>
            <x v="9"/>
          </reference>
          <reference field="8" count="1" selected="0">
            <x v="0"/>
          </reference>
          <reference field="19" count="1" selected="0">
            <x v="12"/>
          </reference>
        </references>
      </pivotArea>
    </format>
    <format dxfId="137">
      <pivotArea dataOnly="0" labelOnly="1" fieldPosition="0">
        <references count="3">
          <reference field="2" count="1">
            <x v="1"/>
          </reference>
          <reference field="8" count="1" selected="0">
            <x v="0"/>
          </reference>
          <reference field="19" count="1" selected="0">
            <x v="13"/>
          </reference>
        </references>
      </pivotArea>
    </format>
    <format dxfId="136">
      <pivotArea dataOnly="0" labelOnly="1" fieldPosition="0">
        <references count="3">
          <reference field="2" count="6">
            <x v="2"/>
            <x v="5"/>
            <x v="6"/>
            <x v="7"/>
            <x v="8"/>
            <x v="9"/>
          </reference>
          <reference field="8" count="1" selected="0">
            <x v="0"/>
          </reference>
          <reference field="19" count="1" selected="0">
            <x v="14"/>
          </reference>
        </references>
      </pivotArea>
    </format>
    <format dxfId="135">
      <pivotArea dataOnly="0" labelOnly="1" fieldPosition="0">
        <references count="3">
          <reference field="2" count="1">
            <x v="0"/>
          </reference>
          <reference field="8" count="1" selected="0">
            <x v="0"/>
          </reference>
          <reference field="19" count="1" selected="0">
            <x v="15"/>
          </reference>
        </references>
      </pivotArea>
    </format>
    <format dxfId="134">
      <pivotArea dataOnly="0" labelOnly="1" fieldPosition="0">
        <references count="3">
          <reference field="2" count="7">
            <x v="2"/>
            <x v="4"/>
            <x v="5"/>
            <x v="6"/>
            <x v="7"/>
            <x v="8"/>
            <x v="9"/>
          </reference>
          <reference field="8" count="1" selected="0">
            <x v="0"/>
          </reference>
          <reference field="19" count="1" selected="0">
            <x v="16"/>
          </reference>
        </references>
      </pivotArea>
    </format>
    <format dxfId="133">
      <pivotArea dataOnly="0" labelOnly="1" fieldPosition="0">
        <references count="3">
          <reference field="2" count="1">
            <x v="2"/>
          </reference>
          <reference field="8" count="1" selected="0">
            <x v="0"/>
          </reference>
          <reference field="19" count="1" selected="0">
            <x v="17"/>
          </reference>
        </references>
      </pivotArea>
    </format>
    <format dxfId="132">
      <pivotArea dataOnly="0" labelOnly="1" fieldPosition="0">
        <references count="3">
          <reference field="2" count="3">
            <x v="4"/>
            <x v="6"/>
            <x v="7"/>
          </reference>
          <reference field="8" count="1" selected="0">
            <x v="0"/>
          </reference>
          <reference field="19" count="1" selected="0">
            <x v="18"/>
          </reference>
        </references>
      </pivotArea>
    </format>
    <format dxfId="131">
      <pivotArea dataOnly="0" labelOnly="1" fieldPosition="0">
        <references count="3">
          <reference field="2" count="1">
            <x v="8"/>
          </reference>
          <reference field="8" count="1" selected="0">
            <x v="1"/>
          </reference>
          <reference field="19" count="1" selected="0">
            <x v="4"/>
          </reference>
        </references>
      </pivotArea>
    </format>
    <format dxfId="130">
      <pivotArea dataOnly="0" labelOnly="1" fieldPosition="0">
        <references count="3">
          <reference field="2" count="1">
            <x v="2"/>
          </reference>
          <reference field="8" count="1" selected="0">
            <x v="1"/>
          </reference>
          <reference field="19" count="1" selected="0">
            <x v="6"/>
          </reference>
        </references>
      </pivotArea>
    </format>
    <format dxfId="129">
      <pivotArea dataOnly="0" labelOnly="1" fieldPosition="0">
        <references count="3">
          <reference field="2" count="1">
            <x v="9"/>
          </reference>
          <reference field="8" count="1" selected="0">
            <x v="1"/>
          </reference>
          <reference field="19" count="1" selected="0">
            <x v="10"/>
          </reference>
        </references>
      </pivotArea>
    </format>
    <format dxfId="128">
      <pivotArea dataOnly="0" labelOnly="1" fieldPosition="0">
        <references count="3">
          <reference field="2" count="1">
            <x v="9"/>
          </reference>
          <reference field="8" count="1" selected="0">
            <x v="1"/>
          </reference>
          <reference field="19" count="1" selected="0">
            <x v="11"/>
          </reference>
        </references>
      </pivotArea>
    </format>
    <format dxfId="127">
      <pivotArea dataOnly="0" labelOnly="1" fieldPosition="0">
        <references count="3">
          <reference field="2" count="1">
            <x v="9"/>
          </reference>
          <reference field="8" count="1" selected="0">
            <x v="1"/>
          </reference>
          <reference field="19" count="1" selected="0">
            <x v="12"/>
          </reference>
        </references>
      </pivotArea>
    </format>
    <format dxfId="126">
      <pivotArea dataOnly="0" labelOnly="1" fieldPosition="0">
        <references count="3">
          <reference field="2" count="1">
            <x v="8"/>
          </reference>
          <reference field="8" count="1" selected="0">
            <x v="1"/>
          </reference>
          <reference field="19" count="1" selected="0">
            <x v="14"/>
          </reference>
        </references>
      </pivotArea>
    </format>
    <format dxfId="125">
      <pivotArea dataOnly="0" labelOnly="1" fieldPosition="0">
        <references count="3">
          <reference field="2" count="2">
            <x v="8"/>
            <x v="9"/>
          </reference>
          <reference field="8" count="1" selected="0">
            <x v="1"/>
          </reference>
          <reference field="19" count="1" selected="0">
            <x v="16"/>
          </reference>
        </references>
      </pivotArea>
    </format>
    <format dxfId="124">
      <pivotArea dataOnly="0" labelOnly="1" fieldPosition="0">
        <references count="3">
          <reference field="2" count="1">
            <x v="0"/>
          </reference>
          <reference field="8" count="1" selected="0">
            <x v="2"/>
          </reference>
          <reference field="19" count="1" selected="0">
            <x v="15"/>
          </reference>
        </references>
      </pivotArea>
    </format>
    <format dxfId="123">
      <pivotArea dataOnly="0" labelOnly="1" fieldPosition="0">
        <references count="3">
          <reference field="2" count="1">
            <x v="10"/>
          </reference>
          <reference field="8" count="1" selected="0">
            <x v="3"/>
          </reference>
          <reference field="19" count="1" selected="0">
            <x v="19"/>
          </reference>
        </references>
      </pivotArea>
    </format>
    <format dxfId="122">
      <pivotArea dataOnly="0" labelOnly="1" fieldPosition="0">
        <references count="4">
          <reference field="2" count="1" selected="0">
            <x v="0"/>
          </reference>
          <reference field="4" count="3">
            <x v="14"/>
            <x v="24"/>
            <x v="26"/>
          </reference>
          <reference field="8" count="1" selected="0">
            <x v="0"/>
          </reference>
          <reference field="19" count="1" selected="0">
            <x v="0"/>
          </reference>
        </references>
      </pivotArea>
    </format>
    <format dxfId="121">
      <pivotArea dataOnly="0" labelOnly="1" fieldPosition="0">
        <references count="4">
          <reference field="2" count="1" selected="0">
            <x v="1"/>
          </reference>
          <reference field="4" count="1">
            <x v="18"/>
          </reference>
          <reference field="8" count="1" selected="0">
            <x v="0"/>
          </reference>
          <reference field="19" count="1" selected="0">
            <x v="1"/>
          </reference>
        </references>
      </pivotArea>
    </format>
    <format dxfId="120">
      <pivotArea dataOnly="0" labelOnly="1" fieldPosition="0">
        <references count="4">
          <reference field="2" count="1" selected="0">
            <x v="5"/>
          </reference>
          <reference field="4" count="2">
            <x v="64"/>
            <x v="89"/>
          </reference>
          <reference field="8" count="1" selected="0">
            <x v="0"/>
          </reference>
          <reference field="19" count="1" selected="0">
            <x v="1"/>
          </reference>
        </references>
      </pivotArea>
    </format>
    <format dxfId="119">
      <pivotArea dataOnly="0" labelOnly="1" fieldPosition="0">
        <references count="4">
          <reference field="2" count="1" selected="0">
            <x v="6"/>
          </reference>
          <reference field="4" count="9">
            <x v="38"/>
            <x v="44"/>
            <x v="46"/>
            <x v="52"/>
            <x v="56"/>
            <x v="59"/>
            <x v="71"/>
            <x v="82"/>
            <x v="86"/>
          </reference>
          <reference field="8" count="1" selected="0">
            <x v="0"/>
          </reference>
          <reference field="19" count="1" selected="0">
            <x v="1"/>
          </reference>
        </references>
      </pivotArea>
    </format>
    <format dxfId="118">
      <pivotArea dataOnly="0" labelOnly="1" fieldPosition="0">
        <references count="4">
          <reference field="2" count="1" selected="0">
            <x v="8"/>
          </reference>
          <reference field="4" count="1">
            <x v="33"/>
          </reference>
          <reference field="8" count="1" selected="0">
            <x v="0"/>
          </reference>
          <reference field="19" count="1" selected="0">
            <x v="1"/>
          </reference>
        </references>
      </pivotArea>
    </format>
    <format dxfId="117">
      <pivotArea dataOnly="0" labelOnly="1" fieldPosition="0">
        <references count="4">
          <reference field="2" count="1" selected="0">
            <x v="2"/>
          </reference>
          <reference field="4" count="2">
            <x v="15"/>
            <x v="22"/>
          </reference>
          <reference field="8" count="1" selected="0">
            <x v="0"/>
          </reference>
          <reference field="19" count="1" selected="0">
            <x v="2"/>
          </reference>
        </references>
      </pivotArea>
    </format>
    <format dxfId="116">
      <pivotArea dataOnly="0" labelOnly="1" fieldPosition="0">
        <references count="4">
          <reference field="2" count="1" selected="0">
            <x v="4"/>
          </reference>
          <reference field="4" count="12">
            <x v="2"/>
            <x v="27"/>
            <x v="28"/>
            <x v="30"/>
            <x v="43"/>
            <x v="57"/>
            <x v="61"/>
            <x v="62"/>
            <x v="77"/>
            <x v="79"/>
            <x v="80"/>
            <x v="83"/>
          </reference>
          <reference field="8" count="1" selected="0">
            <x v="0"/>
          </reference>
          <reference field="19" count="1" selected="0">
            <x v="2"/>
          </reference>
        </references>
      </pivotArea>
    </format>
    <format dxfId="115">
      <pivotArea dataOnly="0" labelOnly="1" fieldPosition="0">
        <references count="4">
          <reference field="2" count="1" selected="0">
            <x v="5"/>
          </reference>
          <reference field="4" count="11">
            <x v="0"/>
            <x v="3"/>
            <x v="31"/>
            <x v="39"/>
            <x v="55"/>
            <x v="63"/>
            <x v="64"/>
            <x v="70"/>
            <x v="88"/>
            <x v="89"/>
            <x v="90"/>
          </reference>
          <reference field="8" count="1" selected="0">
            <x v="0"/>
          </reference>
          <reference field="19" count="1" selected="0">
            <x v="2"/>
          </reference>
        </references>
      </pivotArea>
    </format>
    <format dxfId="114">
      <pivotArea dataOnly="0" labelOnly="1" fieldPosition="0">
        <references count="4">
          <reference field="2" count="1" selected="0">
            <x v="6"/>
          </reference>
          <reference field="4" count="15">
            <x v="4"/>
            <x v="34"/>
            <x v="38"/>
            <x v="44"/>
            <x v="45"/>
            <x v="46"/>
            <x v="47"/>
            <x v="49"/>
            <x v="52"/>
            <x v="56"/>
            <x v="60"/>
            <x v="71"/>
            <x v="82"/>
            <x v="86"/>
            <x v="94"/>
          </reference>
          <reference field="8" count="1" selected="0">
            <x v="0"/>
          </reference>
          <reference field="19" count="1" selected="0">
            <x v="2"/>
          </reference>
        </references>
      </pivotArea>
    </format>
    <format dxfId="113">
      <pivotArea dataOnly="0" labelOnly="1" fieldPosition="0">
        <references count="4">
          <reference field="2" count="1" selected="0">
            <x v="7"/>
          </reference>
          <reference field="4" count="15">
            <x v="5"/>
            <x v="29"/>
            <x v="35"/>
            <x v="36"/>
            <x v="50"/>
            <x v="53"/>
            <x v="54"/>
            <x v="67"/>
            <x v="72"/>
            <x v="81"/>
            <x v="84"/>
            <x v="85"/>
            <x v="91"/>
            <x v="92"/>
            <x v="99"/>
          </reference>
          <reference field="8" count="1" selected="0">
            <x v="0"/>
          </reference>
          <reference field="19" count="1" selected="0">
            <x v="2"/>
          </reference>
        </references>
      </pivotArea>
    </format>
    <format dxfId="112">
      <pivotArea dataOnly="0" labelOnly="1" fieldPosition="0">
        <references count="4">
          <reference field="2" count="1" selected="0">
            <x v="8"/>
          </reference>
          <reference field="4" count="10">
            <x v="6"/>
            <x v="9"/>
            <x v="32"/>
            <x v="33"/>
            <x v="37"/>
            <x v="65"/>
            <x v="66"/>
            <x v="68"/>
            <x v="73"/>
            <x v="74"/>
          </reference>
          <reference field="8" count="1" selected="0">
            <x v="0"/>
          </reference>
          <reference field="19" count="1" selected="0">
            <x v="2"/>
          </reference>
        </references>
      </pivotArea>
    </format>
    <format dxfId="111">
      <pivotArea dataOnly="0" labelOnly="1" fieldPosition="0">
        <references count="4">
          <reference field="2" count="1" selected="0">
            <x v="9"/>
          </reference>
          <reference field="4" count="10">
            <x v="7"/>
            <x v="8"/>
            <x v="40"/>
            <x v="42"/>
            <x v="48"/>
            <x v="51"/>
            <x v="58"/>
            <x v="75"/>
            <x v="76"/>
            <x v="93"/>
          </reference>
          <reference field="8" count="1" selected="0">
            <x v="0"/>
          </reference>
          <reference field="19" count="1" selected="0">
            <x v="2"/>
          </reference>
        </references>
      </pivotArea>
    </format>
    <format dxfId="110">
      <pivotArea dataOnly="0" labelOnly="1" fieldPosition="0">
        <references count="4">
          <reference field="2" count="1" selected="0">
            <x v="3"/>
          </reference>
          <reference field="4" count="1">
            <x v="98"/>
          </reference>
          <reference field="8" count="1" selected="0">
            <x v="0"/>
          </reference>
          <reference field="19" count="1" selected="0">
            <x v="3"/>
          </reference>
        </references>
      </pivotArea>
    </format>
    <format dxfId="109">
      <pivotArea dataOnly="0" labelOnly="1" fieldPosition="0">
        <references count="4">
          <reference field="2" count="1" selected="0">
            <x v="4"/>
          </reference>
          <reference field="4" count="1">
            <x v="28"/>
          </reference>
          <reference field="8" count="1" selected="0">
            <x v="0"/>
          </reference>
          <reference field="19" count="1" selected="0">
            <x v="3"/>
          </reference>
        </references>
      </pivotArea>
    </format>
    <format dxfId="108">
      <pivotArea dataOnly="0" labelOnly="1" fieldPosition="0">
        <references count="4">
          <reference field="2" count="1" selected="0">
            <x v="5"/>
          </reference>
          <reference field="4" count="4">
            <x v="0"/>
            <x v="39"/>
            <x v="89"/>
            <x v="90"/>
          </reference>
          <reference field="8" count="1" selected="0">
            <x v="0"/>
          </reference>
          <reference field="19" count="1" selected="0">
            <x v="3"/>
          </reference>
        </references>
      </pivotArea>
    </format>
    <format dxfId="107">
      <pivotArea dataOnly="0" labelOnly="1" fieldPosition="0">
        <references count="4">
          <reference field="2" count="1" selected="0">
            <x v="6"/>
          </reference>
          <reference field="4" count="7">
            <x v="4"/>
            <x v="38"/>
            <x v="49"/>
            <x v="71"/>
            <x v="82"/>
            <x v="86"/>
            <x v="94"/>
          </reference>
          <reference field="8" count="1" selected="0">
            <x v="0"/>
          </reference>
          <reference field="19" count="1" selected="0">
            <x v="3"/>
          </reference>
        </references>
      </pivotArea>
    </format>
    <format dxfId="106">
      <pivotArea dataOnly="0" labelOnly="1" fieldPosition="0">
        <references count="4">
          <reference field="2" count="1" selected="0">
            <x v="7"/>
          </reference>
          <reference field="4" count="8">
            <x v="36"/>
            <x v="50"/>
            <x v="53"/>
            <x v="72"/>
            <x v="81"/>
            <x v="91"/>
            <x v="92"/>
            <x v="99"/>
          </reference>
          <reference field="8" count="1" selected="0">
            <x v="0"/>
          </reference>
          <reference field="19" count="1" selected="0">
            <x v="3"/>
          </reference>
        </references>
      </pivotArea>
    </format>
    <format dxfId="105">
      <pivotArea dataOnly="0" labelOnly="1" fieldPosition="0">
        <references count="4">
          <reference field="2" count="1" selected="0">
            <x v="8"/>
          </reference>
          <reference field="4" count="5">
            <x v="6"/>
            <x v="33"/>
            <x v="66"/>
            <x v="73"/>
            <x v="74"/>
          </reference>
          <reference field="8" count="1" selected="0">
            <x v="0"/>
          </reference>
          <reference field="19" count="1" selected="0">
            <x v="3"/>
          </reference>
        </references>
      </pivotArea>
    </format>
    <format dxfId="104">
      <pivotArea dataOnly="0" labelOnly="1" fieldPosition="0">
        <references count="4">
          <reference field="2" count="1" selected="0">
            <x v="9"/>
          </reference>
          <reference field="4" count="6">
            <x v="7"/>
            <x v="40"/>
            <x v="42"/>
            <x v="75"/>
            <x v="76"/>
            <x v="93"/>
          </reference>
          <reference field="8" count="1" selected="0">
            <x v="0"/>
          </reference>
          <reference field="19" count="1" selected="0">
            <x v="3"/>
          </reference>
        </references>
      </pivotArea>
    </format>
    <format dxfId="103">
      <pivotArea dataOnly="0" labelOnly="1" fieldPosition="0">
        <references count="4">
          <reference field="2" count="1" selected="0">
            <x v="2"/>
          </reference>
          <reference field="4" count="2">
            <x v="19"/>
            <x v="96"/>
          </reference>
          <reference field="8" count="1" selected="0">
            <x v="0"/>
          </reference>
          <reference field="19" count="1" selected="0">
            <x v="4"/>
          </reference>
        </references>
      </pivotArea>
    </format>
    <format dxfId="102">
      <pivotArea dataOnly="0" labelOnly="1" fieldPosition="0">
        <references count="4">
          <reference field="2" count="1" selected="0">
            <x v="3"/>
          </reference>
          <reference field="4" count="1">
            <x v="98"/>
          </reference>
          <reference field="8" count="1" selected="0">
            <x v="0"/>
          </reference>
          <reference field="19" count="1" selected="0">
            <x v="4"/>
          </reference>
        </references>
      </pivotArea>
    </format>
    <format dxfId="101">
      <pivotArea dataOnly="0" labelOnly="1" fieldPosition="0">
        <references count="4">
          <reference field="2" count="1" selected="0">
            <x v="4"/>
          </reference>
          <reference field="4" count="2">
            <x v="27"/>
            <x v="62"/>
          </reference>
          <reference field="8" count="1" selected="0">
            <x v="0"/>
          </reference>
          <reference field="19" count="1" selected="0">
            <x v="4"/>
          </reference>
        </references>
      </pivotArea>
    </format>
    <format dxfId="100">
      <pivotArea dataOnly="0" labelOnly="1" fieldPosition="0">
        <references count="4">
          <reference field="2" count="1" selected="0">
            <x v="5"/>
          </reference>
          <reference field="4" count="9">
            <x v="0"/>
            <x v="3"/>
            <x v="39"/>
            <x v="55"/>
            <x v="63"/>
            <x v="64"/>
            <x v="70"/>
            <x v="88"/>
            <x v="89"/>
          </reference>
          <reference field="8" count="1" selected="0">
            <x v="0"/>
          </reference>
          <reference field="19" count="1" selected="0">
            <x v="4"/>
          </reference>
        </references>
      </pivotArea>
    </format>
    <format dxfId="99">
      <pivotArea dataOnly="0" labelOnly="1" fieldPosition="0">
        <references count="4">
          <reference field="2" count="1" selected="0">
            <x v="6"/>
          </reference>
          <reference field="4" count="4">
            <x v="4"/>
            <x v="44"/>
            <x v="45"/>
            <x v="49"/>
          </reference>
          <reference field="8" count="1" selected="0">
            <x v="0"/>
          </reference>
          <reference field="19" count="1" selected="0">
            <x v="4"/>
          </reference>
        </references>
      </pivotArea>
    </format>
    <format dxfId="98">
      <pivotArea dataOnly="0" labelOnly="1" fieldPosition="0">
        <references count="4">
          <reference field="2" count="1" selected="0">
            <x v="7"/>
          </reference>
          <reference field="4" count="3">
            <x v="54"/>
            <x v="85"/>
            <x v="91"/>
          </reference>
          <reference field="8" count="1" selected="0">
            <x v="0"/>
          </reference>
          <reference field="19" count="1" selected="0">
            <x v="4"/>
          </reference>
        </references>
      </pivotArea>
    </format>
    <format dxfId="97">
      <pivotArea dataOnly="0" labelOnly="1" fieldPosition="0">
        <references count="4">
          <reference field="2" count="1" selected="0">
            <x v="8"/>
          </reference>
          <reference field="4" count="6">
            <x v="9"/>
            <x v="33"/>
            <x v="37"/>
            <x v="66"/>
            <x v="68"/>
            <x v="73"/>
          </reference>
          <reference field="8" count="1" selected="0">
            <x v="0"/>
          </reference>
          <reference field="19" count="1" selected="0">
            <x v="4"/>
          </reference>
        </references>
      </pivotArea>
    </format>
    <format dxfId="96">
      <pivotArea dataOnly="0" labelOnly="1" fieldPosition="0">
        <references count="4">
          <reference field="2" count="1" selected="0">
            <x v="9"/>
          </reference>
          <reference field="4" count="1">
            <x v="40"/>
          </reference>
          <reference field="8" count="1" selected="0">
            <x v="0"/>
          </reference>
          <reference field="19" count="1" selected="0">
            <x v="4"/>
          </reference>
        </references>
      </pivotArea>
    </format>
    <format dxfId="95">
      <pivotArea dataOnly="0" labelOnly="1" fieldPosition="0">
        <references count="4">
          <reference field="2" count="1" selected="0">
            <x v="0"/>
          </reference>
          <reference field="4" count="6">
            <x v="1"/>
            <x v="12"/>
            <x v="13"/>
            <x v="23"/>
            <x v="24"/>
            <x v="25"/>
          </reference>
          <reference field="8" count="1" selected="0">
            <x v="0"/>
          </reference>
          <reference field="19" count="1" selected="0">
            <x v="5"/>
          </reference>
        </references>
      </pivotArea>
    </format>
    <format dxfId="94">
      <pivotArea dataOnly="0" labelOnly="1" fieldPosition="0">
        <references count="4">
          <reference field="2" count="1" selected="0">
            <x v="1"/>
          </reference>
          <reference field="4" count="1">
            <x v="95"/>
          </reference>
          <reference field="8" count="1" selected="0">
            <x v="0"/>
          </reference>
          <reference field="19" count="1" selected="0">
            <x v="5"/>
          </reference>
        </references>
      </pivotArea>
    </format>
    <format dxfId="93">
      <pivotArea dataOnly="0" labelOnly="1" fieldPosition="0">
        <references count="4">
          <reference field="2" count="1" selected="0">
            <x v="4"/>
          </reference>
          <reference field="4" count="1">
            <x v="2"/>
          </reference>
          <reference field="8" count="1" selected="0">
            <x v="0"/>
          </reference>
          <reference field="19" count="1" selected="0">
            <x v="5"/>
          </reference>
        </references>
      </pivotArea>
    </format>
    <format dxfId="92">
      <pivotArea dataOnly="0" labelOnly="1" fieldPosition="0">
        <references count="4">
          <reference field="2" count="1" selected="0">
            <x v="5"/>
          </reference>
          <reference field="4" count="1">
            <x v="3"/>
          </reference>
          <reference field="8" count="1" selected="0">
            <x v="0"/>
          </reference>
          <reference field="19" count="1" selected="0">
            <x v="5"/>
          </reference>
        </references>
      </pivotArea>
    </format>
    <format dxfId="91">
      <pivotArea dataOnly="0" labelOnly="1" fieldPosition="0">
        <references count="4">
          <reference field="2" count="1" selected="0">
            <x v="6"/>
          </reference>
          <reference field="4" count="1">
            <x v="4"/>
          </reference>
          <reference field="8" count="1" selected="0">
            <x v="0"/>
          </reference>
          <reference field="19" count="1" selected="0">
            <x v="5"/>
          </reference>
        </references>
      </pivotArea>
    </format>
    <format dxfId="90">
      <pivotArea dataOnly="0" labelOnly="1" fieldPosition="0">
        <references count="4">
          <reference field="2" count="1" selected="0">
            <x v="7"/>
          </reference>
          <reference field="4" count="1">
            <x v="5"/>
          </reference>
          <reference field="8" count="1" selected="0">
            <x v="0"/>
          </reference>
          <reference field="19" count="1" selected="0">
            <x v="5"/>
          </reference>
        </references>
      </pivotArea>
    </format>
    <format dxfId="89">
      <pivotArea dataOnly="0" labelOnly="1" fieldPosition="0">
        <references count="4">
          <reference field="2" count="1" selected="0">
            <x v="8"/>
          </reference>
          <reference field="4" count="1">
            <x v="6"/>
          </reference>
          <reference field="8" count="1" selected="0">
            <x v="0"/>
          </reference>
          <reference field="19" count="1" selected="0">
            <x v="5"/>
          </reference>
        </references>
      </pivotArea>
    </format>
    <format dxfId="88">
      <pivotArea dataOnly="0" labelOnly="1" fieldPosition="0">
        <references count="4">
          <reference field="2" count="1" selected="0">
            <x v="9"/>
          </reference>
          <reference field="4" count="1">
            <x v="7"/>
          </reference>
          <reference field="8" count="1" selected="0">
            <x v="0"/>
          </reference>
          <reference field="19" count="1" selected="0">
            <x v="5"/>
          </reference>
        </references>
      </pivotArea>
    </format>
    <format dxfId="87">
      <pivotArea dataOnly="0" labelOnly="1" fieldPosition="0">
        <references count="4">
          <reference field="2" count="1" selected="0">
            <x v="2"/>
          </reference>
          <reference field="4" count="1">
            <x v="16"/>
          </reference>
          <reference field="8" count="1" selected="0">
            <x v="0"/>
          </reference>
          <reference field="19" count="1" selected="0">
            <x v="6"/>
          </reference>
        </references>
      </pivotArea>
    </format>
    <format dxfId="86">
      <pivotArea dataOnly="0" labelOnly="1" fieldPosition="0">
        <references count="4">
          <reference field="2" count="1" selected="0">
            <x v="0"/>
          </reference>
          <reference field="4" count="1">
            <x v="23"/>
          </reference>
          <reference field="8" count="1" selected="0">
            <x v="0"/>
          </reference>
          <reference field="19" count="1" selected="0">
            <x v="7"/>
          </reference>
        </references>
      </pivotArea>
    </format>
    <format dxfId="85">
      <pivotArea dataOnly="0" labelOnly="1" fieldPosition="0">
        <references count="4">
          <reference field="2" count="1" selected="0">
            <x v="6"/>
          </reference>
          <reference field="4" count="1">
            <x v="94"/>
          </reference>
          <reference field="8" count="1" selected="0">
            <x v="0"/>
          </reference>
          <reference field="19" count="1" selected="0">
            <x v="8"/>
          </reference>
        </references>
      </pivotArea>
    </format>
    <format dxfId="84">
      <pivotArea dataOnly="0" labelOnly="1" fieldPosition="0">
        <references count="4">
          <reference field="2" count="1" selected="0">
            <x v="0"/>
          </reference>
          <reference field="4" count="1">
            <x v="21"/>
          </reference>
          <reference field="8" count="1" selected="0">
            <x v="0"/>
          </reference>
          <reference field="19" count="1" selected="0">
            <x v="9"/>
          </reference>
        </references>
      </pivotArea>
    </format>
    <format dxfId="83">
      <pivotArea dataOnly="0" labelOnly="1" fieldPosition="0">
        <references count="4">
          <reference field="2" count="1" selected="0">
            <x v="1"/>
          </reference>
          <reference field="4" count="1">
            <x v="18"/>
          </reference>
          <reference field="8" count="1" selected="0">
            <x v="0"/>
          </reference>
          <reference field="19" count="1" selected="0">
            <x v="9"/>
          </reference>
        </references>
      </pivotArea>
    </format>
    <format dxfId="82">
      <pivotArea dataOnly="0" labelOnly="1" fieldPosition="0">
        <references count="4">
          <reference field="2" count="1" selected="0">
            <x v="5"/>
          </reference>
          <reference field="4" count="2">
            <x v="0"/>
            <x v="3"/>
          </reference>
          <reference field="8" count="1" selected="0">
            <x v="0"/>
          </reference>
          <reference field="19" count="1" selected="0">
            <x v="9"/>
          </reference>
        </references>
      </pivotArea>
    </format>
    <format dxfId="81">
      <pivotArea dataOnly="0" labelOnly="1" fieldPosition="0">
        <references count="4">
          <reference field="2" count="1" selected="0">
            <x v="6"/>
          </reference>
          <reference field="4" count="3">
            <x v="4"/>
            <x v="34"/>
            <x v="49"/>
          </reference>
          <reference field="8" count="1" selected="0">
            <x v="0"/>
          </reference>
          <reference field="19" count="1" selected="0">
            <x v="9"/>
          </reference>
        </references>
      </pivotArea>
    </format>
    <format dxfId="80">
      <pivotArea dataOnly="0" labelOnly="1" fieldPosition="0">
        <references count="4">
          <reference field="2" count="1" selected="0">
            <x v="7"/>
          </reference>
          <reference field="4" count="1">
            <x v="54"/>
          </reference>
          <reference field="8" count="1" selected="0">
            <x v="0"/>
          </reference>
          <reference field="19" count="1" selected="0">
            <x v="9"/>
          </reference>
        </references>
      </pivotArea>
    </format>
    <format dxfId="79">
      <pivotArea dataOnly="0" labelOnly="1" fieldPosition="0">
        <references count="4">
          <reference field="2" count="1" selected="0">
            <x v="8"/>
          </reference>
          <reference field="4" count="5">
            <x v="6"/>
            <x v="33"/>
            <x v="37"/>
            <x v="65"/>
            <x v="68"/>
          </reference>
          <reference field="8" count="1" selected="0">
            <x v="0"/>
          </reference>
          <reference field="19" count="1" selected="0">
            <x v="9"/>
          </reference>
        </references>
      </pivotArea>
    </format>
    <format dxfId="78">
      <pivotArea dataOnly="0" labelOnly="1" fieldPosition="0">
        <references count="4">
          <reference field="2" count="1" selected="0">
            <x v="2"/>
          </reference>
          <reference field="4" count="1">
            <x v="19"/>
          </reference>
          <reference field="8" count="1" selected="0">
            <x v="0"/>
          </reference>
          <reference field="19" count="1" selected="0">
            <x v="10"/>
          </reference>
        </references>
      </pivotArea>
    </format>
    <format dxfId="77">
      <pivotArea dataOnly="0" labelOnly="1" fieldPosition="0">
        <references count="4">
          <reference field="2" count="1" selected="0">
            <x v="4"/>
          </reference>
          <reference field="4" count="10">
            <x v="2"/>
            <x v="27"/>
            <x v="28"/>
            <x v="43"/>
            <x v="57"/>
            <x v="61"/>
            <x v="62"/>
            <x v="79"/>
            <x v="80"/>
            <x v="83"/>
          </reference>
          <reference field="8" count="1" selected="0">
            <x v="0"/>
          </reference>
          <reference field="19" count="1" selected="0">
            <x v="10"/>
          </reference>
        </references>
      </pivotArea>
    </format>
    <format dxfId="76">
      <pivotArea dataOnly="0" labelOnly="1" fieldPosition="0">
        <references count="4">
          <reference field="2" count="1" selected="0">
            <x v="5"/>
          </reference>
          <reference field="4" count="9">
            <x v="0"/>
            <x v="3"/>
            <x v="31"/>
            <x v="39"/>
            <x v="55"/>
            <x v="64"/>
            <x v="70"/>
            <x v="88"/>
            <x v="89"/>
          </reference>
          <reference field="8" count="1" selected="0">
            <x v="0"/>
          </reference>
          <reference field="19" count="1" selected="0">
            <x v="10"/>
          </reference>
        </references>
      </pivotArea>
    </format>
    <format dxfId="75">
      <pivotArea dataOnly="0" labelOnly="1" fieldPosition="0">
        <references count="4">
          <reference field="2" count="1" selected="0">
            <x v="6"/>
          </reference>
          <reference field="4" count="13">
            <x v="4"/>
            <x v="34"/>
            <x v="38"/>
            <x v="44"/>
            <x v="45"/>
            <x v="46"/>
            <x v="49"/>
            <x v="52"/>
            <x v="56"/>
            <x v="60"/>
            <x v="71"/>
            <x v="82"/>
            <x v="94"/>
          </reference>
          <reference field="8" count="1" selected="0">
            <x v="0"/>
          </reference>
          <reference field="19" count="1" selected="0">
            <x v="10"/>
          </reference>
        </references>
      </pivotArea>
    </format>
    <format dxfId="74">
      <pivotArea dataOnly="0" labelOnly="1" fieldPosition="0">
        <references count="4">
          <reference field="2" count="1" selected="0">
            <x v="7"/>
          </reference>
          <reference field="4" count="9">
            <x v="36"/>
            <x v="50"/>
            <x v="54"/>
            <x v="67"/>
            <x v="72"/>
            <x v="84"/>
            <x v="85"/>
            <x v="91"/>
            <x v="99"/>
          </reference>
          <reference field="8" count="1" selected="0">
            <x v="0"/>
          </reference>
          <reference field="19" count="1" selected="0">
            <x v="10"/>
          </reference>
        </references>
      </pivotArea>
    </format>
    <format dxfId="73">
      <pivotArea dataOnly="0" labelOnly="1" fieldPosition="0">
        <references count="4">
          <reference field="2" count="1" selected="0">
            <x v="8"/>
          </reference>
          <reference field="4" count="7">
            <x v="33"/>
            <x v="37"/>
            <x v="65"/>
            <x v="66"/>
            <x v="68"/>
            <x v="73"/>
            <x v="74"/>
          </reference>
          <reference field="8" count="1" selected="0">
            <x v="0"/>
          </reference>
          <reference field="19" count="1" selected="0">
            <x v="10"/>
          </reference>
        </references>
      </pivotArea>
    </format>
    <format dxfId="72">
      <pivotArea dataOnly="0" labelOnly="1" fieldPosition="0">
        <references count="4">
          <reference field="2" count="1" selected="0">
            <x v="9"/>
          </reference>
          <reference field="4" count="9">
            <x v="7"/>
            <x v="8"/>
            <x v="40"/>
            <x v="42"/>
            <x v="48"/>
            <x v="51"/>
            <x v="58"/>
            <x v="75"/>
            <x v="76"/>
          </reference>
          <reference field="8" count="1" selected="0">
            <x v="0"/>
          </reference>
          <reference field="19" count="1" selected="0">
            <x v="10"/>
          </reference>
        </references>
      </pivotArea>
    </format>
    <format dxfId="71">
      <pivotArea dataOnly="0" labelOnly="1" fieldPosition="0">
        <references count="4">
          <reference field="2" count="1" selected="0">
            <x v="2"/>
          </reference>
          <reference field="4" count="1">
            <x v="19"/>
          </reference>
          <reference field="8" count="1" selected="0">
            <x v="0"/>
          </reference>
          <reference field="19" count="1" selected="0">
            <x v="11"/>
          </reference>
        </references>
      </pivotArea>
    </format>
    <format dxfId="70">
      <pivotArea dataOnly="0" labelOnly="1" fieldPosition="0">
        <references count="4">
          <reference field="2" count="1" selected="0">
            <x v="4"/>
          </reference>
          <reference field="4" count="2">
            <x v="2"/>
            <x v="43"/>
          </reference>
          <reference field="8" count="1" selected="0">
            <x v="0"/>
          </reference>
          <reference field="19" count="1" selected="0">
            <x v="11"/>
          </reference>
        </references>
      </pivotArea>
    </format>
    <format dxfId="69">
      <pivotArea dataOnly="0" labelOnly="1" fieldPosition="0">
        <references count="4">
          <reference field="2" count="1" selected="0">
            <x v="5"/>
          </reference>
          <reference field="4" count="1">
            <x v="89"/>
          </reference>
          <reference field="8" count="1" selected="0">
            <x v="0"/>
          </reference>
          <reference field="19" count="1" selected="0">
            <x v="11"/>
          </reference>
        </references>
      </pivotArea>
    </format>
    <format dxfId="68">
      <pivotArea dataOnly="0" labelOnly="1" fieldPosition="0">
        <references count="4">
          <reference field="2" count="1" selected="0">
            <x v="6"/>
          </reference>
          <reference field="4" count="7">
            <x v="34"/>
            <x v="49"/>
            <x v="56"/>
            <x v="60"/>
            <x v="71"/>
            <x v="82"/>
            <x v="94"/>
          </reference>
          <reference field="8" count="1" selected="0">
            <x v="0"/>
          </reference>
          <reference field="19" count="1" selected="0">
            <x v="11"/>
          </reference>
        </references>
      </pivotArea>
    </format>
    <format dxfId="67">
      <pivotArea dataOnly="0" labelOnly="1" fieldPosition="0">
        <references count="4">
          <reference field="2" count="1" selected="0">
            <x v="7"/>
          </reference>
          <reference field="4" count="8">
            <x v="35"/>
            <x v="36"/>
            <x v="53"/>
            <x v="72"/>
            <x v="81"/>
            <x v="85"/>
            <x v="92"/>
            <x v="99"/>
          </reference>
          <reference field="8" count="1" selected="0">
            <x v="0"/>
          </reference>
          <reference field="19" count="1" selected="0">
            <x v="11"/>
          </reference>
        </references>
      </pivotArea>
    </format>
    <format dxfId="66">
      <pivotArea dataOnly="0" labelOnly="1" fieldPosition="0">
        <references count="4">
          <reference field="2" count="1" selected="0">
            <x v="8"/>
          </reference>
          <reference field="4" count="4">
            <x v="6"/>
            <x v="32"/>
            <x v="66"/>
            <x v="73"/>
          </reference>
          <reference field="8" count="1" selected="0">
            <x v="0"/>
          </reference>
          <reference field="19" count="1" selected="0">
            <x v="11"/>
          </reference>
        </references>
      </pivotArea>
    </format>
    <format dxfId="65">
      <pivotArea dataOnly="0" labelOnly="1" fieldPosition="0">
        <references count="4">
          <reference field="2" count="1" selected="0">
            <x v="9"/>
          </reference>
          <reference field="4" count="5">
            <x v="10"/>
            <x v="40"/>
            <x v="42"/>
            <x v="51"/>
            <x v="76"/>
          </reference>
          <reference field="8" count="1" selected="0">
            <x v="0"/>
          </reference>
          <reference field="19" count="1" selected="0">
            <x v="11"/>
          </reference>
        </references>
      </pivotArea>
    </format>
    <format dxfId="64">
      <pivotArea dataOnly="0" labelOnly="1" fieldPosition="0">
        <references count="4">
          <reference field="2" count="1" selected="0">
            <x v="0"/>
          </reference>
          <reference field="4" count="2">
            <x v="14"/>
            <x v="24"/>
          </reference>
          <reference field="8" count="1" selected="0">
            <x v="0"/>
          </reference>
          <reference field="19" count="1" selected="0">
            <x v="12"/>
          </reference>
        </references>
      </pivotArea>
    </format>
    <format dxfId="63">
      <pivotArea dataOnly="0" labelOnly="1" fieldPosition="0">
        <references count="4">
          <reference field="2" count="1" selected="0">
            <x v="1"/>
          </reference>
          <reference field="4" count="1">
            <x v="17"/>
          </reference>
          <reference field="8" count="1" selected="0">
            <x v="0"/>
          </reference>
          <reference field="19" count="1" selected="0">
            <x v="12"/>
          </reference>
        </references>
      </pivotArea>
    </format>
    <format dxfId="62">
      <pivotArea dataOnly="0" labelOnly="1" fieldPosition="0">
        <references count="4">
          <reference field="2" count="1" selected="0">
            <x v="2"/>
          </reference>
          <reference field="4" count="7">
            <x v="15"/>
            <x v="16"/>
            <x v="19"/>
            <x v="20"/>
            <x v="22"/>
            <x v="96"/>
            <x v="97"/>
          </reference>
          <reference field="8" count="1" selected="0">
            <x v="0"/>
          </reference>
          <reference field="19" count="1" selected="0">
            <x v="12"/>
          </reference>
        </references>
      </pivotArea>
    </format>
    <format dxfId="61">
      <pivotArea dataOnly="0" labelOnly="1" fieldPosition="0">
        <references count="4">
          <reference field="2" count="1" selected="0">
            <x v="3"/>
          </reference>
          <reference field="4" count="1">
            <x v="98"/>
          </reference>
          <reference field="8" count="1" selected="0">
            <x v="0"/>
          </reference>
          <reference field="19" count="1" selected="0">
            <x v="12"/>
          </reference>
        </references>
      </pivotArea>
    </format>
    <format dxfId="60">
      <pivotArea dataOnly="0" labelOnly="1" fieldPosition="0">
        <references count="4">
          <reference field="2" count="1" selected="0">
            <x v="4"/>
          </reference>
          <reference field="4" count="12">
            <x v="2"/>
            <x v="27"/>
            <x v="28"/>
            <x v="30"/>
            <x v="43"/>
            <x v="57"/>
            <x v="61"/>
            <x v="62"/>
            <x v="77"/>
            <x v="79"/>
            <x v="80"/>
            <x v="83"/>
          </reference>
          <reference field="8" count="1" selected="0">
            <x v="0"/>
          </reference>
          <reference field="19" count="1" selected="0">
            <x v="12"/>
          </reference>
        </references>
      </pivotArea>
    </format>
    <format dxfId="59">
      <pivotArea dataOnly="0" labelOnly="1" fieldPosition="0">
        <references count="4">
          <reference field="2" count="1" selected="0">
            <x v="5"/>
          </reference>
          <reference field="4" count="11">
            <x v="0"/>
            <x v="3"/>
            <x v="31"/>
            <x v="39"/>
            <x v="55"/>
            <x v="63"/>
            <x v="64"/>
            <x v="70"/>
            <x v="88"/>
            <x v="89"/>
            <x v="90"/>
          </reference>
          <reference field="8" count="1" selected="0">
            <x v="0"/>
          </reference>
          <reference field="19" count="1" selected="0">
            <x v="12"/>
          </reference>
        </references>
      </pivotArea>
    </format>
    <format dxfId="58">
      <pivotArea dataOnly="0" labelOnly="1" fieldPosition="0">
        <references count="4">
          <reference field="2" count="1" selected="0">
            <x v="6"/>
          </reference>
          <reference field="4" count="16">
            <x v="4"/>
            <x v="34"/>
            <x v="38"/>
            <x v="44"/>
            <x v="45"/>
            <x v="46"/>
            <x v="47"/>
            <x v="49"/>
            <x v="52"/>
            <x v="56"/>
            <x v="60"/>
            <x v="71"/>
            <x v="82"/>
            <x v="86"/>
            <x v="87"/>
            <x v="94"/>
          </reference>
          <reference field="8" count="1" selected="0">
            <x v="0"/>
          </reference>
          <reference field="19" count="1" selected="0">
            <x v="12"/>
          </reference>
        </references>
      </pivotArea>
    </format>
    <format dxfId="57">
      <pivotArea dataOnly="0" labelOnly="1" fieldPosition="0">
        <references count="4">
          <reference field="2" count="1" selected="0">
            <x v="7"/>
          </reference>
          <reference field="4" count="16">
            <x v="5"/>
            <x v="29"/>
            <x v="35"/>
            <x v="36"/>
            <x v="50"/>
            <x v="53"/>
            <x v="54"/>
            <x v="67"/>
            <x v="72"/>
            <x v="78"/>
            <x v="81"/>
            <x v="84"/>
            <x v="85"/>
            <x v="91"/>
            <x v="92"/>
            <x v="99"/>
          </reference>
          <reference field="8" count="1" selected="0">
            <x v="0"/>
          </reference>
          <reference field="19" count="1" selected="0">
            <x v="12"/>
          </reference>
        </references>
      </pivotArea>
    </format>
    <format dxfId="56">
      <pivotArea dataOnly="0" labelOnly="1" fieldPosition="0">
        <references count="4">
          <reference field="2" count="1" selected="0">
            <x v="8"/>
          </reference>
          <reference field="4" count="11">
            <x v="6"/>
            <x v="9"/>
            <x v="32"/>
            <x v="33"/>
            <x v="37"/>
            <x v="65"/>
            <x v="66"/>
            <x v="68"/>
            <x v="69"/>
            <x v="73"/>
            <x v="74"/>
          </reference>
          <reference field="8" count="1" selected="0">
            <x v="0"/>
          </reference>
          <reference field="19" count="1" selected="0">
            <x v="12"/>
          </reference>
        </references>
      </pivotArea>
    </format>
    <format dxfId="55">
      <pivotArea dataOnly="0" labelOnly="1" fieldPosition="0">
        <references count="4">
          <reference field="2" count="1" selected="0">
            <x v="9"/>
          </reference>
          <reference field="4" count="13">
            <x v="7"/>
            <x v="8"/>
            <x v="10"/>
            <x v="11"/>
            <x v="40"/>
            <x v="41"/>
            <x v="42"/>
            <x v="48"/>
            <x v="51"/>
            <x v="58"/>
            <x v="75"/>
            <x v="76"/>
            <x v="93"/>
          </reference>
          <reference field="8" count="1" selected="0">
            <x v="0"/>
          </reference>
          <reference field="19" count="1" selected="0">
            <x v="12"/>
          </reference>
        </references>
      </pivotArea>
    </format>
    <format dxfId="54">
      <pivotArea dataOnly="0" labelOnly="1" fieldPosition="0">
        <references count="4">
          <reference field="2" count="1" selected="0">
            <x v="1"/>
          </reference>
          <reference field="4" count="1">
            <x v="95"/>
          </reference>
          <reference field="8" count="1" selected="0">
            <x v="0"/>
          </reference>
          <reference field="19" count="1" selected="0">
            <x v="13"/>
          </reference>
        </references>
      </pivotArea>
    </format>
    <format dxfId="53">
      <pivotArea dataOnly="0" labelOnly="1" fieldPosition="0">
        <references count="4">
          <reference field="2" count="1" selected="0">
            <x v="2"/>
          </reference>
          <reference field="4" count="1">
            <x v="19"/>
          </reference>
          <reference field="8" count="1" selected="0">
            <x v="0"/>
          </reference>
          <reference field="19" count="1" selected="0">
            <x v="14"/>
          </reference>
        </references>
      </pivotArea>
    </format>
    <format dxfId="52">
      <pivotArea dataOnly="0" labelOnly="1" fieldPosition="0">
        <references count="4">
          <reference field="2" count="1" selected="0">
            <x v="5"/>
          </reference>
          <reference field="4" count="7">
            <x v="0"/>
            <x v="39"/>
            <x v="55"/>
            <x v="64"/>
            <x v="70"/>
            <x v="88"/>
            <x v="89"/>
          </reference>
          <reference field="8" count="1" selected="0">
            <x v="0"/>
          </reference>
          <reference field="19" count="1" selected="0">
            <x v="14"/>
          </reference>
        </references>
      </pivotArea>
    </format>
    <format dxfId="51">
      <pivotArea dataOnly="0" labelOnly="1" fieldPosition="0">
        <references count="4">
          <reference field="2" count="1" selected="0">
            <x v="6"/>
          </reference>
          <reference field="4" count="6">
            <x v="34"/>
            <x v="46"/>
            <x v="49"/>
            <x v="52"/>
            <x v="56"/>
            <x v="60"/>
          </reference>
          <reference field="8" count="1" selected="0">
            <x v="0"/>
          </reference>
          <reference field="19" count="1" selected="0">
            <x v="14"/>
          </reference>
        </references>
      </pivotArea>
    </format>
    <format dxfId="50">
      <pivotArea dataOnly="0" labelOnly="1" fieldPosition="0">
        <references count="4">
          <reference field="2" count="1" selected="0">
            <x v="7"/>
          </reference>
          <reference field="4" count="3">
            <x v="84"/>
            <x v="85"/>
            <x v="99"/>
          </reference>
          <reference field="8" count="1" selected="0">
            <x v="0"/>
          </reference>
          <reference field="19" count="1" selected="0">
            <x v="14"/>
          </reference>
        </references>
      </pivotArea>
    </format>
    <format dxfId="49">
      <pivotArea dataOnly="0" labelOnly="1" fieldPosition="0">
        <references count="4">
          <reference field="2" count="1" selected="0">
            <x v="8"/>
          </reference>
          <reference field="4" count="6">
            <x v="9"/>
            <x v="37"/>
            <x v="65"/>
            <x v="66"/>
            <x v="73"/>
            <x v="74"/>
          </reference>
          <reference field="8" count="1" selected="0">
            <x v="0"/>
          </reference>
          <reference field="19" count="1" selected="0">
            <x v="14"/>
          </reference>
        </references>
      </pivotArea>
    </format>
    <format dxfId="48">
      <pivotArea dataOnly="0" labelOnly="1" fieldPosition="0">
        <references count="4">
          <reference field="2" count="1" selected="0">
            <x v="9"/>
          </reference>
          <reference field="4" count="5">
            <x v="8"/>
            <x v="40"/>
            <x v="48"/>
            <x v="58"/>
            <x v="76"/>
          </reference>
          <reference field="8" count="1" selected="0">
            <x v="0"/>
          </reference>
          <reference field="19" count="1" selected="0">
            <x v="14"/>
          </reference>
        </references>
      </pivotArea>
    </format>
    <format dxfId="47">
      <pivotArea dataOnly="0" labelOnly="1" fieldPosition="0">
        <references count="4">
          <reference field="2" count="1" selected="0">
            <x v="0"/>
          </reference>
          <reference field="4" count="1">
            <x v="21"/>
          </reference>
          <reference field="8" count="1" selected="0">
            <x v="0"/>
          </reference>
          <reference field="19" count="1" selected="0">
            <x v="15"/>
          </reference>
        </references>
      </pivotArea>
    </format>
    <format dxfId="46">
      <pivotArea dataOnly="0" labelOnly="1" fieldPosition="0">
        <references count="4">
          <reference field="2" count="1" selected="0">
            <x v="2"/>
          </reference>
          <reference field="4" count="1">
            <x v="19"/>
          </reference>
          <reference field="8" count="1" selected="0">
            <x v="0"/>
          </reference>
          <reference field="19" count="1" selected="0">
            <x v="16"/>
          </reference>
        </references>
      </pivotArea>
    </format>
    <format dxfId="45">
      <pivotArea dataOnly="0" labelOnly="1" fieldPosition="0">
        <references count="4">
          <reference field="2" count="1" selected="0">
            <x v="4"/>
          </reference>
          <reference field="4" count="7">
            <x v="2"/>
            <x v="27"/>
            <x v="28"/>
            <x v="43"/>
            <x v="61"/>
            <x v="79"/>
            <x v="83"/>
          </reference>
          <reference field="8" count="1" selected="0">
            <x v="0"/>
          </reference>
          <reference field="19" count="1" selected="0">
            <x v="16"/>
          </reference>
        </references>
      </pivotArea>
    </format>
    <format dxfId="44">
      <pivotArea dataOnly="0" labelOnly="1" fieldPosition="0">
        <references count="4">
          <reference field="2" count="1" selected="0">
            <x v="5"/>
          </reference>
          <reference field="4" count="8">
            <x v="0"/>
            <x v="3"/>
            <x v="39"/>
            <x v="55"/>
            <x v="64"/>
            <x v="70"/>
            <x v="88"/>
            <x v="89"/>
          </reference>
          <reference field="8" count="1" selected="0">
            <x v="0"/>
          </reference>
          <reference field="19" count="1" selected="0">
            <x v="16"/>
          </reference>
        </references>
      </pivotArea>
    </format>
    <format dxfId="43">
      <pivotArea dataOnly="0" labelOnly="1" fieldPosition="0">
        <references count="4">
          <reference field="2" count="1" selected="0">
            <x v="6"/>
          </reference>
          <reference field="4" count="11">
            <x v="4"/>
            <x v="34"/>
            <x v="44"/>
            <x v="45"/>
            <x v="46"/>
            <x v="49"/>
            <x v="52"/>
            <x v="56"/>
            <x v="60"/>
            <x v="71"/>
            <x v="86"/>
          </reference>
          <reference field="8" count="1" selected="0">
            <x v="0"/>
          </reference>
          <reference field="19" count="1" selected="0">
            <x v="16"/>
          </reference>
        </references>
      </pivotArea>
    </format>
    <format dxfId="42">
      <pivotArea dataOnly="0" labelOnly="1" fieldPosition="0">
        <references count="4">
          <reference field="2" count="1" selected="0">
            <x v="7"/>
          </reference>
          <reference field="4" count="10">
            <x v="5"/>
            <x v="29"/>
            <x v="50"/>
            <x v="54"/>
            <x v="67"/>
            <x v="72"/>
            <x v="84"/>
            <x v="85"/>
            <x v="91"/>
            <x v="99"/>
          </reference>
          <reference field="8" count="1" selected="0">
            <x v="0"/>
          </reference>
          <reference field="19" count="1" selected="0">
            <x v="16"/>
          </reference>
        </references>
      </pivotArea>
    </format>
    <format dxfId="41">
      <pivotArea dataOnly="0" labelOnly="1" fieldPosition="0">
        <references count="4">
          <reference field="2" count="1" selected="0">
            <x v="8"/>
          </reference>
          <reference field="4" count="8">
            <x v="6"/>
            <x v="9"/>
            <x v="33"/>
            <x v="65"/>
            <x v="66"/>
            <x v="68"/>
            <x v="73"/>
            <x v="74"/>
          </reference>
          <reference field="8" count="1" selected="0">
            <x v="0"/>
          </reference>
          <reference field="19" count="1" selected="0">
            <x v="16"/>
          </reference>
        </references>
      </pivotArea>
    </format>
    <format dxfId="40">
      <pivotArea dataOnly="0" labelOnly="1" fieldPosition="0">
        <references count="4">
          <reference field="2" count="1" selected="0">
            <x v="9"/>
          </reference>
          <reference field="4" count="8">
            <x v="7"/>
            <x v="8"/>
            <x v="40"/>
            <x v="42"/>
            <x v="48"/>
            <x v="51"/>
            <x v="58"/>
            <x v="76"/>
          </reference>
          <reference field="8" count="1" selected="0">
            <x v="0"/>
          </reference>
          <reference field="19" count="1" selected="0">
            <x v="16"/>
          </reference>
        </references>
      </pivotArea>
    </format>
    <format dxfId="39">
      <pivotArea dataOnly="0" labelOnly="1" fieldPosition="0">
        <references count="4">
          <reference field="2" count="1" selected="0">
            <x v="2"/>
          </reference>
          <reference field="4" count="1">
            <x v="16"/>
          </reference>
          <reference field="8" count="1" selected="0">
            <x v="0"/>
          </reference>
          <reference field="19" count="1" selected="0">
            <x v="17"/>
          </reference>
        </references>
      </pivotArea>
    </format>
    <format dxfId="38">
      <pivotArea dataOnly="0" labelOnly="1" fieldPosition="0">
        <references count="4">
          <reference field="2" count="1" selected="0">
            <x v="4"/>
          </reference>
          <reference field="4" count="4">
            <x v="27"/>
            <x v="57"/>
            <x v="79"/>
            <x v="80"/>
          </reference>
          <reference field="8" count="1" selected="0">
            <x v="0"/>
          </reference>
          <reference field="19" count="1" selected="0">
            <x v="18"/>
          </reference>
        </references>
      </pivotArea>
    </format>
    <format dxfId="37">
      <pivotArea dataOnly="0" labelOnly="1" fieldPosition="0">
        <references count="4">
          <reference field="2" count="1" selected="0">
            <x v="6"/>
          </reference>
          <reference field="4" count="4">
            <x v="4"/>
            <x v="46"/>
            <x v="60"/>
            <x v="94"/>
          </reference>
          <reference field="8" count="1" selected="0">
            <x v="0"/>
          </reference>
          <reference field="19" count="1" selected="0">
            <x v="18"/>
          </reference>
        </references>
      </pivotArea>
    </format>
    <format dxfId="36">
      <pivotArea dataOnly="0" labelOnly="1" fieldPosition="0">
        <references count="4">
          <reference field="2" count="1" selected="0">
            <x v="7"/>
          </reference>
          <reference field="4" count="4">
            <x v="54"/>
            <x v="72"/>
            <x v="81"/>
            <x v="85"/>
          </reference>
          <reference field="8" count="1" selected="0">
            <x v="0"/>
          </reference>
          <reference field="19" count="1" selected="0">
            <x v="18"/>
          </reference>
        </references>
      </pivotArea>
    </format>
    <format dxfId="35">
      <pivotArea dataOnly="0" labelOnly="1" fieldPosition="0">
        <references count="4">
          <reference field="2" count="1" selected="0">
            <x v="8"/>
          </reference>
          <reference field="4" count="5">
            <x v="9"/>
            <x v="33"/>
            <x v="66"/>
            <x v="68"/>
            <x v="73"/>
          </reference>
          <reference field="8" count="1" selected="0">
            <x v="1"/>
          </reference>
          <reference field="19" count="1" selected="0">
            <x v="4"/>
          </reference>
        </references>
      </pivotArea>
    </format>
    <format dxfId="34">
      <pivotArea dataOnly="0" labelOnly="1" fieldPosition="0">
        <references count="4">
          <reference field="2" count="1" selected="0">
            <x v="2"/>
          </reference>
          <reference field="4" count="1">
            <x v="16"/>
          </reference>
          <reference field="8" count="1" selected="0">
            <x v="1"/>
          </reference>
          <reference field="19" count="1" selected="0">
            <x v="6"/>
          </reference>
        </references>
      </pivotArea>
    </format>
    <format dxfId="33">
      <pivotArea dataOnly="0" labelOnly="1" fieldPosition="0">
        <references count="4">
          <reference field="2" count="1" selected="0">
            <x v="9"/>
          </reference>
          <reference field="4" count="1">
            <x v="76"/>
          </reference>
          <reference field="8" count="1" selected="0">
            <x v="1"/>
          </reference>
          <reference field="19" count="1" selected="0">
            <x v="10"/>
          </reference>
        </references>
      </pivotArea>
    </format>
    <format dxfId="32">
      <pivotArea dataOnly="0" labelOnly="1" fieldPosition="0">
        <references count="4">
          <reference field="2" count="1" selected="0">
            <x v="9"/>
          </reference>
          <reference field="4" count="1">
            <x v="58"/>
          </reference>
          <reference field="8" count="1" selected="0">
            <x v="1"/>
          </reference>
          <reference field="19" count="1" selected="0">
            <x v="11"/>
          </reference>
        </references>
      </pivotArea>
    </format>
    <format dxfId="31">
      <pivotArea dataOnly="0" labelOnly="1" fieldPosition="0">
        <references count="4">
          <reference field="2" count="1" selected="0">
            <x v="9"/>
          </reference>
          <reference field="4" count="6">
            <x v="7"/>
            <x v="8"/>
            <x v="40"/>
            <x v="58"/>
            <x v="75"/>
            <x v="76"/>
          </reference>
          <reference field="8" count="1" selected="0">
            <x v="1"/>
          </reference>
          <reference field="19" count="1" selected="0">
            <x v="12"/>
          </reference>
        </references>
      </pivotArea>
    </format>
    <format dxfId="30">
      <pivotArea dataOnly="0" labelOnly="1" fieldPosition="0">
        <references count="4">
          <reference field="2" count="1" selected="0">
            <x v="8"/>
          </reference>
          <reference field="4" count="2">
            <x v="9"/>
            <x v="73"/>
          </reference>
          <reference field="8" count="1" selected="0">
            <x v="1"/>
          </reference>
          <reference field="19" count="1" selected="0">
            <x v="14"/>
          </reference>
        </references>
      </pivotArea>
    </format>
    <format dxfId="29">
      <pivotArea dataOnly="0" labelOnly="1" fieldPosition="0">
        <references count="4">
          <reference field="2" count="1" selected="0">
            <x v="8"/>
          </reference>
          <reference field="4" count="2">
            <x v="9"/>
            <x v="37"/>
          </reference>
          <reference field="8" count="1" selected="0">
            <x v="1"/>
          </reference>
          <reference field="19" count="1" selected="0">
            <x v="16"/>
          </reference>
        </references>
      </pivotArea>
    </format>
    <format dxfId="28">
      <pivotArea dataOnly="0" labelOnly="1" fieldPosition="0">
        <references count="4">
          <reference field="2" count="1" selected="0">
            <x v="9"/>
          </reference>
          <reference field="4" count="1">
            <x v="51"/>
          </reference>
          <reference field="8" count="1" selected="0">
            <x v="1"/>
          </reference>
          <reference field="19" count="1" selected="0">
            <x v="16"/>
          </reference>
        </references>
      </pivotArea>
    </format>
    <format dxfId="27">
      <pivotArea dataOnly="0" labelOnly="1" fieldPosition="0">
        <references count="4">
          <reference field="2" count="1" selected="0">
            <x v="0"/>
          </reference>
          <reference field="4" count="1">
            <x v="21"/>
          </reference>
          <reference field="8" count="1" selected="0">
            <x v="2"/>
          </reference>
          <reference field="19" count="1" selected="0">
            <x v="15"/>
          </reference>
        </references>
      </pivotArea>
    </format>
    <format dxfId="26">
      <pivotArea dataOnly="0" labelOnly="1" fieldPosition="0">
        <references count="4">
          <reference field="2" count="1" selected="0">
            <x v="10"/>
          </reference>
          <reference field="4" count="1">
            <x v="100"/>
          </reference>
          <reference field="8" count="1" selected="0">
            <x v="3"/>
          </reference>
          <reference field="19" count="1" selected="0">
            <x v="19"/>
          </reference>
        </references>
      </pivotArea>
    </format>
    <format dxfId="25">
      <pivotArea field="8" type="button" dataOnly="0" labelOnly="1" outline="0" axis="axisRow" fieldPosition="0"/>
    </format>
    <format dxfId="24">
      <pivotArea dataOnly="0" labelOnly="1" outline="0" axis="axisValues" fieldPosition="0"/>
    </format>
    <format dxfId="23">
      <pivotArea field="8" type="button" dataOnly="0" labelOnly="1" outline="0" axis="axisRow" fieldPosition="0"/>
    </format>
    <format dxfId="22">
      <pivotArea dataOnly="0" labelOnly="1" outline="0" axis="axisValues" fieldPosition="0"/>
    </format>
    <format dxfId="21">
      <pivotArea dataOnly="0" labelOnly="1" fieldPosition="0">
        <references count="1">
          <reference field="2" count="0"/>
        </references>
      </pivotArea>
    </format>
    <format dxfId="20">
      <pivotArea collapsedLevelsAreSubtotals="1" fieldPosition="0">
        <references count="3">
          <reference field="2" count="1">
            <x v="5"/>
          </reference>
          <reference field="8" count="1" selected="0">
            <x v="0"/>
          </reference>
          <reference field="19" count="1" selected="0">
            <x v="1"/>
          </reference>
        </references>
      </pivotArea>
    </format>
    <format dxfId="19">
      <pivotArea collapsedLevelsAreSubtotals="1" fieldPosition="0">
        <references count="3">
          <reference field="2" count="1">
            <x v="6"/>
          </reference>
          <reference field="8" count="1" selected="0">
            <x v="0"/>
          </reference>
          <reference field="19" count="1" selected="0">
            <x v="1"/>
          </reference>
        </references>
      </pivotArea>
    </format>
    <format dxfId="18">
      <pivotArea collapsedLevelsAreSubtotals="1" fieldPosition="0">
        <references count="3">
          <reference field="2" count="1">
            <x v="5"/>
          </reference>
          <reference field="8" count="1" selected="0">
            <x v="0"/>
          </reference>
          <reference field="19" count="1" selected="0">
            <x v="1"/>
          </reference>
        </references>
      </pivotArea>
    </format>
    <format dxfId="17">
      <pivotArea collapsedLevelsAreSubtotals="1" fieldPosition="0">
        <references count="3">
          <reference field="2" count="1">
            <x v="6"/>
          </reference>
          <reference field="8" count="1" selected="0">
            <x v="0"/>
          </reference>
          <reference field="19" count="1" selected="0">
            <x v="1"/>
          </reference>
        </references>
      </pivotArea>
    </format>
    <format dxfId="16">
      <pivotArea outline="0" collapsedLevelsAreSubtotals="1" fieldPosition="0"/>
    </format>
    <format dxfId="15">
      <pivotArea dataOnly="0" labelOnly="1" outline="0" axis="axisValues" fieldPosition="0"/>
    </format>
    <format dxfId="14">
      <pivotArea grandRow="1" outline="0" collapsedLevelsAreSubtotals="1" fieldPosition="0"/>
    </format>
    <format dxfId="13">
      <pivotArea dataOnly="0" labelOnly="1" grandRow="1" outline="0" fieldPosition="0"/>
    </format>
    <format dxfId="12">
      <pivotArea grandRow="1" outline="0" collapsedLevelsAreSubtotals="1" fieldPosition="0"/>
    </format>
    <format dxfId="11">
      <pivotArea dataOnly="0" labelOnly="1" grandRow="1" outline="0" fieldPosition="0"/>
    </format>
    <format dxfId="10">
      <pivotArea grandRow="1" outline="0" collapsedLevelsAreSubtotals="1" fieldPosition="0"/>
    </format>
    <format dxfId="9">
      <pivotArea dataOnly="0" labelOnly="1" grandRow="1" outline="0" fieldPosition="0"/>
    </format>
    <format dxfId="8">
      <pivotArea grandRow="1" outline="0" collapsedLevelsAreSubtotals="1" fieldPosition="0"/>
    </format>
    <format dxfId="7">
      <pivotArea dataOnly="0" labelOnly="1" grandRow="1" outline="0" fieldPosition="0"/>
    </format>
    <format dxfId="6">
      <pivotArea outline="0" collapsedLevelsAreSubtotals="1" fieldPosition="0"/>
    </format>
    <format dxfId="5">
      <pivotArea dataOnly="0" labelOnly="1" outline="0" axis="axisValues" fieldPosition="0"/>
    </format>
    <format dxfId="4">
      <pivotArea outline="0" collapsedLevelsAreSubtotals="1" fieldPosition="0"/>
    </format>
    <format dxfId="3">
      <pivotArea dataOnly="0" labelOnly="1" outline="0" axis="axisValues" fieldPosition="0"/>
    </format>
    <format dxfId="2">
      <pivotArea dataOnly="0" labelOnly="1" fieldPosition="0">
        <references count="4">
          <reference field="2" count="1" selected="0">
            <x v="6"/>
          </reference>
          <reference field="4" count="1">
            <x v="94"/>
          </reference>
          <reference field="8" count="1" selected="0">
            <x v="0"/>
          </reference>
          <reference field="19" count="1" selected="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DD42D94F-4ECF-40AA-8DD7-BAC36B278214}" name="TablaDinámica1" cacheId="6" applyNumberFormats="0" applyBorderFormats="0" applyFontFormats="0" applyPatternFormats="0" applyAlignmentFormats="0" applyWidthHeightFormats="1" dataCaption="Valores" updatedVersion="8" minRefreshableVersion="3" useAutoFormatting="1" itemPrintTitles="1" createdVersion="8" indent="0" compact="0" compactData="0" multipleFieldFilters="0">
  <location ref="A3:H10" firstHeaderRow="0" firstDataRow="1" firstDataCol="6"/>
  <pivotFields count="23">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6" outline="0" showAll="0" defaultSubtotal="0">
      <extLst>
        <ext xmlns:x14="http://schemas.microsoft.com/office/spreadsheetml/2009/9/main" uri="{2946ED86-A175-432a-8AC1-64E0C546D7DE}">
          <x14:pivotField fillDownLabels="1"/>
        </ext>
      </extLst>
    </pivotField>
    <pivotField compact="0" numFmtId="166" outline="0" showAll="0" defaultSubtotal="0">
      <extLst>
        <ext xmlns:x14="http://schemas.microsoft.com/office/spreadsheetml/2009/9/main" uri="{2946ED86-A175-432a-8AC1-64E0C546D7DE}">
          <x14:pivotField fillDownLabels="1"/>
        </ext>
      </extLst>
    </pivotField>
    <pivotField dataField="1" compact="0" numFmtId="164"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166" outline="0" showAll="0" defaultSubtotal="0">
      <extLst>
        <ext xmlns:x14="http://schemas.microsoft.com/office/spreadsheetml/2009/9/main" uri="{2946ED86-A175-432a-8AC1-64E0C546D7DE}">
          <x14:pivotField fillDownLabels="1"/>
        </ext>
      </extLst>
    </pivotField>
    <pivotField axis="axisRow" compact="0" outline="0" showAll="0" defaultSubtotal="0">
      <items count="2">
        <item m="1" x="1"/>
        <item x="0"/>
      </items>
      <extLst>
        <ext xmlns:x14="http://schemas.microsoft.com/office/spreadsheetml/2009/9/main" uri="{2946ED86-A175-432a-8AC1-64E0C546D7DE}">
          <x14:pivotField fillDownLabels="1"/>
        </ext>
      </extLst>
    </pivotField>
    <pivotField axis="axisRow" compact="0" outline="0" showAll="0" defaultSubtotal="0">
      <items count="1">
        <item x="0"/>
      </items>
      <extLst>
        <ext xmlns:x14="http://schemas.microsoft.com/office/spreadsheetml/2009/9/main" uri="{2946ED86-A175-432a-8AC1-64E0C546D7DE}">
          <x14:pivotField fillDownLabels="1"/>
        </ext>
      </extLst>
    </pivotField>
    <pivotField axis="axisRow" compact="0" outline="0" showAll="0" defaultSubtotal="0">
      <items count="3">
        <item x="0"/>
        <item x="2"/>
        <item x="1"/>
      </items>
      <extLst>
        <ext xmlns:x14="http://schemas.microsoft.com/office/spreadsheetml/2009/9/main" uri="{2946ED86-A175-432a-8AC1-64E0C546D7DE}">
          <x14:pivotField fillDownLabels="1"/>
        </ext>
      </extLst>
    </pivotField>
    <pivotField axis="axisRow" compact="0" outline="0" showAll="0" defaultSubtotal="0">
      <items count="3">
        <item x="1"/>
        <item x="0"/>
        <item x="2"/>
      </items>
      <extLst>
        <ext xmlns:x14="http://schemas.microsoft.com/office/spreadsheetml/2009/9/main" uri="{2946ED86-A175-432a-8AC1-64E0C546D7DE}">
          <x14:pivotField fillDownLabels="1"/>
        </ext>
      </extLst>
    </pivotField>
    <pivotField dataField="1" compact="0" numFmtId="166" outline="0" showAll="0" defaultSubtotal="0">
      <extLst>
        <ext xmlns:x14="http://schemas.microsoft.com/office/spreadsheetml/2009/9/main" uri="{2946ED86-A175-432a-8AC1-64E0C546D7DE}">
          <x14:pivotField fillDownLabels="1"/>
        </ext>
      </extLst>
    </pivotField>
    <pivotField axis="axisRow" compact="0" outline="0" showAll="0" defaultSubtotal="0">
      <items count="6">
        <item x="0"/>
        <item x="1"/>
        <item x="5"/>
        <item x="2"/>
        <item x="4"/>
        <item x="3"/>
      </items>
      <extLst>
        <ext xmlns:x14="http://schemas.microsoft.com/office/spreadsheetml/2009/9/main" uri="{2946ED86-A175-432a-8AC1-64E0C546D7DE}">
          <x14:pivotField fillDownLabels="1"/>
        </ext>
      </extLst>
    </pivotField>
    <pivotField axis="axisRow" compact="0" outline="0" showAll="0" defaultSubtotal="0">
      <items count="1">
        <item x="0"/>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s>
  <rowFields count="6">
    <field x="14"/>
    <field x="15"/>
    <field x="16"/>
    <field x="17"/>
    <field x="19"/>
    <field x="20"/>
  </rowFields>
  <rowItems count="7">
    <i>
      <x v="1"/>
      <x/>
      <x/>
      <x v="1"/>
      <x/>
      <x/>
    </i>
    <i r="2">
      <x v="1"/>
      <x v="2"/>
      <x v="4"/>
      <x/>
    </i>
    <i r="2">
      <x v="2"/>
      <x/>
      <x v="1"/>
      <x/>
    </i>
    <i r="4">
      <x v="2"/>
      <x/>
    </i>
    <i r="4">
      <x v="3"/>
      <x/>
    </i>
    <i r="4">
      <x v="5"/>
      <x/>
    </i>
    <i t="grand">
      <x/>
    </i>
  </rowItems>
  <colFields count="1">
    <field x="-2"/>
  </colFields>
  <colItems count="2">
    <i>
      <x/>
    </i>
    <i i="1">
      <x v="1"/>
    </i>
  </colItems>
  <dataFields count="2">
    <dataField name="Suma de CONTRACRÉDITO" fld="11" baseField="0" baseItem="0" numFmtId="164"/>
    <dataField name="Suma de INDICADOR DE PRODUCTO" fld="18" baseField="0" baseItem="0" numFmtId="166"/>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8DFEB15-87F5-4295-91CB-78934B9C8A0B}" name="Tabla1" displayName="Tabla1" ref="B2:G91" totalsRowShown="0" headerRowDxfId="1402" dataDxfId="1400" headerRowBorderDxfId="1401" tableBorderDxfId="1399" totalsRowBorderDxfId="1398">
  <autoFilter ref="B2:G91" xr:uid="{D7CA4CE1-D7DC-4F87-808E-446CD3949151}"/>
  <tableColumns count="6">
    <tableColumn id="1" xr3:uid="{FF60698D-63B1-43CA-A1E7-7C93E8D9D3AA}" name="CODIGO" dataDxfId="1397"/>
    <tableColumn id="2" xr3:uid="{8CE8F98B-8312-4B2D-A0E4-3381AA74C192}" name="DEPENDENCIA " dataDxfId="1396"/>
    <tableColumn id="3" xr3:uid="{1345927C-D575-476D-936A-F7025DF48873}" name="DEPENDENCIA" dataDxfId="1395">
      <calculatedColumnFormula>VLOOKUP(B3,[2]Hoja10!$G$1:$I$90,2,FALSE)</calculatedColumnFormula>
    </tableColumn>
    <tableColumn id="4" xr3:uid="{176545B9-814D-4A74-972B-46FD33A1D858}" name="DEPENDENCIA2" dataDxfId="1394"/>
    <tableColumn id="5" xr3:uid="{04154DA9-25B4-42F5-98E8-2299E2FDD79D}" name="SUBDEPENDENCIA2" dataDxfId="1393">
      <calculatedColumnFormula>VLOOKUP(B3,[2]Hoja10!$G$1:$I$90,3,FALSE)</calculatedColumnFormula>
    </tableColumn>
    <tableColumn id="6" xr3:uid="{52FFA82A-90D5-438A-B290-877894860E90}" name="CODIGO3" dataDxfId="1392"/>
  </tableColumns>
  <tableStyleInfo name="TableStyleMedium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098AE9-AFB1-4D3A-87C8-0C8FD8D60BD7}" name="Tabla2" displayName="Tabla2" ref="AG1:AJ58" totalsRowShown="0" headerRowDxfId="1391">
  <autoFilter ref="AG1:AJ58" xr:uid="{1543EB1B-BB93-4CDA-9590-1A138BD6C926}"/>
  <tableColumns count="4">
    <tableColumn id="1" xr3:uid="{A9E6EE5F-9FA2-4DD7-8361-F5948717F430}" name="COD ACTIVIDAD" dataDxfId="1390"/>
    <tableColumn id="2" xr3:uid="{C5A123CE-BE0B-4C01-BA8D-536BCDB7B7D0}" name="ACTIVIDAD" dataDxfId="1389"/>
    <tableColumn id="3" xr3:uid="{4BFE430C-DD56-4F2A-8FE0-ABBDFD4A2FC4}" name="ACTIVIDAD2" dataDxfId="1388"/>
    <tableColumn id="4" xr3:uid="{4DFA5AE9-6C9B-4195-90EF-C7775D917131}" name="ACTIVIDAD3" dataDxfId="1387"/>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3DEC1C7-0039-4213-ACFB-60728611123B}" name="Tabla3" displayName="Tabla3" ref="AO1:AP112" totalsRowShown="0" headerRowDxfId="1386">
  <autoFilter ref="AO1:AP112" xr:uid="{64DB1039-C54B-1E45-8FF3-BAF35F098D23}"/>
  <tableColumns count="2">
    <tableColumn id="1" xr3:uid="{42EA4751-C3E8-4E8A-B570-A9B6E26008B2}" name="Actividad 1 " dataDxfId="1385"/>
    <tableColumn id="2" xr3:uid="{DD42C620-0BCC-47C0-BD66-CC9BEE9A27FD}" name="Actividad final" dataDxfId="1384"/>
  </tableColumns>
  <tableStyleInfo name="TableStyleLight13"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2.xml.rels><?xml version="1.0" encoding="UTF-8" standalone="yes"?>
<Relationships xmlns="http://schemas.openxmlformats.org/package/2006/relationships"><Relationship Id="rId1" Type="http://schemas.openxmlformats.org/officeDocument/2006/relationships/pivotTable" Target="../pivotTables/pivotTable8.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5.xml"/></Relationships>
</file>

<file path=xl/worksheets/_rels/sheet7.xml.rels><?xml version="1.0" encoding="UTF-8" standalone="yes"?>
<Relationships xmlns="http://schemas.openxmlformats.org/package/2006/relationships"><Relationship Id="rId1" Type="http://schemas.openxmlformats.org/officeDocument/2006/relationships/pivotTable" Target="../pivotTables/pivotTable6.xml"/></Relationships>
</file>

<file path=xl/worksheets/_rels/sheet8.xml.rels><?xml version="1.0" encoding="UTF-8" standalone="yes"?>
<Relationships xmlns="http://schemas.openxmlformats.org/package/2006/relationships"><Relationship Id="rId1" Type="http://schemas.openxmlformats.org/officeDocument/2006/relationships/pivotTable" Target="../pivotTables/pivotTable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DBBA4-8C43-4273-89E6-1B2C495C9966}">
  <dimension ref="B1:AP958"/>
  <sheetViews>
    <sheetView topLeftCell="P1" workbookViewId="0">
      <selection activeCell="W4" sqref="W4"/>
    </sheetView>
  </sheetViews>
  <sheetFormatPr baseColWidth="10" defaultRowHeight="14.4" x14ac:dyDescent="0.3"/>
  <cols>
    <col min="2" max="2" width="11.44140625" style="63"/>
    <col min="3" max="3" width="47.44140625" style="64" customWidth="1"/>
    <col min="4" max="4" width="35.6640625" style="64" customWidth="1"/>
    <col min="5" max="5" width="40.109375" style="64" bestFit="1" customWidth="1"/>
    <col min="6" max="6" width="40.109375" style="64" customWidth="1"/>
    <col min="11" max="17" width="51.109375" style="65" customWidth="1"/>
    <col min="27" max="27" width="16.33203125" bestFit="1" customWidth="1"/>
    <col min="33" max="33" width="16.33203125" customWidth="1"/>
    <col min="34" max="34" width="60.44140625" style="66" customWidth="1"/>
    <col min="35" max="35" width="37.6640625" customWidth="1"/>
    <col min="36" max="36" width="59.6640625" style="66" customWidth="1"/>
    <col min="37" max="37" width="30.44140625" customWidth="1"/>
    <col min="41" max="41" width="68.6640625" customWidth="1"/>
    <col min="42" max="42" width="44.6640625" customWidth="1"/>
  </cols>
  <sheetData>
    <row r="1" spans="2:42" x14ac:dyDescent="0.3">
      <c r="AG1" t="s">
        <v>298</v>
      </c>
      <c r="AH1" s="66" t="s">
        <v>273</v>
      </c>
      <c r="AI1" s="66" t="s">
        <v>299</v>
      </c>
      <c r="AJ1" s="66" t="s">
        <v>300</v>
      </c>
      <c r="AO1" s="67" t="s">
        <v>301</v>
      </c>
      <c r="AP1" s="67" t="s">
        <v>302</v>
      </c>
    </row>
    <row r="2" spans="2:42" ht="64.95" customHeight="1" x14ac:dyDescent="0.3">
      <c r="B2" s="68" t="s">
        <v>303</v>
      </c>
      <c r="C2" s="69" t="s">
        <v>275</v>
      </c>
      <c r="D2" s="69" t="s">
        <v>231</v>
      </c>
      <c r="E2" s="69" t="s">
        <v>442</v>
      </c>
      <c r="F2" s="69" t="s">
        <v>304</v>
      </c>
      <c r="G2" s="70" t="s">
        <v>305</v>
      </c>
      <c r="W2" s="80" t="s">
        <v>14</v>
      </c>
      <c r="X2" s="82">
        <v>10</v>
      </c>
      <c r="AA2" s="71" t="s">
        <v>6</v>
      </c>
      <c r="AB2">
        <v>2</v>
      </c>
      <c r="AG2" s="72">
        <v>23</v>
      </c>
      <c r="AH2" s="25" t="s">
        <v>252</v>
      </c>
      <c r="AI2" s="25" t="s">
        <v>252</v>
      </c>
      <c r="AJ2" s="73" t="s">
        <v>252</v>
      </c>
      <c r="AO2" s="74" t="s">
        <v>48</v>
      </c>
      <c r="AP2" s="64" t="s">
        <v>131</v>
      </c>
    </row>
    <row r="3" spans="2:42" ht="43.2" x14ac:dyDescent="0.3">
      <c r="B3" s="75" t="s">
        <v>306</v>
      </c>
      <c r="C3" s="76" t="s">
        <v>307</v>
      </c>
      <c r="D3" s="76" t="str">
        <f>VLOOKUP(B3,[2]Hoja10!$G$1:$I$90,2,FALSE)</f>
        <v>1. DIRECCIÓN GENERAL - DG</v>
      </c>
      <c r="E3" s="76" t="s">
        <v>105</v>
      </c>
      <c r="F3" s="76" t="str">
        <f>VLOOKUP(B3,[2]Hoja10!$G$1:$I$90,3,FALSE)</f>
        <v>DIRECCIÓN GENERAL</v>
      </c>
      <c r="G3" s="77" t="s">
        <v>306</v>
      </c>
      <c r="K3" s="78" t="s">
        <v>217</v>
      </c>
      <c r="L3" s="78" t="s">
        <v>217</v>
      </c>
      <c r="M3" s="78"/>
      <c r="N3" s="78" t="s">
        <v>214</v>
      </c>
      <c r="O3" s="78"/>
      <c r="P3" s="78"/>
      <c r="Q3" s="79" t="s">
        <v>213</v>
      </c>
      <c r="S3" s="80" t="s">
        <v>308</v>
      </c>
      <c r="T3" s="81" t="s">
        <v>57</v>
      </c>
      <c r="W3" s="80" t="s">
        <v>103</v>
      </c>
      <c r="X3" s="82">
        <v>11</v>
      </c>
      <c r="AA3" s="26" t="s">
        <v>154</v>
      </c>
      <c r="AB3">
        <v>3</v>
      </c>
      <c r="AG3" s="72">
        <v>22</v>
      </c>
      <c r="AH3" s="25" t="s">
        <v>264</v>
      </c>
      <c r="AI3" s="25" t="s">
        <v>264</v>
      </c>
      <c r="AJ3" s="83" t="s">
        <v>264</v>
      </c>
      <c r="AO3" s="74" t="s">
        <v>26</v>
      </c>
      <c r="AP3" s="64" t="s">
        <v>128</v>
      </c>
    </row>
    <row r="4" spans="2:42" ht="86.4" x14ac:dyDescent="0.3">
      <c r="B4" s="75" t="s">
        <v>309</v>
      </c>
      <c r="C4" s="76" t="s">
        <v>307</v>
      </c>
      <c r="D4" s="76" t="str">
        <f>VLOOKUP(B4,[2]Hoja10!$G$1:$I$90,2,FALSE)</f>
        <v>1. DIRECCIÓN GENERAL - DG</v>
      </c>
      <c r="E4" s="76" t="s">
        <v>101</v>
      </c>
      <c r="F4" s="76" t="str">
        <f>VLOOKUP(B4,[2]Hoja10!$G$1:$I$90,3,FALSE)</f>
        <v>GRUPO DE COMUNICACIONES Y EDUCACIÓN AMBIENTAL</v>
      </c>
      <c r="G4" s="77" t="s">
        <v>309</v>
      </c>
      <c r="K4" s="84" t="s">
        <v>19</v>
      </c>
      <c r="L4" s="84" t="s">
        <v>20</v>
      </c>
      <c r="M4" s="84" t="s">
        <v>19</v>
      </c>
      <c r="N4" s="84" t="s">
        <v>27</v>
      </c>
      <c r="O4" s="84" t="s">
        <v>28</v>
      </c>
      <c r="P4" s="84" t="s">
        <v>27</v>
      </c>
      <c r="Q4" s="81">
        <v>3202032</v>
      </c>
      <c r="S4" s="80" t="s">
        <v>7</v>
      </c>
      <c r="T4" s="80" t="s">
        <v>7</v>
      </c>
      <c r="W4" s="80" t="s">
        <v>13</v>
      </c>
      <c r="X4" s="82">
        <v>20</v>
      </c>
      <c r="AA4" s="26" t="s">
        <v>310</v>
      </c>
      <c r="AB4">
        <v>8</v>
      </c>
      <c r="AG4" s="72">
        <v>20</v>
      </c>
      <c r="AH4" s="25" t="s">
        <v>255</v>
      </c>
      <c r="AI4" s="25" t="s">
        <v>255</v>
      </c>
      <c r="AJ4" s="85" t="s">
        <v>255</v>
      </c>
      <c r="AO4" s="74" t="s">
        <v>200</v>
      </c>
      <c r="AP4" s="64" t="s">
        <v>255</v>
      </c>
    </row>
    <row r="5" spans="2:42" ht="43.2" x14ac:dyDescent="0.3">
      <c r="B5" s="75" t="s">
        <v>311</v>
      </c>
      <c r="C5" s="76" t="s">
        <v>307</v>
      </c>
      <c r="D5" s="76" t="str">
        <f>VLOOKUP(B5,[2]Hoja10!$G$1:$I$90,2,FALSE)</f>
        <v>1. DIRECCIÓN GENERAL - DG</v>
      </c>
      <c r="E5" s="76" t="s">
        <v>122</v>
      </c>
      <c r="F5" s="76" t="str">
        <f>VLOOKUP(B5,[2]Hoja10!$G$1:$I$90,3,FALSE)</f>
        <v>GRUPO DE CONTROL INTERNO</v>
      </c>
      <c r="G5" s="77" t="s">
        <v>311</v>
      </c>
      <c r="K5" s="84" t="s">
        <v>19</v>
      </c>
      <c r="L5" s="84" t="s">
        <v>20</v>
      </c>
      <c r="M5" s="84" t="s">
        <v>19</v>
      </c>
      <c r="N5" s="84" t="s">
        <v>36</v>
      </c>
      <c r="O5" s="84" t="s">
        <v>37</v>
      </c>
      <c r="P5" s="84" t="s">
        <v>36</v>
      </c>
      <c r="Q5" s="81">
        <v>3202010</v>
      </c>
      <c r="S5" s="80" t="s">
        <v>312</v>
      </c>
      <c r="T5" s="81" t="s">
        <v>192</v>
      </c>
      <c r="W5" s="80" t="s">
        <v>8</v>
      </c>
      <c r="X5" s="82">
        <v>21</v>
      </c>
      <c r="AG5" s="72">
        <v>22</v>
      </c>
      <c r="AH5" s="25" t="s">
        <v>271</v>
      </c>
      <c r="AI5" s="25" t="s">
        <v>271</v>
      </c>
      <c r="AJ5" s="66" t="s">
        <v>271</v>
      </c>
      <c r="AO5" s="74" t="s">
        <v>199</v>
      </c>
      <c r="AP5" s="64" t="s">
        <v>257</v>
      </c>
    </row>
    <row r="6" spans="2:42" ht="43.2" x14ac:dyDescent="0.3">
      <c r="B6" s="75" t="s">
        <v>313</v>
      </c>
      <c r="C6" s="76" t="s">
        <v>307</v>
      </c>
      <c r="D6" s="76" t="str">
        <f>VLOOKUP(B6,[2]Hoja10!$G$1:$I$90,2,FALSE)</f>
        <v>1. DIRECCIÓN GENERAL - DG</v>
      </c>
      <c r="E6" s="76" t="s">
        <v>115</v>
      </c>
      <c r="F6" s="76" t="str">
        <f>VLOOKUP(B6,[2]Hoja10!$G$1:$I$90,3,FALSE)</f>
        <v>GRUPO DE TECNOLOGÍAS DE LA INFORMACIÓN Y LAS COMUNICACIONES</v>
      </c>
      <c r="G6" s="77" t="s">
        <v>313</v>
      </c>
      <c r="K6" s="84" t="s">
        <v>19</v>
      </c>
      <c r="L6" s="84" t="s">
        <v>20</v>
      </c>
      <c r="M6" s="84" t="s">
        <v>19</v>
      </c>
      <c r="N6" s="84" t="s">
        <v>45</v>
      </c>
      <c r="O6" s="84" t="s">
        <v>46</v>
      </c>
      <c r="P6" s="84" t="s">
        <v>45</v>
      </c>
      <c r="Q6" s="81">
        <v>3202053</v>
      </c>
      <c r="S6" s="80" t="s">
        <v>42</v>
      </c>
      <c r="T6" s="81" t="s">
        <v>42</v>
      </c>
      <c r="AG6" s="72" t="s">
        <v>314</v>
      </c>
      <c r="AH6" s="25" t="s">
        <v>126</v>
      </c>
      <c r="AI6" s="25" t="s">
        <v>126</v>
      </c>
      <c r="AJ6" s="83" t="s">
        <v>239</v>
      </c>
      <c r="AO6" s="74" t="s">
        <v>54</v>
      </c>
      <c r="AP6" s="64" t="s">
        <v>256</v>
      </c>
    </row>
    <row r="7" spans="2:42" ht="43.2" x14ac:dyDescent="0.3">
      <c r="B7" s="75" t="s">
        <v>315</v>
      </c>
      <c r="C7" s="76" t="s">
        <v>307</v>
      </c>
      <c r="D7" s="76" t="str">
        <f>VLOOKUP(B7,[2]Hoja10!$G$1:$I$90,2,FALSE)</f>
        <v>1. DIRECCIÓN GENERAL - DG</v>
      </c>
      <c r="E7" s="76" t="s">
        <v>110</v>
      </c>
      <c r="F7" s="76" t="str">
        <f>VLOOKUP(B7,[2]Hoja10!$G$1:$I$90,3,FALSE)</f>
        <v>OFICINA ASESORA PLANEACIÓN</v>
      </c>
      <c r="G7" s="77" t="s">
        <v>315</v>
      </c>
      <c r="K7" s="84" t="s">
        <v>19</v>
      </c>
      <c r="L7" s="84" t="s">
        <v>20</v>
      </c>
      <c r="M7" s="84" t="s">
        <v>19</v>
      </c>
      <c r="N7" s="84" t="s">
        <v>55</v>
      </c>
      <c r="O7" s="84" t="s">
        <v>56</v>
      </c>
      <c r="P7" s="84" t="s">
        <v>55</v>
      </c>
      <c r="Q7" s="81">
        <v>3202018</v>
      </c>
      <c r="AG7" s="72" t="s">
        <v>316</v>
      </c>
      <c r="AH7" s="25" t="s">
        <v>239</v>
      </c>
      <c r="AI7" s="25" t="s">
        <v>239</v>
      </c>
      <c r="AJ7" s="83" t="s">
        <v>126</v>
      </c>
      <c r="AO7" s="74" t="s">
        <v>73</v>
      </c>
      <c r="AP7" s="64" t="s">
        <v>136</v>
      </c>
    </row>
    <row r="8" spans="2:42" ht="43.2" x14ac:dyDescent="0.3">
      <c r="B8" s="75" t="s">
        <v>317</v>
      </c>
      <c r="C8" s="76" t="s">
        <v>307</v>
      </c>
      <c r="D8" s="76" t="str">
        <f>VLOOKUP(B8,[2]Hoja10!$G$1:$I$90,2,FALSE)</f>
        <v>1. DIRECCIÓN GENERAL - DG</v>
      </c>
      <c r="E8" s="76" t="s">
        <v>207</v>
      </c>
      <c r="F8" s="76" t="str">
        <f>VLOOKUP(B8,[2]Hoja10!$G$1:$I$90,3,FALSE)</f>
        <v>OFICINA ASESORA JURÍDICA</v>
      </c>
      <c r="G8" s="77" t="s">
        <v>317</v>
      </c>
      <c r="K8" s="84" t="s">
        <v>19</v>
      </c>
      <c r="L8" s="84" t="s">
        <v>20</v>
      </c>
      <c r="M8" s="84" t="s">
        <v>19</v>
      </c>
      <c r="N8" s="84" t="s">
        <v>33</v>
      </c>
      <c r="O8" s="84" t="s">
        <v>34</v>
      </c>
      <c r="P8" s="84" t="s">
        <v>33</v>
      </c>
      <c r="Q8" s="81">
        <v>3202056</v>
      </c>
      <c r="AG8" s="72" t="s">
        <v>318</v>
      </c>
      <c r="AH8" s="25" t="s">
        <v>261</v>
      </c>
      <c r="AI8" s="25" t="s">
        <v>261</v>
      </c>
      <c r="AJ8" s="83" t="s">
        <v>137</v>
      </c>
      <c r="AO8" s="74" t="s">
        <v>66</v>
      </c>
      <c r="AP8" s="64" t="s">
        <v>258</v>
      </c>
    </row>
    <row r="9" spans="2:42" ht="86.4" x14ac:dyDescent="0.3">
      <c r="B9" s="75" t="s">
        <v>319</v>
      </c>
      <c r="C9" s="76" t="s">
        <v>307</v>
      </c>
      <c r="D9" s="76" t="str">
        <f>VLOOKUP(B9,[2]Hoja10!$G$1:$I$90,2,FALSE)</f>
        <v>1. DIRECCIÓN GENERAL - DG</v>
      </c>
      <c r="E9" s="76" t="s">
        <v>206</v>
      </c>
      <c r="F9" s="76" t="str">
        <f>VLOOKUP(B9,[2]Hoja10!$G$1:$I$90,3,FALSE)</f>
        <v>OFICINA DE CONTROL DISCIPLINARIO INTERNO</v>
      </c>
      <c r="G9" s="77" t="s">
        <v>319</v>
      </c>
      <c r="K9" s="84" t="s">
        <v>19</v>
      </c>
      <c r="L9" s="84" t="s">
        <v>20</v>
      </c>
      <c r="M9" s="84" t="s">
        <v>19</v>
      </c>
      <c r="N9" s="84" t="s">
        <v>17</v>
      </c>
      <c r="O9" s="84" t="s">
        <v>18</v>
      </c>
      <c r="P9" s="84" t="s">
        <v>17</v>
      </c>
      <c r="Q9" s="81">
        <v>3202052</v>
      </c>
      <c r="AG9" s="72" t="s">
        <v>320</v>
      </c>
      <c r="AH9" s="25" t="s">
        <v>137</v>
      </c>
      <c r="AI9" s="25" t="s">
        <v>137</v>
      </c>
      <c r="AJ9" s="73" t="s">
        <v>261</v>
      </c>
      <c r="AO9" s="74" t="s">
        <v>51</v>
      </c>
      <c r="AP9" s="64" t="s">
        <v>123</v>
      </c>
    </row>
    <row r="10" spans="2:42" ht="43.2" x14ac:dyDescent="0.3">
      <c r="B10" s="75" t="s">
        <v>321</v>
      </c>
      <c r="C10" s="76" t="s">
        <v>307</v>
      </c>
      <c r="D10" s="76" t="str">
        <f>VLOOKUP(B10,[2]Hoja10!$G$1:$I$90,2,FALSE)</f>
        <v>1. DIRECCIÓN GENERAL - DG</v>
      </c>
      <c r="E10" s="76" t="s">
        <v>106</v>
      </c>
      <c r="F10" s="76" t="str">
        <f>VLOOKUP(B10,[2]Hoja10!$G$1:$I$90,3,FALSE)</f>
        <v>OFICINA DE GESTION DEL RIESGO</v>
      </c>
      <c r="G10" s="77" t="s">
        <v>321</v>
      </c>
      <c r="K10" s="84" t="s">
        <v>19</v>
      </c>
      <c r="L10" s="84" t="s">
        <v>20</v>
      </c>
      <c r="M10" s="84" t="s">
        <v>19</v>
      </c>
      <c r="N10" s="84" t="s">
        <v>30</v>
      </c>
      <c r="O10" s="84" t="s">
        <v>31</v>
      </c>
      <c r="P10" s="84" t="s">
        <v>30</v>
      </c>
      <c r="Q10" s="81">
        <v>3202008</v>
      </c>
      <c r="AG10" s="72">
        <v>19</v>
      </c>
      <c r="AH10" s="25" t="s">
        <v>270</v>
      </c>
      <c r="AI10" s="25" t="s">
        <v>270</v>
      </c>
      <c r="AJ10" s="86" t="s">
        <v>270</v>
      </c>
      <c r="AO10" s="74" t="s">
        <v>197</v>
      </c>
      <c r="AP10" s="64" t="s">
        <v>259</v>
      </c>
    </row>
    <row r="11" spans="2:42" ht="43.2" x14ac:dyDescent="0.3">
      <c r="B11" s="75" t="s">
        <v>322</v>
      </c>
      <c r="C11" s="76" t="s">
        <v>323</v>
      </c>
      <c r="D11" s="76" t="str">
        <f>VLOOKUP(B11,[2]Hoja10!$G$1:$I$90,2,FALSE)</f>
        <v>2. SUBDIRECCIÓN ADMINISTRATIVA Y FINANCIERA - SAF</v>
      </c>
      <c r="E11" s="76" t="s">
        <v>10</v>
      </c>
      <c r="F11" s="76" t="str">
        <f>VLOOKUP(B11,[2]Hoja10!$G$1:$I$90,3,FALSE)</f>
        <v>SUBDIRECCIÓN ADMINISTRATIVA Y FINANCIERA</v>
      </c>
      <c r="G11" s="77" t="s">
        <v>322</v>
      </c>
      <c r="K11" s="84" t="s">
        <v>19</v>
      </c>
      <c r="L11" s="84" t="s">
        <v>20</v>
      </c>
      <c r="M11" s="84" t="s">
        <v>19</v>
      </c>
      <c r="N11" s="84" t="s">
        <v>60</v>
      </c>
      <c r="O11" s="84" t="s">
        <v>61</v>
      </c>
      <c r="P11" s="84" t="s">
        <v>60</v>
      </c>
      <c r="Q11" s="81">
        <v>3202038</v>
      </c>
      <c r="AG11" s="72">
        <v>20</v>
      </c>
      <c r="AH11" s="25" t="s">
        <v>268</v>
      </c>
      <c r="AI11" s="25" t="s">
        <v>268</v>
      </c>
      <c r="AJ11" s="86" t="s">
        <v>268</v>
      </c>
      <c r="AO11" s="74" t="s">
        <v>196</v>
      </c>
      <c r="AP11" s="64" t="s">
        <v>260</v>
      </c>
    </row>
    <row r="12" spans="2:42" ht="43.2" x14ac:dyDescent="0.3">
      <c r="B12" s="75" t="s">
        <v>324</v>
      </c>
      <c r="C12" s="76" t="s">
        <v>323</v>
      </c>
      <c r="D12" s="76" t="str">
        <f>VLOOKUP(B12,[2]Hoja10!$G$1:$I$90,2,FALSE)</f>
        <v>2. SUBDIRECCIÓN ADMINISTRATIVA Y FINANCIERA - SAF</v>
      </c>
      <c r="E12" s="76" t="s">
        <v>325</v>
      </c>
      <c r="F12" s="76" t="str">
        <f>VLOOKUP(B12,[2]Hoja10!$G$1:$I$90,3,FALSE)</f>
        <v>GRUPO DE GESTIÓN HUMANA</v>
      </c>
      <c r="G12" s="77" t="s">
        <v>324</v>
      </c>
      <c r="K12" s="84" t="s">
        <v>19</v>
      </c>
      <c r="L12" s="84" t="s">
        <v>20</v>
      </c>
      <c r="M12" s="84" t="s">
        <v>19</v>
      </c>
      <c r="N12" s="84" t="s">
        <v>24</v>
      </c>
      <c r="O12" s="84" t="s">
        <v>25</v>
      </c>
      <c r="P12" s="84" t="s">
        <v>24</v>
      </c>
      <c r="Q12" s="81">
        <v>3202060</v>
      </c>
      <c r="AG12" s="72">
        <v>21</v>
      </c>
      <c r="AH12" s="25" t="s">
        <v>269</v>
      </c>
      <c r="AI12" s="25" t="s">
        <v>269</v>
      </c>
      <c r="AJ12" s="86" t="s">
        <v>269</v>
      </c>
      <c r="AO12" s="74" t="s">
        <v>59</v>
      </c>
      <c r="AP12" s="64" t="s">
        <v>134</v>
      </c>
    </row>
    <row r="13" spans="2:42" ht="43.2" x14ac:dyDescent="0.3">
      <c r="B13" s="75" t="s">
        <v>326</v>
      </c>
      <c r="C13" s="76" t="s">
        <v>323</v>
      </c>
      <c r="D13" s="76" t="str">
        <f>VLOOKUP(B13,[2]Hoja10!$G$1:$I$90,2,FALSE)</f>
        <v>2. SUBDIRECCIÓN ADMINISTRATIVA Y FINANCIERA - SAF</v>
      </c>
      <c r="E13" s="76" t="s">
        <v>9</v>
      </c>
      <c r="F13" s="76" t="str">
        <f>VLOOKUP(B13,[2]Hoja10!$G$1:$I$90,3,FALSE)</f>
        <v>GRUPO DE INFRAESTRUCTURA</v>
      </c>
      <c r="G13" s="77" t="s">
        <v>326</v>
      </c>
      <c r="K13" s="84" t="s">
        <v>19</v>
      </c>
      <c r="L13" s="84" t="s">
        <v>20</v>
      </c>
      <c r="M13" s="84" t="s">
        <v>19</v>
      </c>
      <c r="N13" s="84" t="s">
        <v>201</v>
      </c>
      <c r="O13" s="84" t="s">
        <v>202</v>
      </c>
      <c r="P13" s="84" t="s">
        <v>201</v>
      </c>
      <c r="Q13" s="81">
        <v>3202011</v>
      </c>
      <c r="AG13" s="72">
        <v>17</v>
      </c>
      <c r="AH13" s="25" t="s">
        <v>134</v>
      </c>
      <c r="AI13" s="25" t="s">
        <v>134</v>
      </c>
      <c r="AJ13" s="86" t="s">
        <v>134</v>
      </c>
      <c r="AO13" s="74" t="s">
        <v>23</v>
      </c>
      <c r="AP13" s="64" t="s">
        <v>126</v>
      </c>
    </row>
    <row r="14" spans="2:42" ht="43.2" x14ac:dyDescent="0.3">
      <c r="B14" s="75" t="s">
        <v>327</v>
      </c>
      <c r="C14" s="76" t="s">
        <v>323</v>
      </c>
      <c r="D14" s="76" t="str">
        <f>VLOOKUP(B14,[2]Hoja10!$G$1:$I$90,2,FALSE)</f>
        <v>2. SUBDIRECCIÓN ADMINISTRATIVA Y FINANCIERA - SAF</v>
      </c>
      <c r="E14" s="76" t="s">
        <v>328</v>
      </c>
      <c r="F14" s="76" t="str">
        <f>VLOOKUP(B14,[2]Hoja10!$G$1:$I$90,3,FALSE)</f>
        <v>GRUPO DE PROCESOS CORPORATIVOS</v>
      </c>
      <c r="G14" s="77" t="s">
        <v>327</v>
      </c>
      <c r="K14" s="84" t="s">
        <v>19</v>
      </c>
      <c r="L14" s="84" t="s">
        <v>20</v>
      </c>
      <c r="M14" s="84" t="s">
        <v>19</v>
      </c>
      <c r="N14" s="84" t="s">
        <v>39</v>
      </c>
      <c r="O14" s="84" t="s">
        <v>40</v>
      </c>
      <c r="P14" s="84" t="s">
        <v>39</v>
      </c>
      <c r="Q14" s="81">
        <v>3202055</v>
      </c>
      <c r="AG14" s="72">
        <v>16</v>
      </c>
      <c r="AH14" s="25" t="s">
        <v>139</v>
      </c>
      <c r="AI14" s="25" t="s">
        <v>139</v>
      </c>
      <c r="AJ14" s="87" t="s">
        <v>139</v>
      </c>
      <c r="AO14" s="74" t="s">
        <v>53</v>
      </c>
      <c r="AP14" s="64" t="s">
        <v>239</v>
      </c>
    </row>
    <row r="15" spans="2:42" ht="28.8" x14ac:dyDescent="0.3">
      <c r="B15" s="88" t="s">
        <v>329</v>
      </c>
      <c r="C15" s="76" t="s">
        <v>330</v>
      </c>
      <c r="D15" s="76" t="str">
        <f>VLOOKUP(B15,[2]Hoja10!$G$1:$I$90,2,FALSE)</f>
        <v>3. SUBDIRECCIÓN DE GESTIÓN Y MANEJO DE ÁREAS PROTEGIDAS - SGM</v>
      </c>
      <c r="E15" s="76" t="s">
        <v>203</v>
      </c>
      <c r="F15" s="76" t="str">
        <f>VLOOKUP(B15,[2]Hoja10!$G$1:$I$90,3,FALSE)</f>
        <v>GRUPO DE GESTIÓN DEL CONOCIMIENTO E INNOVACIÓN</v>
      </c>
      <c r="G15" s="89" t="s">
        <v>329</v>
      </c>
      <c r="K15" s="84" t="s">
        <v>81</v>
      </c>
      <c r="L15" s="84" t="s">
        <v>20</v>
      </c>
      <c r="M15" s="84" t="s">
        <v>81</v>
      </c>
      <c r="N15" s="84" t="s">
        <v>149</v>
      </c>
      <c r="O15" s="84" t="s">
        <v>150</v>
      </c>
      <c r="P15" s="84" t="s">
        <v>149</v>
      </c>
      <c r="Q15" s="81">
        <v>3299054</v>
      </c>
      <c r="AG15" s="72">
        <v>18</v>
      </c>
      <c r="AH15" s="25" t="s">
        <v>331</v>
      </c>
      <c r="AI15" s="25" t="s">
        <v>331</v>
      </c>
      <c r="AJ15" s="73" t="s">
        <v>331</v>
      </c>
      <c r="AO15" s="74" t="s">
        <v>77</v>
      </c>
      <c r="AP15" s="64" t="s">
        <v>262</v>
      </c>
    </row>
    <row r="16" spans="2:42" ht="43.2" x14ac:dyDescent="0.3">
      <c r="B16" s="75" t="s">
        <v>332</v>
      </c>
      <c r="C16" s="76" t="s">
        <v>330</v>
      </c>
      <c r="D16" s="76" t="str">
        <f>VLOOKUP(B16,[2]Hoja10!$G$1:$I$90,2,FALSE)</f>
        <v>3. SUBDIRECCIÓN DE GESTIÓN Y MANEJO DE ÁREAS PROTEGIDAS - SGM</v>
      </c>
      <c r="E16" s="76" t="s">
        <v>198</v>
      </c>
      <c r="F16" s="76" t="str">
        <f>VLOOKUP(B16,[2]Hoja10!$G$1:$I$90,3,FALSE)</f>
        <v>GRUPO DE GESTIÓN E INTEGRACIÓN DEL SINAP</v>
      </c>
      <c r="G16" s="77" t="s">
        <v>332</v>
      </c>
      <c r="K16" s="84" t="s">
        <v>81</v>
      </c>
      <c r="L16" s="84" t="s">
        <v>20</v>
      </c>
      <c r="M16" s="84" t="s">
        <v>81</v>
      </c>
      <c r="N16" s="84" t="s">
        <v>79</v>
      </c>
      <c r="O16" s="84" t="s">
        <v>80</v>
      </c>
      <c r="P16" s="84" t="s">
        <v>79</v>
      </c>
      <c r="Q16" s="81">
        <v>3299060</v>
      </c>
      <c r="AG16" s="72">
        <v>15</v>
      </c>
      <c r="AH16" s="25" t="s">
        <v>135</v>
      </c>
      <c r="AI16" s="25" t="s">
        <v>135</v>
      </c>
      <c r="AJ16" s="90" t="s">
        <v>135</v>
      </c>
      <c r="AO16" s="74" t="s">
        <v>44</v>
      </c>
      <c r="AP16" s="64" t="s">
        <v>133</v>
      </c>
    </row>
    <row r="17" spans="2:42" ht="57.6" x14ac:dyDescent="0.3">
      <c r="B17" s="75" t="s">
        <v>333</v>
      </c>
      <c r="C17" s="76" t="s">
        <v>330</v>
      </c>
      <c r="D17" s="76" t="str">
        <f>VLOOKUP(B17,[2]Hoja10!$G$1:$I$90,2,FALSE)</f>
        <v>3. SUBDIRECCIÓN DE GESTIÓN Y MANEJO DE ÁREAS PROTEGIDAS - SGM</v>
      </c>
      <c r="E17" s="76" t="s">
        <v>195</v>
      </c>
      <c r="F17" s="76" t="str">
        <f>VLOOKUP(B17,[2]Hoja10!$G$1:$I$90,3,FALSE)</f>
        <v>GRUPO DE PLANEACIÓN Y MANEJO DE ÁREAS PROTEGIDAS</v>
      </c>
      <c r="G17" s="77" t="s">
        <v>333</v>
      </c>
      <c r="K17" s="84" t="s">
        <v>81</v>
      </c>
      <c r="L17" s="84" t="s">
        <v>20</v>
      </c>
      <c r="M17" s="84" t="s">
        <v>81</v>
      </c>
      <c r="N17" s="84" t="s">
        <v>108</v>
      </c>
      <c r="O17" s="84" t="s">
        <v>109</v>
      </c>
      <c r="P17" s="84" t="s">
        <v>108</v>
      </c>
      <c r="Q17" s="81">
        <v>3299056</v>
      </c>
      <c r="AG17" s="72">
        <v>9</v>
      </c>
      <c r="AH17" s="25" t="s">
        <v>131</v>
      </c>
      <c r="AI17" s="25" t="s">
        <v>131</v>
      </c>
      <c r="AJ17" s="91" t="s">
        <v>131</v>
      </c>
      <c r="AO17" s="74" t="s">
        <v>29</v>
      </c>
      <c r="AP17" s="64" t="s">
        <v>135</v>
      </c>
    </row>
    <row r="18" spans="2:42" ht="115.2" x14ac:dyDescent="0.3">
      <c r="B18" s="75" t="s">
        <v>334</v>
      </c>
      <c r="C18" s="76" t="s">
        <v>330</v>
      </c>
      <c r="D18" s="76" t="str">
        <f>VLOOKUP(B18,[2]Hoja10!$G$1:$I$90,2,FALSE)</f>
        <v>3. SUBDIRECCIÓN DE GESTIÓN Y MANEJO DE ÁREAS PROTEGIDAS - SGM</v>
      </c>
      <c r="E18" s="76" t="s">
        <v>194</v>
      </c>
      <c r="F18" s="76" t="str">
        <f>VLOOKUP(B18,[2]Hoja10!$G$1:$I$90,3,FALSE)</f>
        <v>GRUPO DE TRÁMITES Y EVALUACIÓN AMBIENTAL</v>
      </c>
      <c r="G18" s="77" t="s">
        <v>334</v>
      </c>
      <c r="K18" s="84" t="s">
        <v>81</v>
      </c>
      <c r="L18" s="92" t="s">
        <v>82</v>
      </c>
      <c r="M18" s="84" t="s">
        <v>81</v>
      </c>
      <c r="N18" s="84" t="s">
        <v>335</v>
      </c>
      <c r="O18" s="84" t="s">
        <v>336</v>
      </c>
      <c r="P18" s="84" t="s">
        <v>335</v>
      </c>
      <c r="Q18" s="81">
        <v>3299058</v>
      </c>
      <c r="AG18" s="72">
        <v>12</v>
      </c>
      <c r="AH18" s="25" t="s">
        <v>191</v>
      </c>
      <c r="AI18" s="25" t="s">
        <v>191</v>
      </c>
      <c r="AJ18" s="90" t="s">
        <v>191</v>
      </c>
      <c r="AO18" s="74" t="s">
        <v>209</v>
      </c>
      <c r="AP18" s="64" t="s">
        <v>250</v>
      </c>
    </row>
    <row r="19" spans="2:42" ht="28.8" x14ac:dyDescent="0.3">
      <c r="B19" s="75" t="s">
        <v>337</v>
      </c>
      <c r="C19" s="76" t="s">
        <v>330</v>
      </c>
      <c r="D19" s="76" t="str">
        <f>VLOOKUP(B19,[2]Hoja10!$G$1:$I$90,2,FALSE)</f>
        <v>3. SUBDIRECCIÓN DE GESTIÓN Y MANEJO DE ÁREAS PROTEGIDAS - SGM</v>
      </c>
      <c r="E19" s="76" t="s">
        <v>193</v>
      </c>
      <c r="F19" s="76" t="str">
        <f>VLOOKUP(B19,[2]Hoja10!$G$1:$I$90,3,FALSE)</f>
        <v>SUBDIRECCIÓN DE GESTIÓN Y MANEJO DE ÁREAS PROTEGIDAS</v>
      </c>
      <c r="G19" s="77" t="s">
        <v>337</v>
      </c>
      <c r="K19" s="84" t="s">
        <v>81</v>
      </c>
      <c r="L19" s="92" t="s">
        <v>82</v>
      </c>
      <c r="M19" s="84" t="s">
        <v>81</v>
      </c>
      <c r="N19" s="84" t="s">
        <v>117</v>
      </c>
      <c r="O19" s="84" t="s">
        <v>118</v>
      </c>
      <c r="P19" s="84" t="s">
        <v>117</v>
      </c>
      <c r="Q19" s="81">
        <v>3299065</v>
      </c>
      <c r="AG19" s="72">
        <v>11</v>
      </c>
      <c r="AH19" s="25" t="s">
        <v>262</v>
      </c>
      <c r="AI19" s="25" t="s">
        <v>262</v>
      </c>
      <c r="AJ19" s="90" t="s">
        <v>262</v>
      </c>
      <c r="AO19" s="74" t="s">
        <v>102</v>
      </c>
      <c r="AP19" s="64" t="s">
        <v>272</v>
      </c>
    </row>
    <row r="20" spans="2:42" ht="100.8" x14ac:dyDescent="0.3">
      <c r="B20" s="75" t="s">
        <v>338</v>
      </c>
      <c r="C20" s="76" t="s">
        <v>339</v>
      </c>
      <c r="D20" s="76" t="str">
        <f>VLOOKUP(B20,[2]Hoja10!$G$1:$I$90,2,FALSE)</f>
        <v>4. SUBDIRECCIÓN DE SOSTENIBILIDAD Y NEGOCIOS AMBIENTALES - SSNA</v>
      </c>
      <c r="E20" s="76" t="s">
        <v>204</v>
      </c>
      <c r="F20" s="76" t="str">
        <f>VLOOKUP(B20,[2]Hoja10!$G$1:$I$90,3,FALSE)</f>
        <v>SUBDIRECCIÓN DE SOSTENIBILIDAD Y NEGOCIOS AMBIENTALES</v>
      </c>
      <c r="G20" s="77" t="s">
        <v>338</v>
      </c>
      <c r="K20" s="84" t="s">
        <v>81</v>
      </c>
      <c r="L20" s="92" t="s">
        <v>82</v>
      </c>
      <c r="M20" s="84" t="s">
        <v>81</v>
      </c>
      <c r="N20" s="84" t="s">
        <v>113</v>
      </c>
      <c r="O20" s="84" t="s">
        <v>114</v>
      </c>
      <c r="P20" s="84" t="s">
        <v>113</v>
      </c>
      <c r="Q20" s="81">
        <v>3299063</v>
      </c>
      <c r="AG20" s="72">
        <v>10</v>
      </c>
      <c r="AH20" s="25" t="s">
        <v>123</v>
      </c>
      <c r="AI20" s="25" t="s">
        <v>123</v>
      </c>
      <c r="AJ20" s="90" t="s">
        <v>123</v>
      </c>
      <c r="AO20" s="74" t="s">
        <v>32</v>
      </c>
      <c r="AP20" s="64" t="s">
        <v>263</v>
      </c>
    </row>
    <row r="21" spans="2:42" ht="72" x14ac:dyDescent="0.3">
      <c r="B21" s="88" t="s">
        <v>340</v>
      </c>
      <c r="C21" s="76" t="s">
        <v>341</v>
      </c>
      <c r="D21" s="76" t="str">
        <f>VLOOKUP(B21,[2]Hoja10!$G$1:$I$90,2,FALSE)</f>
        <v>DIRECCIÓN TERRITORIAL AMAZONÍA - DTAM</v>
      </c>
      <c r="E21" s="76" t="s">
        <v>164</v>
      </c>
      <c r="F21" s="10" t="s">
        <v>176</v>
      </c>
      <c r="G21" s="77" t="s">
        <v>340</v>
      </c>
      <c r="K21" s="84" t="s">
        <v>4</v>
      </c>
      <c r="L21" s="92" t="s">
        <v>5</v>
      </c>
      <c r="M21" s="84" t="s">
        <v>4</v>
      </c>
      <c r="N21" s="84" t="s">
        <v>12</v>
      </c>
      <c r="O21" s="26" t="s">
        <v>11</v>
      </c>
      <c r="P21" s="84" t="s">
        <v>12</v>
      </c>
      <c r="Q21" s="81">
        <v>3299011</v>
      </c>
      <c r="AG21" s="72">
        <v>13</v>
      </c>
      <c r="AH21" s="25" t="s">
        <v>143</v>
      </c>
      <c r="AI21" s="25" t="s">
        <v>143</v>
      </c>
      <c r="AJ21" s="90" t="s">
        <v>143</v>
      </c>
      <c r="AO21" s="74" t="s">
        <v>148</v>
      </c>
      <c r="AP21" s="64" t="s">
        <v>266</v>
      </c>
    </row>
    <row r="22" spans="2:42" ht="43.2" x14ac:dyDescent="0.3">
      <c r="B22" s="88" t="s">
        <v>342</v>
      </c>
      <c r="C22" s="76" t="s">
        <v>341</v>
      </c>
      <c r="D22" s="76" t="str">
        <f>VLOOKUP(B22,[2]Hoja10!$G$1:$I$90,2,FALSE)</f>
        <v>DIRECCIÓN TERRITORIAL AMAZONÍA - DTAM</v>
      </c>
      <c r="E22" s="76" t="s">
        <v>175</v>
      </c>
      <c r="F22" s="76" t="str">
        <f>VLOOKUP(B22,[2]Hoja10!$G$1:$I$90,3,FALSE)</f>
        <v>PNN ALTO FRAGUA INDI WASI</v>
      </c>
      <c r="G22" s="77" t="s">
        <v>342</v>
      </c>
      <c r="K22" s="84" t="s">
        <v>4</v>
      </c>
      <c r="L22" s="92" t="s">
        <v>5</v>
      </c>
      <c r="M22" s="84" t="s">
        <v>4</v>
      </c>
      <c r="N22" s="84" t="s">
        <v>3</v>
      </c>
      <c r="O22" s="84" t="s">
        <v>2</v>
      </c>
      <c r="P22" s="84" t="s">
        <v>3</v>
      </c>
      <c r="Q22" s="84">
        <v>3299016</v>
      </c>
      <c r="AG22" s="72">
        <v>14</v>
      </c>
      <c r="AH22" s="25" t="s">
        <v>259</v>
      </c>
      <c r="AI22" s="25" t="s">
        <v>259</v>
      </c>
      <c r="AJ22" s="90" t="s">
        <v>259</v>
      </c>
      <c r="AO22" s="74" t="s">
        <v>121</v>
      </c>
      <c r="AP22" s="64" t="s">
        <v>267</v>
      </c>
    </row>
    <row r="23" spans="2:42" ht="57.6" x14ac:dyDescent="0.3">
      <c r="B23" s="88" t="s">
        <v>343</v>
      </c>
      <c r="C23" s="76" t="s">
        <v>341</v>
      </c>
      <c r="D23" s="76" t="str">
        <f>VLOOKUP(B23,[2]Hoja10!$G$1:$I$90,2,FALSE)</f>
        <v>DIRECCIÓN TERRITORIAL AMAZONÍA - DTAM</v>
      </c>
      <c r="E23" s="76" t="s">
        <v>174</v>
      </c>
      <c r="F23" s="76" t="str">
        <f>VLOOKUP(B23,[2]Hoja10!$G$1:$I$90,3,FALSE)</f>
        <v>PNN AMACAYACU</v>
      </c>
      <c r="G23" s="77" t="s">
        <v>343</v>
      </c>
      <c r="AG23" s="72">
        <v>7</v>
      </c>
      <c r="AH23" s="25" t="s">
        <v>258</v>
      </c>
      <c r="AI23" s="25" t="s">
        <v>258</v>
      </c>
      <c r="AJ23" s="66" t="s">
        <v>258</v>
      </c>
      <c r="AO23" s="74" t="s">
        <v>78</v>
      </c>
      <c r="AP23" s="64" t="s">
        <v>104</v>
      </c>
    </row>
    <row r="24" spans="2:42" ht="72" x14ac:dyDescent="0.3">
      <c r="B24" s="88" t="s">
        <v>344</v>
      </c>
      <c r="C24" s="76" t="s">
        <v>341</v>
      </c>
      <c r="D24" s="76" t="str">
        <f>VLOOKUP(B24,[2]Hoja10!$G$1:$I$90,2,FALSE)</f>
        <v>DIRECCIÓN TERRITORIAL AMAZONÍA - DTAM</v>
      </c>
      <c r="E24" s="76" t="s">
        <v>173</v>
      </c>
      <c r="F24" s="76" t="str">
        <f>VLOOKUP(B24,[2]Hoja10!$G$1:$I$90,3,FALSE)</f>
        <v>PNN CAHUINARÍ</v>
      </c>
      <c r="G24" s="77" t="s">
        <v>344</v>
      </c>
      <c r="AG24" s="72">
        <v>8</v>
      </c>
      <c r="AH24" s="25" t="s">
        <v>132</v>
      </c>
      <c r="AI24" s="25" t="s">
        <v>132</v>
      </c>
      <c r="AJ24" s="66" t="s">
        <v>132</v>
      </c>
      <c r="AO24" s="74" t="s">
        <v>205</v>
      </c>
      <c r="AP24" s="64" t="s">
        <v>253</v>
      </c>
    </row>
    <row r="25" spans="2:42" ht="72" x14ac:dyDescent="0.3">
      <c r="B25" s="88" t="s">
        <v>345</v>
      </c>
      <c r="C25" s="76" t="s">
        <v>341</v>
      </c>
      <c r="D25" s="76" t="str">
        <f>VLOOKUP(B25,[2]Hoja10!$G$1:$I$90,2,FALSE)</f>
        <v>DIRECCIÓN TERRITORIAL AMAZONÍA - DTAM</v>
      </c>
      <c r="E25" s="76" t="s">
        <v>172</v>
      </c>
      <c r="F25" s="76" t="str">
        <f>VLOOKUP(B25,[2]Hoja10!$G$1:$I$90,3,FALSE)</f>
        <v>PNN LA PAYA</v>
      </c>
      <c r="G25" s="77" t="s">
        <v>345</v>
      </c>
      <c r="AG25" s="72">
        <v>5</v>
      </c>
      <c r="AH25" s="25" t="s">
        <v>263</v>
      </c>
      <c r="AI25" s="25" t="s">
        <v>263</v>
      </c>
      <c r="AJ25" s="66" t="s">
        <v>129</v>
      </c>
      <c r="AO25" s="74" t="s">
        <v>47</v>
      </c>
      <c r="AP25" s="64" t="s">
        <v>181</v>
      </c>
    </row>
    <row r="26" spans="2:42" ht="57.6" x14ac:dyDescent="0.3">
      <c r="B26" s="88" t="s">
        <v>346</v>
      </c>
      <c r="C26" s="76" t="s">
        <v>341</v>
      </c>
      <c r="D26" s="76" t="str">
        <f>VLOOKUP(B26,[2]Hoja10!$G$1:$I$90,2,FALSE)</f>
        <v>DIRECCIÓN TERRITORIAL AMAZONÍA - DTAM</v>
      </c>
      <c r="E26" s="76" t="s">
        <v>171</v>
      </c>
      <c r="F26" s="76" t="str">
        <f>VLOOKUP(B26,[2]Hoja10!$G$1:$I$90,3,FALSE)</f>
        <v>PNN RIO PURÉ</v>
      </c>
      <c r="G26" s="77" t="s">
        <v>346</v>
      </c>
      <c r="AG26" s="72">
        <v>6</v>
      </c>
      <c r="AH26" s="25" t="s">
        <v>260</v>
      </c>
      <c r="AI26" s="25" t="s">
        <v>260</v>
      </c>
      <c r="AJ26" s="66" t="s">
        <v>260</v>
      </c>
      <c r="AO26" s="93" t="s">
        <v>35</v>
      </c>
      <c r="AP26" s="64" t="s">
        <v>130</v>
      </c>
    </row>
    <row r="27" spans="2:42" ht="86.4" x14ac:dyDescent="0.3">
      <c r="B27" s="88" t="s">
        <v>347</v>
      </c>
      <c r="C27" s="76" t="s">
        <v>341</v>
      </c>
      <c r="D27" s="76" t="str">
        <f>VLOOKUP(B27,[2]Hoja10!$G$1:$I$90,2,FALSE)</f>
        <v>DIRECCIÓN TERRITORIAL AMAZONÍA - DTAM</v>
      </c>
      <c r="E27" s="76" t="s">
        <v>170</v>
      </c>
      <c r="F27" s="76" t="str">
        <f>VLOOKUP(B27,[2]Hoja10!$G$1:$I$90,3,FALSE)</f>
        <v>PNN SERRANÍA DE CHIRIBIQUETE</v>
      </c>
      <c r="G27" s="77" t="s">
        <v>347</v>
      </c>
      <c r="AG27" s="72">
        <v>5</v>
      </c>
      <c r="AH27" s="25" t="s">
        <v>245</v>
      </c>
      <c r="AI27" s="25" t="s">
        <v>245</v>
      </c>
      <c r="AJ27" s="66" t="s">
        <v>241</v>
      </c>
      <c r="AO27" s="74" t="s">
        <v>63</v>
      </c>
      <c r="AP27" s="64" t="s">
        <v>252</v>
      </c>
    </row>
    <row r="28" spans="2:42" ht="100.8" x14ac:dyDescent="0.3">
      <c r="B28" s="88" t="s">
        <v>348</v>
      </c>
      <c r="C28" s="76" t="s">
        <v>341</v>
      </c>
      <c r="D28" s="76" t="str">
        <f>VLOOKUP(B28,[2]Hoja10!$G$1:$I$90,2,FALSE)</f>
        <v>DIRECCIÓN TERRITORIAL AMAZONÍA - DTAM</v>
      </c>
      <c r="E28" s="76" t="s">
        <v>169</v>
      </c>
      <c r="F28" s="76" t="str">
        <f>VLOOKUP(B28,[2]Hoja10!$G$1:$I$90,3,FALSE)</f>
        <v>PNN SERRANÍA DE LOS CHURUMBELOS AUKA WASI</v>
      </c>
      <c r="G28" s="77" t="s">
        <v>348</v>
      </c>
      <c r="AG28" s="72">
        <v>6</v>
      </c>
      <c r="AH28" s="25" t="s">
        <v>244</v>
      </c>
      <c r="AI28" s="25" t="s">
        <v>244</v>
      </c>
      <c r="AJ28" s="66" t="s">
        <v>242</v>
      </c>
      <c r="AO28" s="93" t="s">
        <v>67</v>
      </c>
      <c r="AP28" s="64" t="s">
        <v>254</v>
      </c>
    </row>
    <row r="29" spans="2:42" ht="43.2" x14ac:dyDescent="0.3">
      <c r="B29" s="88" t="s">
        <v>349</v>
      </c>
      <c r="C29" s="76" t="s">
        <v>341</v>
      </c>
      <c r="D29" s="76" t="str">
        <f>VLOOKUP(B29,[2]Hoja10!$G$1:$I$90,2,FALSE)</f>
        <v>DIRECCIÓN TERRITORIAL AMAZONÍA - DTAM</v>
      </c>
      <c r="E29" s="76" t="s">
        <v>168</v>
      </c>
      <c r="F29" s="76" t="str">
        <f>VLOOKUP(B29,[2]Hoja10!$G$1:$I$90,3,FALSE)</f>
        <v>PNN YAIGOJÉ APAPORIS</v>
      </c>
      <c r="G29" s="77" t="s">
        <v>349</v>
      </c>
      <c r="AG29" s="72">
        <v>11</v>
      </c>
      <c r="AH29" s="25" t="s">
        <v>111</v>
      </c>
      <c r="AI29" s="25" t="s">
        <v>111</v>
      </c>
      <c r="AJ29" s="90" t="s">
        <v>111</v>
      </c>
      <c r="AO29" s="74" t="s">
        <v>16</v>
      </c>
      <c r="AP29" s="64" t="s">
        <v>132</v>
      </c>
    </row>
    <row r="30" spans="2:42" ht="57.6" x14ac:dyDescent="0.3">
      <c r="B30" s="88" t="s">
        <v>350</v>
      </c>
      <c r="C30" s="76" t="s">
        <v>341</v>
      </c>
      <c r="D30" s="76" t="str">
        <f>VLOOKUP(B30,[2]Hoja10!$G$1:$I$90,2,FALSE)</f>
        <v>DIRECCIÓN TERRITORIAL AMAZONÍA - DTAM</v>
      </c>
      <c r="E30" s="76" t="s">
        <v>167</v>
      </c>
      <c r="F30" s="76" t="str">
        <f>VLOOKUP(B30,[2]Hoja10!$G$1:$I$90,3,FALSE)</f>
        <v>RNN NUKAK</v>
      </c>
      <c r="G30" s="77" t="s">
        <v>350</v>
      </c>
      <c r="AG30" s="72">
        <v>12</v>
      </c>
      <c r="AH30" s="25" t="s">
        <v>107</v>
      </c>
      <c r="AI30" s="25" t="s">
        <v>107</v>
      </c>
      <c r="AJ30" s="91" t="s">
        <v>107</v>
      </c>
      <c r="AO30" s="74" t="s">
        <v>43</v>
      </c>
      <c r="AP30" s="64" t="s">
        <v>143</v>
      </c>
    </row>
    <row r="31" spans="2:42" ht="57.6" x14ac:dyDescent="0.3">
      <c r="B31" s="88" t="s">
        <v>351</v>
      </c>
      <c r="C31" s="76" t="s">
        <v>341</v>
      </c>
      <c r="D31" s="76" t="str">
        <f>VLOOKUP(B31,[2]Hoja10!$G$1:$I$90,2,FALSE)</f>
        <v>DIRECCIÓN TERRITORIAL AMAZONÍA - DTAM</v>
      </c>
      <c r="E31" s="76" t="s">
        <v>166</v>
      </c>
      <c r="F31" s="76" t="str">
        <f>VLOOKUP(B31,[2]Hoja10!$G$1:$I$90,3,FALSE)</f>
        <v>RNN PUINAWAI</v>
      </c>
      <c r="G31" s="77" t="s">
        <v>351</v>
      </c>
      <c r="AG31" s="72">
        <v>4</v>
      </c>
      <c r="AH31" s="25" t="s">
        <v>256</v>
      </c>
      <c r="AI31" s="25" t="s">
        <v>256</v>
      </c>
      <c r="AJ31" s="85" t="s">
        <v>256</v>
      </c>
      <c r="AO31" s="74" t="s">
        <v>165</v>
      </c>
      <c r="AP31" s="64" t="s">
        <v>137</v>
      </c>
    </row>
    <row r="32" spans="2:42" ht="57.6" x14ac:dyDescent="0.3">
      <c r="B32" s="88" t="s">
        <v>352</v>
      </c>
      <c r="C32" s="76" t="s">
        <v>341</v>
      </c>
      <c r="D32" s="76" t="str">
        <f>VLOOKUP(B32,[2]Hoja10!$G$1:$I$90,2,FALSE)</f>
        <v>DIRECCIÓN TERRITORIAL AMAZONÍA - DTAM</v>
      </c>
      <c r="E32" s="76" t="s">
        <v>163</v>
      </c>
      <c r="F32" s="76" t="str">
        <f>VLOOKUP(B32,[2]Hoja10!$G$1:$I$90,3,FALSE)</f>
        <v>SF PLANTAS MEDICINALES ORITO INGI ANDE</v>
      </c>
      <c r="G32" s="77" t="s">
        <v>352</v>
      </c>
      <c r="AG32" s="72">
        <v>3</v>
      </c>
      <c r="AH32" s="25" t="s">
        <v>257</v>
      </c>
      <c r="AI32" s="25" t="s">
        <v>257</v>
      </c>
      <c r="AJ32" s="94" t="s">
        <v>257</v>
      </c>
      <c r="AO32" s="74" t="s">
        <v>38</v>
      </c>
      <c r="AP32" s="64" t="s">
        <v>264</v>
      </c>
    </row>
    <row r="33" spans="2:42" ht="43.2" x14ac:dyDescent="0.3">
      <c r="B33" s="75" t="s">
        <v>353</v>
      </c>
      <c r="C33" s="76" t="s">
        <v>354</v>
      </c>
      <c r="D33" s="76" t="str">
        <f>VLOOKUP(B33,[2]Hoja10!$G$1:$I$90,2,FALSE)</f>
        <v>DIRECCIÓN TERRITORIAL ANDES NORORIENTALES - DTAN</v>
      </c>
      <c r="E33" s="76" t="s">
        <v>147</v>
      </c>
      <c r="F33" s="7" t="s">
        <v>146</v>
      </c>
      <c r="G33" s="77" t="s">
        <v>353</v>
      </c>
      <c r="AG33" s="72">
        <v>9</v>
      </c>
      <c r="AH33" s="25" t="s">
        <v>272</v>
      </c>
      <c r="AI33" s="25" t="s">
        <v>272</v>
      </c>
      <c r="AJ33" s="86" t="s">
        <v>272</v>
      </c>
      <c r="AO33" s="74" t="s">
        <v>131</v>
      </c>
      <c r="AP33" s="64" t="s">
        <v>131</v>
      </c>
    </row>
    <row r="34" spans="2:42" ht="28.8" x14ac:dyDescent="0.3">
      <c r="B34" s="75" t="s">
        <v>355</v>
      </c>
      <c r="C34" s="76" t="s">
        <v>354</v>
      </c>
      <c r="D34" s="76" t="str">
        <f>VLOOKUP(B34,[2]Hoja10!$G$1:$I$90,2,FALSE)</f>
        <v>DIRECCIÓN TERRITORIAL ANDES NORORIENTALES - DTAN</v>
      </c>
      <c r="E34" s="76" t="s">
        <v>125</v>
      </c>
      <c r="F34" s="76" t="str">
        <f>VLOOKUP(B34,[2]Hoja10!$G$1:$I$90,3,FALSE)</f>
        <v>ANU LOS ESTORAQUES</v>
      </c>
      <c r="G34" s="77" t="s">
        <v>355</v>
      </c>
      <c r="AG34" s="72">
        <v>10</v>
      </c>
      <c r="AH34" s="25" t="s">
        <v>267</v>
      </c>
      <c r="AI34" s="25" t="s">
        <v>267</v>
      </c>
      <c r="AJ34" s="87" t="s">
        <v>267</v>
      </c>
      <c r="AO34" s="74" t="s">
        <v>126</v>
      </c>
      <c r="AP34" s="64" t="s">
        <v>126</v>
      </c>
    </row>
    <row r="35" spans="2:42" ht="43.2" x14ac:dyDescent="0.3">
      <c r="B35" s="75" t="s">
        <v>356</v>
      </c>
      <c r="C35" s="76" t="s">
        <v>354</v>
      </c>
      <c r="D35" s="76" t="str">
        <f>VLOOKUP(B35,[2]Hoja10!$G$1:$I$90,2,FALSE)</f>
        <v>DIRECCIÓN TERRITORIAL ANDES NORORIENTALES - DTAN</v>
      </c>
      <c r="E35" s="76" t="s">
        <v>145</v>
      </c>
      <c r="F35" s="76" t="str">
        <f>VLOOKUP(B35,[2]Hoja10!$G$1:$I$90,3,FALSE)</f>
        <v>PNN CATATUMBO BARÍ</v>
      </c>
      <c r="G35" s="77" t="s">
        <v>356</v>
      </c>
      <c r="AG35" s="72">
        <v>7</v>
      </c>
      <c r="AH35" s="25" t="s">
        <v>104</v>
      </c>
      <c r="AI35" s="25" t="s">
        <v>104</v>
      </c>
      <c r="AJ35" s="87" t="s">
        <v>104</v>
      </c>
      <c r="AO35" s="74" t="s">
        <v>136</v>
      </c>
      <c r="AP35" s="64" t="s">
        <v>136</v>
      </c>
    </row>
    <row r="36" spans="2:42" ht="43.2" x14ac:dyDescent="0.3">
      <c r="B36" s="75" t="s">
        <v>357</v>
      </c>
      <c r="C36" s="76" t="s">
        <v>354</v>
      </c>
      <c r="D36" s="76" t="str">
        <f>VLOOKUP(B36,[2]Hoja10!$G$1:$I$90,2,FALSE)</f>
        <v>DIRECCIÓN TERRITORIAL ANDES NORORIENTALES - DTAN</v>
      </c>
      <c r="E36" s="76" t="s">
        <v>144</v>
      </c>
      <c r="F36" s="76" t="str">
        <f>VLOOKUP(B36,[2]Hoja10!$G$1:$I$90,3,FALSE)</f>
        <v>PNN EL COCUY</v>
      </c>
      <c r="G36" s="77" t="s">
        <v>357</v>
      </c>
      <c r="AG36" s="72">
        <v>8</v>
      </c>
      <c r="AH36" s="25" t="s">
        <v>251</v>
      </c>
      <c r="AI36" s="25" t="s">
        <v>251</v>
      </c>
      <c r="AJ36" s="87" t="s">
        <v>251</v>
      </c>
      <c r="AO36" s="74" t="s">
        <v>133</v>
      </c>
      <c r="AP36" s="64" t="s">
        <v>133</v>
      </c>
    </row>
    <row r="37" spans="2:42" ht="43.2" x14ac:dyDescent="0.3">
      <c r="B37" s="75" t="s">
        <v>358</v>
      </c>
      <c r="C37" s="76" t="s">
        <v>354</v>
      </c>
      <c r="D37" s="76" t="str">
        <f>VLOOKUP(B37,[2]Hoja10!$G$1:$I$90,2,FALSE)</f>
        <v>DIRECCIÓN TERRITORIAL ANDES NORORIENTALES - DTAN</v>
      </c>
      <c r="E37" s="76" t="s">
        <v>142</v>
      </c>
      <c r="F37" s="76" t="str">
        <f>VLOOKUP(B37,[2]Hoja10!$G$1:$I$90,3,FALSE)</f>
        <v>PNN PISBA</v>
      </c>
      <c r="G37" s="77" t="s">
        <v>358</v>
      </c>
      <c r="AG37" s="72">
        <v>6</v>
      </c>
      <c r="AH37" s="25" t="s">
        <v>359</v>
      </c>
      <c r="AI37" s="25" t="s">
        <v>359</v>
      </c>
      <c r="AJ37" s="87" t="s">
        <v>359</v>
      </c>
      <c r="AO37" s="74" t="s">
        <v>132</v>
      </c>
      <c r="AP37" s="64" t="s">
        <v>132</v>
      </c>
    </row>
    <row r="38" spans="2:42" ht="57.6" x14ac:dyDescent="0.3">
      <c r="B38" s="75" t="s">
        <v>360</v>
      </c>
      <c r="C38" s="76" t="s">
        <v>354</v>
      </c>
      <c r="D38" s="76" t="str">
        <f>VLOOKUP(B38,[2]Hoja10!$G$1:$I$90,2,FALSE)</f>
        <v>DIRECCIÓN TERRITORIAL ANDES NORORIENTALES - DTAN</v>
      </c>
      <c r="E38" s="76" t="s">
        <v>141</v>
      </c>
      <c r="F38" s="76" t="str">
        <f>VLOOKUP(B38,[2]Hoja10!$G$1:$I$90,3,FALSE)</f>
        <v>PNN SERRANÍA DE LOS YARIGUÍES</v>
      </c>
      <c r="G38" s="77" t="s">
        <v>360</v>
      </c>
      <c r="AG38" s="72">
        <v>26</v>
      </c>
      <c r="AH38" s="25" t="s">
        <v>136</v>
      </c>
      <c r="AI38" s="25" t="s">
        <v>136</v>
      </c>
      <c r="AJ38" s="95" t="s">
        <v>136</v>
      </c>
      <c r="AO38" s="74" t="s">
        <v>130</v>
      </c>
      <c r="AP38" s="64" t="s">
        <v>130</v>
      </c>
    </row>
    <row r="39" spans="2:42" ht="57.6" x14ac:dyDescent="0.3">
      <c r="B39" s="75" t="s">
        <v>361</v>
      </c>
      <c r="C39" s="76" t="s">
        <v>354</v>
      </c>
      <c r="D39" s="76" t="str">
        <f>VLOOKUP(B39,[2]Hoja10!$G$1:$I$90,2,FALSE)</f>
        <v>DIRECCIÓN TERRITORIAL ANDES NORORIENTALES - DTAN</v>
      </c>
      <c r="E39" s="76" t="s">
        <v>140</v>
      </c>
      <c r="F39" s="76" t="str">
        <f>VLOOKUP(B39,[2]Hoja10!$G$1:$I$90,3,FALSE)</f>
        <v>PNN TAMÁ</v>
      </c>
      <c r="G39" s="77" t="s">
        <v>361</v>
      </c>
      <c r="AG39" s="72">
        <v>27</v>
      </c>
      <c r="AH39" s="25" t="s">
        <v>133</v>
      </c>
      <c r="AI39" s="25" t="s">
        <v>133</v>
      </c>
      <c r="AJ39" s="95" t="s">
        <v>133</v>
      </c>
      <c r="AO39" s="74" t="s">
        <v>128</v>
      </c>
      <c r="AP39" s="64" t="s">
        <v>128</v>
      </c>
    </row>
    <row r="40" spans="2:42" ht="100.8" x14ac:dyDescent="0.3">
      <c r="B40" s="75" t="s">
        <v>362</v>
      </c>
      <c r="C40" s="76" t="s">
        <v>354</v>
      </c>
      <c r="D40" s="76" t="str">
        <f>VLOOKUP(B40,[2]Hoja10!$G$1:$I$90,2,FALSE)</f>
        <v>DIRECCIÓN TERRITORIAL ANDES NORORIENTALES - DTAN</v>
      </c>
      <c r="E40" s="76" t="s">
        <v>138</v>
      </c>
      <c r="F40" s="76" t="str">
        <f>VLOOKUP(B40,[2]Hoja10!$G$1:$I$90,3,FALSE)</f>
        <v>SFF GUANENTÁ ALTO RIO FONCE</v>
      </c>
      <c r="G40" s="77" t="s">
        <v>362</v>
      </c>
      <c r="AG40" s="72">
        <v>29</v>
      </c>
      <c r="AH40" s="25" t="s">
        <v>253</v>
      </c>
      <c r="AI40" s="25" t="s">
        <v>253</v>
      </c>
      <c r="AJ40" s="95" t="s">
        <v>253</v>
      </c>
      <c r="AO40" s="74" t="s">
        <v>239</v>
      </c>
      <c r="AP40" s="64" t="s">
        <v>239</v>
      </c>
    </row>
    <row r="41" spans="2:42" ht="115.2" x14ac:dyDescent="0.3">
      <c r="B41" s="75" t="s">
        <v>363</v>
      </c>
      <c r="C41" s="76" t="s">
        <v>354</v>
      </c>
      <c r="D41" s="76" t="str">
        <f>VLOOKUP(B41,[2]Hoja10!$G$1:$I$90,2,FALSE)</f>
        <v>DIRECCIÓN TERRITORIAL ANDES NORORIENTALES - DTAN</v>
      </c>
      <c r="E41" s="76" t="s">
        <v>124</v>
      </c>
      <c r="F41" s="76" t="str">
        <f>VLOOKUP(B41,[2]Hoja10!$G$1:$I$90,3,FALSE)</f>
        <v>SFF IGUAQUE</v>
      </c>
      <c r="G41" s="77" t="s">
        <v>363</v>
      </c>
      <c r="AG41" s="72">
        <v>30</v>
      </c>
      <c r="AH41" s="25" t="s">
        <v>254</v>
      </c>
      <c r="AI41" s="25" t="s">
        <v>254</v>
      </c>
      <c r="AJ41" s="96" t="s">
        <v>254</v>
      </c>
      <c r="AO41" s="74" t="s">
        <v>181</v>
      </c>
      <c r="AP41" s="64" t="s">
        <v>181</v>
      </c>
    </row>
    <row r="42" spans="2:42" ht="86.4" x14ac:dyDescent="0.3">
      <c r="B42" s="75" t="s">
        <v>364</v>
      </c>
      <c r="C42" s="76" t="s">
        <v>365</v>
      </c>
      <c r="D42" s="76" t="str">
        <f>VLOOKUP(B42,[2]Hoja10!$G$1:$I$90,2,FALSE)</f>
        <v>DIRECCIÓN TERRITORIAL ANDES OCCIDENTALES - DTAO</v>
      </c>
      <c r="E42" s="76" t="s">
        <v>22</v>
      </c>
      <c r="F42" s="7" t="s">
        <v>76</v>
      </c>
      <c r="G42" s="77" t="s">
        <v>364</v>
      </c>
      <c r="AG42" s="72">
        <v>24</v>
      </c>
      <c r="AH42" s="25" t="s">
        <v>181</v>
      </c>
      <c r="AI42" s="25" t="s">
        <v>181</v>
      </c>
      <c r="AJ42" s="97" t="s">
        <v>181</v>
      </c>
      <c r="AO42" s="74" t="s">
        <v>137</v>
      </c>
      <c r="AP42" s="64" t="s">
        <v>137</v>
      </c>
    </row>
    <row r="43" spans="2:42" ht="57.6" x14ac:dyDescent="0.3">
      <c r="B43" s="75" t="s">
        <v>366</v>
      </c>
      <c r="C43" s="76" t="s">
        <v>365</v>
      </c>
      <c r="D43" s="76" t="str">
        <f>VLOOKUP(B43,[2]Hoja10!$G$1:$I$90,2,FALSE)</f>
        <v>DIRECCIÓN TERRITORIAL ANDES OCCIDENTALES - DTAO</v>
      </c>
      <c r="E43" s="76" t="s">
        <v>75</v>
      </c>
      <c r="F43" s="76" t="str">
        <f>VLOOKUP(B43,[2]Hoja10!$G$1:$I$90,3,FALSE)</f>
        <v>PNN COMPLEJO VOLCÁNICO DOÑA JUANA CASCABEL</v>
      </c>
      <c r="G43" s="77" t="s">
        <v>366</v>
      </c>
      <c r="AG43" s="72">
        <v>25</v>
      </c>
      <c r="AH43" s="25" t="s">
        <v>130</v>
      </c>
      <c r="AI43" s="25" t="s">
        <v>130</v>
      </c>
      <c r="AJ43" s="98" t="s">
        <v>130</v>
      </c>
      <c r="AO43" s="74" t="s">
        <v>143</v>
      </c>
      <c r="AP43" s="64" t="s">
        <v>143</v>
      </c>
    </row>
    <row r="44" spans="2:42" ht="57.6" x14ac:dyDescent="0.3">
      <c r="B44" s="75" t="s">
        <v>367</v>
      </c>
      <c r="C44" s="76" t="s">
        <v>365</v>
      </c>
      <c r="D44" s="76" t="str">
        <f>VLOOKUP(B44,[2]Hoja10!$G$1:$I$90,2,FALSE)</f>
        <v>DIRECCIÓN TERRITORIAL ANDES OCCIDENTALES - DTAO</v>
      </c>
      <c r="E44" s="76" t="s">
        <v>74</v>
      </c>
      <c r="F44" s="76" t="str">
        <f>VLOOKUP(B44,[2]Hoja10!$G$1:$I$90,3,FALSE)</f>
        <v>PNN CUEVA DE LOS GUÁCHAROS</v>
      </c>
      <c r="G44" s="77" t="s">
        <v>367</v>
      </c>
      <c r="AG44" s="72">
        <v>1</v>
      </c>
      <c r="AH44" s="25" t="s">
        <v>128</v>
      </c>
      <c r="AI44" s="25" t="s">
        <v>128</v>
      </c>
      <c r="AJ44" s="94" t="s">
        <v>128</v>
      </c>
      <c r="AK44" s="66"/>
      <c r="AO44" s="74" t="s">
        <v>65</v>
      </c>
      <c r="AP44" s="64" t="s">
        <v>139</v>
      </c>
    </row>
    <row r="45" spans="2:42" ht="43.2" x14ac:dyDescent="0.3">
      <c r="B45" s="75" t="s">
        <v>368</v>
      </c>
      <c r="C45" s="76" t="s">
        <v>365</v>
      </c>
      <c r="D45" s="76" t="str">
        <f>VLOOKUP(B45,[2]Hoja10!$G$1:$I$90,2,FALSE)</f>
        <v>DIRECCIÓN TERRITORIAL ANDES OCCIDENTALES - DTAO</v>
      </c>
      <c r="E45" s="76" t="s">
        <v>72</v>
      </c>
      <c r="F45" s="76" t="str">
        <f>VLOOKUP(B45,[2]Hoja10!$G$1:$I$90,3,FALSE)</f>
        <v>PNN LAS HERMOSAS GLORIA VALENCIA DE CASTAÑO</v>
      </c>
      <c r="G45" s="77" t="s">
        <v>368</v>
      </c>
      <c r="AG45" s="72">
        <v>2</v>
      </c>
      <c r="AH45" s="25" t="s">
        <v>127</v>
      </c>
      <c r="AI45" s="25" t="s">
        <v>127</v>
      </c>
      <c r="AJ45" s="85" t="s">
        <v>127</v>
      </c>
      <c r="AO45" s="74" t="s">
        <v>160</v>
      </c>
      <c r="AP45" s="64" t="s">
        <v>265</v>
      </c>
    </row>
    <row r="46" spans="2:42" ht="28.8" x14ac:dyDescent="0.3">
      <c r="B46" s="75" t="s">
        <v>369</v>
      </c>
      <c r="C46" s="76" t="s">
        <v>365</v>
      </c>
      <c r="D46" s="76" t="str">
        <f>VLOOKUP(B46,[2]Hoja10!$G$1:$I$90,2,FALSE)</f>
        <v>DIRECCIÓN TERRITORIAL ANDES OCCIDENTALES - DTAO</v>
      </c>
      <c r="E46" s="76" t="s">
        <v>70</v>
      </c>
      <c r="F46" s="76" t="str">
        <f>VLOOKUP(B46,[2]Hoja10!$G$1:$I$90,3,FALSE)</f>
        <v>PNN LAS ORQUÍDEAS</v>
      </c>
      <c r="G46" s="77" t="s">
        <v>369</v>
      </c>
      <c r="AG46" s="72" t="s">
        <v>370</v>
      </c>
      <c r="AH46" s="10" t="s">
        <v>265</v>
      </c>
      <c r="AI46" s="99" t="s">
        <v>160</v>
      </c>
      <c r="AJ46" s="87" t="s">
        <v>265</v>
      </c>
      <c r="AO46" s="74" t="s">
        <v>211</v>
      </c>
      <c r="AP46" s="64" t="s">
        <v>248</v>
      </c>
    </row>
    <row r="47" spans="2:42" ht="43.2" x14ac:dyDescent="0.3">
      <c r="B47" s="75" t="s">
        <v>371</v>
      </c>
      <c r="C47" s="76" t="s">
        <v>365</v>
      </c>
      <c r="D47" s="76" t="str">
        <f>VLOOKUP(B47,[2]Hoja10!$G$1:$I$90,2,FALSE)</f>
        <v>DIRECCIÓN TERRITORIAL ANDES OCCIDENTALES - DTAO</v>
      </c>
      <c r="E47" s="76" t="s">
        <v>69</v>
      </c>
      <c r="F47" s="76" t="str">
        <f>VLOOKUP(B47,[2]Hoja10!$G$1:$I$90,3,FALSE)</f>
        <v>PNN LOS NEVADOS</v>
      </c>
      <c r="G47" s="77" t="s">
        <v>371</v>
      </c>
      <c r="AG47" s="67" t="s">
        <v>372</v>
      </c>
      <c r="AH47" s="10" t="s">
        <v>247</v>
      </c>
      <c r="AI47" s="99" t="s">
        <v>243</v>
      </c>
      <c r="AJ47" s="87" t="s">
        <v>247</v>
      </c>
      <c r="AO47" s="74" t="s">
        <v>210</v>
      </c>
      <c r="AP47" s="64" t="s">
        <v>249</v>
      </c>
    </row>
    <row r="48" spans="2:42" ht="86.4" x14ac:dyDescent="0.3">
      <c r="B48" s="75" t="s">
        <v>373</v>
      </c>
      <c r="C48" s="76" t="s">
        <v>365</v>
      </c>
      <c r="D48" s="76" t="str">
        <f>VLOOKUP(B48,[2]Hoja10!$G$1:$I$90,2,FALSE)</f>
        <v>DIRECCIÓN TERRITORIAL ANDES OCCIDENTALES - DTAO</v>
      </c>
      <c r="E48" s="76" t="s">
        <v>68</v>
      </c>
      <c r="F48" s="76" t="str">
        <f>VLOOKUP(B48,[2]Hoja10!$G$1:$I$90,3,FALSE)</f>
        <v>PNN NEVADO DEL HUILA</v>
      </c>
      <c r="G48" s="77" t="s">
        <v>373</v>
      </c>
      <c r="M48" s="10" t="s">
        <v>14</v>
      </c>
      <c r="AG48" s="72" t="s">
        <v>374</v>
      </c>
      <c r="AH48" s="25" t="s">
        <v>375</v>
      </c>
      <c r="AI48" s="100" t="s">
        <v>376</v>
      </c>
      <c r="AJ48" s="87" t="s">
        <v>377</v>
      </c>
      <c r="AK48" s="66" t="s">
        <v>47</v>
      </c>
      <c r="AO48" s="74" t="s">
        <v>208</v>
      </c>
      <c r="AP48" s="64" t="s">
        <v>251</v>
      </c>
    </row>
    <row r="49" spans="2:42" ht="28.8" x14ac:dyDescent="0.3">
      <c r="B49" s="75" t="s">
        <v>378</v>
      </c>
      <c r="C49" s="76" t="s">
        <v>365</v>
      </c>
      <c r="D49" s="76" t="str">
        <f>VLOOKUP(B49,[2]Hoja10!$G$1:$I$90,2,FALSE)</f>
        <v>DIRECCIÓN TERRITORIAL ANDES OCCIDENTALES - DTAO</v>
      </c>
      <c r="E49" s="76" t="s">
        <v>64</v>
      </c>
      <c r="F49" s="76" t="str">
        <f>VLOOKUP(B49,[2]Hoja10!$G$1:$I$90,3,FALSE)</f>
        <v>PNN PURACÉ</v>
      </c>
      <c r="G49" s="77" t="s">
        <v>378</v>
      </c>
      <c r="M49" s="10" t="s">
        <v>14</v>
      </c>
      <c r="AG49" s="67" t="s">
        <v>379</v>
      </c>
      <c r="AH49" s="25" t="s">
        <v>375</v>
      </c>
      <c r="AI49" s="100" t="s">
        <v>380</v>
      </c>
      <c r="AJ49" s="87" t="s">
        <v>381</v>
      </c>
      <c r="AO49" s="101" t="s">
        <v>71</v>
      </c>
      <c r="AP49" s="64" t="s">
        <v>261</v>
      </c>
    </row>
    <row r="50" spans="2:42" ht="43.2" x14ac:dyDescent="0.3">
      <c r="B50" s="75" t="s">
        <v>382</v>
      </c>
      <c r="C50" s="76" t="s">
        <v>365</v>
      </c>
      <c r="D50" s="76" t="str">
        <f>VLOOKUP(B50,[2]Hoja10!$G$1:$I$90,2,FALSE)</f>
        <v>DIRECCIÓN TERRITORIAL ANDES OCCIDENTALES - DTAO</v>
      </c>
      <c r="E50" s="76" t="s">
        <v>58</v>
      </c>
      <c r="F50" s="76" t="str">
        <f>VLOOKUP(B50,[2]Hoja10!$G$1:$I$90,3,FALSE)</f>
        <v>PNN SELVA DE FLORENCIA</v>
      </c>
      <c r="G50" s="77" t="s">
        <v>382</v>
      </c>
      <c r="M50" s="10" t="s">
        <v>14</v>
      </c>
      <c r="AG50" s="72" t="s">
        <v>383</v>
      </c>
      <c r="AH50" s="10" t="s">
        <v>246</v>
      </c>
      <c r="AI50" s="100" t="s">
        <v>240</v>
      </c>
      <c r="AJ50" s="87" t="s">
        <v>246</v>
      </c>
      <c r="AO50" s="101" t="s">
        <v>179</v>
      </c>
      <c r="AP50" s="64"/>
    </row>
    <row r="51" spans="2:42" ht="86.4" x14ac:dyDescent="0.3">
      <c r="B51" s="75" t="s">
        <v>384</v>
      </c>
      <c r="C51" s="76" t="s">
        <v>365</v>
      </c>
      <c r="D51" s="76" t="str">
        <f>VLOOKUP(B51,[2]Hoja10!$G$1:$I$90,2,FALSE)</f>
        <v>DIRECCIÓN TERRITORIAL ANDES OCCIDENTALES - DTAO</v>
      </c>
      <c r="E51" s="76" t="s">
        <v>52</v>
      </c>
      <c r="F51" s="76" t="str">
        <f>VLOOKUP(B51,[2]Hoja10!$G$1:$I$90,3,FALSE)</f>
        <v>PNN TATAMÁ</v>
      </c>
      <c r="G51" s="77" t="s">
        <v>384</v>
      </c>
      <c r="M51" s="10" t="s">
        <v>14</v>
      </c>
      <c r="AG51" s="67" t="s">
        <v>385</v>
      </c>
      <c r="AH51" s="25" t="s">
        <v>375</v>
      </c>
      <c r="AI51" s="100" t="s">
        <v>386</v>
      </c>
      <c r="AJ51" s="87" t="s">
        <v>387</v>
      </c>
      <c r="AO51" s="101" t="s">
        <v>191</v>
      </c>
      <c r="AP51" s="101" t="s">
        <v>191</v>
      </c>
    </row>
    <row r="52" spans="2:42" ht="43.2" x14ac:dyDescent="0.3">
      <c r="B52" s="75" t="s">
        <v>388</v>
      </c>
      <c r="C52" s="76" t="s">
        <v>365</v>
      </c>
      <c r="D52" s="76" t="str">
        <f>VLOOKUP(B52,[2]Hoja10!$G$1:$I$90,2,FALSE)</f>
        <v>DIRECCIÓN TERRITORIAL ANDES OCCIDENTALES - DTAO</v>
      </c>
      <c r="E52" s="76" t="s">
        <v>50</v>
      </c>
      <c r="F52" s="76" t="str">
        <f>VLOOKUP(B52,[2]Hoja10!$G$1:$I$90,3,FALSE)</f>
        <v>SF ISLA DE LA COROTA</v>
      </c>
      <c r="G52" s="77" t="s">
        <v>388</v>
      </c>
      <c r="M52" s="10" t="s">
        <v>14</v>
      </c>
      <c r="AG52" s="72" t="s">
        <v>389</v>
      </c>
      <c r="AH52" s="25" t="s">
        <v>375</v>
      </c>
      <c r="AI52" s="100" t="s">
        <v>390</v>
      </c>
      <c r="AJ52" s="87" t="s">
        <v>391</v>
      </c>
      <c r="AO52" s="74" t="s">
        <v>179</v>
      </c>
      <c r="AP52" s="64"/>
    </row>
    <row r="53" spans="2:42" ht="28.8" x14ac:dyDescent="0.3">
      <c r="B53" s="75" t="s">
        <v>392</v>
      </c>
      <c r="C53" s="76" t="s">
        <v>365</v>
      </c>
      <c r="D53" s="76" t="str">
        <f>VLOOKUP(B53,[2]Hoja10!$G$1:$I$90,2,FALSE)</f>
        <v>DIRECCIÓN TERRITORIAL ANDES OCCIDENTALES - DTAO</v>
      </c>
      <c r="E53" s="76" t="s">
        <v>41</v>
      </c>
      <c r="F53" s="76" t="str">
        <f>VLOOKUP(B53,[2]Hoja10!$G$1:$I$90,3,FALSE)</f>
        <v>SFF GALERAS</v>
      </c>
      <c r="G53" s="77" t="s">
        <v>392</v>
      </c>
      <c r="M53" s="10" t="s">
        <v>14</v>
      </c>
      <c r="AG53" s="67" t="s">
        <v>393</v>
      </c>
      <c r="AH53" s="25" t="s">
        <v>375</v>
      </c>
      <c r="AI53" s="100" t="s">
        <v>394</v>
      </c>
      <c r="AJ53" s="87" t="s">
        <v>395</v>
      </c>
      <c r="AO53" s="101" t="s">
        <v>182</v>
      </c>
      <c r="AP53" s="64"/>
    </row>
    <row r="54" spans="2:42" ht="43.2" x14ac:dyDescent="0.3">
      <c r="B54" s="75" t="s">
        <v>396</v>
      </c>
      <c r="C54" s="76" t="s">
        <v>365</v>
      </c>
      <c r="D54" s="76" t="str">
        <f>VLOOKUP(B54,[2]Hoja10!$G$1:$I$90,2,FALSE)</f>
        <v>DIRECCIÓN TERRITORIAL ANDES OCCIDENTALES - DTAO</v>
      </c>
      <c r="E54" s="76" t="s">
        <v>21</v>
      </c>
      <c r="F54" s="76" t="str">
        <f>VLOOKUP(B54,[2]Hoja10!$G$1:$I$90,3,FALSE)</f>
        <v>SFF OTÚN QUIMBAYA</v>
      </c>
      <c r="G54" s="77" t="s">
        <v>396</v>
      </c>
      <c r="M54" s="10" t="s">
        <v>13</v>
      </c>
      <c r="AG54" s="67" t="s">
        <v>397</v>
      </c>
      <c r="AH54" s="25" t="s">
        <v>375</v>
      </c>
      <c r="AI54" s="100" t="s">
        <v>398</v>
      </c>
      <c r="AJ54" s="87" t="s">
        <v>399</v>
      </c>
      <c r="AK54" s="102"/>
      <c r="AO54" s="101" t="s">
        <v>179</v>
      </c>
      <c r="AP54" s="64"/>
    </row>
    <row r="55" spans="2:42" ht="43.2" x14ac:dyDescent="0.3">
      <c r="B55" s="75" t="s">
        <v>400</v>
      </c>
      <c r="C55" s="76" t="s">
        <v>401</v>
      </c>
      <c r="D55" s="76" t="str">
        <f>VLOOKUP(B55,[2]Hoja10!$G$1:$I$90,2,FALSE)</f>
        <v>DIRECCIÓN TERRITORIAL CARIBE - DTCA</v>
      </c>
      <c r="E55" s="76" t="s">
        <v>84</v>
      </c>
      <c r="F55" s="7" t="s">
        <v>100</v>
      </c>
      <c r="G55" s="77" t="s">
        <v>400</v>
      </c>
      <c r="M55" s="10" t="s">
        <v>13</v>
      </c>
      <c r="AG55" s="72">
        <v>4</v>
      </c>
      <c r="AH55" s="25" t="s">
        <v>250</v>
      </c>
      <c r="AI55" s="25" t="s">
        <v>250</v>
      </c>
      <c r="AJ55" s="97" t="s">
        <v>250</v>
      </c>
      <c r="AK55" s="102"/>
      <c r="AO55" s="74" t="s">
        <v>179</v>
      </c>
      <c r="AP55" s="64"/>
    </row>
    <row r="56" spans="2:42" ht="28.8" x14ac:dyDescent="0.3">
      <c r="B56" s="75" t="s">
        <v>402</v>
      </c>
      <c r="C56" s="76" t="s">
        <v>401</v>
      </c>
      <c r="D56" s="76" t="str">
        <f>VLOOKUP(B56,[2]Hoja10!$G$1:$I$90,2,FALSE)</f>
        <v>DIRECCIÓN TERRITORIAL CARIBE - DTCA</v>
      </c>
      <c r="E56" s="76" t="s">
        <v>99</v>
      </c>
      <c r="F56" s="76" t="str">
        <f>VLOOKUP(B56,[2]Hoja10!$G$1:$I$90,3,FALSE)</f>
        <v>PNN BAHÍA PORTETE KAURRELE</v>
      </c>
      <c r="G56" s="77" t="s">
        <v>402</v>
      </c>
      <c r="M56" s="10" t="s">
        <v>13</v>
      </c>
      <c r="AG56" s="72">
        <v>5</v>
      </c>
      <c r="AH56" s="25" t="s">
        <v>266</v>
      </c>
      <c r="AI56" s="25" t="s">
        <v>266</v>
      </c>
      <c r="AJ56" s="98" t="s">
        <v>266</v>
      </c>
      <c r="AO56" s="101" t="s">
        <v>182</v>
      </c>
      <c r="AP56" s="64"/>
    </row>
    <row r="57" spans="2:42" ht="43.2" x14ac:dyDescent="0.3">
      <c r="B57" s="75" t="s">
        <v>403</v>
      </c>
      <c r="C57" s="76" t="s">
        <v>401</v>
      </c>
      <c r="D57" s="76" t="str">
        <f>VLOOKUP(B57,[2]Hoja10!$G$1:$I$90,2,FALSE)</f>
        <v>DIRECCIÓN TERRITORIAL CARIBE - DTCA</v>
      </c>
      <c r="E57" s="76" t="s">
        <v>98</v>
      </c>
      <c r="F57" s="76" t="str">
        <f>VLOOKUP(B57,[2]Hoja10!$G$1:$I$90,3,FALSE)</f>
        <v>PNN CORALES DE PROFUNDIDAD</v>
      </c>
      <c r="G57" s="77" t="s">
        <v>403</v>
      </c>
      <c r="M57" s="10" t="s">
        <v>8</v>
      </c>
      <c r="AG57" s="72">
        <v>1</v>
      </c>
      <c r="AH57" s="25" t="s">
        <v>248</v>
      </c>
      <c r="AI57" s="25" t="s">
        <v>248</v>
      </c>
      <c r="AJ57" s="97" t="s">
        <v>248</v>
      </c>
      <c r="AO57" s="101" t="s">
        <v>179</v>
      </c>
      <c r="AP57" s="64"/>
    </row>
    <row r="58" spans="2:42" ht="57.6" x14ac:dyDescent="0.3">
      <c r="B58" s="75" t="s">
        <v>404</v>
      </c>
      <c r="C58" s="76" t="s">
        <v>401</v>
      </c>
      <c r="D58" s="76" t="str">
        <f>VLOOKUP(B58,[2]Hoja10!$G$1:$I$90,2,FALSE)</f>
        <v>DIRECCIÓN TERRITORIAL CARIBE - DTCA</v>
      </c>
      <c r="E58" s="76" t="s">
        <v>97</v>
      </c>
      <c r="F58" s="76" t="str">
        <f>VLOOKUP(B58,[2]Hoja10!$G$1:$I$90,3,FALSE)</f>
        <v>PNN CORALES DEL ROSARIO Y DE SAN BERNARDO</v>
      </c>
      <c r="G58" s="77" t="s">
        <v>404</v>
      </c>
      <c r="M58" s="10" t="s">
        <v>8</v>
      </c>
      <c r="AG58" s="72">
        <v>2</v>
      </c>
      <c r="AH58" s="25" t="s">
        <v>249</v>
      </c>
      <c r="AI58" s="25" t="s">
        <v>249</v>
      </c>
      <c r="AJ58" s="97" t="s">
        <v>249</v>
      </c>
      <c r="AO58" s="101" t="s">
        <v>179</v>
      </c>
      <c r="AP58" s="64"/>
    </row>
    <row r="59" spans="2:42" ht="43.2" x14ac:dyDescent="0.3">
      <c r="B59" s="75" t="s">
        <v>405</v>
      </c>
      <c r="C59" s="76" t="s">
        <v>401</v>
      </c>
      <c r="D59" s="76" t="str">
        <f>VLOOKUP(B59,[2]Hoja10!$G$1:$I$90,2,FALSE)</f>
        <v>DIRECCIÓN TERRITORIAL CARIBE - DTCA</v>
      </c>
      <c r="E59" s="76" t="s">
        <v>96</v>
      </c>
      <c r="F59" s="76" t="str">
        <f>VLOOKUP(B59,[2]Hoja10!$G$1:$I$90,3,FALSE)</f>
        <v>PNN MACUIRA</v>
      </c>
      <c r="G59" s="77" t="s">
        <v>405</v>
      </c>
      <c r="M59" s="10" t="s">
        <v>8</v>
      </c>
      <c r="AO59" s="74" t="s">
        <v>179</v>
      </c>
      <c r="AP59" s="64"/>
    </row>
    <row r="60" spans="2:42" ht="28.8" x14ac:dyDescent="0.3">
      <c r="B60" s="75" t="s">
        <v>406</v>
      </c>
      <c r="C60" s="76" t="s">
        <v>401</v>
      </c>
      <c r="D60" s="76" t="str">
        <f>VLOOKUP(B60,[2]Hoja10!$G$1:$I$90,2,FALSE)</f>
        <v>DIRECCIÓN TERRITORIAL CARIBE - DTCA</v>
      </c>
      <c r="E60" s="76" t="s">
        <v>95</v>
      </c>
      <c r="F60" s="76" t="str">
        <f>VLOOKUP(B60,[2]Hoja10!$G$1:$I$90,3,FALSE)</f>
        <v>PNN OLD PROVIDENCE MC BEAN LAGOON</v>
      </c>
      <c r="G60" s="77" t="s">
        <v>406</v>
      </c>
      <c r="M60" s="7" t="s">
        <v>8</v>
      </c>
      <c r="AO60" s="101" t="s">
        <v>182</v>
      </c>
      <c r="AP60" s="64"/>
    </row>
    <row r="61" spans="2:42" ht="43.2" x14ac:dyDescent="0.3">
      <c r="B61" s="75" t="s">
        <v>407</v>
      </c>
      <c r="C61" s="76" t="s">
        <v>401</v>
      </c>
      <c r="D61" s="76" t="str">
        <f>VLOOKUP(B61,[2]Hoja10!$G$1:$I$90,2,FALSE)</f>
        <v>DIRECCIÓN TERRITORIAL CARIBE - DTCA</v>
      </c>
      <c r="E61" s="76" t="s">
        <v>94</v>
      </c>
      <c r="F61" s="76" t="str">
        <f>VLOOKUP(B61,[2]Hoja10!$G$1:$I$90,3,FALSE)</f>
        <v>PNN PARAMILLO</v>
      </c>
      <c r="G61" s="77" t="s">
        <v>407</v>
      </c>
      <c r="M61" s="7" t="s">
        <v>14</v>
      </c>
      <c r="AO61" s="74" t="s">
        <v>179</v>
      </c>
      <c r="AP61" s="64"/>
    </row>
    <row r="62" spans="2:42" ht="28.8" x14ac:dyDescent="0.3">
      <c r="B62" s="75" t="s">
        <v>408</v>
      </c>
      <c r="C62" s="76" t="s">
        <v>401</v>
      </c>
      <c r="D62" s="76" t="str">
        <f>VLOOKUP(B62,[2]Hoja10!$G$1:$I$90,2,FALSE)</f>
        <v>DIRECCIÓN TERRITORIAL CARIBE - DTCA</v>
      </c>
      <c r="E62" s="76" t="s">
        <v>93</v>
      </c>
      <c r="F62" s="76" t="str">
        <f>VLOOKUP(B62,[2]Hoja10!$G$1:$I$90,3,FALSE)</f>
        <v>RNN CORDILLERA BEATA</v>
      </c>
      <c r="G62" s="77" t="s">
        <v>408</v>
      </c>
      <c r="M62" s="10" t="s">
        <v>14</v>
      </c>
      <c r="AO62" s="101" t="s">
        <v>182</v>
      </c>
      <c r="AP62" s="64"/>
    </row>
    <row r="63" spans="2:42" ht="43.2" x14ac:dyDescent="0.3">
      <c r="B63" s="75" t="s">
        <v>409</v>
      </c>
      <c r="C63" s="76" t="s">
        <v>401</v>
      </c>
      <c r="D63" s="76" t="str">
        <f>VLOOKUP(B63,[2]Hoja10!$G$1:$I$90,2,FALSE)</f>
        <v>DIRECCIÓN TERRITORIAL CARIBE - DTCA</v>
      </c>
      <c r="E63" s="76" t="s">
        <v>92</v>
      </c>
      <c r="F63" s="76" t="str">
        <f>VLOOKUP(B63,[2]Hoja10!$G$1:$I$90,3,FALSE)</f>
        <v>PNN SIERRA NEVADA DE SANTA MARTA</v>
      </c>
      <c r="G63" s="77" t="s">
        <v>409</v>
      </c>
      <c r="M63" s="10" t="s">
        <v>14</v>
      </c>
      <c r="AO63" s="101" t="s">
        <v>179</v>
      </c>
      <c r="AP63" s="64"/>
    </row>
    <row r="64" spans="2:42" ht="43.2" x14ac:dyDescent="0.3">
      <c r="B64" s="75" t="s">
        <v>410</v>
      </c>
      <c r="C64" s="76" t="s">
        <v>401</v>
      </c>
      <c r="D64" s="76" t="str">
        <f>VLOOKUP(B64,[2]Hoja10!$G$1:$I$90,2,FALSE)</f>
        <v>DIRECCIÓN TERRITORIAL CARIBE - DTCA</v>
      </c>
      <c r="E64" s="76" t="s">
        <v>91</v>
      </c>
      <c r="F64" s="76" t="str">
        <f>VLOOKUP(B64,[2]Hoja10!$G$1:$I$90,3,FALSE)</f>
        <v>PNN TAYRONA</v>
      </c>
      <c r="G64" s="77" t="s">
        <v>410</v>
      </c>
      <c r="M64" s="10" t="s">
        <v>14</v>
      </c>
      <c r="AO64" s="101" t="s">
        <v>179</v>
      </c>
      <c r="AP64" s="64"/>
    </row>
    <row r="65" spans="2:42" ht="43.2" x14ac:dyDescent="0.3">
      <c r="B65" s="75" t="s">
        <v>411</v>
      </c>
      <c r="C65" s="76" t="s">
        <v>401</v>
      </c>
      <c r="D65" s="76" t="str">
        <f>VLOOKUP(B65,[2]Hoja10!$G$1:$I$90,2,FALSE)</f>
        <v>DIRECCIÓN TERRITORIAL CARIBE - DTCA</v>
      </c>
      <c r="E65" s="76" t="s">
        <v>90</v>
      </c>
      <c r="F65" s="76" t="str">
        <f>VLOOKUP(B65,[2]Hoja10!$G$1:$I$90,3,FALSE)</f>
        <v>SF ACANDÍ, PLAYÓN Y PLAYONA</v>
      </c>
      <c r="G65" s="77" t="s">
        <v>411</v>
      </c>
      <c r="M65" s="10" t="s">
        <v>14</v>
      </c>
      <c r="AO65" s="101" t="s">
        <v>179</v>
      </c>
      <c r="AP65" s="64"/>
    </row>
    <row r="66" spans="2:42" ht="43.2" x14ac:dyDescent="0.3">
      <c r="B66" s="75" t="s">
        <v>412</v>
      </c>
      <c r="C66" s="76" t="s">
        <v>401</v>
      </c>
      <c r="D66" s="76" t="str">
        <f>VLOOKUP(B66,[2]Hoja10!$G$1:$I$90,2,FALSE)</f>
        <v>DIRECCIÓN TERRITORIAL CARIBE - DTCA</v>
      </c>
      <c r="E66" s="76" t="s">
        <v>89</v>
      </c>
      <c r="F66" s="76" t="str">
        <f>VLOOKUP(B66,[2]Hoja10!$G$1:$I$90,3,FALSE)</f>
        <v>SFF LOS FLAMENCOS</v>
      </c>
      <c r="G66" s="77" t="s">
        <v>412</v>
      </c>
      <c r="M66" s="10" t="s">
        <v>14</v>
      </c>
      <c r="AO66" s="101" t="s">
        <v>179</v>
      </c>
      <c r="AP66" s="64"/>
    </row>
    <row r="67" spans="2:42" ht="43.2" x14ac:dyDescent="0.3">
      <c r="B67" s="75" t="s">
        <v>413</v>
      </c>
      <c r="C67" s="76" t="s">
        <v>401</v>
      </c>
      <c r="D67" s="76" t="str">
        <f>VLOOKUP(B67,[2]Hoja10!$G$1:$I$90,2,FALSE)</f>
        <v>DIRECCIÓN TERRITORIAL CARIBE - DTCA</v>
      </c>
      <c r="E67" s="76" t="s">
        <v>88</v>
      </c>
      <c r="F67" s="76" t="str">
        <f>VLOOKUP(B67,[2]Hoja10!$G$1:$I$90,3,FALSE)</f>
        <v>SFF CIÉNAGA GRANDE DE SANTA MARTA</v>
      </c>
      <c r="G67" s="77" t="s">
        <v>413</v>
      </c>
      <c r="M67" s="10" t="s">
        <v>13</v>
      </c>
      <c r="AO67" s="74" t="s">
        <v>179</v>
      </c>
      <c r="AP67" s="64"/>
    </row>
    <row r="68" spans="2:42" ht="28.8" x14ac:dyDescent="0.3">
      <c r="B68" s="75" t="s">
        <v>414</v>
      </c>
      <c r="C68" s="76" t="s">
        <v>401</v>
      </c>
      <c r="D68" s="76" t="str">
        <f>VLOOKUP(B68,[2]Hoja10!$G$1:$I$90,2,FALSE)</f>
        <v>DIRECCIÓN TERRITORIAL CARIBE - DTCA</v>
      </c>
      <c r="E68" s="76" t="s">
        <v>87</v>
      </c>
      <c r="F68" s="76" t="str">
        <f>VLOOKUP(B68,[2]Hoja10!$G$1:$I$90,3,FALSE)</f>
        <v>SFF EL CORCHAL "EL MONO HERNÁNDEZ"</v>
      </c>
      <c r="G68" s="77" t="s">
        <v>414</v>
      </c>
      <c r="M68" s="10" t="s">
        <v>13</v>
      </c>
      <c r="AO68" s="101" t="s">
        <v>182</v>
      </c>
      <c r="AP68" s="64"/>
    </row>
    <row r="69" spans="2:42" ht="43.2" x14ac:dyDescent="0.3">
      <c r="B69" s="75" t="s">
        <v>415</v>
      </c>
      <c r="C69" s="76" t="s">
        <v>401</v>
      </c>
      <c r="D69" s="76" t="str">
        <f>VLOOKUP(B69,[2]Hoja10!$G$1:$I$90,2,FALSE)</f>
        <v>DIRECCIÓN TERRITORIAL CARIBE - DTCA</v>
      </c>
      <c r="E69" s="76" t="s">
        <v>86</v>
      </c>
      <c r="F69" s="76" t="str">
        <f>VLOOKUP(B69,[2]Hoja10!$G$1:$I$90,3,FALSE)</f>
        <v>SFF LOS COLORADOS</v>
      </c>
      <c r="G69" s="77" t="s">
        <v>415</v>
      </c>
      <c r="M69" s="10" t="s">
        <v>13</v>
      </c>
      <c r="AO69" s="101" t="s">
        <v>179</v>
      </c>
      <c r="AP69" s="64"/>
    </row>
    <row r="70" spans="2:42" ht="86.4" x14ac:dyDescent="0.3">
      <c r="B70" s="75" t="s">
        <v>416</v>
      </c>
      <c r="C70" s="76" t="s">
        <v>401</v>
      </c>
      <c r="D70" s="76" t="str">
        <f>VLOOKUP(B70,[2]Hoja10!$G$1:$I$90,2,FALSE)</f>
        <v>DIRECCIÓN TERRITORIAL CARIBE - DTCA</v>
      </c>
      <c r="E70" s="76" t="s">
        <v>83</v>
      </c>
      <c r="F70" s="76" t="str">
        <f>VLOOKUP(B70,[2]Hoja10!$G$1:$I$90,3,FALSE)</f>
        <v>VÍA PARQUE ISLA DE SALAMANCA</v>
      </c>
      <c r="G70" s="77" t="s">
        <v>416</v>
      </c>
      <c r="M70" s="10" t="s">
        <v>8</v>
      </c>
      <c r="AO70" s="101" t="s">
        <v>49</v>
      </c>
      <c r="AP70" s="101" t="s">
        <v>191</v>
      </c>
    </row>
    <row r="71" spans="2:42" ht="86.4" x14ac:dyDescent="0.3">
      <c r="B71" s="75" t="s">
        <v>417</v>
      </c>
      <c r="C71" s="76" t="s">
        <v>418</v>
      </c>
      <c r="D71" s="76" t="str">
        <f>VLOOKUP(B71,[2]Hoja10!$G$1:$I$90,2,FALSE)</f>
        <v>DIRECCIÓN TERRITORIAL ORINOQUÍA - DTOR</v>
      </c>
      <c r="E71" s="76" t="s">
        <v>152</v>
      </c>
      <c r="F71" s="7" t="s">
        <v>162</v>
      </c>
      <c r="G71" s="77" t="s">
        <v>417</v>
      </c>
      <c r="M71" s="10" t="s">
        <v>14</v>
      </c>
      <c r="AO71" s="101" t="s">
        <v>49</v>
      </c>
      <c r="AP71" s="101" t="s">
        <v>191</v>
      </c>
    </row>
    <row r="72" spans="2:42" ht="86.4" x14ac:dyDescent="0.3">
      <c r="B72" s="75" t="s">
        <v>419</v>
      </c>
      <c r="C72" s="76" t="s">
        <v>418</v>
      </c>
      <c r="D72" s="76" t="str">
        <f>VLOOKUP(B72,[2]Hoja10!$G$1:$I$90,2,FALSE)</f>
        <v>DIRECCIÓN TERRITORIAL ORINOQUÍA - DTOR</v>
      </c>
      <c r="E72" s="76" t="s">
        <v>161</v>
      </c>
      <c r="F72" s="76" t="str">
        <f>VLOOKUP(B72,[2]Hoja10!$G$1:$I$90,3,FALSE)</f>
        <v>DNMI CINARUCO</v>
      </c>
      <c r="G72" s="77" t="s">
        <v>419</v>
      </c>
      <c r="M72" s="10" t="s">
        <v>14</v>
      </c>
      <c r="AO72" s="101" t="s">
        <v>49</v>
      </c>
      <c r="AP72" s="101" t="s">
        <v>191</v>
      </c>
    </row>
    <row r="73" spans="2:42" ht="28.8" x14ac:dyDescent="0.3">
      <c r="B73" s="75" t="s">
        <v>420</v>
      </c>
      <c r="C73" s="76" t="s">
        <v>418</v>
      </c>
      <c r="D73" s="76" t="str">
        <f>VLOOKUP(B73,[2]Hoja10!$G$1:$I$90,2,FALSE)</f>
        <v>DIRECCIÓN TERRITORIAL ORINOQUÍA - DTOR</v>
      </c>
      <c r="E73" s="76" t="s">
        <v>159</v>
      </c>
      <c r="F73" s="76" t="str">
        <f>VLOOKUP(B73,[2]Hoja10!$G$1:$I$90,3,FALSE)</f>
        <v>PNN CHINGAZA</v>
      </c>
      <c r="G73" s="77" t="s">
        <v>420</v>
      </c>
      <c r="M73" s="10" t="s">
        <v>14</v>
      </c>
      <c r="AO73" s="101" t="s">
        <v>71</v>
      </c>
      <c r="AP73" s="64" t="s">
        <v>261</v>
      </c>
    </row>
    <row r="74" spans="2:42" ht="43.2" x14ac:dyDescent="0.3">
      <c r="B74" s="75" t="s">
        <v>421</v>
      </c>
      <c r="C74" s="76" t="s">
        <v>418</v>
      </c>
      <c r="D74" s="76" t="str">
        <f>VLOOKUP(B74,[2]Hoja10!$G$1:$I$90,2,FALSE)</f>
        <v>DIRECCIÓN TERRITORIAL ORINOQUÍA - DTOR</v>
      </c>
      <c r="E74" s="76" t="s">
        <v>158</v>
      </c>
      <c r="F74" s="76" t="str">
        <f>VLOOKUP(B74,[2]Hoja10!$G$1:$I$90,3,FALSE)</f>
        <v>PNN CORDILLERA DE LOS PICACHOS</v>
      </c>
      <c r="G74" s="77" t="s">
        <v>421</v>
      </c>
      <c r="M74" s="10" t="s">
        <v>14</v>
      </c>
      <c r="AO74" s="101" t="s">
        <v>127</v>
      </c>
      <c r="AP74" s="103" t="s">
        <v>127</v>
      </c>
    </row>
    <row r="75" spans="2:42" ht="43.2" x14ac:dyDescent="0.3">
      <c r="B75" s="75" t="s">
        <v>422</v>
      </c>
      <c r="C75" s="76" t="s">
        <v>418</v>
      </c>
      <c r="D75" s="76" t="str">
        <f>VLOOKUP(B75,[2]Hoja10!$G$1:$I$90,2,FALSE)</f>
        <v>DIRECCIÓN TERRITORIAL ORINOQUÍA - DTOR</v>
      </c>
      <c r="E75" s="76" t="s">
        <v>157</v>
      </c>
      <c r="F75" s="76" t="str">
        <f>VLOOKUP(B75,[2]Hoja10!$G$1:$I$90,3,FALSE)</f>
        <v>PNN SERRANÍA MANACACIAS</v>
      </c>
      <c r="G75" s="77" t="s">
        <v>422</v>
      </c>
      <c r="M75" s="10" t="s">
        <v>14</v>
      </c>
      <c r="AO75" s="101" t="s">
        <v>127</v>
      </c>
      <c r="AP75" s="103" t="s">
        <v>127</v>
      </c>
    </row>
    <row r="76" spans="2:42" ht="43.2" x14ac:dyDescent="0.3">
      <c r="B76" s="75" t="s">
        <v>423</v>
      </c>
      <c r="C76" s="76" t="s">
        <v>418</v>
      </c>
      <c r="D76" s="76" t="str">
        <f>VLOOKUP(B76,[2]Hoja10!$G$1:$I$90,2,FALSE)</f>
        <v>DIRECCIÓN TERRITORIAL ORINOQUÍA - DTOR</v>
      </c>
      <c r="E76" s="76" t="s">
        <v>156</v>
      </c>
      <c r="F76" s="76" t="str">
        <f>VLOOKUP(B76,[2]Hoja10!$G$1:$I$90,3,FALSE)</f>
        <v>PNN SIERRA DE LA MACARENA</v>
      </c>
      <c r="G76" s="77" t="s">
        <v>423</v>
      </c>
      <c r="M76" s="10" t="s">
        <v>14</v>
      </c>
      <c r="AO76" s="101" t="s">
        <v>127</v>
      </c>
      <c r="AP76" s="103" t="s">
        <v>127</v>
      </c>
    </row>
    <row r="77" spans="2:42" ht="43.2" x14ac:dyDescent="0.3">
      <c r="B77" s="75" t="s">
        <v>424</v>
      </c>
      <c r="C77" s="76" t="s">
        <v>418</v>
      </c>
      <c r="D77" s="76" t="str">
        <f>VLOOKUP(B77,[2]Hoja10!$G$1:$I$90,2,FALSE)</f>
        <v>DIRECCIÓN TERRITORIAL ORINOQUÍA - DTOR</v>
      </c>
      <c r="E77" s="76" t="s">
        <v>155</v>
      </c>
      <c r="F77" s="76" t="str">
        <f>VLOOKUP(B77,[2]Hoja10!$G$1:$I$90,3,FALSE)</f>
        <v>PNN SUMAPAZ</v>
      </c>
      <c r="G77" s="77" t="s">
        <v>424</v>
      </c>
      <c r="M77" s="10" t="s">
        <v>14</v>
      </c>
      <c r="AO77" s="101" t="s">
        <v>127</v>
      </c>
      <c r="AP77" s="103" t="s">
        <v>127</v>
      </c>
    </row>
    <row r="78" spans="2:42" ht="28.8" x14ac:dyDescent="0.3">
      <c r="B78" s="104" t="s">
        <v>425</v>
      </c>
      <c r="C78" s="76" t="s">
        <v>418</v>
      </c>
      <c r="D78" s="76" t="str">
        <f>VLOOKUP(B78,[2]Hoja10!$G$1:$I$90,2,FALSE)</f>
        <v>DIRECCIÓN TERRITORIAL ORINOQUÍA - DTOR</v>
      </c>
      <c r="E78" s="76" t="s">
        <v>153</v>
      </c>
      <c r="F78" s="76" t="str">
        <f>VLOOKUP(B78,[2]Hoja10!$G$1:$I$90,3,FALSE)</f>
        <v>PNN TINIGUA</v>
      </c>
      <c r="G78" s="77" t="s">
        <v>425</v>
      </c>
      <c r="M78" s="10" t="s">
        <v>13</v>
      </c>
      <c r="AO78" s="101" t="s">
        <v>139</v>
      </c>
      <c r="AP78" s="64" t="s">
        <v>139</v>
      </c>
    </row>
    <row r="79" spans="2:42" ht="28.8" x14ac:dyDescent="0.3">
      <c r="B79" s="75" t="s">
        <v>426</v>
      </c>
      <c r="C79" s="76" t="s">
        <v>418</v>
      </c>
      <c r="D79" s="76" t="str">
        <f>VLOOKUP(B79,[2]Hoja10!$G$1:$I$90,2,FALSE)</f>
        <v>DIRECCIÓN TERRITORIAL ORINOQUÍA - DTOR</v>
      </c>
      <c r="E79" s="76" t="s">
        <v>151</v>
      </c>
      <c r="F79" s="76" t="str">
        <f>VLOOKUP(B79,[2]Hoja10!$G$1:$I$90,3,FALSE)</f>
        <v>PNN TUPARRO</v>
      </c>
      <c r="G79" s="77" t="s">
        <v>426</v>
      </c>
      <c r="M79" s="10" t="s">
        <v>13</v>
      </c>
      <c r="AO79" s="101" t="s">
        <v>139</v>
      </c>
      <c r="AP79" s="64" t="s">
        <v>139</v>
      </c>
    </row>
    <row r="80" spans="2:42" ht="43.2" x14ac:dyDescent="0.3">
      <c r="B80" s="88" t="s">
        <v>427</v>
      </c>
      <c r="C80" s="76" t="s">
        <v>428</v>
      </c>
      <c r="D80" s="76" t="str">
        <f>VLOOKUP(B80,[2]Hoja10!$G$1:$I$90,2,FALSE)</f>
        <v>DIRECCIÓN TERRITORIAL PACÍFICO - DTPA</v>
      </c>
      <c r="E80" s="76" t="s">
        <v>178</v>
      </c>
      <c r="F80" s="7" t="s">
        <v>76</v>
      </c>
      <c r="G80" s="77" t="s">
        <v>427</v>
      </c>
      <c r="M80" s="10" t="s">
        <v>13</v>
      </c>
      <c r="AO80" s="101" t="s">
        <v>127</v>
      </c>
      <c r="AP80" s="103" t="s">
        <v>127</v>
      </c>
    </row>
    <row r="81" spans="2:42" ht="28.8" x14ac:dyDescent="0.3">
      <c r="B81" s="88" t="s">
        <v>429</v>
      </c>
      <c r="C81" s="76" t="s">
        <v>428</v>
      </c>
      <c r="D81" s="76" t="str">
        <f>VLOOKUP(B81,[2]Hoja10!$G$1:$I$90,2,FALSE)</f>
        <v>DIRECCIÓN TERRITORIAL PACÍFICO - DTPA</v>
      </c>
      <c r="E81" s="76" t="s">
        <v>189</v>
      </c>
      <c r="F81" s="76" t="str">
        <f>VLOOKUP(B81,[2]Hoja10!$G$1:$I$90,3,FALSE)</f>
        <v>DNMI CABO MANGLARES, BAJO MIRA Y FRONTERA</v>
      </c>
      <c r="G81" s="77" t="s">
        <v>429</v>
      </c>
      <c r="M81" s="10" t="s">
        <v>13</v>
      </c>
      <c r="AO81" s="74" t="s">
        <v>120</v>
      </c>
      <c r="AP81" s="105" t="s">
        <v>268</v>
      </c>
    </row>
    <row r="82" spans="2:42" ht="28.8" x14ac:dyDescent="0.3">
      <c r="B82" s="88" t="s">
        <v>430</v>
      </c>
      <c r="C82" s="76" t="s">
        <v>428</v>
      </c>
      <c r="D82" s="76" t="str">
        <f>VLOOKUP(B82,[2]Hoja10!$G$1:$I$90,2,FALSE)</f>
        <v>DIRECCIÓN TERRITORIAL PACÍFICO - DTPA</v>
      </c>
      <c r="E82" s="76" t="s">
        <v>431</v>
      </c>
      <c r="F82" s="76" t="str">
        <f>VLOOKUP(B82,[2]Hoja10!$G$1:$I$90,3,FALSE)</f>
        <v>DNMI COLINAS Y LOMAS SUBMARINAS DE LA CUENCA DEL PACÍFICO NORTE</v>
      </c>
      <c r="G82" s="77" t="s">
        <v>430</v>
      </c>
      <c r="M82" s="10" t="s">
        <v>8</v>
      </c>
      <c r="AO82" s="74" t="s">
        <v>119</v>
      </c>
      <c r="AP82" s="105" t="s">
        <v>269</v>
      </c>
    </row>
    <row r="83" spans="2:42" ht="28.8" x14ac:dyDescent="0.3">
      <c r="B83" s="88" t="s">
        <v>432</v>
      </c>
      <c r="C83" s="76" t="s">
        <v>428</v>
      </c>
      <c r="D83" s="76" t="str">
        <f>VLOOKUP(B83,[2]Hoja10!$G$1:$I$90,2,FALSE)</f>
        <v>DIRECCIÓN TERRITORIAL PACÍFICO - DTPA</v>
      </c>
      <c r="E83" s="76" t="s">
        <v>433</v>
      </c>
      <c r="F83" s="76" t="str">
        <f>VLOOKUP(B83,[2]Hoja10!$G$1:$I$90,3,FALSE)</f>
        <v>DNMI YURUPARÍ - MALPELO</v>
      </c>
      <c r="G83" s="77" t="s">
        <v>432</v>
      </c>
      <c r="M83" s="10" t="s">
        <v>8</v>
      </c>
      <c r="AO83" s="74" t="s">
        <v>116</v>
      </c>
      <c r="AP83" s="105" t="s">
        <v>270</v>
      </c>
    </row>
    <row r="84" spans="2:42" ht="28.8" x14ac:dyDescent="0.3">
      <c r="B84" s="88" t="s">
        <v>434</v>
      </c>
      <c r="C84" s="76" t="s">
        <v>428</v>
      </c>
      <c r="D84" s="76" t="str">
        <f>VLOOKUP(B84,[2]Hoja10!$G$1:$I$90,2,FALSE)</f>
        <v>DIRECCIÓN TERRITORIAL PACÍFICO - DTPA</v>
      </c>
      <c r="E84" s="76" t="s">
        <v>188</v>
      </c>
      <c r="F84" s="76" t="str">
        <f>VLOOKUP(B84,[2]Hoja10!$G$1:$I$90,3,FALSE)</f>
        <v>PNN FARALLONES DE CALI</v>
      </c>
      <c r="G84" s="77" t="s">
        <v>434</v>
      </c>
      <c r="M84" s="10" t="s">
        <v>8</v>
      </c>
      <c r="AO84" s="74" t="s">
        <v>116</v>
      </c>
      <c r="AP84" s="105" t="s">
        <v>270</v>
      </c>
    </row>
    <row r="85" spans="2:42" ht="28.8" x14ac:dyDescent="0.3">
      <c r="B85" s="88" t="s">
        <v>435</v>
      </c>
      <c r="C85" s="76" t="s">
        <v>428</v>
      </c>
      <c r="D85" s="76" t="str">
        <f>VLOOKUP(B85,[2]Hoja10!$G$1:$I$90,2,FALSE)</f>
        <v>DIRECCIÓN TERRITORIAL PACÍFICO - DTPA</v>
      </c>
      <c r="E85" s="76" t="s">
        <v>187</v>
      </c>
      <c r="F85" s="76" t="str">
        <f>VLOOKUP(B85,[2]Hoja10!$G$1:$I$90,3,FALSE)</f>
        <v>PNN GORGONA</v>
      </c>
      <c r="G85" s="77" t="s">
        <v>435</v>
      </c>
      <c r="M85" s="10" t="s">
        <v>8</v>
      </c>
      <c r="AO85" s="74" t="s">
        <v>112</v>
      </c>
      <c r="AP85" s="105" t="s">
        <v>271</v>
      </c>
    </row>
    <row r="86" spans="2:42" ht="28.8" x14ac:dyDescent="0.3">
      <c r="B86" s="88" t="s">
        <v>436</v>
      </c>
      <c r="C86" s="76" t="s">
        <v>428</v>
      </c>
      <c r="D86" s="76" t="str">
        <f>VLOOKUP(B86,[2]Hoja10!$G$1:$I$90,2,FALSE)</f>
        <v>DIRECCIÓN TERRITORIAL PACÍFICO - DTPA</v>
      </c>
      <c r="E86" s="76" t="s">
        <v>186</v>
      </c>
      <c r="F86" s="76" t="str">
        <f>VLOOKUP(B86,[2]Hoja10!$G$1:$I$90,3,FALSE)</f>
        <v>PNN LOS KATÍOS</v>
      </c>
      <c r="G86" s="77" t="s">
        <v>436</v>
      </c>
      <c r="M86" s="10" t="s">
        <v>14</v>
      </c>
      <c r="AO86" s="74" t="s">
        <v>104</v>
      </c>
      <c r="AP86" s="64" t="s">
        <v>104</v>
      </c>
    </row>
    <row r="87" spans="2:42" ht="28.8" x14ac:dyDescent="0.3">
      <c r="B87" s="88" t="s">
        <v>437</v>
      </c>
      <c r="C87" s="76" t="s">
        <v>428</v>
      </c>
      <c r="D87" s="76" t="str">
        <f>VLOOKUP(B87,[2]Hoja10!$G$1:$I$90,2,FALSE)</f>
        <v>DIRECCIÓN TERRITORIAL PACÍFICO - DTPA</v>
      </c>
      <c r="E87" s="76" t="s">
        <v>185</v>
      </c>
      <c r="F87" s="76" t="str">
        <f>VLOOKUP(B87,[2]Hoja10!$G$1:$I$90,3,FALSE)</f>
        <v>PNN MUNCHIQUE</v>
      </c>
      <c r="G87" s="77" t="s">
        <v>437</v>
      </c>
      <c r="M87" s="10" t="s">
        <v>14</v>
      </c>
      <c r="AO87" s="74" t="s">
        <v>104</v>
      </c>
      <c r="AP87" s="64" t="s">
        <v>104</v>
      </c>
    </row>
    <row r="88" spans="2:42" ht="28.8" x14ac:dyDescent="0.3">
      <c r="B88" s="88" t="s">
        <v>438</v>
      </c>
      <c r="C88" s="76" t="s">
        <v>428</v>
      </c>
      <c r="D88" s="76" t="str">
        <f>VLOOKUP(B88,[2]Hoja10!$G$1:$I$90,2,FALSE)</f>
        <v>DIRECCIÓN TERRITORIAL PACÍFICO - DTPA</v>
      </c>
      <c r="E88" s="76" t="s">
        <v>184</v>
      </c>
      <c r="F88" s="76" t="str">
        <f>VLOOKUP(B88,[2]Hoja10!$G$1:$I$90,3,FALSE)</f>
        <v>PNN SANQUIANGA</v>
      </c>
      <c r="G88" s="77" t="s">
        <v>438</v>
      </c>
      <c r="M88" s="10" t="s">
        <v>13</v>
      </c>
      <c r="AO88" s="74" t="s">
        <v>111</v>
      </c>
      <c r="AP88" s="74" t="s">
        <v>111</v>
      </c>
    </row>
    <row r="89" spans="2:42" ht="28.8" x14ac:dyDescent="0.3">
      <c r="B89" s="88" t="s">
        <v>439</v>
      </c>
      <c r="C89" s="76" t="s">
        <v>428</v>
      </c>
      <c r="D89" s="76" t="str">
        <f>VLOOKUP(B89,[2]Hoja10!$G$1:$I$90,2,FALSE)</f>
        <v>DIRECCIÓN TERRITORIAL PACÍFICO - DTPA</v>
      </c>
      <c r="E89" s="76" t="s">
        <v>183</v>
      </c>
      <c r="F89" s="76" t="str">
        <f>VLOOKUP(B89,[2]Hoja10!$G$1:$I$90,3,FALSE)</f>
        <v>PNN URAMBA BAHÍA MÁLAGA</v>
      </c>
      <c r="G89" s="77" t="s">
        <v>439</v>
      </c>
      <c r="M89" s="10" t="s">
        <v>13</v>
      </c>
      <c r="AO89" s="101" t="s">
        <v>107</v>
      </c>
      <c r="AP89" s="105" t="s">
        <v>107</v>
      </c>
    </row>
    <row r="90" spans="2:42" ht="28.8" x14ac:dyDescent="0.3">
      <c r="B90" s="88" t="s">
        <v>440</v>
      </c>
      <c r="C90" s="76" t="s">
        <v>428</v>
      </c>
      <c r="D90" s="76" t="str">
        <f>VLOOKUP(B90,[2]Hoja10!$G$1:$I$90,2,FALSE)</f>
        <v>DIRECCIÓN TERRITORIAL PACÍFICO - DTPA</v>
      </c>
      <c r="E90" s="76" t="s">
        <v>180</v>
      </c>
      <c r="F90" s="76" t="str">
        <f>VLOOKUP(B90,[2]Hoja10!$G$1:$I$90,3,FALSE)</f>
        <v>PNN UTRÍA</v>
      </c>
      <c r="G90" s="77" t="s">
        <v>440</v>
      </c>
      <c r="M90" s="10" t="s">
        <v>13</v>
      </c>
      <c r="AO90" s="101" t="s">
        <v>104</v>
      </c>
      <c r="AP90" s="64" t="s">
        <v>104</v>
      </c>
    </row>
    <row r="91" spans="2:42" ht="43.2" x14ac:dyDescent="0.3">
      <c r="B91" s="106" t="s">
        <v>441</v>
      </c>
      <c r="C91" s="107" t="s">
        <v>428</v>
      </c>
      <c r="D91" s="107" t="str">
        <f>VLOOKUP(B91,[2]Hoja10!$G$1:$I$90,2,FALSE)</f>
        <v>DIRECCIÓN TERRITORIAL PACÍFICO - DTPA</v>
      </c>
      <c r="E91" s="107" t="s">
        <v>177</v>
      </c>
      <c r="F91" s="107" t="str">
        <f>VLOOKUP(B91,[2]Hoja10!$G$1:$I$90,3,FALSE)</f>
        <v>SFF MALPELO</v>
      </c>
      <c r="G91" s="108" t="s">
        <v>441</v>
      </c>
      <c r="M91" s="10" t="s">
        <v>8</v>
      </c>
      <c r="AO91" s="101" t="s">
        <v>62</v>
      </c>
      <c r="AP91" s="103" t="s">
        <v>127</v>
      </c>
    </row>
    <row r="92" spans="2:42" ht="43.2" x14ac:dyDescent="0.3">
      <c r="M92" s="10" t="s">
        <v>8</v>
      </c>
      <c r="AO92" s="101" t="s">
        <v>62</v>
      </c>
      <c r="AP92" s="103" t="s">
        <v>127</v>
      </c>
    </row>
    <row r="93" spans="2:42" ht="43.2" x14ac:dyDescent="0.3">
      <c r="M93" s="7" t="s">
        <v>8</v>
      </c>
      <c r="AO93" s="101" t="s">
        <v>62</v>
      </c>
      <c r="AP93" s="103" t="s">
        <v>127</v>
      </c>
    </row>
    <row r="94" spans="2:42" ht="43.2" x14ac:dyDescent="0.3">
      <c r="M94" s="7" t="s">
        <v>14</v>
      </c>
      <c r="AO94" s="101" t="s">
        <v>85</v>
      </c>
      <c r="AP94" s="64" t="s">
        <v>252</v>
      </c>
    </row>
    <row r="95" spans="2:42" ht="43.2" x14ac:dyDescent="0.3">
      <c r="M95" s="7" t="s">
        <v>14</v>
      </c>
      <c r="AO95" s="101" t="s">
        <v>85</v>
      </c>
      <c r="AP95" s="64" t="s">
        <v>252</v>
      </c>
    </row>
    <row r="96" spans="2:42" ht="86.4" x14ac:dyDescent="0.3">
      <c r="M96" s="7" t="s">
        <v>14</v>
      </c>
      <c r="AO96" s="101" t="s">
        <v>49</v>
      </c>
      <c r="AP96" s="101" t="s">
        <v>191</v>
      </c>
    </row>
    <row r="97" spans="13:42" ht="86.4" x14ac:dyDescent="0.3">
      <c r="M97" s="7" t="s">
        <v>14</v>
      </c>
      <c r="AO97" s="101" t="s">
        <v>49</v>
      </c>
      <c r="AP97" s="101" t="s">
        <v>191</v>
      </c>
    </row>
    <row r="98" spans="13:42" ht="86.4" x14ac:dyDescent="0.3">
      <c r="M98" s="7" t="s">
        <v>14</v>
      </c>
      <c r="AO98" s="101" t="s">
        <v>49</v>
      </c>
      <c r="AP98" s="101" t="s">
        <v>191</v>
      </c>
    </row>
    <row r="99" spans="13:42" ht="28.8" x14ac:dyDescent="0.3">
      <c r="M99" s="10" t="s">
        <v>14</v>
      </c>
      <c r="AO99" s="101" t="s">
        <v>71</v>
      </c>
      <c r="AP99" s="64" t="s">
        <v>261</v>
      </c>
    </row>
    <row r="100" spans="13:42" ht="43.2" x14ac:dyDescent="0.3">
      <c r="M100" s="10" t="s">
        <v>13</v>
      </c>
      <c r="AO100" s="101" t="s">
        <v>62</v>
      </c>
      <c r="AP100" s="103" t="s">
        <v>127</v>
      </c>
    </row>
    <row r="101" spans="13:42" ht="43.2" x14ac:dyDescent="0.3">
      <c r="M101" s="10" t="s">
        <v>13</v>
      </c>
      <c r="AO101" s="101" t="s">
        <v>62</v>
      </c>
      <c r="AP101" s="103" t="s">
        <v>127</v>
      </c>
    </row>
    <row r="102" spans="13:42" ht="86.4" x14ac:dyDescent="0.3">
      <c r="M102" s="10" t="s">
        <v>13</v>
      </c>
      <c r="AO102" s="101" t="s">
        <v>49</v>
      </c>
      <c r="AP102" s="101" t="s">
        <v>191</v>
      </c>
    </row>
    <row r="103" spans="13:42" ht="86.4" x14ac:dyDescent="0.3">
      <c r="M103" s="10" t="s">
        <v>8</v>
      </c>
      <c r="AO103" s="101" t="s">
        <v>49</v>
      </c>
      <c r="AP103" s="101" t="s">
        <v>191</v>
      </c>
    </row>
    <row r="104" spans="13:42" x14ac:dyDescent="0.3">
      <c r="M104" s="10" t="s">
        <v>8</v>
      </c>
      <c r="AO104" s="74" t="s">
        <v>15</v>
      </c>
      <c r="AP104" s="64"/>
    </row>
    <row r="105" spans="13:42" x14ac:dyDescent="0.3">
      <c r="M105" s="10" t="s">
        <v>14</v>
      </c>
      <c r="AO105" s="74" t="s">
        <v>1</v>
      </c>
      <c r="AP105" s="64"/>
    </row>
    <row r="106" spans="13:42" x14ac:dyDescent="0.3">
      <c r="M106" s="7" t="s">
        <v>14</v>
      </c>
      <c r="AO106" s="74" t="s">
        <v>15</v>
      </c>
      <c r="AP106" s="64"/>
    </row>
    <row r="107" spans="13:42" x14ac:dyDescent="0.3">
      <c r="M107" s="7" t="s">
        <v>14</v>
      </c>
      <c r="AO107" s="74" t="s">
        <v>1</v>
      </c>
      <c r="AP107" s="64"/>
    </row>
    <row r="108" spans="13:42" x14ac:dyDescent="0.3">
      <c r="M108" s="7" t="s">
        <v>14</v>
      </c>
      <c r="AO108" s="74" t="s">
        <v>1</v>
      </c>
      <c r="AP108" s="64"/>
    </row>
    <row r="109" spans="13:42" x14ac:dyDescent="0.3">
      <c r="M109" s="7" t="s">
        <v>14</v>
      </c>
      <c r="AO109" s="74" t="s">
        <v>1</v>
      </c>
      <c r="AP109" s="64"/>
    </row>
    <row r="110" spans="13:42" ht="28.8" x14ac:dyDescent="0.3">
      <c r="M110" s="7" t="s">
        <v>13</v>
      </c>
      <c r="AO110" s="74" t="s">
        <v>104</v>
      </c>
      <c r="AP110" s="64" t="s">
        <v>104</v>
      </c>
    </row>
    <row r="111" spans="13:42" ht="28.8" x14ac:dyDescent="0.3">
      <c r="M111" s="7" t="s">
        <v>13</v>
      </c>
      <c r="AO111" s="24" t="s">
        <v>104</v>
      </c>
      <c r="AP111" s="64" t="s">
        <v>104</v>
      </c>
    </row>
    <row r="112" spans="13:42" ht="28.8" x14ac:dyDescent="0.3">
      <c r="M112" s="7" t="s">
        <v>13</v>
      </c>
      <c r="AO112" s="24" t="s">
        <v>104</v>
      </c>
      <c r="AP112" s="64" t="s">
        <v>104</v>
      </c>
    </row>
    <row r="113" spans="13:13" x14ac:dyDescent="0.3">
      <c r="M113" s="7" t="s">
        <v>13</v>
      </c>
    </row>
    <row r="114" spans="13:13" x14ac:dyDescent="0.3">
      <c r="M114" s="7" t="s">
        <v>8</v>
      </c>
    </row>
    <row r="115" spans="13:13" x14ac:dyDescent="0.3">
      <c r="M115" s="7" t="s">
        <v>14</v>
      </c>
    </row>
    <row r="116" spans="13:13" x14ac:dyDescent="0.3">
      <c r="M116" s="7" t="s">
        <v>14</v>
      </c>
    </row>
    <row r="117" spans="13:13" x14ac:dyDescent="0.3">
      <c r="M117" s="7" t="s">
        <v>14</v>
      </c>
    </row>
    <row r="118" spans="13:13" x14ac:dyDescent="0.3">
      <c r="M118" s="7" t="s">
        <v>14</v>
      </c>
    </row>
    <row r="119" spans="13:13" x14ac:dyDescent="0.3">
      <c r="M119" s="7" t="s">
        <v>14</v>
      </c>
    </row>
    <row r="120" spans="13:13" x14ac:dyDescent="0.3">
      <c r="M120" s="7" t="s">
        <v>13</v>
      </c>
    </row>
    <row r="121" spans="13:13" x14ac:dyDescent="0.3">
      <c r="M121" s="7" t="s">
        <v>13</v>
      </c>
    </row>
    <row r="122" spans="13:13" x14ac:dyDescent="0.3">
      <c r="M122" s="7" t="s">
        <v>13</v>
      </c>
    </row>
    <row r="123" spans="13:13" x14ac:dyDescent="0.3">
      <c r="M123" s="7" t="s">
        <v>13</v>
      </c>
    </row>
    <row r="124" spans="13:13" x14ac:dyDescent="0.3">
      <c r="M124" s="7" t="s">
        <v>13</v>
      </c>
    </row>
    <row r="125" spans="13:13" x14ac:dyDescent="0.3">
      <c r="M125" s="7" t="s">
        <v>13</v>
      </c>
    </row>
    <row r="126" spans="13:13" x14ac:dyDescent="0.3">
      <c r="M126" s="7" t="s">
        <v>8</v>
      </c>
    </row>
    <row r="127" spans="13:13" x14ac:dyDescent="0.3">
      <c r="M127" s="7" t="s">
        <v>14</v>
      </c>
    </row>
    <row r="128" spans="13:13" x14ac:dyDescent="0.3">
      <c r="M128" s="7" t="s">
        <v>14</v>
      </c>
    </row>
    <row r="129" spans="13:13" x14ac:dyDescent="0.3">
      <c r="M129" s="7" t="s">
        <v>14</v>
      </c>
    </row>
    <row r="130" spans="13:13" x14ac:dyDescent="0.3">
      <c r="M130" s="7" t="s">
        <v>14</v>
      </c>
    </row>
    <row r="131" spans="13:13" x14ac:dyDescent="0.3">
      <c r="M131" s="7" t="s">
        <v>14</v>
      </c>
    </row>
    <row r="132" spans="13:13" x14ac:dyDescent="0.3">
      <c r="M132" s="7" t="s">
        <v>13</v>
      </c>
    </row>
    <row r="133" spans="13:13" x14ac:dyDescent="0.3">
      <c r="M133" s="7" t="s">
        <v>13</v>
      </c>
    </row>
    <row r="134" spans="13:13" x14ac:dyDescent="0.3">
      <c r="M134" s="10" t="s">
        <v>13</v>
      </c>
    </row>
    <row r="135" spans="13:13" x14ac:dyDescent="0.3">
      <c r="M135" s="10" t="s">
        <v>8</v>
      </c>
    </row>
    <row r="136" spans="13:13" x14ac:dyDescent="0.3">
      <c r="M136" s="10" t="s">
        <v>14</v>
      </c>
    </row>
    <row r="137" spans="13:13" x14ac:dyDescent="0.3">
      <c r="M137" s="7" t="s">
        <v>14</v>
      </c>
    </row>
    <row r="138" spans="13:13" x14ac:dyDescent="0.3">
      <c r="M138" s="7" t="s">
        <v>14</v>
      </c>
    </row>
    <row r="139" spans="13:13" x14ac:dyDescent="0.3">
      <c r="M139" s="7" t="s">
        <v>14</v>
      </c>
    </row>
    <row r="140" spans="13:13" x14ac:dyDescent="0.3">
      <c r="M140" s="7" t="s">
        <v>13</v>
      </c>
    </row>
    <row r="141" spans="13:13" x14ac:dyDescent="0.3">
      <c r="M141" s="7" t="s">
        <v>13</v>
      </c>
    </row>
    <row r="142" spans="13:13" x14ac:dyDescent="0.3">
      <c r="M142" s="7" t="s">
        <v>13</v>
      </c>
    </row>
    <row r="143" spans="13:13" x14ac:dyDescent="0.3">
      <c r="M143" s="7" t="s">
        <v>13</v>
      </c>
    </row>
    <row r="144" spans="13:13" x14ac:dyDescent="0.3">
      <c r="M144" s="7" t="s">
        <v>8</v>
      </c>
    </row>
    <row r="145" spans="13:13" x14ac:dyDescent="0.3">
      <c r="M145" s="7" t="s">
        <v>14</v>
      </c>
    </row>
    <row r="146" spans="13:13" x14ac:dyDescent="0.3">
      <c r="M146" s="7" t="s">
        <v>14</v>
      </c>
    </row>
    <row r="147" spans="13:13" x14ac:dyDescent="0.3">
      <c r="M147" s="7" t="s">
        <v>14</v>
      </c>
    </row>
    <row r="148" spans="13:13" x14ac:dyDescent="0.3">
      <c r="M148" s="7" t="s">
        <v>14</v>
      </c>
    </row>
    <row r="149" spans="13:13" x14ac:dyDescent="0.3">
      <c r="M149" s="7" t="s">
        <v>14</v>
      </c>
    </row>
    <row r="150" spans="13:13" x14ac:dyDescent="0.3">
      <c r="M150" s="10" t="s">
        <v>14</v>
      </c>
    </row>
    <row r="151" spans="13:13" x14ac:dyDescent="0.3">
      <c r="M151" s="10" t="s">
        <v>13</v>
      </c>
    </row>
    <row r="152" spans="13:13" x14ac:dyDescent="0.3">
      <c r="M152" s="10" t="s">
        <v>13</v>
      </c>
    </row>
    <row r="153" spans="13:13" x14ac:dyDescent="0.3">
      <c r="M153" s="10" t="s">
        <v>13</v>
      </c>
    </row>
    <row r="154" spans="13:13" x14ac:dyDescent="0.3">
      <c r="M154" s="10" t="s">
        <v>13</v>
      </c>
    </row>
    <row r="155" spans="13:13" x14ac:dyDescent="0.3">
      <c r="M155" s="10" t="s">
        <v>8</v>
      </c>
    </row>
    <row r="156" spans="13:13" x14ac:dyDescent="0.3">
      <c r="M156" s="10" t="s">
        <v>8</v>
      </c>
    </row>
    <row r="157" spans="13:13" x14ac:dyDescent="0.3">
      <c r="M157" s="10" t="s">
        <v>14</v>
      </c>
    </row>
    <row r="158" spans="13:13" x14ac:dyDescent="0.3">
      <c r="M158" s="7" t="s">
        <v>14</v>
      </c>
    </row>
    <row r="159" spans="13:13" x14ac:dyDescent="0.3">
      <c r="M159" s="7" t="s">
        <v>13</v>
      </c>
    </row>
    <row r="160" spans="13:13" x14ac:dyDescent="0.3">
      <c r="M160" s="7" t="s">
        <v>13</v>
      </c>
    </row>
    <row r="161" spans="13:13" x14ac:dyDescent="0.3">
      <c r="M161" s="7" t="s">
        <v>13</v>
      </c>
    </row>
    <row r="162" spans="13:13" x14ac:dyDescent="0.3">
      <c r="M162" s="7" t="s">
        <v>13</v>
      </c>
    </row>
    <row r="163" spans="13:13" x14ac:dyDescent="0.3">
      <c r="M163" s="10" t="s">
        <v>8</v>
      </c>
    </row>
    <row r="164" spans="13:13" x14ac:dyDescent="0.3">
      <c r="M164" s="10" t="s">
        <v>8</v>
      </c>
    </row>
    <row r="165" spans="13:13" x14ac:dyDescent="0.3">
      <c r="M165" s="10" t="s">
        <v>8</v>
      </c>
    </row>
    <row r="166" spans="13:13" x14ac:dyDescent="0.3">
      <c r="M166" s="10" t="s">
        <v>8</v>
      </c>
    </row>
    <row r="167" spans="13:13" x14ac:dyDescent="0.3">
      <c r="M167" s="10" t="s">
        <v>14</v>
      </c>
    </row>
    <row r="168" spans="13:13" x14ac:dyDescent="0.3">
      <c r="M168" s="10" t="s">
        <v>14</v>
      </c>
    </row>
    <row r="169" spans="13:13" x14ac:dyDescent="0.3">
      <c r="M169" s="10" t="s">
        <v>14</v>
      </c>
    </row>
    <row r="170" spans="13:13" x14ac:dyDescent="0.3">
      <c r="M170" s="10" t="s">
        <v>14</v>
      </c>
    </row>
    <row r="171" spans="13:13" x14ac:dyDescent="0.3">
      <c r="M171" s="7" t="s">
        <v>14</v>
      </c>
    </row>
    <row r="172" spans="13:13" x14ac:dyDescent="0.3">
      <c r="M172" s="7" t="s">
        <v>13</v>
      </c>
    </row>
    <row r="173" spans="13:13" x14ac:dyDescent="0.3">
      <c r="M173" s="7" t="s">
        <v>13</v>
      </c>
    </row>
    <row r="174" spans="13:13" x14ac:dyDescent="0.3">
      <c r="M174" s="7" t="s">
        <v>8</v>
      </c>
    </row>
    <row r="175" spans="13:13" x14ac:dyDescent="0.3">
      <c r="M175" s="7" t="s">
        <v>8</v>
      </c>
    </row>
    <row r="176" spans="13:13" x14ac:dyDescent="0.3">
      <c r="M176" s="10" t="s">
        <v>14</v>
      </c>
    </row>
    <row r="177" spans="13:13" x14ac:dyDescent="0.3">
      <c r="M177" s="10" t="s">
        <v>14</v>
      </c>
    </row>
    <row r="178" spans="13:13" x14ac:dyDescent="0.3">
      <c r="M178" s="10" t="s">
        <v>14</v>
      </c>
    </row>
    <row r="179" spans="13:13" x14ac:dyDescent="0.3">
      <c r="M179" s="10" t="s">
        <v>14</v>
      </c>
    </row>
    <row r="180" spans="13:13" x14ac:dyDescent="0.3">
      <c r="M180" s="10" t="s">
        <v>14</v>
      </c>
    </row>
    <row r="181" spans="13:13" x14ac:dyDescent="0.3">
      <c r="M181" s="10" t="s">
        <v>14</v>
      </c>
    </row>
    <row r="182" spans="13:13" x14ac:dyDescent="0.3">
      <c r="M182" s="10" t="s">
        <v>13</v>
      </c>
    </row>
    <row r="183" spans="13:13" x14ac:dyDescent="0.3">
      <c r="M183" s="10" t="s">
        <v>13</v>
      </c>
    </row>
    <row r="184" spans="13:13" x14ac:dyDescent="0.3">
      <c r="M184" s="7" t="s">
        <v>13</v>
      </c>
    </row>
    <row r="185" spans="13:13" x14ac:dyDescent="0.3">
      <c r="M185" s="7" t="s">
        <v>13</v>
      </c>
    </row>
    <row r="186" spans="13:13" x14ac:dyDescent="0.3">
      <c r="M186" s="7" t="s">
        <v>13</v>
      </c>
    </row>
    <row r="187" spans="13:13" x14ac:dyDescent="0.3">
      <c r="M187" s="7" t="s">
        <v>13</v>
      </c>
    </row>
    <row r="188" spans="13:13" x14ac:dyDescent="0.3">
      <c r="M188" s="10" t="s">
        <v>13</v>
      </c>
    </row>
    <row r="189" spans="13:13" x14ac:dyDescent="0.3">
      <c r="M189" s="7" t="s">
        <v>13</v>
      </c>
    </row>
    <row r="190" spans="13:13" x14ac:dyDescent="0.3">
      <c r="M190" s="7" t="s">
        <v>8</v>
      </c>
    </row>
    <row r="191" spans="13:13" x14ac:dyDescent="0.3">
      <c r="M191" s="7" t="s">
        <v>8</v>
      </c>
    </row>
    <row r="192" spans="13:13" x14ac:dyDescent="0.3">
      <c r="M192" s="7" t="s">
        <v>8</v>
      </c>
    </row>
    <row r="193" spans="13:13" x14ac:dyDescent="0.3">
      <c r="M193" s="7" t="s">
        <v>8</v>
      </c>
    </row>
    <row r="194" spans="13:13" x14ac:dyDescent="0.3">
      <c r="M194" s="7" t="s">
        <v>8</v>
      </c>
    </row>
    <row r="195" spans="13:13" x14ac:dyDescent="0.3">
      <c r="M195" s="7" t="s">
        <v>8</v>
      </c>
    </row>
    <row r="196" spans="13:13" x14ac:dyDescent="0.3">
      <c r="M196" s="7" t="s">
        <v>14</v>
      </c>
    </row>
    <row r="197" spans="13:13" x14ac:dyDescent="0.3">
      <c r="M197" s="7" t="s">
        <v>14</v>
      </c>
    </row>
    <row r="198" spans="13:13" x14ac:dyDescent="0.3">
      <c r="M198" s="7" t="s">
        <v>14</v>
      </c>
    </row>
    <row r="199" spans="13:13" x14ac:dyDescent="0.3">
      <c r="M199" s="7" t="s">
        <v>14</v>
      </c>
    </row>
    <row r="200" spans="13:13" x14ac:dyDescent="0.3">
      <c r="M200" s="7" t="s">
        <v>14</v>
      </c>
    </row>
    <row r="201" spans="13:13" x14ac:dyDescent="0.3">
      <c r="M201" s="7" t="s">
        <v>14</v>
      </c>
    </row>
    <row r="202" spans="13:13" x14ac:dyDescent="0.3">
      <c r="M202" s="7" t="s">
        <v>14</v>
      </c>
    </row>
    <row r="203" spans="13:13" x14ac:dyDescent="0.3">
      <c r="M203" s="10" t="s">
        <v>14</v>
      </c>
    </row>
    <row r="204" spans="13:13" x14ac:dyDescent="0.3">
      <c r="M204" s="10" t="s">
        <v>14</v>
      </c>
    </row>
    <row r="205" spans="13:13" x14ac:dyDescent="0.3">
      <c r="M205" s="10" t="s">
        <v>14</v>
      </c>
    </row>
    <row r="206" spans="13:13" x14ac:dyDescent="0.3">
      <c r="M206" s="10" t="s">
        <v>14</v>
      </c>
    </row>
    <row r="207" spans="13:13" x14ac:dyDescent="0.3">
      <c r="M207" s="7" t="s">
        <v>14</v>
      </c>
    </row>
    <row r="208" spans="13:13" x14ac:dyDescent="0.3">
      <c r="M208" s="7" t="s">
        <v>14</v>
      </c>
    </row>
    <row r="209" spans="13:13" x14ac:dyDescent="0.3">
      <c r="M209" s="7" t="s">
        <v>14</v>
      </c>
    </row>
    <row r="210" spans="13:13" x14ac:dyDescent="0.3">
      <c r="M210" s="7" t="s">
        <v>14</v>
      </c>
    </row>
    <row r="211" spans="13:13" x14ac:dyDescent="0.3">
      <c r="M211" s="7" t="s">
        <v>13</v>
      </c>
    </row>
    <row r="212" spans="13:13" x14ac:dyDescent="0.3">
      <c r="M212" s="7" t="s">
        <v>13</v>
      </c>
    </row>
    <row r="213" spans="13:13" x14ac:dyDescent="0.3">
      <c r="M213" s="7" t="s">
        <v>13</v>
      </c>
    </row>
    <row r="214" spans="13:13" x14ac:dyDescent="0.3">
      <c r="M214" s="7" t="s">
        <v>13</v>
      </c>
    </row>
    <row r="215" spans="13:13" x14ac:dyDescent="0.3">
      <c r="M215" s="7" t="s">
        <v>8</v>
      </c>
    </row>
    <row r="216" spans="13:13" x14ac:dyDescent="0.3">
      <c r="M216" s="7" t="s">
        <v>8</v>
      </c>
    </row>
    <row r="217" spans="13:13" x14ac:dyDescent="0.3">
      <c r="M217" s="7" t="s">
        <v>8</v>
      </c>
    </row>
    <row r="218" spans="13:13" x14ac:dyDescent="0.3">
      <c r="M218" s="7" t="s">
        <v>8</v>
      </c>
    </row>
    <row r="219" spans="13:13" x14ac:dyDescent="0.3">
      <c r="M219" s="7" t="s">
        <v>14</v>
      </c>
    </row>
    <row r="220" spans="13:13" x14ac:dyDescent="0.3">
      <c r="M220" s="7" t="s">
        <v>14</v>
      </c>
    </row>
    <row r="221" spans="13:13" x14ac:dyDescent="0.3">
      <c r="M221" s="7" t="s">
        <v>14</v>
      </c>
    </row>
    <row r="222" spans="13:13" x14ac:dyDescent="0.3">
      <c r="M222" s="7" t="s">
        <v>14</v>
      </c>
    </row>
    <row r="223" spans="13:13" x14ac:dyDescent="0.3">
      <c r="M223" s="10" t="s">
        <v>14</v>
      </c>
    </row>
    <row r="224" spans="13:13" x14ac:dyDescent="0.3">
      <c r="M224" s="7" t="s">
        <v>14</v>
      </c>
    </row>
    <row r="225" spans="13:13" x14ac:dyDescent="0.3">
      <c r="M225" s="7" t="s">
        <v>14</v>
      </c>
    </row>
    <row r="226" spans="13:13" x14ac:dyDescent="0.3">
      <c r="M226" s="7" t="s">
        <v>14</v>
      </c>
    </row>
    <row r="227" spans="13:13" x14ac:dyDescent="0.3">
      <c r="M227" s="7" t="s">
        <v>13</v>
      </c>
    </row>
    <row r="228" spans="13:13" x14ac:dyDescent="0.3">
      <c r="M228" s="10" t="s">
        <v>13</v>
      </c>
    </row>
    <row r="229" spans="13:13" x14ac:dyDescent="0.3">
      <c r="M229" s="10" t="s">
        <v>13</v>
      </c>
    </row>
    <row r="230" spans="13:13" x14ac:dyDescent="0.3">
      <c r="M230" s="10" t="s">
        <v>13</v>
      </c>
    </row>
    <row r="231" spans="13:13" x14ac:dyDescent="0.3">
      <c r="M231" s="10" t="s">
        <v>13</v>
      </c>
    </row>
    <row r="232" spans="13:13" x14ac:dyDescent="0.3">
      <c r="M232" s="10" t="s">
        <v>13</v>
      </c>
    </row>
    <row r="233" spans="13:13" x14ac:dyDescent="0.3">
      <c r="M233" s="10" t="s">
        <v>13</v>
      </c>
    </row>
    <row r="234" spans="13:13" x14ac:dyDescent="0.3">
      <c r="M234" s="7" t="s">
        <v>13</v>
      </c>
    </row>
    <row r="235" spans="13:13" x14ac:dyDescent="0.3">
      <c r="M235" s="7" t="s">
        <v>13</v>
      </c>
    </row>
    <row r="236" spans="13:13" x14ac:dyDescent="0.3">
      <c r="M236" s="7" t="s">
        <v>13</v>
      </c>
    </row>
    <row r="237" spans="13:13" x14ac:dyDescent="0.3">
      <c r="M237" s="7" t="s">
        <v>13</v>
      </c>
    </row>
    <row r="238" spans="13:13" x14ac:dyDescent="0.3">
      <c r="M238" s="7" t="s">
        <v>8</v>
      </c>
    </row>
    <row r="239" spans="13:13" x14ac:dyDescent="0.3">
      <c r="M239" s="7" t="s">
        <v>8</v>
      </c>
    </row>
    <row r="240" spans="13:13" x14ac:dyDescent="0.3">
      <c r="M240" s="7" t="s">
        <v>8</v>
      </c>
    </row>
    <row r="241" spans="13:13" x14ac:dyDescent="0.3">
      <c r="M241" s="10" t="s">
        <v>8</v>
      </c>
    </row>
    <row r="242" spans="13:13" x14ac:dyDescent="0.3">
      <c r="M242" s="10" t="s">
        <v>8</v>
      </c>
    </row>
    <row r="243" spans="13:13" x14ac:dyDescent="0.3">
      <c r="M243" s="10" t="s">
        <v>8</v>
      </c>
    </row>
    <row r="244" spans="13:13" x14ac:dyDescent="0.3">
      <c r="M244" s="10" t="s">
        <v>14</v>
      </c>
    </row>
    <row r="245" spans="13:13" x14ac:dyDescent="0.3">
      <c r="M245" s="10" t="s">
        <v>14</v>
      </c>
    </row>
    <row r="246" spans="13:13" x14ac:dyDescent="0.3">
      <c r="M246" s="10" t="s">
        <v>14</v>
      </c>
    </row>
    <row r="247" spans="13:13" x14ac:dyDescent="0.3">
      <c r="M247" s="7" t="s">
        <v>13</v>
      </c>
    </row>
    <row r="248" spans="13:13" x14ac:dyDescent="0.3">
      <c r="M248" s="7" t="s">
        <v>13</v>
      </c>
    </row>
    <row r="249" spans="13:13" x14ac:dyDescent="0.3">
      <c r="M249" s="7" t="s">
        <v>13</v>
      </c>
    </row>
    <row r="250" spans="13:13" x14ac:dyDescent="0.3">
      <c r="M250" s="7" t="s">
        <v>13</v>
      </c>
    </row>
    <row r="251" spans="13:13" x14ac:dyDescent="0.3">
      <c r="M251" s="10" t="s">
        <v>13</v>
      </c>
    </row>
    <row r="252" spans="13:13" x14ac:dyDescent="0.3">
      <c r="M252" s="10" t="s">
        <v>13</v>
      </c>
    </row>
    <row r="253" spans="13:13" x14ac:dyDescent="0.3">
      <c r="M253" s="10" t="s">
        <v>13</v>
      </c>
    </row>
    <row r="254" spans="13:13" x14ac:dyDescent="0.3">
      <c r="M254" s="10" t="s">
        <v>13</v>
      </c>
    </row>
    <row r="255" spans="13:13" x14ac:dyDescent="0.3">
      <c r="M255" s="10" t="s">
        <v>8</v>
      </c>
    </row>
    <row r="256" spans="13:13" x14ac:dyDescent="0.3">
      <c r="M256" s="10" t="s">
        <v>8</v>
      </c>
    </row>
    <row r="257" spans="13:13" x14ac:dyDescent="0.3">
      <c r="M257" s="10" t="s">
        <v>8</v>
      </c>
    </row>
    <row r="258" spans="13:13" x14ac:dyDescent="0.3">
      <c r="M258" s="7" t="s">
        <v>8</v>
      </c>
    </row>
    <row r="259" spans="13:13" x14ac:dyDescent="0.3">
      <c r="M259" s="7" t="s">
        <v>8</v>
      </c>
    </row>
    <row r="260" spans="13:13" x14ac:dyDescent="0.3">
      <c r="M260" s="7" t="s">
        <v>8</v>
      </c>
    </row>
    <row r="261" spans="13:13" x14ac:dyDescent="0.3">
      <c r="M261" s="7" t="s">
        <v>13</v>
      </c>
    </row>
    <row r="262" spans="13:13" x14ac:dyDescent="0.3">
      <c r="M262" s="7" t="s">
        <v>13</v>
      </c>
    </row>
    <row r="263" spans="13:13" x14ac:dyDescent="0.3">
      <c r="M263" s="7" t="s">
        <v>13</v>
      </c>
    </row>
    <row r="264" spans="13:13" x14ac:dyDescent="0.3">
      <c r="M264" s="7" t="s">
        <v>13</v>
      </c>
    </row>
    <row r="265" spans="13:13" x14ac:dyDescent="0.3">
      <c r="M265" s="7" t="s">
        <v>13</v>
      </c>
    </row>
    <row r="266" spans="13:13" x14ac:dyDescent="0.3">
      <c r="M266" s="10" t="s">
        <v>13</v>
      </c>
    </row>
    <row r="267" spans="13:13" x14ac:dyDescent="0.3">
      <c r="M267" s="10" t="s">
        <v>13</v>
      </c>
    </row>
    <row r="268" spans="13:13" x14ac:dyDescent="0.3">
      <c r="M268" s="7" t="s">
        <v>13</v>
      </c>
    </row>
    <row r="269" spans="13:13" x14ac:dyDescent="0.3">
      <c r="M269" s="7" t="s">
        <v>13</v>
      </c>
    </row>
    <row r="270" spans="13:13" x14ac:dyDescent="0.3">
      <c r="M270" s="7" t="s">
        <v>8</v>
      </c>
    </row>
    <row r="271" spans="13:13" x14ac:dyDescent="0.3">
      <c r="M271" s="7" t="s">
        <v>8</v>
      </c>
    </row>
    <row r="272" spans="13:13" x14ac:dyDescent="0.3">
      <c r="M272" s="7" t="s">
        <v>8</v>
      </c>
    </row>
    <row r="273" spans="13:13" x14ac:dyDescent="0.3">
      <c r="M273" s="7" t="s">
        <v>8</v>
      </c>
    </row>
    <row r="274" spans="13:13" x14ac:dyDescent="0.3">
      <c r="M274" s="10" t="s">
        <v>8</v>
      </c>
    </row>
    <row r="275" spans="13:13" x14ac:dyDescent="0.3">
      <c r="M275" s="10" t="s">
        <v>8</v>
      </c>
    </row>
    <row r="276" spans="13:13" x14ac:dyDescent="0.3">
      <c r="M276" s="10" t="s">
        <v>8</v>
      </c>
    </row>
    <row r="277" spans="13:13" x14ac:dyDescent="0.3">
      <c r="M277" s="10" t="s">
        <v>14</v>
      </c>
    </row>
    <row r="278" spans="13:13" x14ac:dyDescent="0.3">
      <c r="M278" s="10" t="s">
        <v>14</v>
      </c>
    </row>
    <row r="279" spans="13:13" x14ac:dyDescent="0.3">
      <c r="M279" s="10" t="s">
        <v>14</v>
      </c>
    </row>
    <row r="280" spans="13:13" x14ac:dyDescent="0.3">
      <c r="M280" s="7" t="s">
        <v>14</v>
      </c>
    </row>
    <row r="281" spans="13:13" x14ac:dyDescent="0.3">
      <c r="M281" s="7" t="s">
        <v>14</v>
      </c>
    </row>
    <row r="282" spans="13:13" x14ac:dyDescent="0.3">
      <c r="M282" s="7" t="s">
        <v>14</v>
      </c>
    </row>
    <row r="283" spans="13:13" x14ac:dyDescent="0.3">
      <c r="M283" s="7" t="s">
        <v>14</v>
      </c>
    </row>
    <row r="284" spans="13:13" x14ac:dyDescent="0.3">
      <c r="M284" s="7" t="s">
        <v>14</v>
      </c>
    </row>
    <row r="285" spans="13:13" x14ac:dyDescent="0.3">
      <c r="M285" s="10" t="s">
        <v>13</v>
      </c>
    </row>
    <row r="286" spans="13:13" x14ac:dyDescent="0.3">
      <c r="M286" s="10" t="s">
        <v>13</v>
      </c>
    </row>
    <row r="287" spans="13:13" x14ac:dyDescent="0.3">
      <c r="M287" s="10" t="s">
        <v>13</v>
      </c>
    </row>
    <row r="288" spans="13:13" x14ac:dyDescent="0.3">
      <c r="M288" s="10" t="s">
        <v>13</v>
      </c>
    </row>
    <row r="289" spans="13:13" x14ac:dyDescent="0.3">
      <c r="M289" s="10" t="s">
        <v>13</v>
      </c>
    </row>
    <row r="290" spans="13:13" x14ac:dyDescent="0.3">
      <c r="M290" s="7" t="s">
        <v>8</v>
      </c>
    </row>
    <row r="291" spans="13:13" x14ac:dyDescent="0.3">
      <c r="M291" s="7" t="s">
        <v>8</v>
      </c>
    </row>
    <row r="292" spans="13:13" x14ac:dyDescent="0.3">
      <c r="M292" s="7" t="s">
        <v>8</v>
      </c>
    </row>
    <row r="293" spans="13:13" x14ac:dyDescent="0.3">
      <c r="M293" s="7" t="s">
        <v>8</v>
      </c>
    </row>
    <row r="294" spans="13:13" x14ac:dyDescent="0.3">
      <c r="M294" s="7" t="s">
        <v>8</v>
      </c>
    </row>
    <row r="295" spans="13:13" x14ac:dyDescent="0.3">
      <c r="M295" s="10" t="s">
        <v>8</v>
      </c>
    </row>
    <row r="296" spans="13:13" x14ac:dyDescent="0.3">
      <c r="M296" s="10" t="s">
        <v>8</v>
      </c>
    </row>
    <row r="297" spans="13:13" x14ac:dyDescent="0.3">
      <c r="M297" s="10" t="s">
        <v>14</v>
      </c>
    </row>
    <row r="298" spans="13:13" x14ac:dyDescent="0.3">
      <c r="M298" s="10" t="s">
        <v>14</v>
      </c>
    </row>
    <row r="299" spans="13:13" x14ac:dyDescent="0.3">
      <c r="M299" s="10" t="s">
        <v>14</v>
      </c>
    </row>
    <row r="300" spans="13:13" x14ac:dyDescent="0.3">
      <c r="M300" s="7" t="s">
        <v>14</v>
      </c>
    </row>
    <row r="301" spans="13:13" x14ac:dyDescent="0.3">
      <c r="M301" s="7" t="s">
        <v>14</v>
      </c>
    </row>
    <row r="302" spans="13:13" x14ac:dyDescent="0.3">
      <c r="M302" s="7" t="s">
        <v>14</v>
      </c>
    </row>
    <row r="303" spans="13:13" x14ac:dyDescent="0.3">
      <c r="M303" s="7" t="s">
        <v>14</v>
      </c>
    </row>
    <row r="304" spans="13:13" x14ac:dyDescent="0.3">
      <c r="M304" s="7" t="s">
        <v>14</v>
      </c>
    </row>
    <row r="305" spans="13:13" x14ac:dyDescent="0.3">
      <c r="M305" s="7" t="s">
        <v>13</v>
      </c>
    </row>
    <row r="306" spans="13:13" x14ac:dyDescent="0.3">
      <c r="M306" s="7" t="s">
        <v>13</v>
      </c>
    </row>
    <row r="307" spans="13:13" x14ac:dyDescent="0.3">
      <c r="M307" s="10" t="s">
        <v>13</v>
      </c>
    </row>
    <row r="308" spans="13:13" x14ac:dyDescent="0.3">
      <c r="M308" s="10" t="s">
        <v>13</v>
      </c>
    </row>
    <row r="309" spans="13:13" x14ac:dyDescent="0.3">
      <c r="M309" s="10" t="s">
        <v>13</v>
      </c>
    </row>
    <row r="310" spans="13:13" x14ac:dyDescent="0.3">
      <c r="M310" s="10" t="s">
        <v>13</v>
      </c>
    </row>
    <row r="311" spans="13:13" x14ac:dyDescent="0.3">
      <c r="M311" s="10" t="s">
        <v>13</v>
      </c>
    </row>
    <row r="312" spans="13:13" x14ac:dyDescent="0.3">
      <c r="M312" s="10" t="s">
        <v>13</v>
      </c>
    </row>
    <row r="313" spans="13:13" x14ac:dyDescent="0.3">
      <c r="M313" s="7" t="s">
        <v>13</v>
      </c>
    </row>
    <row r="314" spans="13:13" x14ac:dyDescent="0.3">
      <c r="M314" s="7" t="s">
        <v>8</v>
      </c>
    </row>
    <row r="315" spans="13:13" x14ac:dyDescent="0.3">
      <c r="M315" s="7" t="s">
        <v>8</v>
      </c>
    </row>
    <row r="316" spans="13:13" x14ac:dyDescent="0.3">
      <c r="M316" s="7" t="s">
        <v>8</v>
      </c>
    </row>
    <row r="317" spans="13:13" x14ac:dyDescent="0.3">
      <c r="M317" s="10" t="s">
        <v>8</v>
      </c>
    </row>
    <row r="318" spans="13:13" x14ac:dyDescent="0.3">
      <c r="M318" s="10" t="s">
        <v>8</v>
      </c>
    </row>
    <row r="319" spans="13:13" x14ac:dyDescent="0.3">
      <c r="M319" s="10" t="s">
        <v>8</v>
      </c>
    </row>
    <row r="320" spans="13:13" x14ac:dyDescent="0.3">
      <c r="M320" s="10" t="s">
        <v>14</v>
      </c>
    </row>
    <row r="321" spans="13:13" x14ac:dyDescent="0.3">
      <c r="M321" s="7" t="s">
        <v>14</v>
      </c>
    </row>
    <row r="322" spans="13:13" x14ac:dyDescent="0.3">
      <c r="M322" s="7" t="s">
        <v>14</v>
      </c>
    </row>
    <row r="323" spans="13:13" x14ac:dyDescent="0.3">
      <c r="M323" s="7" t="s">
        <v>14</v>
      </c>
    </row>
    <row r="324" spans="13:13" x14ac:dyDescent="0.3">
      <c r="M324" s="7" t="s">
        <v>14</v>
      </c>
    </row>
    <row r="325" spans="13:13" x14ac:dyDescent="0.3">
      <c r="M325" s="7" t="s">
        <v>14</v>
      </c>
    </row>
    <row r="326" spans="13:13" x14ac:dyDescent="0.3">
      <c r="M326" s="10" t="s">
        <v>14</v>
      </c>
    </row>
    <row r="327" spans="13:13" x14ac:dyDescent="0.3">
      <c r="M327" s="10" t="s">
        <v>14</v>
      </c>
    </row>
    <row r="328" spans="13:13" x14ac:dyDescent="0.3">
      <c r="M328" s="10" t="s">
        <v>14</v>
      </c>
    </row>
    <row r="329" spans="13:13" x14ac:dyDescent="0.3">
      <c r="M329" s="10" t="s">
        <v>13</v>
      </c>
    </row>
    <row r="330" spans="13:13" x14ac:dyDescent="0.3">
      <c r="M330" s="10" t="s">
        <v>13</v>
      </c>
    </row>
    <row r="331" spans="13:13" x14ac:dyDescent="0.3">
      <c r="M331" s="10" t="s">
        <v>13</v>
      </c>
    </row>
    <row r="332" spans="13:13" x14ac:dyDescent="0.3">
      <c r="M332" s="7" t="s">
        <v>13</v>
      </c>
    </row>
    <row r="333" spans="13:13" x14ac:dyDescent="0.3">
      <c r="M333" s="7" t="s">
        <v>13</v>
      </c>
    </row>
    <row r="334" spans="13:13" x14ac:dyDescent="0.3">
      <c r="M334" s="7" t="s">
        <v>13</v>
      </c>
    </row>
    <row r="335" spans="13:13" x14ac:dyDescent="0.3">
      <c r="M335" s="7" t="s">
        <v>13</v>
      </c>
    </row>
    <row r="336" spans="13:13" x14ac:dyDescent="0.3">
      <c r="M336" s="7" t="s">
        <v>13</v>
      </c>
    </row>
    <row r="337" spans="13:13" x14ac:dyDescent="0.3">
      <c r="M337" s="7" t="s">
        <v>13</v>
      </c>
    </row>
    <row r="338" spans="13:13" x14ac:dyDescent="0.3">
      <c r="M338" s="10" t="s">
        <v>8</v>
      </c>
    </row>
    <row r="339" spans="13:13" x14ac:dyDescent="0.3">
      <c r="M339" s="10" t="s">
        <v>8</v>
      </c>
    </row>
    <row r="340" spans="13:13" x14ac:dyDescent="0.3">
      <c r="M340" s="7" t="s">
        <v>8</v>
      </c>
    </row>
    <row r="341" spans="13:13" x14ac:dyDescent="0.3">
      <c r="M341" s="7" t="s">
        <v>8</v>
      </c>
    </row>
    <row r="342" spans="13:13" x14ac:dyDescent="0.3">
      <c r="M342" s="7" t="s">
        <v>8</v>
      </c>
    </row>
    <row r="343" spans="13:13" x14ac:dyDescent="0.3">
      <c r="M343" s="7" t="s">
        <v>8</v>
      </c>
    </row>
    <row r="344" spans="13:13" x14ac:dyDescent="0.3">
      <c r="M344" s="7" t="s">
        <v>8</v>
      </c>
    </row>
    <row r="345" spans="13:13" x14ac:dyDescent="0.3">
      <c r="M345" s="7" t="s">
        <v>8</v>
      </c>
    </row>
    <row r="346" spans="13:13" x14ac:dyDescent="0.3">
      <c r="M346" s="7" t="s">
        <v>8</v>
      </c>
    </row>
    <row r="347" spans="13:13" x14ac:dyDescent="0.3">
      <c r="M347" s="7" t="s">
        <v>14</v>
      </c>
    </row>
    <row r="348" spans="13:13" x14ac:dyDescent="0.3">
      <c r="M348" s="10" t="s">
        <v>14</v>
      </c>
    </row>
    <row r="349" spans="13:13" x14ac:dyDescent="0.3">
      <c r="M349" s="10" t="s">
        <v>14</v>
      </c>
    </row>
    <row r="350" spans="13:13" x14ac:dyDescent="0.3">
      <c r="M350" s="10" t="s">
        <v>14</v>
      </c>
    </row>
    <row r="351" spans="13:13" x14ac:dyDescent="0.3">
      <c r="M351" s="10" t="s">
        <v>14</v>
      </c>
    </row>
    <row r="352" spans="13:13" x14ac:dyDescent="0.3">
      <c r="M352" s="10" t="s">
        <v>14</v>
      </c>
    </row>
    <row r="353" spans="13:13" x14ac:dyDescent="0.3">
      <c r="M353" s="10" t="s">
        <v>14</v>
      </c>
    </row>
    <row r="354" spans="13:13" x14ac:dyDescent="0.3">
      <c r="M354" s="10" t="s">
        <v>13</v>
      </c>
    </row>
    <row r="355" spans="13:13" x14ac:dyDescent="0.3">
      <c r="M355" s="7" t="s">
        <v>8</v>
      </c>
    </row>
    <row r="356" spans="13:13" x14ac:dyDescent="0.3">
      <c r="M356" s="7" t="s">
        <v>8</v>
      </c>
    </row>
    <row r="357" spans="13:13" x14ac:dyDescent="0.3">
      <c r="M357" s="7" t="s">
        <v>8</v>
      </c>
    </row>
    <row r="358" spans="13:13" x14ac:dyDescent="0.3">
      <c r="M358" s="7" t="s">
        <v>8</v>
      </c>
    </row>
    <row r="359" spans="13:13" x14ac:dyDescent="0.3">
      <c r="M359" s="10" t="s">
        <v>14</v>
      </c>
    </row>
    <row r="360" spans="13:13" x14ac:dyDescent="0.3">
      <c r="M360" s="10" t="s">
        <v>13</v>
      </c>
    </row>
    <row r="361" spans="13:13" x14ac:dyDescent="0.3">
      <c r="M361" s="10" t="s">
        <v>13</v>
      </c>
    </row>
    <row r="362" spans="13:13" x14ac:dyDescent="0.3">
      <c r="M362" s="10" t="s">
        <v>13</v>
      </c>
    </row>
    <row r="363" spans="13:13" x14ac:dyDescent="0.3">
      <c r="M363" s="10" t="s">
        <v>13</v>
      </c>
    </row>
    <row r="364" spans="13:13" x14ac:dyDescent="0.3">
      <c r="M364" s="10" t="s">
        <v>13</v>
      </c>
    </row>
    <row r="365" spans="13:13" x14ac:dyDescent="0.3">
      <c r="M365" s="10" t="s">
        <v>13</v>
      </c>
    </row>
    <row r="366" spans="13:13" x14ac:dyDescent="0.3">
      <c r="M366" s="10" t="s">
        <v>8</v>
      </c>
    </row>
    <row r="367" spans="13:13" x14ac:dyDescent="0.3">
      <c r="M367" s="7" t="s">
        <v>8</v>
      </c>
    </row>
    <row r="368" spans="13:13" x14ac:dyDescent="0.3">
      <c r="M368" s="7" t="s">
        <v>8</v>
      </c>
    </row>
    <row r="369" spans="13:13" x14ac:dyDescent="0.3">
      <c r="M369" s="7" t="s">
        <v>8</v>
      </c>
    </row>
    <row r="370" spans="13:13" x14ac:dyDescent="0.3">
      <c r="M370" s="7" t="s">
        <v>14</v>
      </c>
    </row>
    <row r="371" spans="13:13" x14ac:dyDescent="0.3">
      <c r="M371" s="7" t="s">
        <v>14</v>
      </c>
    </row>
    <row r="372" spans="13:13" x14ac:dyDescent="0.3">
      <c r="M372" s="7" t="s">
        <v>14</v>
      </c>
    </row>
    <row r="373" spans="13:13" x14ac:dyDescent="0.3">
      <c r="M373" s="7" t="s">
        <v>14</v>
      </c>
    </row>
    <row r="374" spans="13:13" x14ac:dyDescent="0.3">
      <c r="M374" s="7" t="s">
        <v>14</v>
      </c>
    </row>
    <row r="375" spans="13:13" x14ac:dyDescent="0.3">
      <c r="M375" s="7" t="s">
        <v>13</v>
      </c>
    </row>
    <row r="376" spans="13:13" x14ac:dyDescent="0.3">
      <c r="M376" s="7" t="s">
        <v>13</v>
      </c>
    </row>
    <row r="377" spans="13:13" x14ac:dyDescent="0.3">
      <c r="M377" s="7" t="s">
        <v>13</v>
      </c>
    </row>
    <row r="378" spans="13:13" x14ac:dyDescent="0.3">
      <c r="M378" s="10" t="s">
        <v>13</v>
      </c>
    </row>
    <row r="379" spans="13:13" x14ac:dyDescent="0.3">
      <c r="M379" s="10" t="s">
        <v>13</v>
      </c>
    </row>
    <row r="380" spans="13:13" x14ac:dyDescent="0.3">
      <c r="M380" s="10" t="s">
        <v>13</v>
      </c>
    </row>
    <row r="381" spans="13:13" x14ac:dyDescent="0.3">
      <c r="M381" s="10" t="s">
        <v>13</v>
      </c>
    </row>
    <row r="382" spans="13:13" x14ac:dyDescent="0.3">
      <c r="M382" s="10" t="s">
        <v>8</v>
      </c>
    </row>
    <row r="383" spans="13:13" x14ac:dyDescent="0.3">
      <c r="M383" s="10" t="s">
        <v>14</v>
      </c>
    </row>
    <row r="384" spans="13:13" x14ac:dyDescent="0.3">
      <c r="M384" s="7" t="s">
        <v>14</v>
      </c>
    </row>
    <row r="385" spans="13:13" x14ac:dyDescent="0.3">
      <c r="M385" s="7" t="s">
        <v>14</v>
      </c>
    </row>
    <row r="386" spans="13:13" x14ac:dyDescent="0.3">
      <c r="M386" s="7" t="s">
        <v>13</v>
      </c>
    </row>
    <row r="387" spans="13:13" x14ac:dyDescent="0.3">
      <c r="M387" s="7" t="s">
        <v>13</v>
      </c>
    </row>
    <row r="388" spans="13:13" x14ac:dyDescent="0.3">
      <c r="M388" s="7" t="s">
        <v>13</v>
      </c>
    </row>
    <row r="389" spans="13:13" x14ac:dyDescent="0.3">
      <c r="M389" s="7" t="s">
        <v>8</v>
      </c>
    </row>
    <row r="390" spans="13:13" x14ac:dyDescent="0.3">
      <c r="M390" s="7" t="s">
        <v>8</v>
      </c>
    </row>
    <row r="391" spans="13:13" x14ac:dyDescent="0.3">
      <c r="M391" s="7" t="s">
        <v>14</v>
      </c>
    </row>
    <row r="392" spans="13:13" x14ac:dyDescent="0.3">
      <c r="M392" s="7" t="s">
        <v>14</v>
      </c>
    </row>
    <row r="393" spans="13:13" x14ac:dyDescent="0.3">
      <c r="M393" s="7" t="s">
        <v>14</v>
      </c>
    </row>
    <row r="394" spans="13:13" x14ac:dyDescent="0.3">
      <c r="M394" s="7" t="s">
        <v>14</v>
      </c>
    </row>
    <row r="395" spans="13:13" x14ac:dyDescent="0.3">
      <c r="M395" s="7" t="s">
        <v>14</v>
      </c>
    </row>
    <row r="396" spans="13:13" x14ac:dyDescent="0.3">
      <c r="M396" s="7" t="s">
        <v>13</v>
      </c>
    </row>
    <row r="397" spans="13:13" x14ac:dyDescent="0.3">
      <c r="M397" s="10" t="s">
        <v>13</v>
      </c>
    </row>
    <row r="398" spans="13:13" x14ac:dyDescent="0.3">
      <c r="M398" s="10" t="s">
        <v>8</v>
      </c>
    </row>
    <row r="399" spans="13:13" x14ac:dyDescent="0.3">
      <c r="M399" s="7" t="s">
        <v>8</v>
      </c>
    </row>
    <row r="400" spans="13:13" x14ac:dyDescent="0.3">
      <c r="M400" s="7" t="s">
        <v>8</v>
      </c>
    </row>
    <row r="401" spans="13:13" x14ac:dyDescent="0.3">
      <c r="M401" s="7" t="s">
        <v>14</v>
      </c>
    </row>
    <row r="402" spans="13:13" x14ac:dyDescent="0.3">
      <c r="M402" s="7" t="s">
        <v>14</v>
      </c>
    </row>
    <row r="403" spans="13:13" x14ac:dyDescent="0.3">
      <c r="M403" s="7" t="s">
        <v>14</v>
      </c>
    </row>
    <row r="404" spans="13:13" x14ac:dyDescent="0.3">
      <c r="M404" s="7" t="s">
        <v>13</v>
      </c>
    </row>
    <row r="405" spans="13:13" x14ac:dyDescent="0.3">
      <c r="M405" s="7" t="s">
        <v>13</v>
      </c>
    </row>
    <row r="406" spans="13:13" x14ac:dyDescent="0.3">
      <c r="M406" s="7" t="s">
        <v>13</v>
      </c>
    </row>
    <row r="407" spans="13:13" x14ac:dyDescent="0.3">
      <c r="M407" s="7" t="s">
        <v>13</v>
      </c>
    </row>
    <row r="408" spans="13:13" x14ac:dyDescent="0.3">
      <c r="M408" s="7" t="s">
        <v>13</v>
      </c>
    </row>
    <row r="409" spans="13:13" x14ac:dyDescent="0.3">
      <c r="M409" s="7" t="s">
        <v>8</v>
      </c>
    </row>
    <row r="410" spans="13:13" x14ac:dyDescent="0.3">
      <c r="M410" s="7" t="s">
        <v>14</v>
      </c>
    </row>
    <row r="411" spans="13:13" x14ac:dyDescent="0.3">
      <c r="M411" s="7" t="s">
        <v>14</v>
      </c>
    </row>
    <row r="412" spans="13:13" x14ac:dyDescent="0.3">
      <c r="M412" s="7" t="s">
        <v>14</v>
      </c>
    </row>
    <row r="413" spans="13:13" x14ac:dyDescent="0.3">
      <c r="M413" s="7" t="s">
        <v>13</v>
      </c>
    </row>
    <row r="414" spans="13:13" x14ac:dyDescent="0.3">
      <c r="M414" s="7" t="s">
        <v>8</v>
      </c>
    </row>
    <row r="415" spans="13:13" x14ac:dyDescent="0.3">
      <c r="M415" s="7" t="s">
        <v>8</v>
      </c>
    </row>
    <row r="416" spans="13:13" x14ac:dyDescent="0.3">
      <c r="M416" s="7" t="s">
        <v>8</v>
      </c>
    </row>
    <row r="417" spans="13:13" x14ac:dyDescent="0.3">
      <c r="M417" s="7" t="s">
        <v>14</v>
      </c>
    </row>
    <row r="418" spans="13:13" x14ac:dyDescent="0.3">
      <c r="M418" s="7" t="s">
        <v>14</v>
      </c>
    </row>
    <row r="419" spans="13:13" x14ac:dyDescent="0.3">
      <c r="M419" s="7" t="s">
        <v>14</v>
      </c>
    </row>
    <row r="420" spans="13:13" x14ac:dyDescent="0.3">
      <c r="M420" s="7" t="s">
        <v>14</v>
      </c>
    </row>
    <row r="421" spans="13:13" x14ac:dyDescent="0.3">
      <c r="M421" s="7" t="s">
        <v>13</v>
      </c>
    </row>
    <row r="422" spans="13:13" x14ac:dyDescent="0.3">
      <c r="M422" s="10" t="s">
        <v>13</v>
      </c>
    </row>
    <row r="423" spans="13:13" x14ac:dyDescent="0.3">
      <c r="M423" s="10" t="s">
        <v>13</v>
      </c>
    </row>
    <row r="424" spans="13:13" x14ac:dyDescent="0.3">
      <c r="M424" s="10" t="s">
        <v>8</v>
      </c>
    </row>
    <row r="425" spans="13:13" x14ac:dyDescent="0.3">
      <c r="M425" s="10" t="s">
        <v>8</v>
      </c>
    </row>
    <row r="426" spans="13:13" x14ac:dyDescent="0.3">
      <c r="M426" s="10" t="s">
        <v>8</v>
      </c>
    </row>
    <row r="427" spans="13:13" x14ac:dyDescent="0.3">
      <c r="M427" s="10" t="s">
        <v>8</v>
      </c>
    </row>
    <row r="428" spans="13:13" x14ac:dyDescent="0.3">
      <c r="M428" s="7" t="s">
        <v>14</v>
      </c>
    </row>
    <row r="429" spans="13:13" x14ac:dyDescent="0.3">
      <c r="M429" s="7" t="s">
        <v>14</v>
      </c>
    </row>
    <row r="430" spans="13:13" x14ac:dyDescent="0.3">
      <c r="M430" s="7" t="s">
        <v>14</v>
      </c>
    </row>
    <row r="431" spans="13:13" x14ac:dyDescent="0.3">
      <c r="M431" s="7" t="s">
        <v>14</v>
      </c>
    </row>
    <row r="432" spans="13:13" x14ac:dyDescent="0.3">
      <c r="M432" s="7" t="s">
        <v>13</v>
      </c>
    </row>
    <row r="433" spans="13:13" x14ac:dyDescent="0.3">
      <c r="M433" s="7" t="s">
        <v>13</v>
      </c>
    </row>
    <row r="434" spans="13:13" x14ac:dyDescent="0.3">
      <c r="M434" s="7" t="s">
        <v>13</v>
      </c>
    </row>
    <row r="435" spans="13:13" x14ac:dyDescent="0.3">
      <c r="M435" s="7" t="s">
        <v>8</v>
      </c>
    </row>
    <row r="436" spans="13:13" x14ac:dyDescent="0.3">
      <c r="M436" s="7" t="s">
        <v>8</v>
      </c>
    </row>
    <row r="437" spans="13:13" x14ac:dyDescent="0.3">
      <c r="M437" s="7" t="s">
        <v>14</v>
      </c>
    </row>
    <row r="438" spans="13:13" x14ac:dyDescent="0.3">
      <c r="M438" s="7" t="s">
        <v>14</v>
      </c>
    </row>
    <row r="439" spans="13:13" x14ac:dyDescent="0.3">
      <c r="M439" s="7" t="s">
        <v>14</v>
      </c>
    </row>
    <row r="440" spans="13:13" x14ac:dyDescent="0.3">
      <c r="M440" s="10" t="s">
        <v>14</v>
      </c>
    </row>
    <row r="441" spans="13:13" x14ac:dyDescent="0.3">
      <c r="M441" s="10" t="s">
        <v>13</v>
      </c>
    </row>
    <row r="442" spans="13:13" x14ac:dyDescent="0.3">
      <c r="M442" s="10" t="s">
        <v>13</v>
      </c>
    </row>
    <row r="443" spans="13:13" x14ac:dyDescent="0.3">
      <c r="M443" s="10" t="s">
        <v>13</v>
      </c>
    </row>
    <row r="444" spans="13:13" x14ac:dyDescent="0.3">
      <c r="M444" s="10" t="s">
        <v>14</v>
      </c>
    </row>
    <row r="445" spans="13:13" x14ac:dyDescent="0.3">
      <c r="M445" s="7" t="s">
        <v>14</v>
      </c>
    </row>
    <row r="446" spans="13:13" x14ac:dyDescent="0.3">
      <c r="M446" s="7" t="s">
        <v>14</v>
      </c>
    </row>
    <row r="447" spans="13:13" x14ac:dyDescent="0.3">
      <c r="M447" s="7" t="s">
        <v>14</v>
      </c>
    </row>
    <row r="448" spans="13:13" x14ac:dyDescent="0.3">
      <c r="M448" s="7" t="s">
        <v>13</v>
      </c>
    </row>
    <row r="449" spans="13:13" x14ac:dyDescent="0.3">
      <c r="M449" s="7" t="s">
        <v>13</v>
      </c>
    </row>
    <row r="450" spans="13:13" x14ac:dyDescent="0.3">
      <c r="M450" s="7" t="s">
        <v>13</v>
      </c>
    </row>
    <row r="451" spans="13:13" x14ac:dyDescent="0.3">
      <c r="M451" s="7" t="s">
        <v>13</v>
      </c>
    </row>
    <row r="452" spans="13:13" x14ac:dyDescent="0.3">
      <c r="M452" s="7" t="s">
        <v>14</v>
      </c>
    </row>
    <row r="453" spans="13:13" x14ac:dyDescent="0.3">
      <c r="M453" s="10" t="s">
        <v>14</v>
      </c>
    </row>
    <row r="454" spans="13:13" x14ac:dyDescent="0.3">
      <c r="M454" s="10" t="s">
        <v>14</v>
      </c>
    </row>
    <row r="455" spans="13:13" x14ac:dyDescent="0.3">
      <c r="M455" s="10" t="s">
        <v>13</v>
      </c>
    </row>
    <row r="456" spans="13:13" x14ac:dyDescent="0.3">
      <c r="M456" s="10" t="s">
        <v>13</v>
      </c>
    </row>
    <row r="457" spans="13:13" x14ac:dyDescent="0.3">
      <c r="M457" s="10" t="s">
        <v>13</v>
      </c>
    </row>
    <row r="458" spans="13:13" x14ac:dyDescent="0.3">
      <c r="M458" s="10" t="s">
        <v>8</v>
      </c>
    </row>
    <row r="459" spans="13:13" x14ac:dyDescent="0.3">
      <c r="M459" s="10" t="s">
        <v>14</v>
      </c>
    </row>
    <row r="460" spans="13:13" x14ac:dyDescent="0.3">
      <c r="M460" s="7" t="s">
        <v>14</v>
      </c>
    </row>
    <row r="461" spans="13:13" x14ac:dyDescent="0.3">
      <c r="M461" s="7" t="s">
        <v>14</v>
      </c>
    </row>
    <row r="462" spans="13:13" x14ac:dyDescent="0.3">
      <c r="M462" s="7" t="s">
        <v>14</v>
      </c>
    </row>
    <row r="463" spans="13:13" x14ac:dyDescent="0.3">
      <c r="M463" s="7" t="s">
        <v>14</v>
      </c>
    </row>
    <row r="464" spans="13:13" x14ac:dyDescent="0.3">
      <c r="M464" s="7" t="s">
        <v>14</v>
      </c>
    </row>
    <row r="465" spans="13:13" x14ac:dyDescent="0.3">
      <c r="M465" s="7" t="s">
        <v>14</v>
      </c>
    </row>
    <row r="466" spans="13:13" x14ac:dyDescent="0.3">
      <c r="M466" s="7" t="s">
        <v>14</v>
      </c>
    </row>
    <row r="467" spans="13:13" x14ac:dyDescent="0.3">
      <c r="M467" s="7" t="s">
        <v>8</v>
      </c>
    </row>
    <row r="468" spans="13:13" x14ac:dyDescent="0.3">
      <c r="M468" s="7" t="s">
        <v>14</v>
      </c>
    </row>
    <row r="469" spans="13:13" x14ac:dyDescent="0.3">
      <c r="M469" s="7" t="s">
        <v>14</v>
      </c>
    </row>
    <row r="470" spans="13:13" x14ac:dyDescent="0.3">
      <c r="M470" s="7" t="s">
        <v>14</v>
      </c>
    </row>
    <row r="471" spans="13:13" x14ac:dyDescent="0.3">
      <c r="M471" s="7" t="s">
        <v>13</v>
      </c>
    </row>
    <row r="472" spans="13:13" x14ac:dyDescent="0.3">
      <c r="M472" s="7" t="s">
        <v>13</v>
      </c>
    </row>
    <row r="473" spans="13:13" x14ac:dyDescent="0.3">
      <c r="M473" s="10" t="s">
        <v>13</v>
      </c>
    </row>
    <row r="474" spans="13:13" x14ac:dyDescent="0.3">
      <c r="M474" s="10" t="s">
        <v>8</v>
      </c>
    </row>
    <row r="475" spans="13:13" x14ac:dyDescent="0.3">
      <c r="M475" s="10" t="s">
        <v>8</v>
      </c>
    </row>
    <row r="476" spans="13:13" x14ac:dyDescent="0.3">
      <c r="M476" s="10" t="s">
        <v>14</v>
      </c>
    </row>
    <row r="477" spans="13:13" x14ac:dyDescent="0.3">
      <c r="M477" s="10" t="s">
        <v>14</v>
      </c>
    </row>
    <row r="478" spans="13:13" x14ac:dyDescent="0.3">
      <c r="M478" s="10" t="s">
        <v>13</v>
      </c>
    </row>
    <row r="479" spans="13:13" x14ac:dyDescent="0.3">
      <c r="M479" s="10" t="s">
        <v>13</v>
      </c>
    </row>
    <row r="480" spans="13:13" x14ac:dyDescent="0.3">
      <c r="M480" s="7" t="s">
        <v>8</v>
      </c>
    </row>
    <row r="481" spans="13:13" x14ac:dyDescent="0.3">
      <c r="M481" s="7" t="s">
        <v>8</v>
      </c>
    </row>
    <row r="482" spans="13:13" x14ac:dyDescent="0.3">
      <c r="M482" s="7" t="s">
        <v>8</v>
      </c>
    </row>
    <row r="483" spans="13:13" x14ac:dyDescent="0.3">
      <c r="M483" s="7" t="s">
        <v>14</v>
      </c>
    </row>
    <row r="484" spans="13:13" x14ac:dyDescent="0.3">
      <c r="M484" s="7" t="s">
        <v>14</v>
      </c>
    </row>
    <row r="485" spans="13:13" x14ac:dyDescent="0.3">
      <c r="M485" s="7" t="s">
        <v>13</v>
      </c>
    </row>
    <row r="486" spans="13:13" x14ac:dyDescent="0.3">
      <c r="M486" s="7" t="s">
        <v>13</v>
      </c>
    </row>
    <row r="487" spans="13:13" x14ac:dyDescent="0.3">
      <c r="M487" s="7" t="s">
        <v>13</v>
      </c>
    </row>
    <row r="488" spans="13:13" x14ac:dyDescent="0.3">
      <c r="M488" s="7" t="s">
        <v>13</v>
      </c>
    </row>
    <row r="489" spans="13:13" x14ac:dyDescent="0.3">
      <c r="M489" s="7" t="s">
        <v>8</v>
      </c>
    </row>
    <row r="490" spans="13:13" x14ac:dyDescent="0.3">
      <c r="M490" s="7" t="s">
        <v>8</v>
      </c>
    </row>
    <row r="491" spans="13:13" x14ac:dyDescent="0.3">
      <c r="M491" s="10" t="s">
        <v>8</v>
      </c>
    </row>
    <row r="492" spans="13:13" x14ac:dyDescent="0.3">
      <c r="M492" s="10" t="s">
        <v>8</v>
      </c>
    </row>
    <row r="493" spans="13:13" x14ac:dyDescent="0.3">
      <c r="M493" s="10" t="s">
        <v>8</v>
      </c>
    </row>
    <row r="494" spans="13:13" x14ac:dyDescent="0.3">
      <c r="M494" s="10" t="s">
        <v>8</v>
      </c>
    </row>
    <row r="495" spans="13:13" x14ac:dyDescent="0.3">
      <c r="M495" s="10" t="s">
        <v>14</v>
      </c>
    </row>
    <row r="496" spans="13:13" x14ac:dyDescent="0.3">
      <c r="M496" s="10" t="s">
        <v>14</v>
      </c>
    </row>
    <row r="497" spans="13:13" x14ac:dyDescent="0.3">
      <c r="M497" s="10" t="s">
        <v>13</v>
      </c>
    </row>
    <row r="498" spans="13:13" x14ac:dyDescent="0.3">
      <c r="M498" s="10" t="s">
        <v>8</v>
      </c>
    </row>
    <row r="499" spans="13:13" x14ac:dyDescent="0.3">
      <c r="M499" s="7" t="s">
        <v>8</v>
      </c>
    </row>
    <row r="500" spans="13:13" x14ac:dyDescent="0.3">
      <c r="M500" s="7" t="s">
        <v>8</v>
      </c>
    </row>
    <row r="501" spans="13:13" x14ac:dyDescent="0.3">
      <c r="M501" s="7" t="s">
        <v>14</v>
      </c>
    </row>
    <row r="502" spans="13:13" x14ac:dyDescent="0.3">
      <c r="M502" s="7" t="s">
        <v>13</v>
      </c>
    </row>
    <row r="503" spans="13:13" x14ac:dyDescent="0.3">
      <c r="M503" s="7" t="s">
        <v>8</v>
      </c>
    </row>
    <row r="504" spans="13:13" x14ac:dyDescent="0.3">
      <c r="M504" s="7" t="s">
        <v>8</v>
      </c>
    </row>
    <row r="505" spans="13:13" x14ac:dyDescent="0.3">
      <c r="M505" s="7" t="s">
        <v>8</v>
      </c>
    </row>
    <row r="506" spans="13:13" x14ac:dyDescent="0.3">
      <c r="M506" s="7" t="s">
        <v>8</v>
      </c>
    </row>
    <row r="507" spans="13:13" x14ac:dyDescent="0.3">
      <c r="M507" s="7" t="s">
        <v>8</v>
      </c>
    </row>
    <row r="508" spans="13:13" x14ac:dyDescent="0.3">
      <c r="M508" s="7" t="s">
        <v>13</v>
      </c>
    </row>
    <row r="509" spans="13:13" x14ac:dyDescent="0.3">
      <c r="M509" s="7" t="s">
        <v>8</v>
      </c>
    </row>
    <row r="510" spans="13:13" x14ac:dyDescent="0.3">
      <c r="M510" s="7" t="s">
        <v>8</v>
      </c>
    </row>
    <row r="511" spans="13:13" x14ac:dyDescent="0.3">
      <c r="M511" s="7" t="s">
        <v>8</v>
      </c>
    </row>
    <row r="512" spans="13:13" x14ac:dyDescent="0.3">
      <c r="M512" s="10" t="s">
        <v>8</v>
      </c>
    </row>
    <row r="513" spans="13:13" x14ac:dyDescent="0.3">
      <c r="M513" s="10" t="s">
        <v>8</v>
      </c>
    </row>
    <row r="514" spans="13:13" x14ac:dyDescent="0.3">
      <c r="M514" s="10" t="s">
        <v>8</v>
      </c>
    </row>
    <row r="515" spans="13:13" x14ac:dyDescent="0.3">
      <c r="M515" s="10" t="s">
        <v>8</v>
      </c>
    </row>
    <row r="516" spans="13:13" x14ac:dyDescent="0.3">
      <c r="M516" s="10" t="s">
        <v>8</v>
      </c>
    </row>
    <row r="517" spans="13:13" x14ac:dyDescent="0.3">
      <c r="M517" s="10" t="s">
        <v>8</v>
      </c>
    </row>
    <row r="518" spans="13:13" x14ac:dyDescent="0.3">
      <c r="M518" s="10" t="s">
        <v>14</v>
      </c>
    </row>
    <row r="519" spans="13:13" x14ac:dyDescent="0.3">
      <c r="M519" s="7" t="s">
        <v>14</v>
      </c>
    </row>
    <row r="520" spans="13:13" x14ac:dyDescent="0.3">
      <c r="M520" s="7" t="s">
        <v>14</v>
      </c>
    </row>
    <row r="521" spans="13:13" x14ac:dyDescent="0.3">
      <c r="M521" s="7" t="s">
        <v>14</v>
      </c>
    </row>
    <row r="522" spans="13:13" x14ac:dyDescent="0.3">
      <c r="M522" s="7" t="s">
        <v>14</v>
      </c>
    </row>
    <row r="523" spans="13:13" x14ac:dyDescent="0.3">
      <c r="M523" s="7" t="s">
        <v>13</v>
      </c>
    </row>
    <row r="524" spans="13:13" x14ac:dyDescent="0.3">
      <c r="M524" s="7" t="s">
        <v>13</v>
      </c>
    </row>
    <row r="525" spans="13:13" x14ac:dyDescent="0.3">
      <c r="M525" s="7" t="s">
        <v>8</v>
      </c>
    </row>
    <row r="526" spans="13:13" x14ac:dyDescent="0.3">
      <c r="M526" s="10" t="s">
        <v>14</v>
      </c>
    </row>
    <row r="527" spans="13:13" x14ac:dyDescent="0.3">
      <c r="M527" s="10" t="s">
        <v>14</v>
      </c>
    </row>
    <row r="528" spans="13:13" x14ac:dyDescent="0.3">
      <c r="M528" s="10" t="s">
        <v>13</v>
      </c>
    </row>
    <row r="529" spans="13:13" x14ac:dyDescent="0.3">
      <c r="M529" s="10" t="s">
        <v>13</v>
      </c>
    </row>
    <row r="530" spans="13:13" x14ac:dyDescent="0.3">
      <c r="M530" s="10" t="s">
        <v>8</v>
      </c>
    </row>
    <row r="531" spans="13:13" x14ac:dyDescent="0.3">
      <c r="M531" s="10" t="s">
        <v>8</v>
      </c>
    </row>
    <row r="532" spans="13:13" x14ac:dyDescent="0.3">
      <c r="M532" s="10" t="s">
        <v>8</v>
      </c>
    </row>
    <row r="533" spans="13:13" x14ac:dyDescent="0.3">
      <c r="M533" s="10" t="s">
        <v>8</v>
      </c>
    </row>
    <row r="534" spans="13:13" x14ac:dyDescent="0.3">
      <c r="M534" s="7" t="s">
        <v>8</v>
      </c>
    </row>
    <row r="535" spans="13:13" x14ac:dyDescent="0.3">
      <c r="M535" s="10" t="s">
        <v>14</v>
      </c>
    </row>
    <row r="536" spans="13:13" x14ac:dyDescent="0.3">
      <c r="M536" s="7" t="s">
        <v>13</v>
      </c>
    </row>
    <row r="537" spans="13:13" x14ac:dyDescent="0.3">
      <c r="M537" s="7" t="s">
        <v>13</v>
      </c>
    </row>
    <row r="538" spans="13:13" x14ac:dyDescent="0.3">
      <c r="M538" s="7" t="s">
        <v>13</v>
      </c>
    </row>
    <row r="539" spans="13:13" x14ac:dyDescent="0.3">
      <c r="M539" s="7" t="s">
        <v>8</v>
      </c>
    </row>
    <row r="540" spans="13:13" x14ac:dyDescent="0.3">
      <c r="M540" s="7" t="s">
        <v>8</v>
      </c>
    </row>
    <row r="541" spans="13:13" x14ac:dyDescent="0.3">
      <c r="M541" s="7" t="s">
        <v>8</v>
      </c>
    </row>
    <row r="542" spans="13:13" x14ac:dyDescent="0.3">
      <c r="M542" s="7" t="s">
        <v>8</v>
      </c>
    </row>
    <row r="543" spans="13:13" x14ac:dyDescent="0.3">
      <c r="M543" s="7" t="s">
        <v>8</v>
      </c>
    </row>
    <row r="544" spans="13:13" x14ac:dyDescent="0.3">
      <c r="M544" s="7" t="s">
        <v>14</v>
      </c>
    </row>
    <row r="545" spans="13:13" x14ac:dyDescent="0.3">
      <c r="M545" s="7" t="s">
        <v>14</v>
      </c>
    </row>
    <row r="546" spans="13:13" x14ac:dyDescent="0.3">
      <c r="M546" s="7" t="s">
        <v>14</v>
      </c>
    </row>
    <row r="547" spans="13:13" x14ac:dyDescent="0.3">
      <c r="M547" s="7" t="s">
        <v>14</v>
      </c>
    </row>
    <row r="548" spans="13:13" x14ac:dyDescent="0.3">
      <c r="M548" s="10" t="s">
        <v>14</v>
      </c>
    </row>
    <row r="549" spans="13:13" x14ac:dyDescent="0.3">
      <c r="M549" s="10" t="s">
        <v>14</v>
      </c>
    </row>
    <row r="550" spans="13:13" x14ac:dyDescent="0.3">
      <c r="M550" s="10" t="s">
        <v>14</v>
      </c>
    </row>
    <row r="551" spans="13:13" x14ac:dyDescent="0.3">
      <c r="M551" s="10" t="s">
        <v>14</v>
      </c>
    </row>
    <row r="552" spans="13:13" x14ac:dyDescent="0.3">
      <c r="M552" s="10" t="s">
        <v>14</v>
      </c>
    </row>
    <row r="553" spans="13:13" x14ac:dyDescent="0.3">
      <c r="M553" s="10" t="s">
        <v>13</v>
      </c>
    </row>
    <row r="554" spans="13:13" x14ac:dyDescent="0.3">
      <c r="M554" s="10" t="s">
        <v>8</v>
      </c>
    </row>
    <row r="555" spans="13:13" x14ac:dyDescent="0.3">
      <c r="M555" s="10" t="s">
        <v>8</v>
      </c>
    </row>
    <row r="556" spans="13:13" x14ac:dyDescent="0.3">
      <c r="M556" s="10" t="s">
        <v>8</v>
      </c>
    </row>
    <row r="557" spans="13:13" x14ac:dyDescent="0.3">
      <c r="M557" s="10" t="s">
        <v>8</v>
      </c>
    </row>
    <row r="558" spans="13:13" x14ac:dyDescent="0.3">
      <c r="M558" s="10" t="s">
        <v>8</v>
      </c>
    </row>
    <row r="559" spans="13:13" x14ac:dyDescent="0.3">
      <c r="M559" s="10" t="s">
        <v>14</v>
      </c>
    </row>
    <row r="560" spans="13:13" x14ac:dyDescent="0.3">
      <c r="M560" s="10" t="s">
        <v>14</v>
      </c>
    </row>
    <row r="561" spans="13:13" x14ac:dyDescent="0.3">
      <c r="M561" s="10" t="s">
        <v>13</v>
      </c>
    </row>
    <row r="562" spans="13:13" x14ac:dyDescent="0.3">
      <c r="M562" s="10" t="s">
        <v>8</v>
      </c>
    </row>
    <row r="563" spans="13:13" x14ac:dyDescent="0.3">
      <c r="M563" s="7" t="s">
        <v>8</v>
      </c>
    </row>
    <row r="564" spans="13:13" x14ac:dyDescent="0.3">
      <c r="M564" s="7" t="s">
        <v>8</v>
      </c>
    </row>
    <row r="565" spans="13:13" x14ac:dyDescent="0.3">
      <c r="M565" s="7" t="s">
        <v>8</v>
      </c>
    </row>
    <row r="566" spans="13:13" x14ac:dyDescent="0.3">
      <c r="M566" s="7" t="s">
        <v>14</v>
      </c>
    </row>
    <row r="567" spans="13:13" x14ac:dyDescent="0.3">
      <c r="M567" s="7" t="s">
        <v>14</v>
      </c>
    </row>
    <row r="568" spans="13:13" x14ac:dyDescent="0.3">
      <c r="M568" s="7" t="s">
        <v>14</v>
      </c>
    </row>
    <row r="569" spans="13:13" x14ac:dyDescent="0.3">
      <c r="M569" s="7" t="s">
        <v>14</v>
      </c>
    </row>
    <row r="570" spans="13:13" x14ac:dyDescent="0.3">
      <c r="M570" s="7" t="s">
        <v>14</v>
      </c>
    </row>
    <row r="571" spans="13:13" x14ac:dyDescent="0.3">
      <c r="M571" s="10" t="s">
        <v>14</v>
      </c>
    </row>
    <row r="572" spans="13:13" x14ac:dyDescent="0.3">
      <c r="M572" s="10" t="s">
        <v>14</v>
      </c>
    </row>
    <row r="573" spans="13:13" x14ac:dyDescent="0.3">
      <c r="M573" s="10" t="s">
        <v>13</v>
      </c>
    </row>
    <row r="574" spans="13:13" x14ac:dyDescent="0.3">
      <c r="M574" s="10" t="s">
        <v>13</v>
      </c>
    </row>
    <row r="575" spans="13:13" x14ac:dyDescent="0.3">
      <c r="M575" s="10" t="s">
        <v>8</v>
      </c>
    </row>
    <row r="576" spans="13:13" x14ac:dyDescent="0.3">
      <c r="M576" s="10" t="s">
        <v>8</v>
      </c>
    </row>
    <row r="577" spans="13:13" x14ac:dyDescent="0.3">
      <c r="M577" s="10" t="s">
        <v>8</v>
      </c>
    </row>
    <row r="578" spans="13:13" x14ac:dyDescent="0.3">
      <c r="M578" s="10" t="s">
        <v>8</v>
      </c>
    </row>
    <row r="579" spans="13:13" x14ac:dyDescent="0.3">
      <c r="M579" s="7" t="s">
        <v>8</v>
      </c>
    </row>
    <row r="580" spans="13:13" x14ac:dyDescent="0.3">
      <c r="M580" s="7" t="s">
        <v>8</v>
      </c>
    </row>
    <row r="581" spans="13:13" x14ac:dyDescent="0.3">
      <c r="M581" s="7" t="s">
        <v>14</v>
      </c>
    </row>
    <row r="582" spans="13:13" x14ac:dyDescent="0.3">
      <c r="M582" s="7" t="s">
        <v>14</v>
      </c>
    </row>
    <row r="583" spans="13:13" x14ac:dyDescent="0.3">
      <c r="M583" s="7" t="s">
        <v>14</v>
      </c>
    </row>
    <row r="584" spans="13:13" x14ac:dyDescent="0.3">
      <c r="M584" s="7" t="s">
        <v>14</v>
      </c>
    </row>
    <row r="585" spans="13:13" x14ac:dyDescent="0.3">
      <c r="M585" s="7" t="s">
        <v>14</v>
      </c>
    </row>
    <row r="586" spans="13:13" x14ac:dyDescent="0.3">
      <c r="M586" s="7" t="s">
        <v>14</v>
      </c>
    </row>
    <row r="587" spans="13:13" x14ac:dyDescent="0.3">
      <c r="M587" s="7" t="s">
        <v>14</v>
      </c>
    </row>
    <row r="588" spans="13:13" x14ac:dyDescent="0.3">
      <c r="M588" s="7" t="s">
        <v>14</v>
      </c>
    </row>
    <row r="589" spans="13:13" x14ac:dyDescent="0.3">
      <c r="M589" s="7" t="s">
        <v>13</v>
      </c>
    </row>
    <row r="590" spans="13:13" x14ac:dyDescent="0.3">
      <c r="M590" s="7" t="s">
        <v>13</v>
      </c>
    </row>
    <row r="591" spans="13:13" x14ac:dyDescent="0.3">
      <c r="M591" s="7" t="s">
        <v>13</v>
      </c>
    </row>
    <row r="592" spans="13:13" x14ac:dyDescent="0.3">
      <c r="M592" s="7" t="s">
        <v>13</v>
      </c>
    </row>
    <row r="593" spans="13:13" x14ac:dyDescent="0.3">
      <c r="M593" s="7" t="s">
        <v>13</v>
      </c>
    </row>
    <row r="594" spans="13:13" x14ac:dyDescent="0.3">
      <c r="M594" s="7" t="s">
        <v>13</v>
      </c>
    </row>
    <row r="595" spans="13:13" x14ac:dyDescent="0.3">
      <c r="M595" s="7" t="s">
        <v>8</v>
      </c>
    </row>
    <row r="596" spans="13:13" x14ac:dyDescent="0.3">
      <c r="M596" s="10" t="s">
        <v>8</v>
      </c>
    </row>
    <row r="597" spans="13:13" x14ac:dyDescent="0.3">
      <c r="M597" s="10" t="s">
        <v>8</v>
      </c>
    </row>
    <row r="598" spans="13:13" x14ac:dyDescent="0.3">
      <c r="M598" s="10" t="s">
        <v>8</v>
      </c>
    </row>
    <row r="599" spans="13:13" x14ac:dyDescent="0.3">
      <c r="M599" s="7" t="s">
        <v>8</v>
      </c>
    </row>
    <row r="600" spans="13:13" x14ac:dyDescent="0.3">
      <c r="M600" s="7" t="s">
        <v>14</v>
      </c>
    </row>
    <row r="601" spans="13:13" x14ac:dyDescent="0.3">
      <c r="M601" s="7" t="s">
        <v>14</v>
      </c>
    </row>
    <row r="602" spans="13:13" x14ac:dyDescent="0.3">
      <c r="M602" s="7" t="s">
        <v>14</v>
      </c>
    </row>
    <row r="603" spans="13:13" x14ac:dyDescent="0.3">
      <c r="M603" s="7" t="s">
        <v>14</v>
      </c>
    </row>
    <row r="604" spans="13:13" x14ac:dyDescent="0.3">
      <c r="M604" s="7" t="s">
        <v>14</v>
      </c>
    </row>
    <row r="605" spans="13:13" x14ac:dyDescent="0.3">
      <c r="M605" s="7" t="s">
        <v>14</v>
      </c>
    </row>
    <row r="606" spans="13:13" x14ac:dyDescent="0.3">
      <c r="M606" s="7" t="s">
        <v>13</v>
      </c>
    </row>
    <row r="607" spans="13:13" x14ac:dyDescent="0.3">
      <c r="M607" s="7" t="s">
        <v>13</v>
      </c>
    </row>
    <row r="608" spans="13:13" x14ac:dyDescent="0.3">
      <c r="M608" s="7" t="s">
        <v>13</v>
      </c>
    </row>
    <row r="609" spans="13:13" x14ac:dyDescent="0.3">
      <c r="M609" s="7" t="s">
        <v>13</v>
      </c>
    </row>
    <row r="610" spans="13:13" x14ac:dyDescent="0.3">
      <c r="M610" s="7" t="s">
        <v>13</v>
      </c>
    </row>
    <row r="611" spans="13:13" x14ac:dyDescent="0.3">
      <c r="M611" s="7" t="s">
        <v>13</v>
      </c>
    </row>
    <row r="612" spans="13:13" x14ac:dyDescent="0.3">
      <c r="M612" s="7" t="s">
        <v>8</v>
      </c>
    </row>
    <row r="613" spans="13:13" x14ac:dyDescent="0.3">
      <c r="M613" s="7" t="s">
        <v>8</v>
      </c>
    </row>
    <row r="614" spans="13:13" x14ac:dyDescent="0.3">
      <c r="M614" s="7" t="s">
        <v>8</v>
      </c>
    </row>
    <row r="615" spans="13:13" x14ac:dyDescent="0.3">
      <c r="M615" s="7" t="s">
        <v>8</v>
      </c>
    </row>
    <row r="616" spans="13:13" x14ac:dyDescent="0.3">
      <c r="M616" s="7" t="s">
        <v>8</v>
      </c>
    </row>
    <row r="617" spans="13:13" x14ac:dyDescent="0.3">
      <c r="M617" s="7" t="s">
        <v>8</v>
      </c>
    </row>
    <row r="618" spans="13:13" x14ac:dyDescent="0.3">
      <c r="M618" s="7" t="s">
        <v>8</v>
      </c>
    </row>
    <row r="619" spans="13:13" x14ac:dyDescent="0.3">
      <c r="M619" s="7" t="s">
        <v>14</v>
      </c>
    </row>
    <row r="620" spans="13:13" x14ac:dyDescent="0.3">
      <c r="M620" s="7" t="s">
        <v>14</v>
      </c>
    </row>
    <row r="621" spans="13:13" x14ac:dyDescent="0.3">
      <c r="M621" s="7" t="s">
        <v>13</v>
      </c>
    </row>
    <row r="622" spans="13:13" x14ac:dyDescent="0.3">
      <c r="M622" s="7" t="s">
        <v>13</v>
      </c>
    </row>
    <row r="623" spans="13:13" x14ac:dyDescent="0.3">
      <c r="M623" s="7" t="s">
        <v>13</v>
      </c>
    </row>
    <row r="624" spans="13:13" x14ac:dyDescent="0.3">
      <c r="M624" s="7" t="s">
        <v>13</v>
      </c>
    </row>
    <row r="625" spans="13:13" x14ac:dyDescent="0.3">
      <c r="M625" s="7" t="s">
        <v>13</v>
      </c>
    </row>
    <row r="626" spans="13:13" x14ac:dyDescent="0.3">
      <c r="M626" s="7" t="s">
        <v>13</v>
      </c>
    </row>
    <row r="627" spans="13:13" x14ac:dyDescent="0.3">
      <c r="M627" s="7" t="s">
        <v>13</v>
      </c>
    </row>
    <row r="628" spans="13:13" x14ac:dyDescent="0.3">
      <c r="M628" s="7" t="s">
        <v>13</v>
      </c>
    </row>
    <row r="629" spans="13:13" x14ac:dyDescent="0.3">
      <c r="M629" s="10" t="s">
        <v>13</v>
      </c>
    </row>
    <row r="630" spans="13:13" x14ac:dyDescent="0.3">
      <c r="M630" s="10" t="s">
        <v>13</v>
      </c>
    </row>
    <row r="631" spans="13:13" x14ac:dyDescent="0.3">
      <c r="M631" s="10" t="s">
        <v>13</v>
      </c>
    </row>
    <row r="632" spans="13:13" x14ac:dyDescent="0.3">
      <c r="M632" s="10" t="s">
        <v>8</v>
      </c>
    </row>
    <row r="633" spans="13:13" x14ac:dyDescent="0.3">
      <c r="M633" s="10" t="s">
        <v>8</v>
      </c>
    </row>
    <row r="634" spans="13:13" x14ac:dyDescent="0.3">
      <c r="M634" s="10" t="s">
        <v>8</v>
      </c>
    </row>
    <row r="635" spans="13:13" x14ac:dyDescent="0.3">
      <c r="M635" s="10" t="s">
        <v>8</v>
      </c>
    </row>
    <row r="636" spans="13:13" x14ac:dyDescent="0.3">
      <c r="M636" s="10" t="s">
        <v>8</v>
      </c>
    </row>
    <row r="637" spans="13:13" x14ac:dyDescent="0.3">
      <c r="M637" s="7" t="s">
        <v>8</v>
      </c>
    </row>
    <row r="638" spans="13:13" x14ac:dyDescent="0.3">
      <c r="M638" s="7" t="s">
        <v>8</v>
      </c>
    </row>
    <row r="639" spans="13:13" x14ac:dyDescent="0.3">
      <c r="M639" s="7" t="s">
        <v>8</v>
      </c>
    </row>
    <row r="640" spans="13:13" x14ac:dyDescent="0.3">
      <c r="M640" s="7" t="s">
        <v>8</v>
      </c>
    </row>
    <row r="641" spans="13:13" x14ac:dyDescent="0.3">
      <c r="M641" s="7" t="s">
        <v>8</v>
      </c>
    </row>
    <row r="642" spans="13:13" x14ac:dyDescent="0.3">
      <c r="M642" s="7" t="s">
        <v>8</v>
      </c>
    </row>
    <row r="643" spans="13:13" x14ac:dyDescent="0.3">
      <c r="M643" s="7" t="s">
        <v>8</v>
      </c>
    </row>
    <row r="644" spans="13:13" x14ac:dyDescent="0.3">
      <c r="M644" s="7" t="s">
        <v>14</v>
      </c>
    </row>
    <row r="645" spans="13:13" x14ac:dyDescent="0.3">
      <c r="M645" s="7" t="s">
        <v>14</v>
      </c>
    </row>
    <row r="646" spans="13:13" x14ac:dyDescent="0.3">
      <c r="M646" s="7" t="s">
        <v>14</v>
      </c>
    </row>
    <row r="647" spans="13:13" x14ac:dyDescent="0.3">
      <c r="M647" s="7" t="s">
        <v>14</v>
      </c>
    </row>
    <row r="648" spans="13:13" x14ac:dyDescent="0.3">
      <c r="M648" s="7" t="s">
        <v>14</v>
      </c>
    </row>
    <row r="649" spans="13:13" x14ac:dyDescent="0.3">
      <c r="M649" s="10" t="s">
        <v>14</v>
      </c>
    </row>
    <row r="650" spans="13:13" x14ac:dyDescent="0.3">
      <c r="M650" s="10" t="s">
        <v>13</v>
      </c>
    </row>
    <row r="651" spans="13:13" x14ac:dyDescent="0.3">
      <c r="M651" s="10" t="s">
        <v>13</v>
      </c>
    </row>
    <row r="652" spans="13:13" x14ac:dyDescent="0.3">
      <c r="M652" s="10" t="s">
        <v>13</v>
      </c>
    </row>
    <row r="653" spans="13:13" x14ac:dyDescent="0.3">
      <c r="M653" s="10" t="s">
        <v>13</v>
      </c>
    </row>
    <row r="654" spans="13:13" x14ac:dyDescent="0.3">
      <c r="M654" s="10" t="s">
        <v>13</v>
      </c>
    </row>
    <row r="655" spans="13:13" x14ac:dyDescent="0.3">
      <c r="M655" s="10" t="s">
        <v>13</v>
      </c>
    </row>
    <row r="656" spans="13:13" x14ac:dyDescent="0.3">
      <c r="M656" s="10" t="s">
        <v>8</v>
      </c>
    </row>
    <row r="657" spans="13:13" x14ac:dyDescent="0.3">
      <c r="M657" s="7" t="s">
        <v>8</v>
      </c>
    </row>
    <row r="658" spans="13:13" x14ac:dyDescent="0.3">
      <c r="M658" s="7" t="s">
        <v>8</v>
      </c>
    </row>
    <row r="659" spans="13:13" x14ac:dyDescent="0.3">
      <c r="M659" s="7" t="s">
        <v>8</v>
      </c>
    </row>
    <row r="660" spans="13:13" x14ac:dyDescent="0.3">
      <c r="M660" s="7" t="s">
        <v>8</v>
      </c>
    </row>
    <row r="661" spans="13:13" x14ac:dyDescent="0.3">
      <c r="M661" s="7" t="s">
        <v>8</v>
      </c>
    </row>
    <row r="662" spans="13:13" x14ac:dyDescent="0.3">
      <c r="M662" s="7" t="s">
        <v>14</v>
      </c>
    </row>
    <row r="663" spans="13:13" x14ac:dyDescent="0.3">
      <c r="M663" s="7" t="s">
        <v>14</v>
      </c>
    </row>
    <row r="664" spans="13:13" x14ac:dyDescent="0.3">
      <c r="M664" s="7" t="s">
        <v>14</v>
      </c>
    </row>
    <row r="665" spans="13:13" x14ac:dyDescent="0.3">
      <c r="M665" s="7" t="s">
        <v>14</v>
      </c>
    </row>
    <row r="666" spans="13:13" x14ac:dyDescent="0.3">
      <c r="M666" s="7" t="s">
        <v>14</v>
      </c>
    </row>
    <row r="667" spans="13:13" x14ac:dyDescent="0.3">
      <c r="M667" s="7" t="s">
        <v>13</v>
      </c>
    </row>
    <row r="668" spans="13:13" x14ac:dyDescent="0.3">
      <c r="M668" s="7" t="s">
        <v>13</v>
      </c>
    </row>
    <row r="669" spans="13:13" x14ac:dyDescent="0.3">
      <c r="M669" s="7" t="s">
        <v>13</v>
      </c>
    </row>
    <row r="670" spans="13:13" x14ac:dyDescent="0.3">
      <c r="M670" s="7" t="s">
        <v>13</v>
      </c>
    </row>
    <row r="671" spans="13:13" x14ac:dyDescent="0.3">
      <c r="M671" s="7" t="s">
        <v>8</v>
      </c>
    </row>
    <row r="672" spans="13:13" x14ac:dyDescent="0.3">
      <c r="M672" s="10" t="s">
        <v>8</v>
      </c>
    </row>
    <row r="673" spans="13:13" x14ac:dyDescent="0.3">
      <c r="M673" s="10" t="s">
        <v>8</v>
      </c>
    </row>
    <row r="674" spans="13:13" x14ac:dyDescent="0.3">
      <c r="M674" s="10" t="s">
        <v>8</v>
      </c>
    </row>
    <row r="675" spans="13:13" x14ac:dyDescent="0.3">
      <c r="M675" s="10" t="s">
        <v>14</v>
      </c>
    </row>
    <row r="676" spans="13:13" x14ac:dyDescent="0.3">
      <c r="M676" s="10" t="s">
        <v>14</v>
      </c>
    </row>
    <row r="677" spans="13:13" x14ac:dyDescent="0.3">
      <c r="M677" s="10" t="s">
        <v>14</v>
      </c>
    </row>
    <row r="678" spans="13:13" x14ac:dyDescent="0.3">
      <c r="M678" s="10" t="s">
        <v>14</v>
      </c>
    </row>
    <row r="679" spans="13:13" x14ac:dyDescent="0.3">
      <c r="M679" s="10" t="s">
        <v>14</v>
      </c>
    </row>
    <row r="680" spans="13:13" x14ac:dyDescent="0.3">
      <c r="M680" s="10" t="s">
        <v>14</v>
      </c>
    </row>
    <row r="681" spans="13:13" x14ac:dyDescent="0.3">
      <c r="M681" s="7" t="s">
        <v>14</v>
      </c>
    </row>
    <row r="682" spans="13:13" x14ac:dyDescent="0.3">
      <c r="M682" s="7" t="s">
        <v>13</v>
      </c>
    </row>
    <row r="683" spans="13:13" x14ac:dyDescent="0.3">
      <c r="M683" s="7" t="s">
        <v>13</v>
      </c>
    </row>
    <row r="684" spans="13:13" x14ac:dyDescent="0.3">
      <c r="M684" s="7" t="s">
        <v>13</v>
      </c>
    </row>
    <row r="685" spans="13:13" x14ac:dyDescent="0.3">
      <c r="M685" s="7" t="s">
        <v>13</v>
      </c>
    </row>
    <row r="686" spans="13:13" x14ac:dyDescent="0.3">
      <c r="M686" s="7" t="s">
        <v>13</v>
      </c>
    </row>
    <row r="687" spans="13:13" x14ac:dyDescent="0.3">
      <c r="M687" s="7" t="s">
        <v>13</v>
      </c>
    </row>
    <row r="688" spans="13:13" x14ac:dyDescent="0.3">
      <c r="M688" s="7" t="s">
        <v>13</v>
      </c>
    </row>
    <row r="689" spans="13:13" x14ac:dyDescent="0.3">
      <c r="M689" s="7" t="s">
        <v>8</v>
      </c>
    </row>
    <row r="690" spans="13:13" x14ac:dyDescent="0.3">
      <c r="M690" s="7" t="s">
        <v>8</v>
      </c>
    </row>
    <row r="691" spans="13:13" x14ac:dyDescent="0.3">
      <c r="M691" s="7" t="s">
        <v>8</v>
      </c>
    </row>
    <row r="692" spans="13:13" x14ac:dyDescent="0.3">
      <c r="M692" s="7" t="s">
        <v>8</v>
      </c>
    </row>
    <row r="693" spans="13:13" x14ac:dyDescent="0.3">
      <c r="M693" s="7" t="s">
        <v>8</v>
      </c>
    </row>
    <row r="694" spans="13:13" x14ac:dyDescent="0.3">
      <c r="M694" s="7" t="s">
        <v>8</v>
      </c>
    </row>
    <row r="695" spans="13:13" x14ac:dyDescent="0.3">
      <c r="M695" s="7" t="s">
        <v>14</v>
      </c>
    </row>
    <row r="696" spans="13:13" x14ac:dyDescent="0.3">
      <c r="M696" s="7" t="s">
        <v>14</v>
      </c>
    </row>
    <row r="697" spans="13:13" x14ac:dyDescent="0.3">
      <c r="M697" s="7" t="s">
        <v>14</v>
      </c>
    </row>
    <row r="698" spans="13:13" x14ac:dyDescent="0.3">
      <c r="M698" s="7" t="s">
        <v>14</v>
      </c>
    </row>
    <row r="699" spans="13:13" x14ac:dyDescent="0.3">
      <c r="M699" s="10" t="s">
        <v>14</v>
      </c>
    </row>
    <row r="700" spans="13:13" x14ac:dyDescent="0.3">
      <c r="M700" s="10" t="s">
        <v>14</v>
      </c>
    </row>
    <row r="701" spans="13:13" x14ac:dyDescent="0.3">
      <c r="M701" s="10" t="s">
        <v>14</v>
      </c>
    </row>
    <row r="702" spans="13:13" x14ac:dyDescent="0.3">
      <c r="M702" s="10" t="s">
        <v>13</v>
      </c>
    </row>
    <row r="703" spans="13:13" x14ac:dyDescent="0.3">
      <c r="M703" s="10" t="s">
        <v>13</v>
      </c>
    </row>
    <row r="704" spans="13:13" x14ac:dyDescent="0.3">
      <c r="M704" s="10" t="s">
        <v>13</v>
      </c>
    </row>
    <row r="705" spans="13:13" x14ac:dyDescent="0.3">
      <c r="M705" s="10" t="s">
        <v>13</v>
      </c>
    </row>
    <row r="706" spans="13:13" x14ac:dyDescent="0.3">
      <c r="M706" s="10" t="s">
        <v>13</v>
      </c>
    </row>
    <row r="707" spans="13:13" x14ac:dyDescent="0.3">
      <c r="M707" s="10" t="s">
        <v>13</v>
      </c>
    </row>
    <row r="708" spans="13:13" x14ac:dyDescent="0.3">
      <c r="M708" s="10" t="s">
        <v>8</v>
      </c>
    </row>
    <row r="709" spans="13:13" x14ac:dyDescent="0.3">
      <c r="M709" s="10" t="s">
        <v>8</v>
      </c>
    </row>
    <row r="710" spans="13:13" x14ac:dyDescent="0.3">
      <c r="M710" s="10" t="s">
        <v>8</v>
      </c>
    </row>
    <row r="711" spans="13:13" x14ac:dyDescent="0.3">
      <c r="M711" s="10" t="s">
        <v>8</v>
      </c>
    </row>
    <row r="712" spans="13:13" x14ac:dyDescent="0.3">
      <c r="M712" s="10" t="s">
        <v>8</v>
      </c>
    </row>
    <row r="713" spans="13:13" x14ac:dyDescent="0.3">
      <c r="M713" s="10" t="s">
        <v>14</v>
      </c>
    </row>
    <row r="714" spans="13:13" x14ac:dyDescent="0.3">
      <c r="M714" s="7" t="s">
        <v>14</v>
      </c>
    </row>
    <row r="715" spans="13:13" x14ac:dyDescent="0.3">
      <c r="M715" s="11" t="s">
        <v>14</v>
      </c>
    </row>
    <row r="716" spans="13:13" x14ac:dyDescent="0.3">
      <c r="M716" s="10" t="s">
        <v>14</v>
      </c>
    </row>
    <row r="717" spans="13:13" x14ac:dyDescent="0.3">
      <c r="M717" s="10" t="s">
        <v>14</v>
      </c>
    </row>
    <row r="718" spans="13:13" x14ac:dyDescent="0.3">
      <c r="M718" s="10" t="s">
        <v>14</v>
      </c>
    </row>
    <row r="719" spans="13:13" x14ac:dyDescent="0.3">
      <c r="M719" s="10" t="s">
        <v>14</v>
      </c>
    </row>
    <row r="720" spans="13:13" x14ac:dyDescent="0.3">
      <c r="M720" s="10" t="s">
        <v>14</v>
      </c>
    </row>
    <row r="721" spans="13:13" x14ac:dyDescent="0.3">
      <c r="M721" s="10" t="s">
        <v>13</v>
      </c>
    </row>
    <row r="722" spans="13:13" x14ac:dyDescent="0.3">
      <c r="M722" s="10" t="s">
        <v>13</v>
      </c>
    </row>
    <row r="723" spans="13:13" x14ac:dyDescent="0.3">
      <c r="M723" s="10" t="s">
        <v>13</v>
      </c>
    </row>
    <row r="724" spans="13:13" x14ac:dyDescent="0.3">
      <c r="M724" s="10" t="s">
        <v>13</v>
      </c>
    </row>
    <row r="725" spans="13:13" x14ac:dyDescent="0.3">
      <c r="M725" s="7" t="s">
        <v>13</v>
      </c>
    </row>
    <row r="726" spans="13:13" x14ac:dyDescent="0.3">
      <c r="M726" s="7" t="s">
        <v>13</v>
      </c>
    </row>
    <row r="727" spans="13:13" x14ac:dyDescent="0.3">
      <c r="M727" s="10" t="s">
        <v>8</v>
      </c>
    </row>
    <row r="728" spans="13:13" x14ac:dyDescent="0.3">
      <c r="M728" s="10" t="s">
        <v>8</v>
      </c>
    </row>
    <row r="729" spans="13:13" x14ac:dyDescent="0.3">
      <c r="M729" s="10" t="s">
        <v>8</v>
      </c>
    </row>
    <row r="730" spans="13:13" x14ac:dyDescent="0.3">
      <c r="M730" s="7" t="s">
        <v>8</v>
      </c>
    </row>
    <row r="731" spans="13:13" x14ac:dyDescent="0.3">
      <c r="M731" s="7" t="s">
        <v>8</v>
      </c>
    </row>
    <row r="732" spans="13:13" x14ac:dyDescent="0.3">
      <c r="M732" s="7" t="s">
        <v>8</v>
      </c>
    </row>
    <row r="733" spans="13:13" x14ac:dyDescent="0.3">
      <c r="M733" s="7" t="s">
        <v>8</v>
      </c>
    </row>
    <row r="734" spans="13:13" x14ac:dyDescent="0.3">
      <c r="M734" s="7" t="s">
        <v>14</v>
      </c>
    </row>
    <row r="735" spans="13:13" x14ac:dyDescent="0.3">
      <c r="M735" s="10" t="s">
        <v>14</v>
      </c>
    </row>
    <row r="736" spans="13:13" x14ac:dyDescent="0.3">
      <c r="M736" s="10" t="s">
        <v>14</v>
      </c>
    </row>
    <row r="737" spans="13:13" x14ac:dyDescent="0.3">
      <c r="M737" s="7" t="s">
        <v>14</v>
      </c>
    </row>
    <row r="738" spans="13:13" x14ac:dyDescent="0.3">
      <c r="M738" s="7" t="s">
        <v>14</v>
      </c>
    </row>
    <row r="739" spans="13:13" x14ac:dyDescent="0.3">
      <c r="M739" s="7" t="s">
        <v>14</v>
      </c>
    </row>
    <row r="740" spans="13:13" x14ac:dyDescent="0.3">
      <c r="M740" s="7" t="s">
        <v>14</v>
      </c>
    </row>
    <row r="741" spans="13:13" x14ac:dyDescent="0.3">
      <c r="M741" s="7" t="s">
        <v>13</v>
      </c>
    </row>
    <row r="742" spans="13:13" x14ac:dyDescent="0.3">
      <c r="M742" s="10" t="s">
        <v>13</v>
      </c>
    </row>
    <row r="743" spans="13:13" x14ac:dyDescent="0.3">
      <c r="M743" s="10" t="s">
        <v>8</v>
      </c>
    </row>
    <row r="744" spans="13:13" x14ac:dyDescent="0.3">
      <c r="M744" s="7" t="s">
        <v>8</v>
      </c>
    </row>
    <row r="745" spans="13:13" x14ac:dyDescent="0.3">
      <c r="M745" s="7" t="s">
        <v>8</v>
      </c>
    </row>
    <row r="746" spans="13:13" x14ac:dyDescent="0.3">
      <c r="M746" s="7" t="s">
        <v>8</v>
      </c>
    </row>
    <row r="747" spans="13:13" x14ac:dyDescent="0.3">
      <c r="M747" s="7" t="s">
        <v>8</v>
      </c>
    </row>
    <row r="748" spans="13:13" x14ac:dyDescent="0.3">
      <c r="M748" s="7" t="s">
        <v>14</v>
      </c>
    </row>
    <row r="749" spans="13:13" x14ac:dyDescent="0.3">
      <c r="M749" s="7" t="s">
        <v>14</v>
      </c>
    </row>
    <row r="750" spans="13:13" x14ac:dyDescent="0.3">
      <c r="M750" s="7" t="s">
        <v>14</v>
      </c>
    </row>
    <row r="751" spans="13:13" x14ac:dyDescent="0.3">
      <c r="M751" s="7" t="s">
        <v>14</v>
      </c>
    </row>
    <row r="752" spans="13:13" x14ac:dyDescent="0.3">
      <c r="M752" s="7" t="s">
        <v>14</v>
      </c>
    </row>
    <row r="753" spans="13:13" x14ac:dyDescent="0.3">
      <c r="M753" s="7" t="s">
        <v>14</v>
      </c>
    </row>
    <row r="754" spans="13:13" x14ac:dyDescent="0.3">
      <c r="M754" s="10" t="s">
        <v>13</v>
      </c>
    </row>
    <row r="755" spans="13:13" x14ac:dyDescent="0.3">
      <c r="M755" s="10" t="s">
        <v>13</v>
      </c>
    </row>
    <row r="756" spans="13:13" x14ac:dyDescent="0.3">
      <c r="M756" s="7" t="s">
        <v>13</v>
      </c>
    </row>
    <row r="757" spans="13:13" x14ac:dyDescent="0.3">
      <c r="M757" s="7" t="s">
        <v>13</v>
      </c>
    </row>
    <row r="758" spans="13:13" x14ac:dyDescent="0.3">
      <c r="M758" s="7" t="s">
        <v>8</v>
      </c>
    </row>
    <row r="759" spans="13:13" x14ac:dyDescent="0.3">
      <c r="M759" s="7" t="s">
        <v>8</v>
      </c>
    </row>
    <row r="760" spans="13:13" x14ac:dyDescent="0.3">
      <c r="M760" s="10" t="s">
        <v>14</v>
      </c>
    </row>
    <row r="761" spans="13:13" x14ac:dyDescent="0.3">
      <c r="M761" s="7" t="s">
        <v>14</v>
      </c>
    </row>
    <row r="762" spans="13:13" x14ac:dyDescent="0.3">
      <c r="M762" s="7" t="s">
        <v>14</v>
      </c>
    </row>
    <row r="763" spans="13:13" x14ac:dyDescent="0.3">
      <c r="M763" s="7" t="s">
        <v>14</v>
      </c>
    </row>
    <row r="764" spans="13:13" x14ac:dyDescent="0.3">
      <c r="M764" s="7" t="s">
        <v>14</v>
      </c>
    </row>
    <row r="765" spans="13:13" x14ac:dyDescent="0.3">
      <c r="M765" s="7" t="s">
        <v>14</v>
      </c>
    </row>
    <row r="766" spans="13:13" x14ac:dyDescent="0.3">
      <c r="M766" s="7" t="s">
        <v>14</v>
      </c>
    </row>
    <row r="767" spans="13:13" x14ac:dyDescent="0.3">
      <c r="M767" s="7" t="s">
        <v>13</v>
      </c>
    </row>
    <row r="768" spans="13:13" x14ac:dyDescent="0.3">
      <c r="M768" s="7" t="s">
        <v>13</v>
      </c>
    </row>
    <row r="769" spans="13:13" x14ac:dyDescent="0.3">
      <c r="M769" s="7" t="s">
        <v>13</v>
      </c>
    </row>
    <row r="770" spans="13:13" x14ac:dyDescent="0.3">
      <c r="M770" s="7" t="s">
        <v>13</v>
      </c>
    </row>
    <row r="771" spans="13:13" x14ac:dyDescent="0.3">
      <c r="M771" s="7" t="s">
        <v>13</v>
      </c>
    </row>
    <row r="772" spans="13:13" x14ac:dyDescent="0.3">
      <c r="M772" s="7" t="s">
        <v>8</v>
      </c>
    </row>
    <row r="773" spans="13:13" x14ac:dyDescent="0.3">
      <c r="M773" s="7" t="s">
        <v>13</v>
      </c>
    </row>
    <row r="774" spans="13:13" x14ac:dyDescent="0.3">
      <c r="M774" s="7" t="s">
        <v>13</v>
      </c>
    </row>
    <row r="775" spans="13:13" x14ac:dyDescent="0.3">
      <c r="M775" s="7" t="s">
        <v>13</v>
      </c>
    </row>
    <row r="776" spans="13:13" x14ac:dyDescent="0.3">
      <c r="M776" s="7" t="s">
        <v>13</v>
      </c>
    </row>
    <row r="777" spans="13:13" x14ac:dyDescent="0.3">
      <c r="M777" s="10" t="s">
        <v>13</v>
      </c>
    </row>
    <row r="778" spans="13:13" x14ac:dyDescent="0.3">
      <c r="M778" s="10" t="s">
        <v>13</v>
      </c>
    </row>
    <row r="779" spans="13:13" x14ac:dyDescent="0.3">
      <c r="M779" s="10" t="s">
        <v>13</v>
      </c>
    </row>
    <row r="780" spans="13:13" x14ac:dyDescent="0.3">
      <c r="M780" s="10" t="s">
        <v>13</v>
      </c>
    </row>
    <row r="781" spans="13:13" x14ac:dyDescent="0.3">
      <c r="M781" s="10" t="s">
        <v>13</v>
      </c>
    </row>
    <row r="782" spans="13:13" x14ac:dyDescent="0.3">
      <c r="M782" s="7" t="s">
        <v>13</v>
      </c>
    </row>
    <row r="783" spans="13:13" x14ac:dyDescent="0.3">
      <c r="M783" s="7" t="s">
        <v>13</v>
      </c>
    </row>
    <row r="784" spans="13:13" x14ac:dyDescent="0.3">
      <c r="M784" s="7" t="s">
        <v>13</v>
      </c>
    </row>
    <row r="785" spans="13:13" x14ac:dyDescent="0.3">
      <c r="M785" s="10" t="s">
        <v>13</v>
      </c>
    </row>
    <row r="786" spans="13:13" x14ac:dyDescent="0.3">
      <c r="M786" s="10" t="s">
        <v>8</v>
      </c>
    </row>
    <row r="787" spans="13:13" x14ac:dyDescent="0.3">
      <c r="M787" s="7" t="s">
        <v>8</v>
      </c>
    </row>
    <row r="788" spans="13:13" x14ac:dyDescent="0.3">
      <c r="M788" s="7" t="s">
        <v>8</v>
      </c>
    </row>
    <row r="789" spans="13:13" x14ac:dyDescent="0.3">
      <c r="M789" s="7" t="s">
        <v>8</v>
      </c>
    </row>
    <row r="790" spans="13:13" x14ac:dyDescent="0.3">
      <c r="M790" s="7" t="s">
        <v>8</v>
      </c>
    </row>
    <row r="791" spans="13:13" x14ac:dyDescent="0.3">
      <c r="M791" s="7" t="s">
        <v>8</v>
      </c>
    </row>
    <row r="792" spans="13:13" x14ac:dyDescent="0.3">
      <c r="M792" s="7" t="s">
        <v>8</v>
      </c>
    </row>
    <row r="793" spans="13:13" x14ac:dyDescent="0.3">
      <c r="M793" s="7" t="s">
        <v>8</v>
      </c>
    </row>
    <row r="794" spans="13:13" x14ac:dyDescent="0.3">
      <c r="M794" s="7" t="s">
        <v>8</v>
      </c>
    </row>
    <row r="795" spans="13:13" x14ac:dyDescent="0.3">
      <c r="M795" s="10" t="s">
        <v>14</v>
      </c>
    </row>
    <row r="796" spans="13:13" x14ac:dyDescent="0.3">
      <c r="M796" s="7" t="s">
        <v>14</v>
      </c>
    </row>
    <row r="797" spans="13:13" x14ac:dyDescent="0.3">
      <c r="M797" s="7" t="s">
        <v>14</v>
      </c>
    </row>
    <row r="798" spans="13:13" x14ac:dyDescent="0.3">
      <c r="M798" s="7" t="s">
        <v>13</v>
      </c>
    </row>
    <row r="799" spans="13:13" x14ac:dyDescent="0.3">
      <c r="M799" s="7" t="s">
        <v>13</v>
      </c>
    </row>
    <row r="800" spans="13:13" x14ac:dyDescent="0.3">
      <c r="M800" s="7" t="s">
        <v>13</v>
      </c>
    </row>
    <row r="801" spans="13:13" x14ac:dyDescent="0.3">
      <c r="M801" s="7" t="s">
        <v>13</v>
      </c>
    </row>
    <row r="802" spans="13:13" x14ac:dyDescent="0.3">
      <c r="M802" s="7" t="s">
        <v>13</v>
      </c>
    </row>
    <row r="803" spans="13:13" x14ac:dyDescent="0.3">
      <c r="M803" s="7" t="s">
        <v>13</v>
      </c>
    </row>
    <row r="804" spans="13:13" x14ac:dyDescent="0.3">
      <c r="M804" s="10" t="s">
        <v>13</v>
      </c>
    </row>
    <row r="805" spans="13:13" x14ac:dyDescent="0.3">
      <c r="M805" s="10" t="s">
        <v>13</v>
      </c>
    </row>
    <row r="806" spans="13:13" x14ac:dyDescent="0.3">
      <c r="M806" s="10" t="s">
        <v>8</v>
      </c>
    </row>
    <row r="807" spans="13:13" x14ac:dyDescent="0.3">
      <c r="M807" s="10" t="s">
        <v>8</v>
      </c>
    </row>
    <row r="808" spans="13:13" x14ac:dyDescent="0.3">
      <c r="M808" s="10" t="s">
        <v>8</v>
      </c>
    </row>
    <row r="809" spans="13:13" x14ac:dyDescent="0.3">
      <c r="M809" s="10" t="s">
        <v>8</v>
      </c>
    </row>
    <row r="810" spans="13:13" x14ac:dyDescent="0.3">
      <c r="M810" s="10" t="s">
        <v>8</v>
      </c>
    </row>
    <row r="811" spans="13:13" x14ac:dyDescent="0.3">
      <c r="M811" s="10" t="s">
        <v>14</v>
      </c>
    </row>
    <row r="812" spans="13:13" x14ac:dyDescent="0.3">
      <c r="M812" s="10" t="s">
        <v>14</v>
      </c>
    </row>
    <row r="813" spans="13:13" x14ac:dyDescent="0.3">
      <c r="M813" s="7" t="s">
        <v>14</v>
      </c>
    </row>
    <row r="814" spans="13:13" x14ac:dyDescent="0.3">
      <c r="M814" s="7" t="s">
        <v>14</v>
      </c>
    </row>
    <row r="815" spans="13:13" x14ac:dyDescent="0.3">
      <c r="M815" s="7" t="s">
        <v>14</v>
      </c>
    </row>
    <row r="816" spans="13:13" x14ac:dyDescent="0.3">
      <c r="M816" s="7" t="s">
        <v>14</v>
      </c>
    </row>
    <row r="817" spans="13:13" x14ac:dyDescent="0.3">
      <c r="M817" s="7" t="s">
        <v>14</v>
      </c>
    </row>
    <row r="818" spans="13:13" x14ac:dyDescent="0.3">
      <c r="M818" s="7" t="s">
        <v>14</v>
      </c>
    </row>
    <row r="819" spans="13:13" x14ac:dyDescent="0.3">
      <c r="M819" s="10" t="s">
        <v>13</v>
      </c>
    </row>
    <row r="820" spans="13:13" x14ac:dyDescent="0.3">
      <c r="M820" s="10" t="s">
        <v>13</v>
      </c>
    </row>
    <row r="821" spans="13:13" x14ac:dyDescent="0.3">
      <c r="M821" s="10" t="s">
        <v>13</v>
      </c>
    </row>
    <row r="822" spans="13:13" x14ac:dyDescent="0.3">
      <c r="M822" s="10" t="s">
        <v>13</v>
      </c>
    </row>
    <row r="823" spans="13:13" x14ac:dyDescent="0.3">
      <c r="M823" s="10" t="s">
        <v>8</v>
      </c>
    </row>
    <row r="824" spans="13:13" x14ac:dyDescent="0.3">
      <c r="M824" s="10" t="s">
        <v>14</v>
      </c>
    </row>
    <row r="825" spans="13:13" x14ac:dyDescent="0.3">
      <c r="M825" s="10" t="s">
        <v>14</v>
      </c>
    </row>
    <row r="826" spans="13:13" x14ac:dyDescent="0.3">
      <c r="M826" s="10" t="s">
        <v>14</v>
      </c>
    </row>
    <row r="827" spans="13:13" x14ac:dyDescent="0.3">
      <c r="M827" s="10" t="s">
        <v>14</v>
      </c>
    </row>
    <row r="828" spans="13:13" x14ac:dyDescent="0.3">
      <c r="M828" s="10" t="s">
        <v>14</v>
      </c>
    </row>
    <row r="829" spans="13:13" x14ac:dyDescent="0.3">
      <c r="M829" s="10" t="s">
        <v>14</v>
      </c>
    </row>
    <row r="830" spans="13:13" x14ac:dyDescent="0.3">
      <c r="M830" s="7" t="s">
        <v>14</v>
      </c>
    </row>
    <row r="831" spans="13:13" x14ac:dyDescent="0.3">
      <c r="M831" s="7" t="s">
        <v>14</v>
      </c>
    </row>
    <row r="832" spans="13:13" x14ac:dyDescent="0.3">
      <c r="M832" s="7" t="s">
        <v>13</v>
      </c>
    </row>
    <row r="833" spans="13:13" x14ac:dyDescent="0.3">
      <c r="M833" s="7" t="s">
        <v>13</v>
      </c>
    </row>
    <row r="834" spans="13:13" x14ac:dyDescent="0.3">
      <c r="M834" s="7" t="s">
        <v>13</v>
      </c>
    </row>
    <row r="835" spans="13:13" x14ac:dyDescent="0.3">
      <c r="M835" s="10" t="s">
        <v>13</v>
      </c>
    </row>
    <row r="836" spans="13:13" x14ac:dyDescent="0.3">
      <c r="M836" s="10" t="s">
        <v>13</v>
      </c>
    </row>
    <row r="837" spans="13:13" x14ac:dyDescent="0.3">
      <c r="M837" s="10" t="s">
        <v>14</v>
      </c>
    </row>
    <row r="838" spans="13:13" x14ac:dyDescent="0.3">
      <c r="M838" s="10" t="s">
        <v>14</v>
      </c>
    </row>
    <row r="839" spans="13:13" x14ac:dyDescent="0.3">
      <c r="M839" s="10" t="s">
        <v>14</v>
      </c>
    </row>
    <row r="840" spans="13:13" x14ac:dyDescent="0.3">
      <c r="M840" s="10" t="s">
        <v>14</v>
      </c>
    </row>
    <row r="841" spans="13:13" x14ac:dyDescent="0.3">
      <c r="M841" s="10" t="s">
        <v>14</v>
      </c>
    </row>
    <row r="842" spans="13:13" x14ac:dyDescent="0.3">
      <c r="M842" s="10" t="s">
        <v>14</v>
      </c>
    </row>
    <row r="843" spans="13:13" x14ac:dyDescent="0.3">
      <c r="M843" s="10" t="s">
        <v>14</v>
      </c>
    </row>
    <row r="844" spans="13:13" x14ac:dyDescent="0.3">
      <c r="M844" s="10" t="s">
        <v>14</v>
      </c>
    </row>
    <row r="845" spans="13:13" x14ac:dyDescent="0.3">
      <c r="M845" s="7" t="s">
        <v>13</v>
      </c>
    </row>
    <row r="846" spans="13:13" x14ac:dyDescent="0.3">
      <c r="M846" s="7" t="s">
        <v>13</v>
      </c>
    </row>
    <row r="847" spans="13:13" x14ac:dyDescent="0.3">
      <c r="M847" s="7" t="s">
        <v>13</v>
      </c>
    </row>
    <row r="848" spans="13:13" x14ac:dyDescent="0.3">
      <c r="M848" s="7" t="s">
        <v>13</v>
      </c>
    </row>
    <row r="849" spans="13:13" x14ac:dyDescent="0.3">
      <c r="M849" s="7" t="s">
        <v>14</v>
      </c>
    </row>
    <row r="850" spans="13:13" x14ac:dyDescent="0.3">
      <c r="M850" s="7" t="s">
        <v>13</v>
      </c>
    </row>
    <row r="851" spans="13:13" x14ac:dyDescent="0.3">
      <c r="M851" s="7" t="s">
        <v>13</v>
      </c>
    </row>
    <row r="852" spans="13:13" x14ac:dyDescent="0.3">
      <c r="M852" s="7" t="s">
        <v>13</v>
      </c>
    </row>
    <row r="853" spans="13:13" x14ac:dyDescent="0.3">
      <c r="M853" s="10" t="s">
        <v>13</v>
      </c>
    </row>
    <row r="854" spans="13:13" x14ac:dyDescent="0.3">
      <c r="M854" s="10" t="s">
        <v>13</v>
      </c>
    </row>
    <row r="855" spans="13:13" x14ac:dyDescent="0.3">
      <c r="M855" s="10" t="s">
        <v>13</v>
      </c>
    </row>
    <row r="856" spans="13:13" x14ac:dyDescent="0.3">
      <c r="M856" s="10" t="s">
        <v>13</v>
      </c>
    </row>
    <row r="857" spans="13:13" x14ac:dyDescent="0.3">
      <c r="M857" s="10" t="s">
        <v>8</v>
      </c>
    </row>
    <row r="858" spans="13:13" x14ac:dyDescent="0.3">
      <c r="M858" s="10" t="s">
        <v>8</v>
      </c>
    </row>
    <row r="859" spans="13:13" x14ac:dyDescent="0.3">
      <c r="M859" s="10" t="s">
        <v>8</v>
      </c>
    </row>
    <row r="860" spans="13:13" x14ac:dyDescent="0.3">
      <c r="M860" s="10" t="s">
        <v>8</v>
      </c>
    </row>
    <row r="861" spans="13:13" x14ac:dyDescent="0.3">
      <c r="M861" s="10" t="s">
        <v>8</v>
      </c>
    </row>
    <row r="862" spans="13:13" x14ac:dyDescent="0.3">
      <c r="M862" s="7" t="s">
        <v>8</v>
      </c>
    </row>
    <row r="863" spans="13:13" x14ac:dyDescent="0.3">
      <c r="M863" s="7" t="s">
        <v>8</v>
      </c>
    </row>
    <row r="864" spans="13:13" x14ac:dyDescent="0.3">
      <c r="M864" s="7" t="s">
        <v>14</v>
      </c>
    </row>
    <row r="865" spans="13:13" x14ac:dyDescent="0.3">
      <c r="M865" s="7" t="s">
        <v>14</v>
      </c>
    </row>
    <row r="866" spans="13:13" x14ac:dyDescent="0.3">
      <c r="M866" s="7" t="s">
        <v>14</v>
      </c>
    </row>
    <row r="867" spans="13:13" x14ac:dyDescent="0.3">
      <c r="M867" s="7" t="s">
        <v>14</v>
      </c>
    </row>
    <row r="868" spans="13:13" x14ac:dyDescent="0.3">
      <c r="M868" s="10" t="s">
        <v>13</v>
      </c>
    </row>
    <row r="869" spans="13:13" x14ac:dyDescent="0.3">
      <c r="M869" s="7" t="s">
        <v>13</v>
      </c>
    </row>
    <row r="870" spans="13:13" x14ac:dyDescent="0.3">
      <c r="M870" s="7" t="s">
        <v>13</v>
      </c>
    </row>
    <row r="871" spans="13:13" x14ac:dyDescent="0.3">
      <c r="M871" s="7" t="s">
        <v>13</v>
      </c>
    </row>
    <row r="872" spans="13:13" x14ac:dyDescent="0.3">
      <c r="M872" s="7" t="s">
        <v>13</v>
      </c>
    </row>
    <row r="873" spans="13:13" x14ac:dyDescent="0.3">
      <c r="M873" s="7" t="s">
        <v>13</v>
      </c>
    </row>
    <row r="874" spans="13:13" x14ac:dyDescent="0.3">
      <c r="M874" s="7" t="s">
        <v>13</v>
      </c>
    </row>
    <row r="875" spans="13:13" x14ac:dyDescent="0.3">
      <c r="M875" s="7" t="s">
        <v>13</v>
      </c>
    </row>
    <row r="876" spans="13:13" x14ac:dyDescent="0.3">
      <c r="M876" s="7" t="s">
        <v>13</v>
      </c>
    </row>
    <row r="877" spans="13:13" x14ac:dyDescent="0.3">
      <c r="M877" s="7" t="s">
        <v>13</v>
      </c>
    </row>
    <row r="878" spans="13:13" x14ac:dyDescent="0.3">
      <c r="M878" s="7" t="s">
        <v>8</v>
      </c>
    </row>
    <row r="879" spans="13:13" x14ac:dyDescent="0.3">
      <c r="M879" s="10" t="s">
        <v>8</v>
      </c>
    </row>
    <row r="880" spans="13:13" x14ac:dyDescent="0.3">
      <c r="M880" s="10" t="s">
        <v>8</v>
      </c>
    </row>
    <row r="881" spans="13:13" x14ac:dyDescent="0.3">
      <c r="M881" s="10" t="s">
        <v>8</v>
      </c>
    </row>
    <row r="882" spans="13:13" x14ac:dyDescent="0.3">
      <c r="M882" s="10" t="s">
        <v>8</v>
      </c>
    </row>
    <row r="883" spans="13:13" x14ac:dyDescent="0.3">
      <c r="M883" s="10" t="s">
        <v>8</v>
      </c>
    </row>
    <row r="884" spans="13:13" x14ac:dyDescent="0.3">
      <c r="M884" s="7" t="s">
        <v>14</v>
      </c>
    </row>
    <row r="885" spans="13:13" x14ac:dyDescent="0.3">
      <c r="M885" s="7" t="s">
        <v>13</v>
      </c>
    </row>
    <row r="886" spans="13:13" x14ac:dyDescent="0.3">
      <c r="M886" s="7" t="s">
        <v>13</v>
      </c>
    </row>
    <row r="887" spans="13:13" x14ac:dyDescent="0.3">
      <c r="M887" s="7" t="s">
        <v>13</v>
      </c>
    </row>
    <row r="888" spans="13:13" x14ac:dyDescent="0.3">
      <c r="M888" s="7" t="s">
        <v>8</v>
      </c>
    </row>
    <row r="889" spans="13:13" x14ac:dyDescent="0.3">
      <c r="M889" s="7" t="s">
        <v>103</v>
      </c>
    </row>
    <row r="890" spans="13:13" x14ac:dyDescent="0.3">
      <c r="M890" s="7" t="s">
        <v>14</v>
      </c>
    </row>
    <row r="891" spans="13:13" x14ac:dyDescent="0.3">
      <c r="M891" s="7" t="s">
        <v>103</v>
      </c>
    </row>
    <row r="892" spans="13:13" x14ac:dyDescent="0.3">
      <c r="M892" s="10" t="s">
        <v>103</v>
      </c>
    </row>
    <row r="893" spans="13:13" x14ac:dyDescent="0.3">
      <c r="M893" s="10" t="s">
        <v>14</v>
      </c>
    </row>
    <row r="894" spans="13:13" x14ac:dyDescent="0.3">
      <c r="M894" s="10" t="s">
        <v>103</v>
      </c>
    </row>
    <row r="895" spans="13:13" x14ac:dyDescent="0.3">
      <c r="M895" s="7" t="s">
        <v>14</v>
      </c>
    </row>
    <row r="896" spans="13:13" x14ac:dyDescent="0.3">
      <c r="M896" s="7" t="s">
        <v>14</v>
      </c>
    </row>
    <row r="897" spans="13:13" x14ac:dyDescent="0.3">
      <c r="M897" s="7" t="s">
        <v>14</v>
      </c>
    </row>
    <row r="898" spans="13:13" x14ac:dyDescent="0.3">
      <c r="M898" s="7" t="s">
        <v>14</v>
      </c>
    </row>
    <row r="899" spans="13:13" x14ac:dyDescent="0.3">
      <c r="M899" s="7" t="s">
        <v>103</v>
      </c>
    </row>
    <row r="900" spans="13:13" x14ac:dyDescent="0.3">
      <c r="M900" s="7" t="s">
        <v>103</v>
      </c>
    </row>
    <row r="901" spans="13:13" x14ac:dyDescent="0.3">
      <c r="M901" s="10" t="s">
        <v>103</v>
      </c>
    </row>
    <row r="902" spans="13:13" x14ac:dyDescent="0.3">
      <c r="M902" s="10" t="s">
        <v>103</v>
      </c>
    </row>
    <row r="903" spans="13:13" x14ac:dyDescent="0.3">
      <c r="M903" s="10" t="s">
        <v>103</v>
      </c>
    </row>
    <row r="904" spans="13:13" x14ac:dyDescent="0.3">
      <c r="M904" s="10" t="s">
        <v>14</v>
      </c>
    </row>
    <row r="905" spans="13:13" x14ac:dyDescent="0.3">
      <c r="M905" s="10" t="s">
        <v>103</v>
      </c>
    </row>
    <row r="906" spans="13:13" x14ac:dyDescent="0.3">
      <c r="M906" s="10" t="s">
        <v>103</v>
      </c>
    </row>
    <row r="907" spans="13:13" x14ac:dyDescent="0.3">
      <c r="M907" s="10" t="s">
        <v>103</v>
      </c>
    </row>
    <row r="908" spans="13:13" x14ac:dyDescent="0.3">
      <c r="M908" s="10" t="s">
        <v>103</v>
      </c>
    </row>
    <row r="909" spans="13:13" x14ac:dyDescent="0.3">
      <c r="M909" s="7" t="s">
        <v>103</v>
      </c>
    </row>
    <row r="910" spans="13:13" x14ac:dyDescent="0.3">
      <c r="M910" s="7" t="s">
        <v>103</v>
      </c>
    </row>
    <row r="911" spans="13:13" x14ac:dyDescent="0.3">
      <c r="M911" s="7" t="s">
        <v>14</v>
      </c>
    </row>
    <row r="912" spans="13:13" x14ac:dyDescent="0.3">
      <c r="M912" s="7" t="s">
        <v>14</v>
      </c>
    </row>
    <row r="913" spans="13:13" x14ac:dyDescent="0.3">
      <c r="M913" s="7" t="s">
        <v>14</v>
      </c>
    </row>
    <row r="914" spans="13:13" x14ac:dyDescent="0.3">
      <c r="M914" s="10" t="s">
        <v>14</v>
      </c>
    </row>
    <row r="915" spans="13:13" x14ac:dyDescent="0.3">
      <c r="M915" s="10" t="s">
        <v>14</v>
      </c>
    </row>
    <row r="916" spans="13:13" x14ac:dyDescent="0.3">
      <c r="M916" s="10" t="s">
        <v>14</v>
      </c>
    </row>
    <row r="917" spans="13:13" x14ac:dyDescent="0.3">
      <c r="M917" s="7" t="s">
        <v>14</v>
      </c>
    </row>
    <row r="918" spans="13:13" x14ac:dyDescent="0.3">
      <c r="M918" s="7" t="s">
        <v>14</v>
      </c>
    </row>
    <row r="919" spans="13:13" x14ac:dyDescent="0.3">
      <c r="M919" s="7" t="s">
        <v>14</v>
      </c>
    </row>
    <row r="920" spans="13:13" x14ac:dyDescent="0.3">
      <c r="M920" s="7" t="s">
        <v>13</v>
      </c>
    </row>
    <row r="921" spans="13:13" x14ac:dyDescent="0.3">
      <c r="M921" s="7" t="s">
        <v>13</v>
      </c>
    </row>
    <row r="922" spans="13:13" x14ac:dyDescent="0.3">
      <c r="M922" s="7" t="s">
        <v>13</v>
      </c>
    </row>
    <row r="923" spans="13:13" x14ac:dyDescent="0.3">
      <c r="M923" s="10" t="s">
        <v>8</v>
      </c>
    </row>
    <row r="924" spans="13:13" x14ac:dyDescent="0.3">
      <c r="M924" s="10" t="s">
        <v>8</v>
      </c>
    </row>
    <row r="925" spans="13:13" x14ac:dyDescent="0.3">
      <c r="M925" s="10" t="s">
        <v>14</v>
      </c>
    </row>
    <row r="926" spans="13:13" x14ac:dyDescent="0.3">
      <c r="M926" s="7" t="s">
        <v>13</v>
      </c>
    </row>
    <row r="927" spans="13:13" x14ac:dyDescent="0.3">
      <c r="M927" s="7" t="s">
        <v>14</v>
      </c>
    </row>
    <row r="928" spans="13:13" x14ac:dyDescent="0.3">
      <c r="M928" s="7" t="s">
        <v>14</v>
      </c>
    </row>
    <row r="929" spans="13:13" x14ac:dyDescent="0.3">
      <c r="M929" s="7" t="s">
        <v>14</v>
      </c>
    </row>
    <row r="930" spans="13:13" x14ac:dyDescent="0.3">
      <c r="M930" s="10" t="s">
        <v>14</v>
      </c>
    </row>
    <row r="931" spans="13:13" x14ac:dyDescent="0.3">
      <c r="M931" s="10" t="s">
        <v>14</v>
      </c>
    </row>
    <row r="932" spans="13:13" x14ac:dyDescent="0.3">
      <c r="M932" s="10" t="s">
        <v>14</v>
      </c>
    </row>
    <row r="933" spans="13:13" x14ac:dyDescent="0.3">
      <c r="M933" s="10" t="s">
        <v>14</v>
      </c>
    </row>
    <row r="934" spans="13:13" x14ac:dyDescent="0.3">
      <c r="M934" s="7" t="s">
        <v>14</v>
      </c>
    </row>
    <row r="935" spans="13:13" x14ac:dyDescent="0.3">
      <c r="M935" s="7" t="s">
        <v>14</v>
      </c>
    </row>
    <row r="936" spans="13:13" x14ac:dyDescent="0.3">
      <c r="M936" s="7" t="s">
        <v>14</v>
      </c>
    </row>
    <row r="937" spans="13:13" x14ac:dyDescent="0.3">
      <c r="M937" s="7" t="s">
        <v>14</v>
      </c>
    </row>
    <row r="938" spans="13:13" x14ac:dyDescent="0.3">
      <c r="M938" s="7" t="s">
        <v>14</v>
      </c>
    </row>
    <row r="939" spans="13:13" x14ac:dyDescent="0.3">
      <c r="M939" s="7" t="s">
        <v>14</v>
      </c>
    </row>
    <row r="940" spans="13:13" x14ac:dyDescent="0.3">
      <c r="M940" s="7" t="s">
        <v>14</v>
      </c>
    </row>
    <row r="941" spans="13:13" x14ac:dyDescent="0.3">
      <c r="M941" s="10" t="s">
        <v>14</v>
      </c>
    </row>
    <row r="942" spans="13:13" x14ac:dyDescent="0.3">
      <c r="M942" s="10" t="s">
        <v>14</v>
      </c>
    </row>
    <row r="943" spans="13:13" x14ac:dyDescent="0.3">
      <c r="M943" s="10" t="s">
        <v>14</v>
      </c>
    </row>
    <row r="944" spans="13:13" x14ac:dyDescent="0.3">
      <c r="M944" s="10" t="s">
        <v>14</v>
      </c>
    </row>
    <row r="945" spans="13:13" x14ac:dyDescent="0.3">
      <c r="M945" s="7" t="s">
        <v>14</v>
      </c>
    </row>
    <row r="946" spans="13:13" x14ac:dyDescent="0.3">
      <c r="M946" s="7" t="s">
        <v>14</v>
      </c>
    </row>
    <row r="947" spans="13:13" x14ac:dyDescent="0.3">
      <c r="M947" s="7" t="s">
        <v>14</v>
      </c>
    </row>
    <row r="948" spans="13:13" x14ac:dyDescent="0.3">
      <c r="M948" s="7" t="s">
        <v>14</v>
      </c>
    </row>
    <row r="949" spans="13:13" x14ac:dyDescent="0.3">
      <c r="M949" s="7" t="s">
        <v>14</v>
      </c>
    </row>
    <row r="950" spans="13:13" x14ac:dyDescent="0.3">
      <c r="M950" s="10" t="s">
        <v>14</v>
      </c>
    </row>
    <row r="951" spans="13:13" x14ac:dyDescent="0.3">
      <c r="M951" s="10" t="s">
        <v>14</v>
      </c>
    </row>
    <row r="952" spans="13:13" x14ac:dyDescent="0.3">
      <c r="M952" s="10" t="s">
        <v>14</v>
      </c>
    </row>
    <row r="953" spans="13:13" x14ac:dyDescent="0.3">
      <c r="M953" s="10" t="s">
        <v>14</v>
      </c>
    </row>
    <row r="954" spans="13:13" x14ac:dyDescent="0.3">
      <c r="M954" s="7" t="s">
        <v>14</v>
      </c>
    </row>
    <row r="955" spans="13:13" x14ac:dyDescent="0.3">
      <c r="M955" s="7" t="s">
        <v>14</v>
      </c>
    </row>
    <row r="956" spans="13:13" x14ac:dyDescent="0.3">
      <c r="M956" s="7" t="s">
        <v>13</v>
      </c>
    </row>
    <row r="957" spans="13:13" x14ac:dyDescent="0.3">
      <c r="M957" s="10" t="s">
        <v>13</v>
      </c>
    </row>
    <row r="958" spans="13:13" x14ac:dyDescent="0.3">
      <c r="M958" s="27" t="s">
        <v>274</v>
      </c>
    </row>
  </sheetData>
  <autoFilter ref="M1:M958" xr:uid="{F2BDBBA4-8C43-4273-89E6-1B2C495C9966}"/>
  <dataValidations count="6">
    <dataValidation type="list" allowBlank="1" showErrorMessage="1" sqref="AO111:AO112" xr:uid="{31D86EC7-5F67-4F87-8C91-B5A8427B9A1B}">
      <formula1>INDIRECT(AN111)</formula1>
    </dataValidation>
    <dataValidation type="list" allowBlank="1" showErrorMessage="1" sqref="AO26 AO28" xr:uid="{0B1F4536-185B-41E3-8916-9CE4FB82BED0}">
      <formula1>INDIRECT(AM26)</formula1>
    </dataValidation>
    <dataValidation type="list" allowBlank="1" showErrorMessage="1" sqref="AH55:AI58 AP33 AP2 AH2:AI45 AH48:AH49 AH51:AH54" xr:uid="{009A61D7-6FFB-4940-B436-5058F3C6EBA3}">
      <formula1>INDIRECT(#REF!)</formula1>
    </dataValidation>
    <dataValidation type="list" allowBlank="1" showErrorMessage="1" sqref="AA3:AA4" xr:uid="{827B23F4-963D-445D-8A6E-FF3688133E10}">
      <formula1>CUENTA</formula1>
    </dataValidation>
    <dataValidation type="list" allowBlank="1" showErrorMessage="1" sqref="S4:S5" xr:uid="{C3F2096D-BF52-4D9B-B442-90522C0FEF3F}">
      <formula1>REC</formula1>
    </dataValidation>
    <dataValidation type="list" allowBlank="1" showInputMessage="1" showErrorMessage="1" sqref="F21" xr:uid="{ACE4D4E3-8FA9-404C-9373-692C1081F051}">
      <formula1>INDIRECT(E21)</formula1>
    </dataValidation>
  </dataValidations>
  <pageMargins left="0.7" right="0.7" top="0.75" bottom="0.75" header="0.3" footer="0.3"/>
  <tableParts count="3">
    <tablePart r:id="rId1"/>
    <tablePart r:id="rId2"/>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25DAE-44AC-48BF-8D77-F79BA1EA740F}">
  <sheetPr>
    <tabColor rgb="FFFF0000"/>
  </sheetPr>
  <dimension ref="A1:AR1073"/>
  <sheetViews>
    <sheetView tabSelected="1" topLeftCell="Q1044" zoomScaleNormal="100" workbookViewId="0">
      <selection activeCell="R1044" sqref="R1044"/>
    </sheetView>
  </sheetViews>
  <sheetFormatPr baseColWidth="10" defaultColWidth="14.44140625" defaultRowHeight="14.4" x14ac:dyDescent="0.3"/>
  <cols>
    <col min="1" max="1" width="5.109375" style="1" hidden="1" customWidth="1"/>
    <col min="2" max="2" width="5" style="1" hidden="1" customWidth="1"/>
    <col min="3" max="3" width="3" style="1" hidden="1" customWidth="1"/>
    <col min="4" max="4" width="2.6640625" style="1" hidden="1" customWidth="1"/>
    <col min="5" max="5" width="6.6640625" style="1" hidden="1" customWidth="1"/>
    <col min="6" max="6" width="3.6640625" style="1" hidden="1" customWidth="1"/>
    <col min="7" max="7" width="4.44140625" style="1" hidden="1" customWidth="1"/>
    <col min="8" max="8" width="4.6640625" style="1" customWidth="1"/>
    <col min="9" max="9" width="29.6640625" style="1" customWidth="1"/>
    <col min="10" max="10" width="24.6640625" style="1" customWidth="1"/>
    <col min="11" max="11" width="27" style="1" bestFit="1" customWidth="1"/>
    <col min="12" max="12" width="23.33203125" style="1" bestFit="1" customWidth="1"/>
    <col min="13" max="13" width="17.6640625" style="158" customWidth="1"/>
    <col min="14" max="14" width="17.6640625" style="1" customWidth="1"/>
    <col min="15" max="15" width="16.109375" style="183" customWidth="1"/>
    <col min="16" max="16" width="24.44140625" style="1" customWidth="1"/>
    <col min="17" max="17" width="28.6640625" style="159" bestFit="1" customWidth="1"/>
    <col min="18" max="18" width="30.44140625" style="160" bestFit="1" customWidth="1"/>
    <col min="19" max="19" width="28" style="160" bestFit="1" customWidth="1"/>
    <col min="20" max="20" width="28.44140625" style="160" bestFit="1" customWidth="1"/>
    <col min="21" max="21" width="26.6640625" style="160" customWidth="1"/>
    <col min="22" max="22" width="28.6640625" style="161" bestFit="1" customWidth="1"/>
    <col min="23" max="23" width="30" style="162" bestFit="1" customWidth="1"/>
    <col min="24" max="24" width="34.44140625" style="1" customWidth="1"/>
    <col min="25" max="25" width="71.6640625" style="1" customWidth="1"/>
    <col min="26" max="26" width="19.6640625" style="157" bestFit="1" customWidth="1"/>
    <col min="27" max="27" width="44.44140625" style="163" customWidth="1"/>
    <col min="28" max="28" width="25.6640625" style="1" customWidth="1"/>
    <col min="29" max="29" width="24.44140625" style="1" customWidth="1"/>
    <col min="30" max="30" width="80.6640625" style="1" bestFit="1" customWidth="1"/>
    <col min="31" max="16384" width="14.44140625" style="1"/>
  </cols>
  <sheetData>
    <row r="1" spans="1:44" ht="15.75" customHeight="1" thickBot="1" x14ac:dyDescent="0.35">
      <c r="A1" s="3"/>
      <c r="B1" s="3"/>
      <c r="C1" s="3"/>
      <c r="D1" s="3"/>
      <c r="E1" s="3"/>
      <c r="F1" s="3"/>
      <c r="G1" s="3"/>
      <c r="H1" s="3"/>
      <c r="I1" s="3"/>
      <c r="J1" s="3"/>
      <c r="K1" s="3"/>
      <c r="L1" s="3"/>
      <c r="M1" s="6"/>
      <c r="N1" s="3"/>
      <c r="O1" s="6"/>
      <c r="P1" s="3"/>
      <c r="Q1" s="28"/>
      <c r="R1" s="22"/>
      <c r="S1" s="22"/>
      <c r="T1" s="22"/>
      <c r="U1" s="22"/>
      <c r="V1" s="28"/>
      <c r="W1" s="139"/>
      <c r="X1" s="3"/>
      <c r="Y1" s="3"/>
      <c r="Z1" s="4"/>
      <c r="AA1" s="134"/>
      <c r="AB1" s="3"/>
      <c r="AC1" s="3"/>
      <c r="AD1" s="3"/>
      <c r="AE1" s="3"/>
      <c r="AF1" s="3"/>
      <c r="AG1" s="3"/>
      <c r="AH1" s="3"/>
      <c r="AI1" s="3"/>
      <c r="AJ1" s="3"/>
      <c r="AK1" s="3"/>
      <c r="AL1" s="3"/>
      <c r="AM1" s="3"/>
      <c r="AN1" s="3"/>
      <c r="AO1" s="3"/>
      <c r="AP1" s="3"/>
      <c r="AQ1" s="3"/>
      <c r="AR1" s="3"/>
    </row>
    <row r="2" spans="1:44" ht="61.5" customHeight="1" thickBot="1" x14ac:dyDescent="0.35">
      <c r="H2" s="3"/>
      <c r="I2" s="243"/>
      <c r="J2" s="244"/>
      <c r="K2" s="244"/>
      <c r="L2" s="244"/>
      <c r="M2" s="245" t="s">
        <v>238</v>
      </c>
      <c r="N2" s="244"/>
      <c r="O2" s="244"/>
      <c r="P2" s="244"/>
      <c r="Q2" s="244"/>
      <c r="R2" s="21"/>
      <c r="S2" s="21"/>
      <c r="T2" s="21"/>
      <c r="U2" s="21"/>
      <c r="V2" s="32"/>
      <c r="W2" s="140"/>
      <c r="X2" s="246" t="s">
        <v>237</v>
      </c>
      <c r="Y2" s="244"/>
      <c r="Z2" s="244"/>
      <c r="AA2" s="244"/>
      <c r="AB2" s="244"/>
      <c r="AC2" s="244"/>
      <c r="AD2" s="23"/>
      <c r="AE2" s="3"/>
      <c r="AF2" s="3"/>
      <c r="AG2" s="3"/>
      <c r="AH2" s="3"/>
      <c r="AI2" s="3"/>
      <c r="AJ2" s="3"/>
      <c r="AK2" s="3"/>
      <c r="AL2" s="3"/>
      <c r="AM2" s="3"/>
      <c r="AN2" s="3"/>
      <c r="AO2" s="3"/>
      <c r="AP2" s="3"/>
      <c r="AQ2" s="3"/>
      <c r="AR2" s="3"/>
    </row>
    <row r="3" spans="1:44" ht="15.75" customHeight="1" x14ac:dyDescent="0.3">
      <c r="H3" s="3"/>
      <c r="I3" s="17"/>
      <c r="J3" s="17"/>
      <c r="K3" s="17"/>
      <c r="L3" s="17"/>
      <c r="M3" s="20"/>
      <c r="N3" s="17"/>
      <c r="O3" s="20"/>
      <c r="P3" s="17"/>
      <c r="Q3" s="29"/>
      <c r="R3" s="19"/>
      <c r="S3" s="19"/>
      <c r="T3" s="19"/>
      <c r="U3" s="19"/>
      <c r="V3" s="33"/>
      <c r="W3" s="141"/>
      <c r="X3" s="17"/>
      <c r="Y3" s="17"/>
      <c r="Z3" s="18"/>
      <c r="AA3" s="135"/>
      <c r="AB3" s="17"/>
      <c r="AC3" s="17"/>
      <c r="AD3" s="17"/>
      <c r="AE3" s="3"/>
      <c r="AF3" s="3"/>
      <c r="AG3" s="3"/>
      <c r="AH3" s="3"/>
      <c r="AI3" s="3"/>
      <c r="AJ3" s="3"/>
      <c r="AK3" s="3"/>
      <c r="AL3" s="3"/>
      <c r="AM3" s="3"/>
      <c r="AN3" s="3"/>
      <c r="AO3" s="3"/>
      <c r="AP3" s="3"/>
      <c r="AQ3" s="3"/>
      <c r="AR3" s="3"/>
    </row>
    <row r="4" spans="1:44" ht="15.75" customHeight="1" x14ac:dyDescent="0.3">
      <c r="H4" s="3"/>
      <c r="I4" s="3"/>
      <c r="J4" s="3"/>
      <c r="K4" s="3"/>
      <c r="L4" s="3"/>
      <c r="M4" s="6"/>
      <c r="N4" s="3"/>
      <c r="O4" s="6"/>
      <c r="P4" s="3"/>
      <c r="Q4" s="30"/>
      <c r="R4" s="5"/>
      <c r="S4" s="5"/>
      <c r="T4" s="5"/>
      <c r="U4" s="5"/>
      <c r="V4" s="34"/>
      <c r="W4" s="142"/>
      <c r="X4" s="3"/>
      <c r="Y4" s="3"/>
      <c r="Z4" s="4"/>
      <c r="AA4" s="134"/>
      <c r="AB4" s="3"/>
      <c r="AC4" s="3"/>
      <c r="AD4" s="3"/>
      <c r="AE4" s="3"/>
      <c r="AF4" s="3"/>
      <c r="AG4" s="3"/>
      <c r="AH4" s="3"/>
      <c r="AI4" s="3"/>
      <c r="AJ4" s="3"/>
      <c r="AK4" s="3"/>
      <c r="AL4" s="3"/>
      <c r="AM4" s="3"/>
      <c r="AN4" s="3"/>
      <c r="AO4" s="3"/>
      <c r="AP4" s="3"/>
      <c r="AQ4" s="3"/>
      <c r="AR4" s="3"/>
    </row>
    <row r="5" spans="1:44" ht="27.6" x14ac:dyDescent="0.3">
      <c r="A5" s="9" t="s">
        <v>236</v>
      </c>
      <c r="B5" s="9" t="s">
        <v>235</v>
      </c>
      <c r="C5" s="9" t="s">
        <v>234</v>
      </c>
      <c r="D5" s="9" t="s">
        <v>234</v>
      </c>
      <c r="E5" s="9" t="s">
        <v>234</v>
      </c>
      <c r="F5" s="9" t="s">
        <v>234</v>
      </c>
      <c r="G5" s="9" t="s">
        <v>234</v>
      </c>
      <c r="H5" s="3"/>
      <c r="I5" s="16" t="s">
        <v>233</v>
      </c>
      <c r="J5" s="16" t="s">
        <v>232</v>
      </c>
      <c r="K5" s="16" t="s">
        <v>231</v>
      </c>
      <c r="L5" s="16" t="s">
        <v>230</v>
      </c>
      <c r="M5" s="15" t="s">
        <v>229</v>
      </c>
      <c r="N5" s="15" t="s">
        <v>228</v>
      </c>
      <c r="O5" s="15" t="s">
        <v>227</v>
      </c>
      <c r="P5" s="15" t="s">
        <v>226</v>
      </c>
      <c r="Q5" s="31" t="s">
        <v>225</v>
      </c>
      <c r="R5" s="14" t="s">
        <v>224</v>
      </c>
      <c r="S5" s="14" t="s">
        <v>223</v>
      </c>
      <c r="T5" s="14" t="s">
        <v>222</v>
      </c>
      <c r="U5" s="14" t="s">
        <v>221</v>
      </c>
      <c r="V5" s="31" t="s">
        <v>220</v>
      </c>
      <c r="W5" s="143" t="s">
        <v>219</v>
      </c>
      <c r="X5" s="12" t="s">
        <v>218</v>
      </c>
      <c r="Y5" s="12" t="s">
        <v>216</v>
      </c>
      <c r="Z5" s="12" t="s">
        <v>215</v>
      </c>
      <c r="AA5" s="12" t="s">
        <v>214</v>
      </c>
      <c r="AB5" s="12" t="s">
        <v>213</v>
      </c>
      <c r="AC5" s="13" t="s">
        <v>212</v>
      </c>
      <c r="AD5" s="13" t="s">
        <v>273</v>
      </c>
      <c r="AE5" s="3"/>
      <c r="AF5" s="3"/>
      <c r="AG5" s="3"/>
      <c r="AH5" s="3"/>
      <c r="AI5" s="3"/>
      <c r="AJ5" s="3"/>
      <c r="AK5" s="3"/>
      <c r="AL5" s="3"/>
      <c r="AM5" s="3"/>
      <c r="AN5" s="3"/>
      <c r="AO5" s="3"/>
      <c r="AP5" s="3"/>
      <c r="AQ5" s="3"/>
      <c r="AR5" s="3"/>
    </row>
    <row r="6" spans="1:44" ht="51" customHeight="1" x14ac:dyDescent="0.3">
      <c r="A6" s="9" t="s">
        <v>0</v>
      </c>
      <c r="B6" s="9" t="e">
        <f>VLOOKUP(#REF!,[1]Dpto!$G$2:$I$1125,2,FALSE)</f>
        <v>#REF!</v>
      </c>
      <c r="C6" s="9" t="e">
        <f>VLOOKUP(#REF!,[1]Proyectos!$B$2:$D$3,3,FALSE)</f>
        <v>#REF!</v>
      </c>
      <c r="D6" s="9" t="e">
        <f>VLOOKUP(#REF!,[1]Proyectos!$D$6:$E$9,2,FALSE)</f>
        <v>#REF!</v>
      </c>
      <c r="E6" s="9" t="e">
        <f>VLOOKUP(#REF!,[1]Proyectos!$B$12:$C$22,2,FALSE)</f>
        <v>#REF!</v>
      </c>
      <c r="F6" s="9" t="e">
        <f>VLOOKUP(#REF!,[1]Indi!$B$9:$C$36,2,FALSE)</f>
        <v>#REF!</v>
      </c>
      <c r="G6" s="9" t="str">
        <f>+IFERROR(IF(D6="MISIONAL",VLOOKUP(#REF!,[1]Actividades!$B$12:$C$25,2,FALSE),IF(D6="TASAS",VLOOKUP(#REF!,[1]Actividades!$B$26:$C$34,2,FALSE),IF(D6="MIPG",VLOOKUP(#REF!,[1]Actividades!$B$35:$C$41,2,FALSE),IF(D6="INFRA",VLOOKUP(#REF!,[1]Actividades!$B$42:$C$44,2,FALSE),"")))),"")</f>
        <v/>
      </c>
      <c r="H6" s="3"/>
      <c r="I6" s="7" t="s">
        <v>456</v>
      </c>
      <c r="J6" s="145" t="s">
        <v>464</v>
      </c>
      <c r="K6" s="145" t="s">
        <v>457</v>
      </c>
      <c r="L6" s="7" t="s">
        <v>204</v>
      </c>
      <c r="M6" s="145" t="s">
        <v>103</v>
      </c>
      <c r="N6" s="10" t="s">
        <v>466</v>
      </c>
      <c r="O6" s="145" t="s">
        <v>7</v>
      </c>
      <c r="P6" s="145" t="s">
        <v>6</v>
      </c>
      <c r="Q6" s="146">
        <v>864673899</v>
      </c>
      <c r="R6" s="35"/>
      <c r="S6" s="8"/>
      <c r="T6" s="8"/>
      <c r="U6" s="8"/>
      <c r="V6" s="35">
        <f>+Q6-R6+S6</f>
        <v>864673899</v>
      </c>
      <c r="W6" s="35">
        <f>+Q6-R6+S6-T6+U6</f>
        <v>864673899</v>
      </c>
      <c r="X6" s="26" t="s">
        <v>465</v>
      </c>
      <c r="Y6" s="10" t="s">
        <v>19</v>
      </c>
      <c r="Z6" s="147">
        <v>202300000000060</v>
      </c>
      <c r="AA6" s="147" t="s">
        <v>30</v>
      </c>
      <c r="AB6" s="10" t="str">
        <f t="shared" ref="AB6:AB69" si="0">MID(I6,SEARCH("-",I6)+1,SEARCH("-",I6,SEARCH("-",I6)+1)-SEARCH("-",I6)-1)</f>
        <v>3202008</v>
      </c>
      <c r="AC6" s="10"/>
      <c r="AD6" s="10" t="s">
        <v>135</v>
      </c>
      <c r="AE6" s="3"/>
      <c r="AF6" s="3"/>
      <c r="AG6" s="3"/>
      <c r="AH6" s="3"/>
      <c r="AI6" s="3"/>
      <c r="AJ6" s="3"/>
      <c r="AK6" s="3"/>
      <c r="AL6" s="3"/>
      <c r="AM6" s="3"/>
      <c r="AN6" s="3"/>
      <c r="AO6" s="3"/>
      <c r="AP6" s="3"/>
      <c r="AQ6" s="3"/>
      <c r="AR6" s="3"/>
    </row>
    <row r="7" spans="1:44" ht="51" customHeight="1" x14ac:dyDescent="0.3">
      <c r="A7" s="9" t="s">
        <v>0</v>
      </c>
      <c r="B7" s="9" t="e">
        <f>VLOOKUP(#REF!,[1]Dpto!$G$2:$I$1125,2,FALSE)</f>
        <v>#REF!</v>
      </c>
      <c r="C7" s="9" t="e">
        <f>VLOOKUP(#REF!,[1]Proyectos!$B$2:$D$3,3,FALSE)</f>
        <v>#REF!</v>
      </c>
      <c r="D7" s="9" t="e">
        <f>VLOOKUP(#REF!,[1]Proyectos!$D$6:$E$9,2,FALSE)</f>
        <v>#REF!</v>
      </c>
      <c r="E7" s="9" t="e">
        <f>VLOOKUP(#REF!,[1]Proyectos!$B$12:$C$22,2,FALSE)</f>
        <v>#REF!</v>
      </c>
      <c r="F7" s="9" t="e">
        <f>VLOOKUP(#REF!,[1]Indi!$B$9:$C$36,2,FALSE)</f>
        <v>#REF!</v>
      </c>
      <c r="G7" s="9" t="str">
        <f>+IFERROR(IF(D7="MISIONAL",VLOOKUP(#REF!,[1]Actividades!$B$12:$C$25,2,FALSE),IF(D7="TASAS",VLOOKUP(#REF!,[1]Actividades!$B$26:$C$34,2,FALSE),IF(D7="MIPG",VLOOKUP(#REF!,[1]Actividades!$B$35:$C$41,2,FALSE),IF(D7="INFRA",VLOOKUP(#REF!,[1]Actividades!$B$42:$C$44,2,FALSE),"")))),"")</f>
        <v/>
      </c>
      <c r="H7" s="3"/>
      <c r="I7" s="7" t="s">
        <v>458</v>
      </c>
      <c r="J7" s="145" t="s">
        <v>464</v>
      </c>
      <c r="K7" s="145" t="s">
        <v>457</v>
      </c>
      <c r="L7" s="7" t="s">
        <v>204</v>
      </c>
      <c r="M7" s="145" t="s">
        <v>13</v>
      </c>
      <c r="N7" s="10" t="s">
        <v>467</v>
      </c>
      <c r="O7" s="145" t="s">
        <v>7</v>
      </c>
      <c r="P7" s="145" t="s">
        <v>6</v>
      </c>
      <c r="Q7" s="146">
        <v>250000000</v>
      </c>
      <c r="R7" s="35"/>
      <c r="S7" s="8"/>
      <c r="T7" s="8"/>
      <c r="U7" s="8"/>
      <c r="V7" s="35">
        <f t="shared" ref="V7:V10" si="1">+Q7-R7+S7</f>
        <v>250000000</v>
      </c>
      <c r="W7" s="35">
        <f t="shared" ref="W7:W10" si="2">+Q7-R7+S7-T7+U7</f>
        <v>250000000</v>
      </c>
      <c r="X7" s="26" t="s">
        <v>465</v>
      </c>
      <c r="Y7" s="10" t="s">
        <v>19</v>
      </c>
      <c r="Z7" s="147">
        <v>202300000000060</v>
      </c>
      <c r="AA7" s="147" t="s">
        <v>36</v>
      </c>
      <c r="AB7" s="10" t="str">
        <f t="shared" si="0"/>
        <v>3202010</v>
      </c>
      <c r="AC7" s="10"/>
      <c r="AD7" s="10" t="s">
        <v>181</v>
      </c>
      <c r="AE7" s="3"/>
      <c r="AF7" s="3"/>
      <c r="AG7" s="3"/>
      <c r="AH7" s="3"/>
      <c r="AI7" s="3"/>
      <c r="AJ7" s="3"/>
      <c r="AK7" s="3"/>
      <c r="AL7" s="3"/>
      <c r="AM7" s="3"/>
      <c r="AN7" s="3"/>
      <c r="AO7" s="3"/>
      <c r="AP7" s="3"/>
      <c r="AQ7" s="3"/>
      <c r="AR7" s="3"/>
    </row>
    <row r="8" spans="1:44" ht="51" customHeight="1" x14ac:dyDescent="0.3">
      <c r="A8" s="9" t="s">
        <v>0</v>
      </c>
      <c r="B8" s="9" t="e">
        <f>VLOOKUP(#REF!,[1]Dpto!$G$2:$I$1125,2,FALSE)</f>
        <v>#REF!</v>
      </c>
      <c r="C8" s="9" t="e">
        <f>VLOOKUP(#REF!,[1]Proyectos!$B$2:$D$3,3,FALSE)</f>
        <v>#REF!</v>
      </c>
      <c r="D8" s="9" t="e">
        <f>VLOOKUP(#REF!,[1]Proyectos!$D$6:$E$9,2,FALSE)</f>
        <v>#REF!</v>
      </c>
      <c r="E8" s="9" t="e">
        <f>VLOOKUP(#REF!,[1]Proyectos!$B$12:$C$22,2,FALSE)</f>
        <v>#REF!</v>
      </c>
      <c r="F8" s="9" t="e">
        <f>VLOOKUP(#REF!,[1]Indi!$B$9:$C$36,2,FALSE)</f>
        <v>#REF!</v>
      </c>
      <c r="G8" s="9" t="str">
        <f>+IFERROR(IF(D8="MISIONAL",VLOOKUP(#REF!,[1]Actividades!$B$12:$C$25,2,FALSE),IF(D8="TASAS",VLOOKUP(#REF!,[1]Actividades!$B$26:$C$34,2,FALSE),IF(D8="MIPG",VLOOKUP(#REF!,[1]Actividades!$B$35:$C$41,2,FALSE),IF(D8="INFRA",VLOOKUP(#REF!,[1]Actividades!$B$42:$C$44,2,FALSE),"")))),"")</f>
        <v/>
      </c>
      <c r="H8" s="3"/>
      <c r="I8" s="7" t="s">
        <v>459</v>
      </c>
      <c r="J8" s="145" t="s">
        <v>464</v>
      </c>
      <c r="K8" s="145" t="s">
        <v>457</v>
      </c>
      <c r="L8" s="7" t="s">
        <v>204</v>
      </c>
      <c r="M8" s="145" t="s">
        <v>103</v>
      </c>
      <c r="N8" s="10" t="s">
        <v>466</v>
      </c>
      <c r="O8" s="145" t="s">
        <v>7</v>
      </c>
      <c r="P8" s="145" t="s">
        <v>6</v>
      </c>
      <c r="Q8" s="146">
        <v>714183967</v>
      </c>
      <c r="R8" s="242">
        <v>89589999</v>
      </c>
      <c r="S8" s="8"/>
      <c r="T8" s="8"/>
      <c r="U8" s="8"/>
      <c r="V8" s="35">
        <f t="shared" si="1"/>
        <v>624593968</v>
      </c>
      <c r="W8" s="35">
        <f t="shared" si="2"/>
        <v>624593968</v>
      </c>
      <c r="X8" s="26" t="s">
        <v>465</v>
      </c>
      <c r="Y8" s="10" t="s">
        <v>19</v>
      </c>
      <c r="Z8" s="147">
        <v>202300000000060</v>
      </c>
      <c r="AA8" s="147" t="s">
        <v>36</v>
      </c>
      <c r="AB8" s="10" t="str">
        <f t="shared" si="0"/>
        <v>3202010</v>
      </c>
      <c r="AC8" s="10"/>
      <c r="AD8" s="10" t="s">
        <v>130</v>
      </c>
      <c r="AE8" s="3"/>
      <c r="AF8" s="3"/>
      <c r="AG8" s="3"/>
      <c r="AH8" s="3"/>
      <c r="AI8" s="3"/>
      <c r="AJ8" s="3"/>
      <c r="AK8" s="3"/>
      <c r="AL8" s="3"/>
      <c r="AM8" s="3"/>
      <c r="AN8" s="3"/>
      <c r="AO8" s="3"/>
      <c r="AP8" s="3"/>
      <c r="AQ8" s="3"/>
      <c r="AR8" s="3"/>
    </row>
    <row r="9" spans="1:44" ht="51" customHeight="1" x14ac:dyDescent="0.3">
      <c r="A9" s="9" t="s">
        <v>0</v>
      </c>
      <c r="B9" s="9" t="e">
        <f>VLOOKUP(#REF!,[1]Dpto!$G$2:$I$1125,2,FALSE)</f>
        <v>#REF!</v>
      </c>
      <c r="C9" s="9" t="e">
        <f>VLOOKUP(#REF!,[1]Proyectos!$B$2:$D$3,3,FALSE)</f>
        <v>#REF!</v>
      </c>
      <c r="D9" s="9" t="e">
        <f>VLOOKUP(#REF!,[1]Proyectos!$D$6:$E$9,2,FALSE)</f>
        <v>#REF!</v>
      </c>
      <c r="E9" s="9" t="e">
        <f>VLOOKUP(#REF!,[1]Proyectos!$B$12:$C$22,2,FALSE)</f>
        <v>#REF!</v>
      </c>
      <c r="F9" s="9" t="e">
        <f>VLOOKUP(#REF!,[1]Indi!$B$9:$C$36,2,FALSE)</f>
        <v>#REF!</v>
      </c>
      <c r="G9" s="9" t="str">
        <f>+IFERROR(IF(D9="MISIONAL",VLOOKUP(#REF!,[1]Actividades!$B$12:$C$25,2,FALSE),IF(D9="TASAS",VLOOKUP(#REF!,[1]Actividades!$B$26:$C$34,2,FALSE),IF(D9="MIPG",VLOOKUP(#REF!,[1]Actividades!$B$35:$C$41,2,FALSE),IF(D9="INFRA",VLOOKUP(#REF!,[1]Actividades!$B$42:$C$44,2,FALSE),"")))),"")</f>
        <v/>
      </c>
      <c r="H9" s="3"/>
      <c r="I9" s="7" t="s">
        <v>460</v>
      </c>
      <c r="J9" s="145" t="s">
        <v>464</v>
      </c>
      <c r="K9" s="145" t="s">
        <v>457</v>
      </c>
      <c r="L9" s="7" t="s">
        <v>204</v>
      </c>
      <c r="M9" s="145" t="s">
        <v>103</v>
      </c>
      <c r="N9" s="10" t="s">
        <v>466</v>
      </c>
      <c r="O9" s="145" t="s">
        <v>7</v>
      </c>
      <c r="P9" s="145" t="s">
        <v>6</v>
      </c>
      <c r="Q9" s="146">
        <v>386692534</v>
      </c>
      <c r="R9" s="242">
        <v>123348801</v>
      </c>
      <c r="S9" s="8"/>
      <c r="T9" s="229">
        <v>304199</v>
      </c>
      <c r="U9" s="8">
        <v>304199</v>
      </c>
      <c r="V9" s="35">
        <f t="shared" si="1"/>
        <v>263343733</v>
      </c>
      <c r="W9" s="35">
        <f t="shared" si="2"/>
        <v>263343733</v>
      </c>
      <c r="X9" s="26" t="s">
        <v>465</v>
      </c>
      <c r="Y9" s="10" t="s">
        <v>19</v>
      </c>
      <c r="Z9" s="147">
        <v>202300000000060</v>
      </c>
      <c r="AA9" s="147" t="s">
        <v>462</v>
      </c>
      <c r="AB9" s="10" t="str">
        <f t="shared" si="0"/>
        <v>3202053</v>
      </c>
      <c r="AC9" s="10"/>
      <c r="AD9" s="10" t="s">
        <v>253</v>
      </c>
      <c r="AE9" s="3"/>
      <c r="AF9" s="3"/>
      <c r="AG9" s="3"/>
      <c r="AH9" s="3"/>
      <c r="AI9" s="3"/>
      <c r="AJ9" s="3"/>
      <c r="AK9" s="3"/>
      <c r="AL9" s="3"/>
      <c r="AM9" s="3"/>
      <c r="AN9" s="3"/>
      <c r="AO9" s="3"/>
      <c r="AP9" s="3"/>
      <c r="AQ9" s="3"/>
      <c r="AR9" s="3"/>
    </row>
    <row r="10" spans="1:44" ht="51" customHeight="1" x14ac:dyDescent="0.3">
      <c r="A10" s="9" t="s">
        <v>0</v>
      </c>
      <c r="B10" s="9" t="e">
        <f>VLOOKUP(#REF!,[1]Dpto!$G$2:$I$1125,2,FALSE)</f>
        <v>#REF!</v>
      </c>
      <c r="C10" s="9" t="e">
        <f>VLOOKUP(#REF!,[1]Proyectos!$B$2:$D$3,3,FALSE)</f>
        <v>#REF!</v>
      </c>
      <c r="D10" s="9" t="e">
        <f>VLOOKUP(#REF!,[1]Proyectos!$D$6:$E$9,2,FALSE)</f>
        <v>#REF!</v>
      </c>
      <c r="E10" s="9" t="e">
        <f>VLOOKUP(#REF!,[1]Proyectos!$B$12:$C$22,2,FALSE)</f>
        <v>#REF!</v>
      </c>
      <c r="F10" s="9" t="e">
        <f>VLOOKUP(#REF!,[1]Indi!$B$9:$C$36,2,FALSE)</f>
        <v>#REF!</v>
      </c>
      <c r="G10" s="9" t="str">
        <f>+IFERROR(IF(D10="MISIONAL",VLOOKUP(#REF!,[1]Actividades!$B$12:$C$25,2,FALSE),IF(D10="TASAS",VLOOKUP(#REF!,[1]Actividades!$B$26:$C$34,2,FALSE),IF(D10="MIPG",VLOOKUP(#REF!,[1]Actividades!$B$35:$C$41,2,FALSE),IF(D10="INFRA",VLOOKUP(#REF!,[1]Actividades!$B$42:$C$44,2,FALSE),"")))),"")</f>
        <v/>
      </c>
      <c r="H10" s="3"/>
      <c r="I10" s="7" t="s">
        <v>461</v>
      </c>
      <c r="J10" s="145" t="s">
        <v>464</v>
      </c>
      <c r="K10" s="145" t="s">
        <v>457</v>
      </c>
      <c r="L10" s="7" t="s">
        <v>204</v>
      </c>
      <c r="M10" s="145" t="s">
        <v>103</v>
      </c>
      <c r="N10" s="10" t="s">
        <v>466</v>
      </c>
      <c r="O10" s="145" t="s">
        <v>7</v>
      </c>
      <c r="P10" s="145" t="s">
        <v>6</v>
      </c>
      <c r="Q10" s="146">
        <v>284449600</v>
      </c>
      <c r="R10" s="242">
        <v>37061200</v>
      </c>
      <c r="S10" s="8"/>
      <c r="T10" s="8"/>
      <c r="U10" s="8"/>
      <c r="V10" s="35">
        <f t="shared" si="1"/>
        <v>247388400</v>
      </c>
      <c r="W10" s="35">
        <f t="shared" si="2"/>
        <v>247388400</v>
      </c>
      <c r="X10" s="26" t="s">
        <v>465</v>
      </c>
      <c r="Y10" s="10" t="s">
        <v>19</v>
      </c>
      <c r="Z10" s="147">
        <v>202300000000060</v>
      </c>
      <c r="AA10" s="147" t="s">
        <v>462</v>
      </c>
      <c r="AB10" s="10" t="str">
        <f t="shared" si="0"/>
        <v>3202053</v>
      </c>
      <c r="AC10" s="10"/>
      <c r="AD10" s="10" t="s">
        <v>463</v>
      </c>
      <c r="AE10" s="3"/>
      <c r="AF10" s="3"/>
      <c r="AG10" s="3"/>
      <c r="AH10" s="3"/>
      <c r="AI10" s="3"/>
      <c r="AJ10" s="3"/>
      <c r="AK10" s="3"/>
      <c r="AL10" s="3"/>
      <c r="AM10" s="3"/>
      <c r="AN10" s="3"/>
      <c r="AO10" s="3"/>
      <c r="AP10" s="3"/>
      <c r="AQ10" s="3"/>
      <c r="AR10" s="3"/>
    </row>
    <row r="11" spans="1:44" ht="51" customHeight="1" x14ac:dyDescent="0.3">
      <c r="A11" s="9" t="s">
        <v>0</v>
      </c>
      <c r="B11" s="9" t="e">
        <f>VLOOKUP(#REF!,[1]Dpto!$G$2:$I$1125,2,FALSE)</f>
        <v>#REF!</v>
      </c>
      <c r="C11" s="9" t="e">
        <f>VLOOKUP(#REF!,[1]Proyectos!$B$2:$D$3,3,FALSE)</f>
        <v>#REF!</v>
      </c>
      <c r="D11" s="9" t="e">
        <f>VLOOKUP(#REF!,[1]Proyectos!$D$6:$E$9,2,FALSE)</f>
        <v>#REF!</v>
      </c>
      <c r="E11" s="9" t="e">
        <f>VLOOKUP(#REF!,[1]Proyectos!$B$12:$C$22,2,FALSE)</f>
        <v>#REF!</v>
      </c>
      <c r="F11" s="9" t="e">
        <f>VLOOKUP(#REF!,[1]Indi!$B$9:$C$36,2,FALSE)</f>
        <v>#REF!</v>
      </c>
      <c r="G11" s="9" t="str">
        <f>+IFERROR(IF(D11="MISIONAL",VLOOKUP(#REF!,[1]Actividades!$B$12:$C$25,2,FALSE),IF(D11="TASAS",VLOOKUP(#REF!,[1]Actividades!$B$26:$C$34,2,FALSE),IF(D11="MIPG",VLOOKUP(#REF!,[1]Actividades!$B$35:$C$41,2,FALSE),IF(D11="INFRA",VLOOKUP(#REF!,[1]Actividades!$B$42:$C$44,2,FALSE),"")))),"")</f>
        <v/>
      </c>
      <c r="H11" s="3"/>
      <c r="I11" s="7" t="s">
        <v>468</v>
      </c>
      <c r="J11" s="145" t="s">
        <v>464</v>
      </c>
      <c r="K11" s="145" t="s">
        <v>491</v>
      </c>
      <c r="L11" s="7" t="s">
        <v>193</v>
      </c>
      <c r="M11" s="145" t="s">
        <v>103</v>
      </c>
      <c r="N11" s="10" t="s">
        <v>466</v>
      </c>
      <c r="O11" s="145" t="s">
        <v>7</v>
      </c>
      <c r="P11" s="145" t="s">
        <v>6</v>
      </c>
      <c r="Q11" s="146">
        <v>569541316</v>
      </c>
      <c r="R11" s="35"/>
      <c r="S11" s="8"/>
      <c r="T11" s="8"/>
      <c r="U11" s="8"/>
      <c r="V11" s="35">
        <f t="shared" ref="V11:V20" si="3">+Q11-R11+S11</f>
        <v>569541316</v>
      </c>
      <c r="W11" s="35">
        <f t="shared" ref="W11:W20" si="4">+Q11-R11+S11-T11+U11</f>
        <v>569541316</v>
      </c>
      <c r="X11" s="26" t="s">
        <v>465</v>
      </c>
      <c r="Y11" s="10" t="s">
        <v>19</v>
      </c>
      <c r="Z11" s="147">
        <v>202300000000060</v>
      </c>
      <c r="AA11" s="147" t="s">
        <v>30</v>
      </c>
      <c r="AB11" s="10" t="str">
        <f t="shared" si="0"/>
        <v>3202008</v>
      </c>
      <c r="AC11" s="10"/>
      <c r="AD11" s="10" t="s">
        <v>135</v>
      </c>
      <c r="AE11" s="3"/>
      <c r="AF11" s="3"/>
      <c r="AG11" s="3"/>
      <c r="AH11" s="3"/>
      <c r="AI11" s="3"/>
      <c r="AJ11" s="3"/>
      <c r="AK11" s="3"/>
      <c r="AL11" s="3"/>
      <c r="AM11" s="3"/>
      <c r="AN11" s="3"/>
      <c r="AO11" s="3"/>
      <c r="AP11" s="3"/>
      <c r="AQ11" s="3"/>
      <c r="AR11" s="3"/>
    </row>
    <row r="12" spans="1:44" ht="51" customHeight="1" x14ac:dyDescent="0.3">
      <c r="A12" s="9" t="s">
        <v>0</v>
      </c>
      <c r="B12" s="9" t="e">
        <f>VLOOKUP(#REF!,[1]Dpto!$G$2:$I$1125,2,FALSE)</f>
        <v>#REF!</v>
      </c>
      <c r="C12" s="9" t="str">
        <f>VLOOKUP(X12,[1]Proyectos!$B$2:$D$3,3,FALSE)</f>
        <v>CONSER</v>
      </c>
      <c r="D12" s="9" t="e">
        <f>VLOOKUP(#REF!,[1]Proyectos!$D$6:$E$9,2,FALSE)</f>
        <v>#REF!</v>
      </c>
      <c r="E12" s="9" t="e">
        <f>VLOOKUP(#REF!,[1]Proyectos!$B$12:$C$22,2,FALSE)</f>
        <v>#REF!</v>
      </c>
      <c r="F12" s="9" t="e">
        <f>VLOOKUP(AC12,[1]Indi!$B$9:$C$36,2,FALSE)</f>
        <v>#N/A</v>
      </c>
      <c r="G12" s="9" t="str">
        <f>+IFERROR(IF(D12="MISIONAL",VLOOKUP(#REF!,[1]Actividades!$B$12:$C$25,2,FALSE),IF(D12="TASAS",VLOOKUP(#REF!,[1]Actividades!$B$26:$C$34,2,FALSE),IF(D12="MIPG",VLOOKUP(#REF!,[1]Actividades!$B$35:$C$41,2,FALSE),IF(D12="INFRA",VLOOKUP(#REF!,[1]Actividades!$B$42:$C$44,2,FALSE),"")))),"")</f>
        <v/>
      </c>
      <c r="H12" s="3"/>
      <c r="I12" s="7" t="s">
        <v>469</v>
      </c>
      <c r="J12" s="145" t="s">
        <v>464</v>
      </c>
      <c r="K12" s="145" t="s">
        <v>491</v>
      </c>
      <c r="L12" s="7" t="s">
        <v>193</v>
      </c>
      <c r="M12" s="145" t="s">
        <v>103</v>
      </c>
      <c r="N12" s="10" t="s">
        <v>466</v>
      </c>
      <c r="O12" s="7" t="s">
        <v>192</v>
      </c>
      <c r="P12" s="7" t="s">
        <v>6</v>
      </c>
      <c r="Q12" s="146">
        <v>670823000</v>
      </c>
      <c r="R12" s="35"/>
      <c r="S12" s="8"/>
      <c r="T12" s="8"/>
      <c r="U12" s="8"/>
      <c r="V12" s="35">
        <f t="shared" si="3"/>
        <v>670823000</v>
      </c>
      <c r="W12" s="35">
        <f t="shared" si="4"/>
        <v>670823000</v>
      </c>
      <c r="X12" s="26" t="s">
        <v>465</v>
      </c>
      <c r="Y12" s="10" t="s">
        <v>19</v>
      </c>
      <c r="Z12" s="147">
        <v>202300000000060</v>
      </c>
      <c r="AA12" s="147" t="s">
        <v>30</v>
      </c>
      <c r="AB12" s="10" t="str">
        <f t="shared" si="0"/>
        <v>3202008</v>
      </c>
      <c r="AC12" s="10"/>
      <c r="AD12" s="10" t="s">
        <v>135</v>
      </c>
      <c r="AE12" s="3"/>
      <c r="AF12" s="3"/>
      <c r="AG12" s="3"/>
      <c r="AH12" s="3"/>
      <c r="AI12" s="3"/>
      <c r="AJ12" s="3"/>
      <c r="AK12" s="3"/>
      <c r="AL12" s="3"/>
      <c r="AM12" s="3"/>
      <c r="AN12" s="3"/>
      <c r="AO12" s="3"/>
      <c r="AP12" s="3"/>
      <c r="AQ12" s="3"/>
      <c r="AR12" s="3"/>
    </row>
    <row r="13" spans="1:44" ht="51" customHeight="1" x14ac:dyDescent="0.3">
      <c r="A13" s="9" t="s">
        <v>0</v>
      </c>
      <c r="B13" s="9" t="e">
        <f>VLOOKUP(#REF!,[1]Dpto!$G$2:$I$1125,2,FALSE)</f>
        <v>#REF!</v>
      </c>
      <c r="C13" s="9" t="str">
        <f>VLOOKUP(X13,[1]Proyectos!$B$2:$D$3,3,FALSE)</f>
        <v>CONSER</v>
      </c>
      <c r="D13" s="9" t="e">
        <f>VLOOKUP(#REF!,[1]Proyectos!$D$6:$E$9,2,FALSE)</f>
        <v>#REF!</v>
      </c>
      <c r="E13" s="9" t="e">
        <f>VLOOKUP(#REF!,[1]Proyectos!$B$12:$C$22,2,FALSE)</f>
        <v>#REF!</v>
      </c>
      <c r="F13" s="9" t="e">
        <f>VLOOKUP(AC13,[1]Indi!$B$9:$C$36,2,FALSE)</f>
        <v>#N/A</v>
      </c>
      <c r="G13" s="9" t="str">
        <f>+IFERROR(IF(D13="MISIONAL",VLOOKUP(#REF!,[1]Actividades!$B$12:$C$25,2,FALSE),IF(D13="TASAS",VLOOKUP(#REF!,[1]Actividades!$B$26:$C$34,2,FALSE),IF(D13="MIPG",VLOOKUP(#REF!,[1]Actividades!$B$35:$C$41,2,FALSE),IF(D13="INFRA",VLOOKUP(#REF!,[1]Actividades!$B$42:$C$44,2,FALSE),"")))),"")</f>
        <v/>
      </c>
      <c r="H13" s="3"/>
      <c r="I13" s="7" t="s">
        <v>470</v>
      </c>
      <c r="J13" s="145" t="s">
        <v>464</v>
      </c>
      <c r="K13" s="145" t="s">
        <v>491</v>
      </c>
      <c r="L13" s="7" t="s">
        <v>193</v>
      </c>
      <c r="M13" s="145" t="s">
        <v>103</v>
      </c>
      <c r="N13" s="10" t="s">
        <v>466</v>
      </c>
      <c r="O13" s="7" t="s">
        <v>7</v>
      </c>
      <c r="P13" s="7" t="s">
        <v>6</v>
      </c>
      <c r="Q13" s="146">
        <v>93357000</v>
      </c>
      <c r="R13" s="35"/>
      <c r="S13" s="8"/>
      <c r="T13" s="8"/>
      <c r="U13" s="8"/>
      <c r="V13" s="35">
        <f t="shared" si="3"/>
        <v>93357000</v>
      </c>
      <c r="W13" s="35">
        <f t="shared" si="4"/>
        <v>93357000</v>
      </c>
      <c r="X13" s="26" t="s">
        <v>465</v>
      </c>
      <c r="Y13" s="10" t="s">
        <v>19</v>
      </c>
      <c r="Z13" s="147">
        <v>202300000000060</v>
      </c>
      <c r="AA13" s="147" t="s">
        <v>462</v>
      </c>
      <c r="AB13" s="10" t="str">
        <f t="shared" si="0"/>
        <v>3202053</v>
      </c>
      <c r="AC13" s="10"/>
      <c r="AD13" s="10" t="s">
        <v>133</v>
      </c>
      <c r="AE13" s="3"/>
      <c r="AF13" s="3"/>
      <c r="AG13" s="3"/>
      <c r="AH13" s="3"/>
      <c r="AI13" s="3"/>
      <c r="AJ13" s="3"/>
      <c r="AK13" s="3"/>
      <c r="AL13" s="3"/>
      <c r="AM13" s="3"/>
      <c r="AN13" s="3"/>
      <c r="AO13" s="3"/>
      <c r="AP13" s="3"/>
      <c r="AQ13" s="3"/>
      <c r="AR13" s="3"/>
    </row>
    <row r="14" spans="1:44" ht="51" customHeight="1" x14ac:dyDescent="0.3">
      <c r="A14" s="9" t="s">
        <v>0</v>
      </c>
      <c r="B14" s="9" t="e">
        <f>VLOOKUP(#REF!,[1]Dpto!$G$2:$I$1125,2,FALSE)</f>
        <v>#REF!</v>
      </c>
      <c r="C14" s="9" t="str">
        <f>VLOOKUP(X14,[1]Proyectos!$B$2:$D$3,3,FALSE)</f>
        <v>CONSER</v>
      </c>
      <c r="D14" s="9" t="e">
        <f>VLOOKUP(#REF!,[1]Proyectos!$D$6:$E$9,2,FALSE)</f>
        <v>#REF!</v>
      </c>
      <c r="E14" s="9" t="e">
        <f>VLOOKUP(#REF!,[1]Proyectos!$B$12:$C$22,2,FALSE)</f>
        <v>#REF!</v>
      </c>
      <c r="F14" s="9" t="e">
        <f>VLOOKUP(AC14,[1]Indi!$B$9:$C$36,2,FALSE)</f>
        <v>#N/A</v>
      </c>
      <c r="G14" s="9" t="str">
        <f>+IFERROR(IF(D14="MISIONAL",VLOOKUP(#REF!,[1]Actividades!$B$12:$C$25,2,FALSE),IF(D14="TASAS",VLOOKUP(#REF!,[1]Actividades!$B$26:$C$34,2,FALSE),IF(D14="MIPG",VLOOKUP(#REF!,[1]Actividades!$B$35:$C$41,2,FALSE),IF(D14="INFRA",VLOOKUP(#REF!,[1]Actividades!$B$42:$C$44,2,FALSE),"")))),"")</f>
        <v/>
      </c>
      <c r="H14" s="3"/>
      <c r="I14" s="7" t="s">
        <v>471</v>
      </c>
      <c r="J14" s="145" t="s">
        <v>464</v>
      </c>
      <c r="K14" s="145" t="s">
        <v>491</v>
      </c>
      <c r="L14" s="7" t="s">
        <v>203</v>
      </c>
      <c r="M14" s="145" t="s">
        <v>103</v>
      </c>
      <c r="N14" s="10" t="s">
        <v>466</v>
      </c>
      <c r="O14" s="7" t="s">
        <v>7</v>
      </c>
      <c r="P14" s="7" t="s">
        <v>6</v>
      </c>
      <c r="Q14" s="146">
        <v>1623304293</v>
      </c>
      <c r="R14" s="35"/>
      <c r="S14" s="8"/>
      <c r="T14" s="8">
        <v>41894293</v>
      </c>
      <c r="U14" s="8">
        <v>41894293</v>
      </c>
      <c r="V14" s="35">
        <f t="shared" si="3"/>
        <v>1623304293</v>
      </c>
      <c r="W14" s="35">
        <f t="shared" si="4"/>
        <v>1623304293</v>
      </c>
      <c r="X14" s="26" t="s">
        <v>465</v>
      </c>
      <c r="Y14" s="10" t="s">
        <v>19</v>
      </c>
      <c r="Z14" s="147">
        <v>202300000000060</v>
      </c>
      <c r="AA14" s="147" t="s">
        <v>30</v>
      </c>
      <c r="AB14" s="10" t="str">
        <f t="shared" si="0"/>
        <v>3202008</v>
      </c>
      <c r="AC14" s="10"/>
      <c r="AD14" s="10" t="s">
        <v>492</v>
      </c>
      <c r="AE14" s="3"/>
      <c r="AF14" s="3"/>
      <c r="AG14" s="3"/>
      <c r="AH14" s="3"/>
      <c r="AI14" s="3"/>
      <c r="AJ14" s="3"/>
      <c r="AK14" s="3"/>
      <c r="AL14" s="3"/>
      <c r="AM14" s="3"/>
      <c r="AN14" s="3"/>
      <c r="AO14" s="3"/>
      <c r="AP14" s="3"/>
      <c r="AQ14" s="3"/>
      <c r="AR14" s="3"/>
    </row>
    <row r="15" spans="1:44" ht="51" customHeight="1" x14ac:dyDescent="0.3">
      <c r="A15" s="9" t="s">
        <v>0</v>
      </c>
      <c r="B15" s="9" t="e">
        <f>VLOOKUP(#REF!,[1]Dpto!$G$2:$I$1125,2,FALSE)</f>
        <v>#REF!</v>
      </c>
      <c r="C15" s="9" t="str">
        <f>VLOOKUP(X15,[1]Proyectos!$B$2:$D$3,3,FALSE)</f>
        <v>CONSER</v>
      </c>
      <c r="D15" s="9" t="e">
        <f>VLOOKUP(#REF!,[1]Proyectos!$D$6:$E$9,2,FALSE)</f>
        <v>#REF!</v>
      </c>
      <c r="E15" s="9" t="e">
        <f>VLOOKUP(#REF!,[1]Proyectos!$B$12:$C$22,2,FALSE)</f>
        <v>#REF!</v>
      </c>
      <c r="F15" s="9" t="e">
        <f>VLOOKUP(AC15,[1]Indi!$B$9:$C$36,2,FALSE)</f>
        <v>#N/A</v>
      </c>
      <c r="G15" s="9" t="str">
        <f>+IFERROR(IF(D15="MISIONAL",VLOOKUP(#REF!,[1]Actividades!$B$12:$C$25,2,FALSE),IF(D15="TASAS",VLOOKUP(#REF!,[1]Actividades!$B$26:$C$34,2,FALSE),IF(D15="MIPG",VLOOKUP(#REF!,[1]Actividades!$B$35:$C$41,2,FALSE),IF(D15="INFRA",VLOOKUP(#REF!,[1]Actividades!$B$42:$C$44,2,FALSE),"")))),"")</f>
        <v/>
      </c>
      <c r="H15" s="3"/>
      <c r="I15" s="7" t="s">
        <v>472</v>
      </c>
      <c r="J15" s="145" t="s">
        <v>464</v>
      </c>
      <c r="K15" s="145" t="s">
        <v>491</v>
      </c>
      <c r="L15" s="7" t="s">
        <v>203</v>
      </c>
      <c r="M15" s="145" t="s">
        <v>103</v>
      </c>
      <c r="N15" s="10" t="s">
        <v>466</v>
      </c>
      <c r="O15" s="7" t="s">
        <v>7</v>
      </c>
      <c r="P15" s="7" t="s">
        <v>6</v>
      </c>
      <c r="Q15" s="146">
        <v>307790000</v>
      </c>
      <c r="R15" s="35"/>
      <c r="S15" s="8"/>
      <c r="T15" s="8"/>
      <c r="U15" s="8"/>
      <c r="V15" s="35">
        <f t="shared" si="3"/>
        <v>307790000</v>
      </c>
      <c r="W15" s="35">
        <f t="shared" si="4"/>
        <v>307790000</v>
      </c>
      <c r="X15" s="26" t="s">
        <v>465</v>
      </c>
      <c r="Y15" s="10" t="s">
        <v>19</v>
      </c>
      <c r="Z15" s="147">
        <v>202300000000060</v>
      </c>
      <c r="AA15" s="147" t="s">
        <v>493</v>
      </c>
      <c r="AB15" s="10" t="str">
        <f t="shared" si="0"/>
        <v>3202032</v>
      </c>
      <c r="AC15" s="10"/>
      <c r="AD15" s="10" t="s">
        <v>128</v>
      </c>
      <c r="AE15" s="3"/>
      <c r="AF15" s="3"/>
      <c r="AG15" s="3"/>
      <c r="AH15" s="3"/>
      <c r="AI15" s="3"/>
      <c r="AJ15" s="3"/>
      <c r="AK15" s="3"/>
      <c r="AL15" s="3"/>
      <c r="AM15" s="3"/>
      <c r="AN15" s="3"/>
      <c r="AO15" s="3"/>
      <c r="AP15" s="3"/>
      <c r="AQ15" s="3"/>
      <c r="AR15" s="3"/>
    </row>
    <row r="16" spans="1:44" ht="51" customHeight="1" x14ac:dyDescent="0.3">
      <c r="A16" s="9" t="s">
        <v>0</v>
      </c>
      <c r="B16" s="9" t="e">
        <f>VLOOKUP(#REF!,[1]Dpto!$G$2:$I$1125,2,FALSE)</f>
        <v>#REF!</v>
      </c>
      <c r="C16" s="9" t="str">
        <f>VLOOKUP(X16,[1]Proyectos!$B$2:$D$3,3,FALSE)</f>
        <v>CONSER</v>
      </c>
      <c r="D16" s="9" t="e">
        <f>VLOOKUP(#REF!,[1]Proyectos!$D$6:$E$9,2,FALSE)</f>
        <v>#REF!</v>
      </c>
      <c r="E16" s="9" t="e">
        <f>VLOOKUP(#REF!,[1]Proyectos!$B$12:$C$22,2,FALSE)</f>
        <v>#REF!</v>
      </c>
      <c r="F16" s="9" t="e">
        <f>VLOOKUP(AC16,[1]Indi!$B$9:$C$36,2,FALSE)</f>
        <v>#N/A</v>
      </c>
      <c r="G16" s="9" t="str">
        <f>+IFERROR(IF(D16="MISIONAL",VLOOKUP(#REF!,[1]Actividades!$B$12:$C$25,2,FALSE),IF(D16="TASAS",VLOOKUP(#REF!,[1]Actividades!$B$26:$C$34,2,FALSE),IF(D16="MIPG",VLOOKUP(#REF!,[1]Actividades!$B$35:$C$41,2,FALSE),IF(D16="INFRA",VLOOKUP(#REF!,[1]Actividades!$B$42:$C$44,2,FALSE),"")))),"")</f>
        <v/>
      </c>
      <c r="H16" s="3"/>
      <c r="I16" s="7" t="s">
        <v>473</v>
      </c>
      <c r="J16" s="145" t="s">
        <v>464</v>
      </c>
      <c r="K16" s="148" t="s">
        <v>491</v>
      </c>
      <c r="L16" s="7" t="s">
        <v>198</v>
      </c>
      <c r="M16" s="145" t="s">
        <v>103</v>
      </c>
      <c r="N16" s="10" t="s">
        <v>466</v>
      </c>
      <c r="O16" s="149" t="s">
        <v>7</v>
      </c>
      <c r="P16" s="149" t="s">
        <v>6</v>
      </c>
      <c r="Q16" s="146">
        <v>59599515</v>
      </c>
      <c r="R16" s="35"/>
      <c r="S16" s="8"/>
      <c r="T16" s="8"/>
      <c r="U16" s="8"/>
      <c r="V16" s="35">
        <f t="shared" si="3"/>
        <v>59599515</v>
      </c>
      <c r="W16" s="35">
        <f t="shared" si="4"/>
        <v>59599515</v>
      </c>
      <c r="X16" s="26" t="s">
        <v>465</v>
      </c>
      <c r="Y16" s="10" t="s">
        <v>19</v>
      </c>
      <c r="Z16" s="147">
        <v>202300000000060</v>
      </c>
      <c r="AA16" s="147" t="s">
        <v>30</v>
      </c>
      <c r="AB16" s="10" t="str">
        <f t="shared" si="0"/>
        <v>3202008</v>
      </c>
      <c r="AC16" s="10"/>
      <c r="AD16" s="10" t="s">
        <v>135</v>
      </c>
      <c r="AE16" s="3"/>
      <c r="AF16" s="3"/>
      <c r="AG16" s="3"/>
      <c r="AH16" s="3"/>
      <c r="AI16" s="3"/>
      <c r="AJ16" s="3"/>
      <c r="AK16" s="3"/>
      <c r="AL16" s="3"/>
      <c r="AM16" s="3"/>
      <c r="AN16" s="3"/>
      <c r="AO16" s="3"/>
      <c r="AP16" s="3"/>
      <c r="AQ16" s="3"/>
      <c r="AR16" s="3"/>
    </row>
    <row r="17" spans="1:44" ht="51" customHeight="1" x14ac:dyDescent="0.3">
      <c r="A17" s="9" t="s">
        <v>0</v>
      </c>
      <c r="B17" s="9" t="e">
        <f>VLOOKUP(#REF!,[1]Dpto!$G$2:$I$1125,2,FALSE)</f>
        <v>#REF!</v>
      </c>
      <c r="C17" s="9" t="str">
        <f>VLOOKUP(X17,[1]Proyectos!$B$2:$D$3,3,FALSE)</f>
        <v>CONSER</v>
      </c>
      <c r="D17" s="9" t="e">
        <f>VLOOKUP(#REF!,[1]Proyectos!$D$6:$E$9,2,FALSE)</f>
        <v>#REF!</v>
      </c>
      <c r="E17" s="9" t="e">
        <f>VLOOKUP(#REF!,[1]Proyectos!$B$12:$C$22,2,FALSE)</f>
        <v>#REF!</v>
      </c>
      <c r="F17" s="9" t="e">
        <f>VLOOKUP(AC17,[1]Indi!$B$9:$C$36,2,FALSE)</f>
        <v>#N/A</v>
      </c>
      <c r="G17" s="9" t="str">
        <f>+IFERROR(IF(D17="MISIONAL",VLOOKUP(#REF!,[1]Actividades!$B$12:$C$25,2,FALSE),IF(D17="TASAS",VLOOKUP(#REF!,[1]Actividades!$B$26:$C$34,2,FALSE),IF(D17="MIPG",VLOOKUP(#REF!,[1]Actividades!$B$35:$C$41,2,FALSE),IF(D17="INFRA",VLOOKUP(#REF!,[1]Actividades!$B$42:$C$44,2,FALSE),"")))),"")</f>
        <v/>
      </c>
      <c r="H17" s="3"/>
      <c r="I17" s="7" t="s">
        <v>474</v>
      </c>
      <c r="J17" s="145" t="s">
        <v>464</v>
      </c>
      <c r="K17" s="150" t="s">
        <v>491</v>
      </c>
      <c r="L17" s="7" t="s">
        <v>198</v>
      </c>
      <c r="M17" s="145" t="s">
        <v>103</v>
      </c>
      <c r="N17" s="10" t="s">
        <v>466</v>
      </c>
      <c r="O17" s="7" t="s">
        <v>7</v>
      </c>
      <c r="P17" s="7" t="s">
        <v>6</v>
      </c>
      <c r="Q17" s="146">
        <v>130890000</v>
      </c>
      <c r="R17" s="35"/>
      <c r="S17" s="8"/>
      <c r="T17" s="8"/>
      <c r="U17" s="8"/>
      <c r="V17" s="35">
        <f t="shared" si="3"/>
        <v>130890000</v>
      </c>
      <c r="W17" s="35">
        <f t="shared" si="4"/>
        <v>130890000</v>
      </c>
      <c r="X17" s="26" t="s">
        <v>465</v>
      </c>
      <c r="Y17" s="10" t="s">
        <v>19</v>
      </c>
      <c r="Z17" s="147">
        <v>202300000000060</v>
      </c>
      <c r="AA17" s="147" t="s">
        <v>201</v>
      </c>
      <c r="AB17" s="10" t="str">
        <f t="shared" si="0"/>
        <v>3202011</v>
      </c>
      <c r="AC17" s="10"/>
      <c r="AD17" s="10" t="s">
        <v>255</v>
      </c>
      <c r="AE17" s="3"/>
      <c r="AF17" s="3"/>
      <c r="AG17" s="3"/>
      <c r="AH17" s="3"/>
      <c r="AI17" s="3"/>
      <c r="AJ17" s="3"/>
      <c r="AK17" s="3"/>
      <c r="AL17" s="3"/>
      <c r="AM17" s="3"/>
      <c r="AN17" s="3"/>
      <c r="AO17" s="3"/>
      <c r="AP17" s="3"/>
      <c r="AQ17" s="3"/>
      <c r="AR17" s="3"/>
    </row>
    <row r="18" spans="1:44" ht="51" customHeight="1" x14ac:dyDescent="0.3">
      <c r="A18" s="9" t="s">
        <v>0</v>
      </c>
      <c r="B18" s="9" t="e">
        <f>VLOOKUP(#REF!,[1]Dpto!$G$2:$I$1125,2,FALSE)</f>
        <v>#REF!</v>
      </c>
      <c r="C18" s="9" t="str">
        <f>VLOOKUP(X18,[1]Proyectos!$B$2:$D$3,3,FALSE)</f>
        <v>CONSER</v>
      </c>
      <c r="D18" s="9" t="e">
        <f>VLOOKUP(#REF!,[1]Proyectos!$D$6:$E$9,2,FALSE)</f>
        <v>#REF!</v>
      </c>
      <c r="E18" s="9" t="e">
        <f>VLOOKUP(#REF!,[1]Proyectos!$B$12:$C$22,2,FALSE)</f>
        <v>#REF!</v>
      </c>
      <c r="F18" s="9" t="e">
        <f>VLOOKUP(AC18,[1]Indi!$B$9:$C$36,2,FALSE)</f>
        <v>#N/A</v>
      </c>
      <c r="G18" s="9" t="str">
        <f>+IFERROR(IF(D18="MISIONAL",VLOOKUP(#REF!,[1]Actividades!$B$12:$C$25,2,FALSE),IF(D18="TASAS",VLOOKUP(#REF!,[1]Actividades!$B$26:$C$34,2,FALSE),IF(D18="MIPG",VLOOKUP(#REF!,[1]Actividades!$B$35:$C$41,2,FALSE),IF(D18="INFRA",VLOOKUP(#REF!,[1]Actividades!$B$42:$C$44,2,FALSE),"")))),"")</f>
        <v/>
      </c>
      <c r="H18" s="3"/>
      <c r="I18" s="7" t="s">
        <v>475</v>
      </c>
      <c r="J18" s="145" t="s">
        <v>464</v>
      </c>
      <c r="K18" s="150" t="s">
        <v>491</v>
      </c>
      <c r="L18" s="7" t="s">
        <v>198</v>
      </c>
      <c r="M18" s="145" t="s">
        <v>103</v>
      </c>
      <c r="N18" s="10" t="s">
        <v>466</v>
      </c>
      <c r="O18" s="7" t="s">
        <v>7</v>
      </c>
      <c r="P18" s="7" t="s">
        <v>6</v>
      </c>
      <c r="Q18" s="146">
        <v>714787391</v>
      </c>
      <c r="R18" s="35"/>
      <c r="S18" s="8"/>
      <c r="T18" s="8"/>
      <c r="U18" s="8"/>
      <c r="V18" s="35">
        <f t="shared" si="3"/>
        <v>714787391</v>
      </c>
      <c r="W18" s="35">
        <f t="shared" si="4"/>
        <v>714787391</v>
      </c>
      <c r="X18" s="26" t="s">
        <v>465</v>
      </c>
      <c r="Y18" s="10" t="s">
        <v>19</v>
      </c>
      <c r="Z18" s="147">
        <v>202300000000060</v>
      </c>
      <c r="AA18" s="147" t="s">
        <v>55</v>
      </c>
      <c r="AB18" s="10" t="str">
        <f t="shared" si="0"/>
        <v>3202018</v>
      </c>
      <c r="AC18" s="10"/>
      <c r="AD18" s="10" t="s">
        <v>257</v>
      </c>
      <c r="AE18" s="3"/>
      <c r="AF18" s="3"/>
      <c r="AG18" s="3"/>
      <c r="AH18" s="3"/>
      <c r="AI18" s="3"/>
      <c r="AJ18" s="3"/>
      <c r="AK18" s="3"/>
      <c r="AL18" s="3"/>
      <c r="AM18" s="3"/>
      <c r="AN18" s="3"/>
      <c r="AO18" s="3"/>
      <c r="AP18" s="3"/>
      <c r="AQ18" s="3"/>
      <c r="AR18" s="3"/>
    </row>
    <row r="19" spans="1:44" ht="51" customHeight="1" x14ac:dyDescent="0.3">
      <c r="A19" s="9" t="s">
        <v>0</v>
      </c>
      <c r="B19" s="9" t="e">
        <f>VLOOKUP(#REF!,[1]Dpto!$G$2:$I$1125,2,FALSE)</f>
        <v>#REF!</v>
      </c>
      <c r="C19" s="9" t="str">
        <f>VLOOKUP(X19,[1]Proyectos!$B$2:$D$3,3,FALSE)</f>
        <v>CONSER</v>
      </c>
      <c r="D19" s="9" t="e">
        <f>VLOOKUP(#REF!,[1]Proyectos!$D$6:$E$9,2,FALSE)</f>
        <v>#REF!</v>
      </c>
      <c r="E19" s="9" t="e">
        <f>VLOOKUP(#REF!,[1]Proyectos!$B$12:$C$22,2,FALSE)</f>
        <v>#REF!</v>
      </c>
      <c r="F19" s="9" t="e">
        <f>VLOOKUP(AC19,[1]Indi!$B$9:$C$36,2,FALSE)</f>
        <v>#N/A</v>
      </c>
      <c r="G19" s="9" t="str">
        <f>+IFERROR(IF(D19="MISIONAL",VLOOKUP(#REF!,[1]Actividades!$B$12:$C$25,2,FALSE),IF(D19="TASAS",VLOOKUP(#REF!,[1]Actividades!$B$26:$C$34,2,FALSE),IF(D19="MIPG",VLOOKUP(#REF!,[1]Actividades!$B$35:$C$41,2,FALSE),IF(D19="INFRA",VLOOKUP(#REF!,[1]Actividades!$B$42:$C$44,2,FALSE),"")))),"")</f>
        <v/>
      </c>
      <c r="H19" s="3"/>
      <c r="I19" s="7" t="s">
        <v>476</v>
      </c>
      <c r="J19" s="145" t="s">
        <v>464</v>
      </c>
      <c r="K19" s="150" t="s">
        <v>491</v>
      </c>
      <c r="L19" s="7" t="s">
        <v>198</v>
      </c>
      <c r="M19" s="145" t="s">
        <v>103</v>
      </c>
      <c r="N19" s="10" t="s">
        <v>466</v>
      </c>
      <c r="O19" s="7" t="s">
        <v>7</v>
      </c>
      <c r="P19" s="7" t="s">
        <v>154</v>
      </c>
      <c r="Q19" s="146">
        <v>72902184</v>
      </c>
      <c r="R19" s="35"/>
      <c r="S19" s="8"/>
      <c r="T19" s="8">
        <v>72902184</v>
      </c>
      <c r="U19" s="8">
        <v>72902184</v>
      </c>
      <c r="V19" s="35">
        <f t="shared" si="3"/>
        <v>72902184</v>
      </c>
      <c r="W19" s="35">
        <f t="shared" si="4"/>
        <v>72902184</v>
      </c>
      <c r="X19" s="26" t="s">
        <v>465</v>
      </c>
      <c r="Y19" s="10" t="s">
        <v>19</v>
      </c>
      <c r="Z19" s="147">
        <v>202300000000060</v>
      </c>
      <c r="AA19" s="147" t="s">
        <v>55</v>
      </c>
      <c r="AB19" s="10" t="str">
        <f t="shared" si="0"/>
        <v>3202018</v>
      </c>
      <c r="AC19" s="10"/>
      <c r="AD19" s="10" t="s">
        <v>257</v>
      </c>
      <c r="AE19" s="3"/>
      <c r="AF19" s="3"/>
      <c r="AG19" s="3"/>
      <c r="AH19" s="3"/>
      <c r="AI19" s="3"/>
      <c r="AJ19" s="3"/>
      <c r="AK19" s="3"/>
      <c r="AL19" s="3"/>
      <c r="AM19" s="3"/>
      <c r="AN19" s="3"/>
      <c r="AO19" s="3"/>
      <c r="AP19" s="3"/>
      <c r="AQ19" s="3"/>
      <c r="AR19" s="3"/>
    </row>
    <row r="20" spans="1:44" ht="51" customHeight="1" x14ac:dyDescent="0.3">
      <c r="A20" s="9" t="s">
        <v>0</v>
      </c>
      <c r="B20" s="9" t="e">
        <f>VLOOKUP(#REF!,[1]Dpto!$G$2:$I$1125,2,FALSE)</f>
        <v>#REF!</v>
      </c>
      <c r="C20" s="9" t="str">
        <f>VLOOKUP(X20,[1]Proyectos!$B$2:$D$3,3,FALSE)</f>
        <v>CONSER</v>
      </c>
      <c r="D20" s="9" t="e">
        <f>VLOOKUP(#REF!,[1]Proyectos!$D$6:$E$9,2,FALSE)</f>
        <v>#REF!</v>
      </c>
      <c r="E20" s="9" t="e">
        <f>VLOOKUP(#REF!,[1]Proyectos!$B$12:$C$22,2,FALSE)</f>
        <v>#REF!</v>
      </c>
      <c r="F20" s="9" t="e">
        <f>VLOOKUP(AC20,[1]Indi!$B$9:$C$36,2,FALSE)</f>
        <v>#N/A</v>
      </c>
      <c r="G20" s="9" t="str">
        <f>+IFERROR(IF(D20="MISIONAL",VLOOKUP(#REF!,[1]Actividades!$B$12:$C$25,2,FALSE),IF(D20="TASAS",VLOOKUP(#REF!,[1]Actividades!$B$26:$C$34,2,FALSE),IF(D20="MIPG",VLOOKUP(#REF!,[1]Actividades!$B$35:$C$41,2,FALSE),IF(D20="INFRA",VLOOKUP(#REF!,[1]Actividades!$B$42:$C$44,2,FALSE),"")))),"")</f>
        <v/>
      </c>
      <c r="H20" s="3"/>
      <c r="I20" s="7" t="s">
        <v>477</v>
      </c>
      <c r="J20" s="145" t="s">
        <v>464</v>
      </c>
      <c r="K20" s="150" t="s">
        <v>491</v>
      </c>
      <c r="L20" s="7" t="s">
        <v>198</v>
      </c>
      <c r="M20" s="145" t="s">
        <v>103</v>
      </c>
      <c r="N20" s="10" t="s">
        <v>466</v>
      </c>
      <c r="O20" s="7" t="s">
        <v>7</v>
      </c>
      <c r="P20" s="7" t="s">
        <v>6</v>
      </c>
      <c r="Q20" s="146">
        <v>607549000</v>
      </c>
      <c r="R20" s="35"/>
      <c r="S20" s="8"/>
      <c r="T20" s="8"/>
      <c r="U20" s="8"/>
      <c r="V20" s="35">
        <f t="shared" si="3"/>
        <v>607549000</v>
      </c>
      <c r="W20" s="35">
        <f t="shared" si="4"/>
        <v>607549000</v>
      </c>
      <c r="X20" s="26" t="s">
        <v>465</v>
      </c>
      <c r="Y20" s="10" t="s">
        <v>19</v>
      </c>
      <c r="Z20" s="147">
        <v>202300000000060</v>
      </c>
      <c r="AA20" s="147" t="s">
        <v>55</v>
      </c>
      <c r="AB20" s="10" t="str">
        <f t="shared" si="0"/>
        <v>3202018</v>
      </c>
      <c r="AC20" s="10"/>
      <c r="AD20" s="10" t="s">
        <v>256</v>
      </c>
      <c r="AE20" s="3"/>
      <c r="AF20" s="3"/>
      <c r="AG20" s="3"/>
      <c r="AH20" s="3"/>
      <c r="AI20" s="3"/>
      <c r="AJ20" s="3"/>
      <c r="AK20" s="3"/>
      <c r="AL20" s="3"/>
      <c r="AM20" s="3"/>
      <c r="AN20" s="3"/>
      <c r="AO20" s="3"/>
      <c r="AP20" s="3"/>
      <c r="AQ20" s="3"/>
      <c r="AR20" s="3"/>
    </row>
    <row r="21" spans="1:44" ht="51" customHeight="1" x14ac:dyDescent="0.3">
      <c r="A21" s="9" t="s">
        <v>0</v>
      </c>
      <c r="B21" s="9" t="e">
        <f>VLOOKUP(#REF!,[1]Dpto!$G$2:$I$1125,2,FALSE)</f>
        <v>#REF!</v>
      </c>
      <c r="C21" s="9" t="str">
        <f>VLOOKUP(X21,[1]Proyectos!$B$2:$D$3,3,FALSE)</f>
        <v>CONSER</v>
      </c>
      <c r="D21" s="9" t="e">
        <f>VLOOKUP(#REF!,[1]Proyectos!$D$6:$E$9,2,FALSE)</f>
        <v>#REF!</v>
      </c>
      <c r="E21" s="9" t="e">
        <f>VLOOKUP(#REF!,[1]Proyectos!$B$12:$C$22,2,FALSE)</f>
        <v>#REF!</v>
      </c>
      <c r="F21" s="9" t="e">
        <f>VLOOKUP(AC21,[1]Indi!$B$9:$C$36,2,FALSE)</f>
        <v>#N/A</v>
      </c>
      <c r="G21" s="9" t="str">
        <f>+IFERROR(IF(D21="MISIONAL",VLOOKUP(#REF!,[1]Actividades!$B$12:$C$25,2,FALSE),IF(D21="TASAS",VLOOKUP(#REF!,[1]Actividades!$B$26:$C$34,2,FALSE),IF(D21="MIPG",VLOOKUP(#REF!,[1]Actividades!$B$35:$C$41,2,FALSE),IF(D21="INFRA",VLOOKUP(#REF!,[1]Actividades!$B$42:$C$44,2,FALSE),"")))),"")</f>
        <v/>
      </c>
      <c r="H21" s="3"/>
      <c r="I21" s="7" t="s">
        <v>478</v>
      </c>
      <c r="J21" s="145" t="s">
        <v>464</v>
      </c>
      <c r="K21" s="145" t="s">
        <v>491</v>
      </c>
      <c r="L21" s="7" t="s">
        <v>195</v>
      </c>
      <c r="M21" s="145" t="s">
        <v>103</v>
      </c>
      <c r="N21" s="10" t="s">
        <v>466</v>
      </c>
      <c r="O21" s="7" t="s">
        <v>7</v>
      </c>
      <c r="P21" s="7" t="s">
        <v>6</v>
      </c>
      <c r="Q21" s="146">
        <v>337771000</v>
      </c>
      <c r="R21" s="35"/>
      <c r="S21" s="8"/>
      <c r="T21" s="8"/>
      <c r="U21" s="8"/>
      <c r="V21" s="35">
        <f t="shared" ref="V21:V34" si="5">+Q21-R21+S21</f>
        <v>337771000</v>
      </c>
      <c r="W21" s="35">
        <f t="shared" ref="W21:W34" si="6">+Q21-R21+S21-T21+U21</f>
        <v>337771000</v>
      </c>
      <c r="X21" s="26" t="s">
        <v>465</v>
      </c>
      <c r="Y21" s="10" t="s">
        <v>19</v>
      </c>
      <c r="Z21" s="147">
        <v>202300000000060</v>
      </c>
      <c r="AA21" s="147" t="s">
        <v>30</v>
      </c>
      <c r="AB21" s="10" t="str">
        <f t="shared" si="0"/>
        <v>3202008</v>
      </c>
      <c r="AC21" s="10"/>
      <c r="AD21" s="10" t="s">
        <v>123</v>
      </c>
      <c r="AE21" s="3"/>
      <c r="AF21" s="3"/>
      <c r="AG21" s="3"/>
      <c r="AH21" s="3"/>
      <c r="AI21" s="3"/>
      <c r="AJ21" s="3"/>
      <c r="AK21" s="3"/>
      <c r="AL21" s="3"/>
      <c r="AM21" s="3"/>
      <c r="AN21" s="3"/>
      <c r="AO21" s="3"/>
      <c r="AP21" s="3"/>
      <c r="AQ21" s="3"/>
      <c r="AR21" s="3"/>
    </row>
    <row r="22" spans="1:44" ht="51" customHeight="1" x14ac:dyDescent="0.3">
      <c r="A22" s="9" t="s">
        <v>0</v>
      </c>
      <c r="B22" s="9" t="e">
        <f>VLOOKUP(#REF!,[1]Dpto!$G$2:$I$1125,2,FALSE)</f>
        <v>#REF!</v>
      </c>
      <c r="C22" s="9" t="str">
        <f>VLOOKUP(X22,[1]Proyectos!$B$2:$D$3,3,FALSE)</f>
        <v>CONSER</v>
      </c>
      <c r="D22" s="9" t="e">
        <f>VLOOKUP(#REF!,[1]Proyectos!$D$6:$E$9,2,FALSE)</f>
        <v>#REF!</v>
      </c>
      <c r="E22" s="9" t="e">
        <f>VLOOKUP(#REF!,[1]Proyectos!$B$12:$C$22,2,FALSE)</f>
        <v>#REF!</v>
      </c>
      <c r="F22" s="9" t="e">
        <f>VLOOKUP(AC22,[1]Indi!$B$9:$C$36,2,FALSE)</f>
        <v>#N/A</v>
      </c>
      <c r="G22" s="9" t="str">
        <f>+IFERROR(IF(D22="MISIONAL",VLOOKUP(#REF!,[1]Actividades!$B$12:$C$25,2,FALSE),IF(D22="TASAS",VLOOKUP(#REF!,[1]Actividades!$B$26:$C$34,2,FALSE),IF(D22="MIPG",VLOOKUP(#REF!,[1]Actividades!$B$35:$C$41,2,FALSE),IF(D22="INFRA",VLOOKUP(#REF!,[1]Actividades!$B$42:$C$44,2,FALSE),"")))),"")</f>
        <v/>
      </c>
      <c r="H22" s="3"/>
      <c r="I22" s="7" t="s">
        <v>479</v>
      </c>
      <c r="J22" s="145" t="s">
        <v>464</v>
      </c>
      <c r="K22" s="151" t="s">
        <v>491</v>
      </c>
      <c r="L22" s="7" t="s">
        <v>195</v>
      </c>
      <c r="M22" s="145" t="s">
        <v>103</v>
      </c>
      <c r="N22" s="10" t="s">
        <v>466</v>
      </c>
      <c r="O22" s="7" t="s">
        <v>7</v>
      </c>
      <c r="P22" s="7" t="s">
        <v>6</v>
      </c>
      <c r="Q22" s="146">
        <v>91220000</v>
      </c>
      <c r="R22" s="35"/>
      <c r="S22" s="8"/>
      <c r="T22" s="8"/>
      <c r="U22" s="8"/>
      <c r="V22" s="35">
        <f t="shared" si="5"/>
        <v>91220000</v>
      </c>
      <c r="W22" s="35">
        <f t="shared" si="6"/>
        <v>91220000</v>
      </c>
      <c r="X22" s="26" t="s">
        <v>465</v>
      </c>
      <c r="Y22" s="10" t="s">
        <v>19</v>
      </c>
      <c r="Z22" s="147">
        <v>202300000000060</v>
      </c>
      <c r="AA22" s="147" t="s">
        <v>30</v>
      </c>
      <c r="AB22" s="10" t="str">
        <f t="shared" si="0"/>
        <v>3202008</v>
      </c>
      <c r="AC22" s="10"/>
      <c r="AD22" s="10" t="s">
        <v>143</v>
      </c>
      <c r="AE22" s="3"/>
      <c r="AF22" s="3"/>
      <c r="AG22" s="3"/>
      <c r="AH22" s="3"/>
      <c r="AI22" s="3"/>
      <c r="AJ22" s="3"/>
      <c r="AK22" s="3"/>
      <c r="AL22" s="3"/>
      <c r="AM22" s="3"/>
      <c r="AN22" s="3"/>
      <c r="AO22" s="3"/>
      <c r="AP22" s="3"/>
      <c r="AQ22" s="3"/>
      <c r="AR22" s="3"/>
    </row>
    <row r="23" spans="1:44" ht="51" customHeight="1" x14ac:dyDescent="0.3">
      <c r="A23" s="9"/>
      <c r="B23" s="9"/>
      <c r="C23" s="9"/>
      <c r="D23" s="9"/>
      <c r="E23" s="9"/>
      <c r="F23" s="9"/>
      <c r="G23" s="9"/>
      <c r="H23" s="3"/>
      <c r="I23" s="7" t="s">
        <v>480</v>
      </c>
      <c r="J23" s="145" t="s">
        <v>464</v>
      </c>
      <c r="K23" s="145" t="s">
        <v>491</v>
      </c>
      <c r="L23" s="7" t="s">
        <v>195</v>
      </c>
      <c r="M23" s="145" t="s">
        <v>103</v>
      </c>
      <c r="N23" s="10" t="s">
        <v>466</v>
      </c>
      <c r="O23" s="7" t="s">
        <v>7</v>
      </c>
      <c r="P23" s="7" t="s">
        <v>6</v>
      </c>
      <c r="Q23" s="146">
        <v>233798000</v>
      </c>
      <c r="R23" s="35"/>
      <c r="S23" s="8"/>
      <c r="T23" s="8"/>
      <c r="U23" s="8"/>
      <c r="V23" s="35">
        <f t="shared" si="5"/>
        <v>233798000</v>
      </c>
      <c r="W23" s="35">
        <f t="shared" si="6"/>
        <v>233798000</v>
      </c>
      <c r="X23" s="26" t="s">
        <v>465</v>
      </c>
      <c r="Y23" s="10" t="s">
        <v>19</v>
      </c>
      <c r="Z23" s="147">
        <v>202300000000060</v>
      </c>
      <c r="AA23" s="147" t="s">
        <v>30</v>
      </c>
      <c r="AB23" s="10" t="str">
        <f t="shared" si="0"/>
        <v>3202008</v>
      </c>
      <c r="AC23" s="10"/>
      <c r="AD23" s="10" t="s">
        <v>494</v>
      </c>
      <c r="AE23" s="3"/>
      <c r="AF23" s="3"/>
      <c r="AG23" s="3"/>
      <c r="AH23" s="3"/>
      <c r="AI23" s="3"/>
      <c r="AJ23" s="3"/>
      <c r="AK23" s="3"/>
      <c r="AL23" s="3"/>
      <c r="AM23" s="3"/>
      <c r="AN23" s="3"/>
      <c r="AO23" s="3"/>
      <c r="AP23" s="3"/>
      <c r="AQ23" s="3"/>
      <c r="AR23" s="3"/>
    </row>
    <row r="24" spans="1:44" ht="51" customHeight="1" x14ac:dyDescent="0.3">
      <c r="A24" s="9" t="s">
        <v>0</v>
      </c>
      <c r="B24" s="9" t="e">
        <f>VLOOKUP(#REF!,[1]Dpto!$G$2:$I$1125,2,FALSE)</f>
        <v>#REF!</v>
      </c>
      <c r="C24" s="9" t="str">
        <f>VLOOKUP(X24,[1]Proyectos!$B$2:$D$3,3,FALSE)</f>
        <v>CONSER</v>
      </c>
      <c r="D24" s="9" t="e">
        <f>VLOOKUP(#REF!,[1]Proyectos!$D$6:$E$9,2,FALSE)</f>
        <v>#REF!</v>
      </c>
      <c r="E24" s="9" t="e">
        <f>VLOOKUP(#REF!,[1]Proyectos!$B$12:$C$22,2,FALSE)</f>
        <v>#REF!</v>
      </c>
      <c r="F24" s="9" t="e">
        <f>VLOOKUP(AC24,[1]Indi!$B$9:$C$36,2,FALSE)</f>
        <v>#N/A</v>
      </c>
      <c r="G24" s="9" t="str">
        <f>+IFERROR(IF(D24="MISIONAL",VLOOKUP(#REF!,[1]Actividades!$B$12:$C$25,2,FALSE),IF(D24="TASAS",VLOOKUP(#REF!,[1]Actividades!$B$26:$C$34,2,FALSE),IF(D24="MIPG",VLOOKUP(#REF!,[1]Actividades!$B$35:$C$41,2,FALSE),IF(D24="INFRA",VLOOKUP(#REF!,[1]Actividades!$B$42:$C$44,2,FALSE),"")))),"")</f>
        <v/>
      </c>
      <c r="H24" s="3"/>
      <c r="I24" s="7" t="s">
        <v>481</v>
      </c>
      <c r="J24" s="145" t="s">
        <v>464</v>
      </c>
      <c r="K24" s="145" t="s">
        <v>491</v>
      </c>
      <c r="L24" s="7" t="s">
        <v>195</v>
      </c>
      <c r="M24" s="145" t="s">
        <v>103</v>
      </c>
      <c r="N24" s="10" t="s">
        <v>466</v>
      </c>
      <c r="O24" s="7" t="s">
        <v>192</v>
      </c>
      <c r="P24" s="7" t="s">
        <v>6</v>
      </c>
      <c r="Q24" s="146">
        <v>137920000</v>
      </c>
      <c r="R24" s="35"/>
      <c r="S24" s="8"/>
      <c r="T24" s="8"/>
      <c r="U24" s="8"/>
      <c r="V24" s="35">
        <f t="shared" si="5"/>
        <v>137920000</v>
      </c>
      <c r="W24" s="35">
        <f t="shared" si="6"/>
        <v>137920000</v>
      </c>
      <c r="X24" s="26" t="s">
        <v>465</v>
      </c>
      <c r="Y24" s="10" t="s">
        <v>19</v>
      </c>
      <c r="Z24" s="147">
        <v>202300000000060</v>
      </c>
      <c r="AA24" s="147" t="s">
        <v>30</v>
      </c>
      <c r="AB24" s="10" t="str">
        <f t="shared" si="0"/>
        <v>3202008</v>
      </c>
      <c r="AC24" s="10"/>
      <c r="AD24" s="10" t="s">
        <v>135</v>
      </c>
      <c r="AE24" s="3"/>
      <c r="AF24" s="3"/>
      <c r="AG24" s="3"/>
      <c r="AH24" s="3"/>
      <c r="AI24" s="3"/>
      <c r="AJ24" s="3"/>
      <c r="AK24" s="3"/>
      <c r="AL24" s="3"/>
      <c r="AM24" s="3"/>
      <c r="AN24" s="3"/>
      <c r="AO24" s="3"/>
      <c r="AP24" s="3"/>
      <c r="AQ24" s="3"/>
      <c r="AR24" s="3"/>
    </row>
    <row r="25" spans="1:44" ht="51" customHeight="1" x14ac:dyDescent="0.3">
      <c r="A25" s="9" t="s">
        <v>0</v>
      </c>
      <c r="B25" s="9" t="e">
        <f>VLOOKUP(#REF!,[1]Dpto!$G$2:$I$1125,2,FALSE)</f>
        <v>#REF!</v>
      </c>
      <c r="C25" s="9" t="str">
        <f>VLOOKUP(X25,[1]Proyectos!$B$2:$D$3,3,FALSE)</f>
        <v>CONSER</v>
      </c>
      <c r="D25" s="9" t="e">
        <f>VLOOKUP(#REF!,[1]Proyectos!$D$6:$E$9,2,FALSE)</f>
        <v>#REF!</v>
      </c>
      <c r="E25" s="9" t="e">
        <f>VLOOKUP(#REF!,[1]Proyectos!$B$12:$C$22,2,FALSE)</f>
        <v>#REF!</v>
      </c>
      <c r="F25" s="9" t="e">
        <f>VLOOKUP(AC25,[1]Indi!$B$9:$C$36,2,FALSE)</f>
        <v>#N/A</v>
      </c>
      <c r="G25" s="9" t="str">
        <f>+IFERROR(IF(D25="MISIONAL",VLOOKUP(#REF!,[1]Actividades!$B$12:$C$25,2,FALSE),IF(D25="TASAS",VLOOKUP(#REF!,[1]Actividades!$B$26:$C$34,2,FALSE),IF(D25="MIPG",VLOOKUP(#REF!,[1]Actividades!$B$35:$C$41,2,FALSE),IF(D25="INFRA",VLOOKUP(#REF!,[1]Actividades!$B$42:$C$44,2,FALSE),"")))),"")</f>
        <v/>
      </c>
      <c r="H25" s="3"/>
      <c r="I25" s="7" t="s">
        <v>482</v>
      </c>
      <c r="J25" s="145" t="s">
        <v>464</v>
      </c>
      <c r="K25" s="145" t="s">
        <v>491</v>
      </c>
      <c r="L25" s="7" t="s">
        <v>195</v>
      </c>
      <c r="M25" s="145" t="s">
        <v>103</v>
      </c>
      <c r="N25" s="10" t="s">
        <v>466</v>
      </c>
      <c r="O25" s="7" t="s">
        <v>7</v>
      </c>
      <c r="P25" s="7" t="s">
        <v>6</v>
      </c>
      <c r="Q25" s="146">
        <v>1348316801</v>
      </c>
      <c r="R25" s="35"/>
      <c r="S25" s="8"/>
      <c r="T25" s="8"/>
      <c r="U25" s="8"/>
      <c r="V25" s="35">
        <f t="shared" si="5"/>
        <v>1348316801</v>
      </c>
      <c r="W25" s="35">
        <f t="shared" si="6"/>
        <v>1348316801</v>
      </c>
      <c r="X25" s="26" t="s">
        <v>465</v>
      </c>
      <c r="Y25" s="10" t="s">
        <v>19</v>
      </c>
      <c r="Z25" s="147">
        <v>202300000000060</v>
      </c>
      <c r="AA25" s="147" t="s">
        <v>30</v>
      </c>
      <c r="AB25" s="10" t="str">
        <f t="shared" si="0"/>
        <v>3202008</v>
      </c>
      <c r="AC25" s="10"/>
      <c r="AD25" s="10" t="s">
        <v>492</v>
      </c>
      <c r="AE25" s="3"/>
      <c r="AF25" s="3"/>
      <c r="AG25" s="3"/>
      <c r="AH25" s="3"/>
      <c r="AI25" s="3"/>
      <c r="AJ25" s="3"/>
      <c r="AK25" s="3"/>
      <c r="AL25" s="3"/>
      <c r="AM25" s="3"/>
      <c r="AN25" s="3"/>
      <c r="AO25" s="3"/>
      <c r="AP25" s="3"/>
      <c r="AQ25" s="3"/>
      <c r="AR25" s="3"/>
    </row>
    <row r="26" spans="1:44" ht="51" customHeight="1" x14ac:dyDescent="0.3">
      <c r="A26" s="9" t="s">
        <v>0</v>
      </c>
      <c r="B26" s="9" t="e">
        <f>VLOOKUP(#REF!,[1]Dpto!$G$2:$I$1125,2,FALSE)</f>
        <v>#REF!</v>
      </c>
      <c r="C26" s="9" t="str">
        <f>VLOOKUP(X26,[1]Proyectos!$B$2:$D$3,3,FALSE)</f>
        <v>CONSER</v>
      </c>
      <c r="D26" s="9" t="e">
        <f>VLOOKUP(#REF!,[1]Proyectos!$D$6:$E$9,2,FALSE)</f>
        <v>#REF!</v>
      </c>
      <c r="E26" s="9" t="e">
        <f>VLOOKUP(#REF!,[1]Proyectos!$B$12:$C$22,2,FALSE)</f>
        <v>#REF!</v>
      </c>
      <c r="F26" s="9" t="e">
        <f>VLOOKUP(AC26,[1]Indi!$B$9:$C$36,2,FALSE)</f>
        <v>#N/A</v>
      </c>
      <c r="G26" s="9" t="str">
        <f>+IFERROR(IF(D26="MISIONAL",VLOOKUP(#REF!,[1]Actividades!$B$12:$C$25,2,FALSE),IF(D26="TASAS",VLOOKUP(#REF!,[1]Actividades!$B$26:$C$34,2,FALSE),IF(D26="MIPG",VLOOKUP(#REF!,[1]Actividades!$B$35:$C$41,2,FALSE),IF(D26="INFRA",VLOOKUP(#REF!,[1]Actividades!$B$42:$C$44,2,FALSE),"")))),"")</f>
        <v/>
      </c>
      <c r="H26" s="3"/>
      <c r="I26" s="7" t="s">
        <v>483</v>
      </c>
      <c r="J26" s="145" t="s">
        <v>464</v>
      </c>
      <c r="K26" s="145" t="s">
        <v>491</v>
      </c>
      <c r="L26" s="7" t="s">
        <v>195</v>
      </c>
      <c r="M26" s="145" t="s">
        <v>103</v>
      </c>
      <c r="N26" s="10" t="s">
        <v>466</v>
      </c>
      <c r="O26" s="7" t="s">
        <v>7</v>
      </c>
      <c r="P26" s="7" t="s">
        <v>6</v>
      </c>
      <c r="Q26" s="146">
        <v>72250000</v>
      </c>
      <c r="R26" s="35"/>
      <c r="S26" s="8"/>
      <c r="T26" s="8"/>
      <c r="U26" s="8"/>
      <c r="V26" s="35">
        <f t="shared" si="5"/>
        <v>72250000</v>
      </c>
      <c r="W26" s="35">
        <f t="shared" si="6"/>
        <v>72250000</v>
      </c>
      <c r="X26" s="26" t="s">
        <v>465</v>
      </c>
      <c r="Y26" s="10" t="s">
        <v>19</v>
      </c>
      <c r="Z26" s="147">
        <v>202300000000060</v>
      </c>
      <c r="AA26" s="147" t="s">
        <v>60</v>
      </c>
      <c r="AB26" s="10" t="str">
        <f t="shared" si="0"/>
        <v>3202038</v>
      </c>
      <c r="AC26" s="10"/>
      <c r="AD26" s="10" t="s">
        <v>134</v>
      </c>
      <c r="AE26" s="3"/>
      <c r="AF26" s="3"/>
      <c r="AG26" s="3"/>
      <c r="AH26" s="3"/>
      <c r="AI26" s="3"/>
      <c r="AJ26" s="3"/>
      <c r="AK26" s="3"/>
      <c r="AL26" s="3"/>
      <c r="AM26" s="3"/>
      <c r="AN26" s="3"/>
      <c r="AO26" s="3"/>
      <c r="AP26" s="3"/>
      <c r="AQ26" s="3"/>
      <c r="AR26" s="3"/>
    </row>
    <row r="27" spans="1:44" ht="51" customHeight="1" x14ac:dyDescent="0.3">
      <c r="A27" s="9" t="s">
        <v>0</v>
      </c>
      <c r="B27" s="9" t="e">
        <f>VLOOKUP(#REF!,[1]Dpto!$G$2:$I$1125,2,FALSE)</f>
        <v>#REF!</v>
      </c>
      <c r="C27" s="9" t="str">
        <f>VLOOKUP(X27,[1]Proyectos!$B$2:$D$3,3,FALSE)</f>
        <v>CONSER</v>
      </c>
      <c r="D27" s="9" t="e">
        <f>VLOOKUP(#REF!,[1]Proyectos!$D$6:$E$9,2,FALSE)</f>
        <v>#REF!</v>
      </c>
      <c r="E27" s="9" t="e">
        <f>VLOOKUP(#REF!,[1]Proyectos!$B$12:$C$22,2,FALSE)</f>
        <v>#REF!</v>
      </c>
      <c r="F27" s="9" t="e">
        <f>VLOOKUP(AC27,[1]Indi!$B$9:$C$36,2,FALSE)</f>
        <v>#N/A</v>
      </c>
      <c r="G27" s="9" t="str">
        <f>+IFERROR(IF(D27="MISIONAL",VLOOKUP(#REF!,[1]Actividades!$B$12:$C$25,2,FALSE),IF(D27="TASAS",VLOOKUP(#REF!,[1]Actividades!$B$26:$C$34,2,FALSE),IF(D27="MIPG",VLOOKUP(#REF!,[1]Actividades!$B$35:$C$41,2,FALSE),IF(D27="INFRA",VLOOKUP(#REF!,[1]Actividades!$B$42:$C$44,2,FALSE),"")))),"")</f>
        <v/>
      </c>
      <c r="H27" s="3"/>
      <c r="I27" s="7" t="s">
        <v>484</v>
      </c>
      <c r="J27" s="145" t="s">
        <v>464</v>
      </c>
      <c r="K27" s="145" t="s">
        <v>491</v>
      </c>
      <c r="L27" s="7" t="s">
        <v>195</v>
      </c>
      <c r="M27" s="145" t="s">
        <v>103</v>
      </c>
      <c r="N27" s="10" t="s">
        <v>466</v>
      </c>
      <c r="O27" s="7" t="s">
        <v>7</v>
      </c>
      <c r="P27" s="7" t="s">
        <v>6</v>
      </c>
      <c r="Q27" s="146">
        <v>210255000</v>
      </c>
      <c r="R27" s="35"/>
      <c r="S27" s="8"/>
      <c r="T27" s="8"/>
      <c r="U27" s="8"/>
      <c r="V27" s="35">
        <f t="shared" si="5"/>
        <v>210255000</v>
      </c>
      <c r="W27" s="35">
        <f t="shared" si="6"/>
        <v>210255000</v>
      </c>
      <c r="X27" s="26" t="s">
        <v>465</v>
      </c>
      <c r="Y27" s="10" t="s">
        <v>19</v>
      </c>
      <c r="Z27" s="147">
        <v>202300000000060</v>
      </c>
      <c r="AA27" s="147" t="s">
        <v>17</v>
      </c>
      <c r="AB27" s="10" t="str">
        <f t="shared" si="0"/>
        <v>3202052</v>
      </c>
      <c r="AC27" s="10"/>
      <c r="AD27" s="10" t="s">
        <v>495</v>
      </c>
      <c r="AE27" s="3"/>
      <c r="AF27" s="3"/>
      <c r="AG27" s="3"/>
      <c r="AH27" s="3"/>
      <c r="AI27" s="3"/>
      <c r="AJ27" s="3"/>
      <c r="AK27" s="3"/>
      <c r="AL27" s="3"/>
      <c r="AM27" s="3"/>
      <c r="AN27" s="3"/>
      <c r="AO27" s="3"/>
      <c r="AP27" s="3"/>
      <c r="AQ27" s="3"/>
      <c r="AR27" s="3"/>
    </row>
    <row r="28" spans="1:44" ht="51" customHeight="1" x14ac:dyDescent="0.3">
      <c r="A28" s="9" t="s">
        <v>0</v>
      </c>
      <c r="B28" s="9" t="e">
        <f>VLOOKUP(#REF!,[1]Dpto!$G$2:$I$1125,2,FALSE)</f>
        <v>#REF!</v>
      </c>
      <c r="C28" s="9" t="str">
        <f>VLOOKUP(X28,[1]Proyectos!$B$2:$D$3,3,FALSE)</f>
        <v>CONSER</v>
      </c>
      <c r="D28" s="9" t="e">
        <f>VLOOKUP(#REF!,[1]Proyectos!$D$6:$E$9,2,FALSE)</f>
        <v>#REF!</v>
      </c>
      <c r="E28" s="9" t="e">
        <f>VLOOKUP(#REF!,[1]Proyectos!$B$12:$C$22,2,FALSE)</f>
        <v>#REF!</v>
      </c>
      <c r="F28" s="9" t="e">
        <f>VLOOKUP(AC28,[1]Indi!$B$9:$C$36,2,FALSE)</f>
        <v>#N/A</v>
      </c>
      <c r="G28" s="9" t="str">
        <f>+IFERROR(IF(D28="MISIONAL",VLOOKUP(#REF!,[1]Actividades!$B$12:$C$25,2,FALSE),IF(D28="TASAS",VLOOKUP(#REF!,[1]Actividades!$B$26:$C$34,2,FALSE),IF(D28="MIPG",VLOOKUP(#REF!,[1]Actividades!$B$35:$C$41,2,FALSE),IF(D28="INFRA",VLOOKUP(#REF!,[1]Actividades!$B$42:$C$44,2,FALSE),"")))),"")</f>
        <v/>
      </c>
      <c r="H28" s="3"/>
      <c r="I28" s="7" t="s">
        <v>485</v>
      </c>
      <c r="J28" s="145" t="s">
        <v>464</v>
      </c>
      <c r="K28" s="145" t="s">
        <v>491</v>
      </c>
      <c r="L28" s="7" t="s">
        <v>195</v>
      </c>
      <c r="M28" s="145" t="s">
        <v>103</v>
      </c>
      <c r="N28" s="10" t="s">
        <v>466</v>
      </c>
      <c r="O28" s="7" t="s">
        <v>7</v>
      </c>
      <c r="P28" s="7" t="s">
        <v>6</v>
      </c>
      <c r="Q28" s="146">
        <v>342935000</v>
      </c>
      <c r="R28" s="35"/>
      <c r="S28" s="8"/>
      <c r="T28" s="8"/>
      <c r="U28" s="8"/>
      <c r="V28" s="35">
        <f t="shared" si="5"/>
        <v>342935000</v>
      </c>
      <c r="W28" s="35">
        <f t="shared" si="6"/>
        <v>342935000</v>
      </c>
      <c r="X28" s="26" t="s">
        <v>465</v>
      </c>
      <c r="Y28" s="10" t="s">
        <v>19</v>
      </c>
      <c r="Z28" s="147">
        <v>202300000000060</v>
      </c>
      <c r="AA28" s="147" t="s">
        <v>462</v>
      </c>
      <c r="AB28" s="10" t="str">
        <f t="shared" si="0"/>
        <v>3202053</v>
      </c>
      <c r="AC28" s="10"/>
      <c r="AD28" s="10" t="s">
        <v>136</v>
      </c>
      <c r="AE28" s="3"/>
      <c r="AF28" s="3"/>
      <c r="AG28" s="3"/>
      <c r="AH28" s="3"/>
      <c r="AI28" s="3"/>
      <c r="AJ28" s="3"/>
      <c r="AK28" s="3"/>
      <c r="AL28" s="3"/>
      <c r="AM28" s="3"/>
      <c r="AN28" s="3"/>
      <c r="AO28" s="3"/>
      <c r="AP28" s="3"/>
      <c r="AQ28" s="3"/>
      <c r="AR28" s="3"/>
    </row>
    <row r="29" spans="1:44" ht="51" customHeight="1" x14ac:dyDescent="0.3">
      <c r="A29" s="9"/>
      <c r="B29" s="9"/>
      <c r="C29" s="9"/>
      <c r="D29" s="9"/>
      <c r="E29" s="9"/>
      <c r="F29" s="9"/>
      <c r="G29" s="9"/>
      <c r="H29" s="3"/>
      <c r="I29" s="7" t="s">
        <v>486</v>
      </c>
      <c r="J29" s="145" t="s">
        <v>464</v>
      </c>
      <c r="K29" s="11" t="s">
        <v>491</v>
      </c>
      <c r="L29" s="7" t="s">
        <v>195</v>
      </c>
      <c r="M29" s="145" t="s">
        <v>103</v>
      </c>
      <c r="N29" s="10" t="s">
        <v>466</v>
      </c>
      <c r="O29" s="11" t="s">
        <v>7</v>
      </c>
      <c r="P29" s="11" t="s">
        <v>6</v>
      </c>
      <c r="Q29" s="146">
        <v>85600000</v>
      </c>
      <c r="R29" s="35"/>
      <c r="S29" s="8"/>
      <c r="T29" s="8"/>
      <c r="U29" s="8"/>
      <c r="V29" s="35">
        <f t="shared" si="5"/>
        <v>85600000</v>
      </c>
      <c r="W29" s="35">
        <f t="shared" si="6"/>
        <v>85600000</v>
      </c>
      <c r="X29" s="26" t="s">
        <v>465</v>
      </c>
      <c r="Y29" s="10" t="s">
        <v>19</v>
      </c>
      <c r="Z29" s="147">
        <v>202300000000060</v>
      </c>
      <c r="AA29" s="147" t="s">
        <v>496</v>
      </c>
      <c r="AB29" s="10" t="str">
        <f t="shared" si="0"/>
        <v>3202056</v>
      </c>
      <c r="AC29" s="10"/>
      <c r="AD29" s="10" t="s">
        <v>260</v>
      </c>
      <c r="AE29" s="3"/>
      <c r="AF29" s="3"/>
      <c r="AG29" s="3"/>
      <c r="AH29" s="3"/>
      <c r="AI29" s="3"/>
      <c r="AJ29" s="3"/>
      <c r="AK29" s="3"/>
      <c r="AL29" s="3"/>
      <c r="AM29" s="3"/>
      <c r="AN29" s="3"/>
      <c r="AO29" s="3"/>
      <c r="AP29" s="3"/>
      <c r="AQ29" s="3"/>
      <c r="AR29" s="3"/>
    </row>
    <row r="30" spans="1:44" ht="51" customHeight="1" x14ac:dyDescent="0.3">
      <c r="A30" s="9" t="s">
        <v>0</v>
      </c>
      <c r="B30" s="9" t="e">
        <f>VLOOKUP(#REF!,[1]Dpto!$G$2:$I$1125,2,FALSE)</f>
        <v>#REF!</v>
      </c>
      <c r="C30" s="9" t="str">
        <f>VLOOKUP(X30,[1]Proyectos!$B$2:$D$3,3,FALSE)</f>
        <v>CONSER</v>
      </c>
      <c r="D30" s="9" t="e">
        <f>VLOOKUP(#REF!,[1]Proyectos!$D$6:$E$9,2,FALSE)</f>
        <v>#REF!</v>
      </c>
      <c r="E30" s="9" t="e">
        <f>VLOOKUP(#REF!,[1]Proyectos!$B$12:$C$22,2,FALSE)</f>
        <v>#REF!</v>
      </c>
      <c r="F30" s="9" t="e">
        <f>VLOOKUP(AC30,[1]Indi!$B$9:$C$36,2,FALSE)</f>
        <v>#N/A</v>
      </c>
      <c r="G30" s="9" t="str">
        <f>+IFERROR(IF(D30="MISIONAL",VLOOKUP(#REF!,[1]Actividades!$B$12:$C$25,2,FALSE),IF(D30="TASAS",VLOOKUP(#REF!,[1]Actividades!$B$26:$C$34,2,FALSE),IF(D30="MIPG",VLOOKUP(#REF!,[1]Actividades!$B$35:$C$41,2,FALSE),IF(D30="INFRA",VLOOKUP(#REF!,[1]Actividades!$B$42:$C$44,2,FALSE),"")))),"")</f>
        <v/>
      </c>
      <c r="H30" s="3"/>
      <c r="I30" s="7" t="s">
        <v>487</v>
      </c>
      <c r="J30" s="145" t="s">
        <v>464</v>
      </c>
      <c r="K30" s="145" t="s">
        <v>491</v>
      </c>
      <c r="L30" s="7" t="s">
        <v>195</v>
      </c>
      <c r="M30" s="145" t="s">
        <v>103</v>
      </c>
      <c r="N30" s="10" t="s">
        <v>466</v>
      </c>
      <c r="O30" s="7" t="s">
        <v>7</v>
      </c>
      <c r="P30" s="7" t="s">
        <v>6</v>
      </c>
      <c r="Q30" s="146">
        <v>377968000</v>
      </c>
      <c r="R30" s="35"/>
      <c r="S30" s="8"/>
      <c r="T30" s="8"/>
      <c r="U30" s="8"/>
      <c r="V30" s="35">
        <f t="shared" si="5"/>
        <v>377968000</v>
      </c>
      <c r="W30" s="35">
        <f t="shared" si="6"/>
        <v>377968000</v>
      </c>
      <c r="X30" s="26" t="s">
        <v>465</v>
      </c>
      <c r="Y30" s="10" t="s">
        <v>19</v>
      </c>
      <c r="Z30" s="147">
        <v>202300000000060</v>
      </c>
      <c r="AA30" s="147" t="s">
        <v>24</v>
      </c>
      <c r="AB30" s="10" t="str">
        <f t="shared" si="0"/>
        <v>3202060</v>
      </c>
      <c r="AC30" s="10"/>
      <c r="AD30" s="10" t="s">
        <v>126</v>
      </c>
      <c r="AE30" s="3"/>
      <c r="AF30" s="3"/>
      <c r="AG30" s="3"/>
      <c r="AH30" s="3"/>
      <c r="AI30" s="3"/>
      <c r="AJ30" s="3"/>
      <c r="AK30" s="3"/>
      <c r="AL30" s="3"/>
      <c r="AM30" s="3"/>
      <c r="AN30" s="3"/>
      <c r="AO30" s="3"/>
      <c r="AP30" s="3"/>
      <c r="AQ30" s="3"/>
      <c r="AR30" s="3"/>
    </row>
    <row r="31" spans="1:44" ht="51" customHeight="1" x14ac:dyDescent="0.3">
      <c r="A31" s="9" t="s">
        <v>0</v>
      </c>
      <c r="B31" s="9" t="e">
        <f>VLOOKUP(#REF!,[1]Dpto!$G$2:$I$1125,2,FALSE)</f>
        <v>#REF!</v>
      </c>
      <c r="C31" s="9" t="str">
        <f>VLOOKUP(X31,[1]Proyectos!$B$2:$D$3,3,FALSE)</f>
        <v>CONSER</v>
      </c>
      <c r="D31" s="9" t="e">
        <f>VLOOKUP(#REF!,[1]Proyectos!$D$6:$E$9,2,FALSE)</f>
        <v>#REF!</v>
      </c>
      <c r="E31" s="9" t="e">
        <f>VLOOKUP(#REF!,[1]Proyectos!$B$12:$C$22,2,FALSE)</f>
        <v>#REF!</v>
      </c>
      <c r="F31" s="9" t="e">
        <f>VLOOKUP(AC31,[1]Indi!$B$9:$C$36,2,FALSE)</f>
        <v>#N/A</v>
      </c>
      <c r="G31" s="9" t="str">
        <f>+IFERROR(IF(D31="MISIONAL",VLOOKUP(#REF!,[1]Actividades!$B$12:$C$25,2,FALSE),IF(D31="TASAS",VLOOKUP(#REF!,[1]Actividades!$B$26:$C$34,2,FALSE),IF(D31="MIPG",VLOOKUP(#REF!,[1]Actividades!$B$35:$C$41,2,FALSE),IF(D31="INFRA",VLOOKUP(#REF!,[1]Actividades!$B$42:$C$44,2,FALSE),"")))),"")</f>
        <v/>
      </c>
      <c r="H31" s="3"/>
      <c r="I31" s="7" t="s">
        <v>488</v>
      </c>
      <c r="J31" s="145" t="s">
        <v>464</v>
      </c>
      <c r="K31" s="145" t="s">
        <v>491</v>
      </c>
      <c r="L31" s="7" t="s">
        <v>195</v>
      </c>
      <c r="M31" s="145" t="s">
        <v>103</v>
      </c>
      <c r="N31" s="10" t="s">
        <v>466</v>
      </c>
      <c r="O31" s="7" t="s">
        <v>7</v>
      </c>
      <c r="P31" s="7" t="s">
        <v>6</v>
      </c>
      <c r="Q31" s="146">
        <v>100342000</v>
      </c>
      <c r="R31" s="35"/>
      <c r="S31" s="8"/>
      <c r="T31" s="8"/>
      <c r="U31" s="8"/>
      <c r="V31" s="35">
        <f t="shared" si="5"/>
        <v>100342000</v>
      </c>
      <c r="W31" s="35">
        <f t="shared" si="6"/>
        <v>100342000</v>
      </c>
      <c r="X31" s="26" t="s">
        <v>465</v>
      </c>
      <c r="Y31" s="10" t="s">
        <v>19</v>
      </c>
      <c r="Z31" s="147">
        <v>202300000000060</v>
      </c>
      <c r="AA31" s="147" t="s">
        <v>24</v>
      </c>
      <c r="AB31" s="10" t="str">
        <f t="shared" si="0"/>
        <v>3202060</v>
      </c>
      <c r="AC31" s="10"/>
      <c r="AD31" s="10" t="s">
        <v>239</v>
      </c>
      <c r="AE31" s="3"/>
      <c r="AF31" s="3"/>
      <c r="AG31" s="3"/>
      <c r="AH31" s="3"/>
      <c r="AI31" s="3"/>
      <c r="AJ31" s="3"/>
      <c r="AK31" s="3"/>
      <c r="AL31" s="3"/>
      <c r="AM31" s="3"/>
      <c r="AN31" s="3"/>
      <c r="AO31" s="3"/>
      <c r="AP31" s="3"/>
      <c r="AQ31" s="3"/>
      <c r="AR31" s="3"/>
    </row>
    <row r="32" spans="1:44" ht="51" customHeight="1" x14ac:dyDescent="0.3">
      <c r="A32" s="9"/>
      <c r="B32" s="9"/>
      <c r="C32" s="9"/>
      <c r="D32" s="9"/>
      <c r="E32" s="9"/>
      <c r="F32" s="9"/>
      <c r="G32" s="9"/>
      <c r="H32" s="3"/>
      <c r="I32" s="7" t="s">
        <v>489</v>
      </c>
      <c r="J32" s="145" t="s">
        <v>464</v>
      </c>
      <c r="K32" s="145" t="s">
        <v>491</v>
      </c>
      <c r="L32" s="7" t="s">
        <v>194</v>
      </c>
      <c r="M32" s="145" t="s">
        <v>103</v>
      </c>
      <c r="N32" s="10" t="s">
        <v>466</v>
      </c>
      <c r="O32" s="7" t="s">
        <v>7</v>
      </c>
      <c r="P32" s="7" t="s">
        <v>6</v>
      </c>
      <c r="Q32" s="146">
        <v>766831500</v>
      </c>
      <c r="R32" s="35"/>
      <c r="S32" s="8"/>
      <c r="T32" s="8"/>
      <c r="U32" s="8"/>
      <c r="V32" s="35">
        <f t="shared" si="5"/>
        <v>766831500</v>
      </c>
      <c r="W32" s="35">
        <f t="shared" si="6"/>
        <v>766831500</v>
      </c>
      <c r="X32" s="26" t="s">
        <v>465</v>
      </c>
      <c r="Y32" s="10" t="s">
        <v>19</v>
      </c>
      <c r="Z32" s="147">
        <v>202300000000060</v>
      </c>
      <c r="AA32" s="147" t="s">
        <v>30</v>
      </c>
      <c r="AB32" s="10" t="str">
        <f t="shared" si="0"/>
        <v>3202008</v>
      </c>
      <c r="AC32" s="10"/>
      <c r="AD32" s="10" t="s">
        <v>262</v>
      </c>
      <c r="AE32" s="3"/>
      <c r="AF32" s="3"/>
      <c r="AG32" s="3"/>
      <c r="AH32" s="3"/>
      <c r="AI32" s="3"/>
      <c r="AJ32" s="3"/>
      <c r="AK32" s="3"/>
      <c r="AL32" s="3"/>
      <c r="AM32" s="3"/>
      <c r="AN32" s="3"/>
      <c r="AO32" s="3"/>
      <c r="AP32" s="3"/>
      <c r="AQ32" s="3"/>
      <c r="AR32" s="3"/>
    </row>
    <row r="33" spans="1:44" ht="51" customHeight="1" x14ac:dyDescent="0.3">
      <c r="A33" s="9" t="s">
        <v>0</v>
      </c>
      <c r="B33" s="9" t="e">
        <f>VLOOKUP(#REF!,[1]Dpto!$G$2:$I$1125,2,FALSE)</f>
        <v>#REF!</v>
      </c>
      <c r="C33" s="9" t="str">
        <f>VLOOKUP(X33,[1]Proyectos!$B$2:$D$3,3,FALSE)</f>
        <v>CONSER</v>
      </c>
      <c r="D33" s="9" t="e">
        <f>VLOOKUP(#REF!,[1]Proyectos!$D$6:$E$9,2,FALSE)</f>
        <v>#REF!</v>
      </c>
      <c r="E33" s="9" t="e">
        <f>VLOOKUP(#REF!,[1]Proyectos!$B$12:$C$22,2,FALSE)</f>
        <v>#REF!</v>
      </c>
      <c r="F33" s="9" t="e">
        <f>VLOOKUP(#REF!,[1]Indi!$B$9:$C$36,2,FALSE)</f>
        <v>#REF!</v>
      </c>
      <c r="G33" s="9" t="str">
        <f>+IFERROR(IF(D33="MISIONAL",VLOOKUP(#REF!,[1]Actividades!$B$12:$C$25,2,FALSE),IF(D33="TASAS",VLOOKUP(#REF!,[1]Actividades!$B$26:$C$34,2,FALSE),IF(D33="MIPG",VLOOKUP(#REF!,[1]Actividades!$B$35:$C$41,2,FALSE),IF(D33="INFRA",VLOOKUP(#REF!,[1]Actividades!$B$42:$C$44,2,FALSE),"")))),"")</f>
        <v/>
      </c>
      <c r="H33" s="3"/>
      <c r="I33" s="7" t="s">
        <v>490</v>
      </c>
      <c r="J33" s="145" t="s">
        <v>464</v>
      </c>
      <c r="K33" s="145" t="s">
        <v>491</v>
      </c>
      <c r="L33" s="7" t="s">
        <v>194</v>
      </c>
      <c r="M33" s="145" t="s">
        <v>103</v>
      </c>
      <c r="N33" s="10" t="s">
        <v>466</v>
      </c>
      <c r="O33" s="7" t="s">
        <v>7</v>
      </c>
      <c r="P33" s="7" t="s">
        <v>6</v>
      </c>
      <c r="Q33" s="146">
        <v>785920000</v>
      </c>
      <c r="R33" s="35"/>
      <c r="S33" s="8"/>
      <c r="T33" s="8"/>
      <c r="U33" s="8"/>
      <c r="V33" s="35">
        <f t="shared" si="5"/>
        <v>785920000</v>
      </c>
      <c r="W33" s="35">
        <f t="shared" si="6"/>
        <v>785920000</v>
      </c>
      <c r="X33" s="26" t="s">
        <v>465</v>
      </c>
      <c r="Y33" s="10" t="s">
        <v>19</v>
      </c>
      <c r="Z33" s="147">
        <v>202300000000060</v>
      </c>
      <c r="AA33" s="147" t="s">
        <v>493</v>
      </c>
      <c r="AB33" s="10" t="str">
        <f t="shared" si="0"/>
        <v>3202032</v>
      </c>
      <c r="AC33" s="10"/>
      <c r="AD33" s="10" t="s">
        <v>128</v>
      </c>
      <c r="AE33" s="3"/>
      <c r="AF33" s="3"/>
      <c r="AG33" s="3"/>
      <c r="AH33" s="3"/>
      <c r="AI33" s="3"/>
      <c r="AJ33" s="3"/>
      <c r="AK33" s="3"/>
      <c r="AL33" s="3"/>
      <c r="AM33" s="3"/>
      <c r="AN33" s="3"/>
      <c r="AO33" s="3"/>
      <c r="AP33" s="3"/>
      <c r="AQ33" s="3"/>
      <c r="AR33" s="3"/>
    </row>
    <row r="34" spans="1:44" ht="51" customHeight="1" x14ac:dyDescent="0.3">
      <c r="A34" s="9" t="s">
        <v>0</v>
      </c>
      <c r="B34" s="9" t="e">
        <f>VLOOKUP(#REF!,[1]Dpto!$G$2:$I$1125,2,FALSE)</f>
        <v>#REF!</v>
      </c>
      <c r="C34" s="9" t="str">
        <f>VLOOKUP(X34,[1]Proyectos!$B$2:$D$3,3,FALSE)</f>
        <v>CONSER</v>
      </c>
      <c r="D34" s="9" t="e">
        <f>VLOOKUP(#REF!,[1]Proyectos!$D$6:$E$9,2,FALSE)</f>
        <v>#REF!</v>
      </c>
      <c r="E34" s="9" t="e">
        <f>VLOOKUP(#REF!,[1]Proyectos!$B$12:$C$22,2,FALSE)</f>
        <v>#REF!</v>
      </c>
      <c r="F34" s="9" t="e">
        <f>VLOOKUP(AC34,[1]Indi!$B$9:$C$36,2,FALSE)</f>
        <v>#N/A</v>
      </c>
      <c r="G34" s="9" t="str">
        <f>+IFERROR(IF(D34="MISIONAL",VLOOKUP(#REF!,[1]Actividades!$B$12:$C$25,2,FALSE),IF(D34="TASAS",VLOOKUP(#REF!,[1]Actividades!$B$26:$C$34,2,FALSE),IF(D34="MIPG",VLOOKUP(#REF!,[1]Actividades!$B$35:$C$41,2,FALSE),IF(D34="INFRA",VLOOKUP(#REF!,[1]Actividades!$B$42:$C$44,2,FALSE),"")))),"")</f>
        <v/>
      </c>
      <c r="H34" s="3"/>
      <c r="I34" s="7" t="s">
        <v>498</v>
      </c>
      <c r="J34" s="145" t="s">
        <v>464</v>
      </c>
      <c r="K34" s="145" t="s">
        <v>491</v>
      </c>
      <c r="L34" s="7" t="s">
        <v>198</v>
      </c>
      <c r="M34" s="145" t="s">
        <v>103</v>
      </c>
      <c r="N34" s="10" t="s">
        <v>466</v>
      </c>
      <c r="O34" s="7" t="s">
        <v>7</v>
      </c>
      <c r="P34" s="7" t="s">
        <v>6</v>
      </c>
      <c r="Q34" s="146">
        <v>71929000</v>
      </c>
      <c r="R34" s="35"/>
      <c r="S34" s="8"/>
      <c r="T34" s="8"/>
      <c r="U34" s="8"/>
      <c r="V34" s="35">
        <f t="shared" si="5"/>
        <v>71929000</v>
      </c>
      <c r="W34" s="35">
        <f t="shared" si="6"/>
        <v>71929000</v>
      </c>
      <c r="X34" s="26" t="s">
        <v>465</v>
      </c>
      <c r="Y34" s="10" t="s">
        <v>19</v>
      </c>
      <c r="Z34" s="147">
        <v>202300000000060</v>
      </c>
      <c r="AA34" s="147" t="s">
        <v>201</v>
      </c>
      <c r="AB34" s="10" t="str">
        <f t="shared" si="0"/>
        <v>3202011</v>
      </c>
      <c r="AC34" s="10"/>
      <c r="AD34" s="10" t="s">
        <v>499</v>
      </c>
      <c r="AE34" s="3"/>
      <c r="AF34" s="3"/>
      <c r="AG34" s="3"/>
      <c r="AH34" s="3"/>
      <c r="AI34" s="3"/>
      <c r="AJ34" s="3"/>
      <c r="AK34" s="3"/>
      <c r="AL34" s="3"/>
      <c r="AM34" s="3"/>
      <c r="AN34" s="3"/>
      <c r="AO34" s="3"/>
      <c r="AP34" s="3"/>
      <c r="AQ34" s="3"/>
      <c r="AR34" s="3"/>
    </row>
    <row r="35" spans="1:44" ht="51" customHeight="1" x14ac:dyDescent="0.3">
      <c r="A35" s="9" t="s">
        <v>0</v>
      </c>
      <c r="B35" s="9" t="e">
        <f>VLOOKUP(#REF!,[1]Dpto!$G$2:$I$1125,2,FALSE)</f>
        <v>#REF!</v>
      </c>
      <c r="C35" s="9" t="str">
        <f>VLOOKUP(X35,[1]Proyectos!$B$2:$D$3,3,FALSE)</f>
        <v>CONSER</v>
      </c>
      <c r="D35" s="9" t="e">
        <f>VLOOKUP(#REF!,[1]Proyectos!$D$6:$E$9,2,FALSE)</f>
        <v>#REF!</v>
      </c>
      <c r="E35" s="9" t="e">
        <f>VLOOKUP(#REF!,[1]Proyectos!$B$12:$C$22,2,FALSE)</f>
        <v>#REF!</v>
      </c>
      <c r="F35" s="9" t="e">
        <f>VLOOKUP(AC35,[1]Indi!$B$9:$C$36,2,FALSE)</f>
        <v>#N/A</v>
      </c>
      <c r="G35" s="9" t="str">
        <f>+IFERROR(IF(D35="MISIONAL",VLOOKUP(#REF!,[1]Actividades!$B$12:$C$25,2,FALSE),IF(D35="TASAS",VLOOKUP(#REF!,[1]Actividades!$B$26:$C$34,2,FALSE),IF(D35="MIPG",VLOOKUP(#REF!,[1]Actividades!$B$35:$C$41,2,FALSE),IF(D35="INFRA",VLOOKUP(#REF!,[1]Actividades!$B$42:$C$44,2,FALSE),"")))),"")</f>
        <v/>
      </c>
      <c r="H35" s="3"/>
      <c r="I35" s="7" t="s">
        <v>500</v>
      </c>
      <c r="J35" s="10" t="s">
        <v>663</v>
      </c>
      <c r="K35" s="11" t="s">
        <v>125</v>
      </c>
      <c r="L35" s="7" t="s">
        <v>146</v>
      </c>
      <c r="M35" s="145" t="s">
        <v>103</v>
      </c>
      <c r="N35" s="11" t="s">
        <v>466</v>
      </c>
      <c r="O35" s="7" t="s">
        <v>7</v>
      </c>
      <c r="P35" s="7" t="s">
        <v>6</v>
      </c>
      <c r="Q35" s="146">
        <v>156433000</v>
      </c>
      <c r="R35" s="35"/>
      <c r="S35" s="8"/>
      <c r="T35" s="8"/>
      <c r="U35" s="8"/>
      <c r="V35" s="35">
        <f t="shared" ref="V35:V98" si="7">+Q35-R35+S35</f>
        <v>156433000</v>
      </c>
      <c r="W35" s="35">
        <f t="shared" ref="W35:W98" si="8">+Q35-R35+S35-T35+U35</f>
        <v>156433000</v>
      </c>
      <c r="X35" s="26" t="s">
        <v>465</v>
      </c>
      <c r="Y35" s="10" t="s">
        <v>19</v>
      </c>
      <c r="Z35" s="147">
        <v>202300000000060</v>
      </c>
      <c r="AA35" s="147" t="s">
        <v>30</v>
      </c>
      <c r="AB35" s="10" t="str">
        <f t="shared" si="0"/>
        <v>3202008</v>
      </c>
      <c r="AC35" s="10"/>
      <c r="AD35" s="147" t="s">
        <v>143</v>
      </c>
      <c r="AE35" s="3"/>
      <c r="AF35" s="3"/>
      <c r="AG35" s="3"/>
      <c r="AH35" s="3"/>
      <c r="AI35" s="3"/>
      <c r="AJ35" s="3"/>
      <c r="AK35" s="3"/>
      <c r="AL35" s="3"/>
      <c r="AM35" s="3"/>
      <c r="AN35" s="3"/>
      <c r="AO35" s="3"/>
      <c r="AP35" s="3"/>
      <c r="AQ35" s="3"/>
      <c r="AR35" s="3"/>
    </row>
    <row r="36" spans="1:44" ht="51" customHeight="1" x14ac:dyDescent="0.3">
      <c r="A36" s="9" t="s">
        <v>0</v>
      </c>
      <c r="B36" s="9" t="e">
        <f>VLOOKUP(#REF!,[1]Dpto!$G$2:$I$1125,2,FALSE)</f>
        <v>#REF!</v>
      </c>
      <c r="C36" s="9" t="str">
        <f>VLOOKUP(X36,[1]Proyectos!$B$2:$D$3,3,FALSE)</f>
        <v>CONSER</v>
      </c>
      <c r="D36" s="9" t="e">
        <f>VLOOKUP(#REF!,[1]Proyectos!$D$6:$E$9,2,FALSE)</f>
        <v>#REF!</v>
      </c>
      <c r="E36" s="9" t="e">
        <f>VLOOKUP(#REF!,[1]Proyectos!$B$12:$C$22,2,FALSE)</f>
        <v>#REF!</v>
      </c>
      <c r="F36" s="9" t="e">
        <f>VLOOKUP(AC36,[1]Indi!$B$9:$C$36,2,FALSE)</f>
        <v>#N/A</v>
      </c>
      <c r="G36" s="9" t="str">
        <f>+IFERROR(IF(D36="MISIONAL",VLOOKUP(#REF!,[1]Actividades!$B$12:$C$25,2,FALSE),IF(D36="TASAS",VLOOKUP(#REF!,[1]Actividades!$B$26:$C$34,2,FALSE),IF(D36="MIPG",VLOOKUP(#REF!,[1]Actividades!$B$35:$C$41,2,FALSE),IF(D36="INFRA",VLOOKUP(#REF!,[1]Actividades!$B$42:$C$44,2,FALSE),"")))),"")</f>
        <v/>
      </c>
      <c r="H36" s="3"/>
      <c r="I36" s="7" t="s">
        <v>501</v>
      </c>
      <c r="J36" s="10" t="s">
        <v>663</v>
      </c>
      <c r="K36" s="145" t="s">
        <v>125</v>
      </c>
      <c r="L36" s="7" t="s">
        <v>146</v>
      </c>
      <c r="M36" s="145" t="s">
        <v>103</v>
      </c>
      <c r="N36" s="7" t="s">
        <v>466</v>
      </c>
      <c r="O36" s="7" t="s">
        <v>7</v>
      </c>
      <c r="P36" s="7" t="s">
        <v>6</v>
      </c>
      <c r="Q36" s="146">
        <v>1294481621</v>
      </c>
      <c r="R36" s="242">
        <v>30000000</v>
      </c>
      <c r="S36" s="8"/>
      <c r="T36" s="8"/>
      <c r="U36" s="8"/>
      <c r="V36" s="35">
        <f t="shared" si="7"/>
        <v>1264481621</v>
      </c>
      <c r="W36" s="35">
        <f t="shared" si="8"/>
        <v>1264481621</v>
      </c>
      <c r="X36" s="26" t="s">
        <v>465</v>
      </c>
      <c r="Y36" s="10" t="s">
        <v>19</v>
      </c>
      <c r="Z36" s="147">
        <v>202300000000060</v>
      </c>
      <c r="AA36" s="147" t="s">
        <v>30</v>
      </c>
      <c r="AB36" s="10" t="str">
        <f t="shared" si="0"/>
        <v>3202008</v>
      </c>
      <c r="AC36" s="10"/>
      <c r="AD36" s="147" t="s">
        <v>135</v>
      </c>
      <c r="AE36" s="3"/>
      <c r="AF36" s="3"/>
      <c r="AG36" s="3"/>
      <c r="AH36" s="3"/>
      <c r="AI36" s="3"/>
      <c r="AJ36" s="3"/>
      <c r="AK36" s="3"/>
      <c r="AL36" s="3"/>
      <c r="AM36" s="3"/>
      <c r="AN36" s="3"/>
      <c r="AO36" s="3"/>
      <c r="AP36" s="3"/>
      <c r="AQ36" s="3"/>
      <c r="AR36" s="3"/>
    </row>
    <row r="37" spans="1:44" ht="51" customHeight="1" x14ac:dyDescent="0.3">
      <c r="A37" s="9" t="s">
        <v>0</v>
      </c>
      <c r="B37" s="9" t="e">
        <f>VLOOKUP(#REF!,[1]Dpto!$G$2:$I$1125,2,FALSE)</f>
        <v>#REF!</v>
      </c>
      <c r="C37" s="9" t="str">
        <f>VLOOKUP(X37,[1]Proyectos!$B$2:$D$3,3,FALSE)</f>
        <v>CONSER</v>
      </c>
      <c r="D37" s="9" t="e">
        <f>VLOOKUP(#REF!,[1]Proyectos!$D$6:$E$9,2,FALSE)</f>
        <v>#REF!</v>
      </c>
      <c r="E37" s="9" t="e">
        <f>VLOOKUP(#REF!,[1]Proyectos!$B$12:$C$22,2,FALSE)</f>
        <v>#REF!</v>
      </c>
      <c r="F37" s="9" t="e">
        <f>VLOOKUP(AC37,[1]Indi!$B$9:$C$36,2,FALSE)</f>
        <v>#N/A</v>
      </c>
      <c r="G37" s="9" t="str">
        <f>+IFERROR(IF(D37="MISIONAL",VLOOKUP(#REF!,[1]Actividades!$B$12:$C$25,2,FALSE),IF(D37="TASAS",VLOOKUP(#REF!,[1]Actividades!$B$26:$C$34,2,FALSE),IF(D37="MIPG",VLOOKUP(#REF!,[1]Actividades!$B$35:$C$41,2,FALSE),IF(D37="INFRA",VLOOKUP(#REF!,[1]Actividades!$B$42:$C$44,2,FALSE),"")))),"")</f>
        <v/>
      </c>
      <c r="H37" s="3"/>
      <c r="I37" s="7" t="s">
        <v>502</v>
      </c>
      <c r="J37" s="10" t="s">
        <v>663</v>
      </c>
      <c r="K37" s="145" t="s">
        <v>125</v>
      </c>
      <c r="L37" s="7" t="s">
        <v>146</v>
      </c>
      <c r="M37" s="145" t="s">
        <v>13</v>
      </c>
      <c r="N37" s="7" t="s">
        <v>467</v>
      </c>
      <c r="O37" s="7" t="s">
        <v>7</v>
      </c>
      <c r="P37" s="7" t="s">
        <v>6</v>
      </c>
      <c r="Q37" s="146">
        <v>20637548</v>
      </c>
      <c r="R37" s="35"/>
      <c r="S37" s="8"/>
      <c r="T37" s="8"/>
      <c r="U37" s="8"/>
      <c r="V37" s="35">
        <f t="shared" si="7"/>
        <v>20637548</v>
      </c>
      <c r="W37" s="35">
        <f t="shared" si="8"/>
        <v>20637548</v>
      </c>
      <c r="X37" s="26" t="s">
        <v>465</v>
      </c>
      <c r="Y37" s="10" t="s">
        <v>19</v>
      </c>
      <c r="Z37" s="147">
        <v>202300000000060</v>
      </c>
      <c r="AA37" s="147" t="s">
        <v>30</v>
      </c>
      <c r="AB37" s="10" t="str">
        <f t="shared" si="0"/>
        <v>3202008</v>
      </c>
      <c r="AC37" s="10"/>
      <c r="AD37" s="147" t="s">
        <v>135</v>
      </c>
      <c r="AE37" s="3"/>
      <c r="AF37" s="3"/>
      <c r="AG37" s="3"/>
      <c r="AH37" s="3"/>
      <c r="AI37" s="3"/>
      <c r="AJ37" s="3"/>
      <c r="AK37" s="3"/>
      <c r="AL37" s="3"/>
      <c r="AM37" s="3"/>
      <c r="AN37" s="3"/>
      <c r="AO37" s="3"/>
      <c r="AP37" s="3"/>
      <c r="AQ37" s="3"/>
      <c r="AR37" s="3"/>
    </row>
    <row r="38" spans="1:44" ht="51" customHeight="1" x14ac:dyDescent="0.3">
      <c r="A38" s="9" t="s">
        <v>0</v>
      </c>
      <c r="B38" s="9" t="e">
        <f>VLOOKUP(#REF!,[1]Dpto!$G$2:$I$1125,2,FALSE)</f>
        <v>#REF!</v>
      </c>
      <c r="C38" s="9" t="str">
        <f>VLOOKUP(X38,[1]Proyectos!$B$2:$D$3,3,FALSE)</f>
        <v>CONSER</v>
      </c>
      <c r="D38" s="9" t="e">
        <f>VLOOKUP(#REF!,[1]Proyectos!$D$6:$E$9,2,FALSE)</f>
        <v>#REF!</v>
      </c>
      <c r="E38" s="9" t="e">
        <f>VLOOKUP(#REF!,[1]Proyectos!$B$12:$C$22,2,FALSE)</f>
        <v>#REF!</v>
      </c>
      <c r="F38" s="9" t="e">
        <f>VLOOKUP(AC38,[1]Indi!$B$9:$C$36,2,FALSE)</f>
        <v>#N/A</v>
      </c>
      <c r="G38" s="9" t="str">
        <f>+IFERROR(IF(D38="MISIONAL",VLOOKUP(#REF!,[1]Actividades!$B$12:$C$25,2,FALSE),IF(D38="TASAS",VLOOKUP(#REF!,[1]Actividades!$B$26:$C$34,2,FALSE),IF(D38="MIPG",VLOOKUP(#REF!,[1]Actividades!$B$35:$C$41,2,FALSE),IF(D38="INFRA",VLOOKUP(#REF!,[1]Actividades!$B$42:$C$44,2,FALSE),"")))),"")</f>
        <v/>
      </c>
      <c r="H38" s="3"/>
      <c r="I38" s="7" t="s">
        <v>503</v>
      </c>
      <c r="J38" s="10" t="s">
        <v>663</v>
      </c>
      <c r="K38" s="145" t="s">
        <v>125</v>
      </c>
      <c r="L38" s="7" t="s">
        <v>146</v>
      </c>
      <c r="M38" s="145" t="s">
        <v>8</v>
      </c>
      <c r="N38" s="7" t="s">
        <v>467</v>
      </c>
      <c r="O38" s="7" t="s">
        <v>7</v>
      </c>
      <c r="P38" s="7" t="s">
        <v>6</v>
      </c>
      <c r="Q38" s="146">
        <v>28558237</v>
      </c>
      <c r="R38" s="35"/>
      <c r="S38" s="8"/>
      <c r="T38" s="8"/>
      <c r="U38" s="8"/>
      <c r="V38" s="35">
        <f t="shared" si="7"/>
        <v>28558237</v>
      </c>
      <c r="W38" s="35">
        <f t="shared" si="8"/>
        <v>28558237</v>
      </c>
      <c r="X38" s="26" t="s">
        <v>465</v>
      </c>
      <c r="Y38" s="10" t="s">
        <v>19</v>
      </c>
      <c r="Z38" s="147">
        <v>202300000000060</v>
      </c>
      <c r="AA38" s="147" t="s">
        <v>30</v>
      </c>
      <c r="AB38" s="10" t="str">
        <f t="shared" si="0"/>
        <v>3202008</v>
      </c>
      <c r="AC38" s="10"/>
      <c r="AD38" s="147" t="s">
        <v>135</v>
      </c>
      <c r="AE38" s="3"/>
      <c r="AF38" s="3"/>
      <c r="AG38" s="3"/>
      <c r="AH38" s="3"/>
      <c r="AI38" s="3"/>
      <c r="AJ38" s="3"/>
      <c r="AK38" s="3"/>
      <c r="AL38" s="3"/>
      <c r="AM38" s="3"/>
      <c r="AN38" s="3"/>
      <c r="AO38" s="3"/>
      <c r="AP38" s="3"/>
      <c r="AQ38" s="3"/>
      <c r="AR38" s="3"/>
    </row>
    <row r="39" spans="1:44" ht="51" customHeight="1" x14ac:dyDescent="0.3">
      <c r="A39" s="9" t="s">
        <v>0</v>
      </c>
      <c r="B39" s="9" t="e">
        <f>VLOOKUP(#REF!,[1]Dpto!$G$2:$I$1125,2,FALSE)</f>
        <v>#REF!</v>
      </c>
      <c r="C39" s="9" t="str">
        <f>VLOOKUP(X39,[1]Proyectos!$B$2:$D$3,3,FALSE)</f>
        <v>CONSER</v>
      </c>
      <c r="D39" s="9" t="e">
        <f>VLOOKUP(#REF!,[1]Proyectos!$D$6:$E$9,2,FALSE)</f>
        <v>#REF!</v>
      </c>
      <c r="E39" s="9" t="e">
        <f>VLOOKUP(#REF!,[1]Proyectos!$B$12:$C$22,2,FALSE)</f>
        <v>#REF!</v>
      </c>
      <c r="F39" s="9" t="e">
        <f>VLOOKUP(AC39,[1]Indi!$B$9:$C$36,2,FALSE)</f>
        <v>#N/A</v>
      </c>
      <c r="G39" s="9" t="str">
        <f>+IFERROR(IF(D39="MISIONAL",VLOOKUP(#REF!,[1]Actividades!$B$12:$C$25,2,FALSE),IF(D39="TASAS",VLOOKUP(#REF!,[1]Actividades!$B$26:$C$34,2,FALSE),IF(D39="MIPG",VLOOKUP(#REF!,[1]Actividades!$B$35:$C$41,2,FALSE),IF(D39="INFRA",VLOOKUP(#REF!,[1]Actividades!$B$42:$C$44,2,FALSE),"")))),"")</f>
        <v/>
      </c>
      <c r="H39" s="3"/>
      <c r="I39" s="7" t="s">
        <v>504</v>
      </c>
      <c r="J39" s="10" t="s">
        <v>663</v>
      </c>
      <c r="K39" s="145" t="s">
        <v>125</v>
      </c>
      <c r="L39" s="7" t="s">
        <v>146</v>
      </c>
      <c r="M39" s="145" t="s">
        <v>103</v>
      </c>
      <c r="N39" s="7" t="s">
        <v>466</v>
      </c>
      <c r="O39" s="7" t="s">
        <v>7</v>
      </c>
      <c r="P39" s="7" t="s">
        <v>6</v>
      </c>
      <c r="Q39" s="146">
        <v>136433000</v>
      </c>
      <c r="R39" s="35"/>
      <c r="S39" s="8"/>
      <c r="T39" s="8"/>
      <c r="U39" s="8"/>
      <c r="V39" s="35">
        <f t="shared" si="7"/>
        <v>136433000</v>
      </c>
      <c r="W39" s="35">
        <f t="shared" si="8"/>
        <v>136433000</v>
      </c>
      <c r="X39" s="26" t="s">
        <v>465</v>
      </c>
      <c r="Y39" s="10" t="s">
        <v>19</v>
      </c>
      <c r="Z39" s="147">
        <v>202300000000060</v>
      </c>
      <c r="AA39" s="147" t="s">
        <v>30</v>
      </c>
      <c r="AB39" s="10" t="str">
        <f t="shared" si="0"/>
        <v>3202008</v>
      </c>
      <c r="AC39" s="10"/>
      <c r="AD39" s="147" t="s">
        <v>492</v>
      </c>
      <c r="AE39" s="3"/>
      <c r="AF39" s="3"/>
      <c r="AG39" s="3"/>
      <c r="AH39" s="3"/>
      <c r="AI39" s="3"/>
      <c r="AJ39" s="3"/>
      <c r="AK39" s="3"/>
      <c r="AL39" s="3"/>
      <c r="AM39" s="3"/>
      <c r="AN39" s="3"/>
      <c r="AO39" s="3"/>
      <c r="AP39" s="3"/>
      <c r="AQ39" s="3"/>
      <c r="AR39" s="3"/>
    </row>
    <row r="40" spans="1:44" ht="51" customHeight="1" x14ac:dyDescent="0.3">
      <c r="A40" s="9" t="s">
        <v>0</v>
      </c>
      <c r="B40" s="9" t="e">
        <f>VLOOKUP(#REF!,[1]Dpto!$G$2:$I$1125,2,FALSE)</f>
        <v>#REF!</v>
      </c>
      <c r="C40" s="9" t="str">
        <f>VLOOKUP(X40,[1]Proyectos!$B$2:$D$3,3,FALSE)</f>
        <v>CONSER</v>
      </c>
      <c r="D40" s="9" t="e">
        <f>VLOOKUP(#REF!,[1]Proyectos!$D$6:$E$9,2,FALSE)</f>
        <v>#REF!</v>
      </c>
      <c r="E40" s="9" t="e">
        <f>VLOOKUP(#REF!,[1]Proyectos!$B$12:$C$22,2,FALSE)</f>
        <v>#REF!</v>
      </c>
      <c r="F40" s="9" t="e">
        <f>VLOOKUP(AC40,[1]Indi!$B$9:$C$36,2,FALSE)</f>
        <v>#N/A</v>
      </c>
      <c r="G40" s="9" t="str">
        <f>+IFERROR(IF(D40="MISIONAL",VLOOKUP(#REF!,[1]Actividades!$B$12:$C$25,2,FALSE),IF(D40="TASAS",VLOOKUP(#REF!,[1]Actividades!$B$26:$C$34,2,FALSE),IF(D40="MIPG",VLOOKUP(#REF!,[1]Actividades!$B$35:$C$41,2,FALSE),IF(D40="INFRA",VLOOKUP(#REF!,[1]Actividades!$B$42:$C$44,2,FALSE),"")))),"")</f>
        <v/>
      </c>
      <c r="H40" s="3"/>
      <c r="I40" s="7" t="s">
        <v>505</v>
      </c>
      <c r="J40" s="10" t="s">
        <v>663</v>
      </c>
      <c r="K40" s="7" t="s">
        <v>125</v>
      </c>
      <c r="L40" s="7" t="s">
        <v>146</v>
      </c>
      <c r="M40" s="145" t="s">
        <v>103</v>
      </c>
      <c r="N40" s="7" t="s">
        <v>466</v>
      </c>
      <c r="O40" s="7" t="s">
        <v>7</v>
      </c>
      <c r="P40" s="7" t="s">
        <v>6</v>
      </c>
      <c r="Q40" s="146">
        <v>221850000</v>
      </c>
      <c r="R40" s="35"/>
      <c r="S40" s="8"/>
      <c r="T40" s="8"/>
      <c r="U40" s="8"/>
      <c r="V40" s="35">
        <f t="shared" si="7"/>
        <v>221850000</v>
      </c>
      <c r="W40" s="35">
        <f t="shared" si="8"/>
        <v>221850000</v>
      </c>
      <c r="X40" s="26" t="s">
        <v>465</v>
      </c>
      <c r="Y40" s="10" t="s">
        <v>19</v>
      </c>
      <c r="Z40" s="147">
        <v>202300000000060</v>
      </c>
      <c r="AA40" s="147" t="s">
        <v>493</v>
      </c>
      <c r="AB40" s="10" t="str">
        <f t="shared" si="0"/>
        <v>3202032</v>
      </c>
      <c r="AC40" s="10"/>
      <c r="AD40" s="147" t="s">
        <v>128</v>
      </c>
      <c r="AE40" s="3"/>
      <c r="AF40" s="3"/>
      <c r="AG40" s="3"/>
      <c r="AH40" s="3"/>
      <c r="AI40" s="3"/>
      <c r="AJ40" s="3"/>
      <c r="AK40" s="3"/>
      <c r="AL40" s="3"/>
      <c r="AM40" s="3"/>
      <c r="AN40" s="3"/>
      <c r="AO40" s="3"/>
      <c r="AP40" s="3"/>
      <c r="AQ40" s="3"/>
      <c r="AR40" s="3"/>
    </row>
    <row r="41" spans="1:44" ht="51" customHeight="1" x14ac:dyDescent="0.3">
      <c r="A41" s="9" t="s">
        <v>0</v>
      </c>
      <c r="B41" s="9" t="e">
        <f>VLOOKUP(#REF!,[1]Dpto!$G$2:$I$1125,2,FALSE)</f>
        <v>#REF!</v>
      </c>
      <c r="C41" s="9" t="str">
        <f>VLOOKUP(X41,[1]Proyectos!$B$2:$D$3,3,FALSE)</f>
        <v>CONSER</v>
      </c>
      <c r="D41" s="9" t="e">
        <f>VLOOKUP(#REF!,[1]Proyectos!$D$6:$E$9,2,FALSE)</f>
        <v>#REF!</v>
      </c>
      <c r="E41" s="9" t="e">
        <f>VLOOKUP(#REF!,[1]Proyectos!$B$12:$C$22,2,FALSE)</f>
        <v>#REF!</v>
      </c>
      <c r="F41" s="9" t="e">
        <f>VLOOKUP(#REF!,[1]Indi!$B$9:$C$36,2,FALSE)</f>
        <v>#REF!</v>
      </c>
      <c r="G41" s="9" t="str">
        <f>+IFERROR(IF(D41="MISIONAL",VLOOKUP(#REF!,[1]Actividades!$B$12:$C$25,2,FALSE),IF(D41="TASAS",VLOOKUP(#REF!,[1]Actividades!$B$26:$C$34,2,FALSE),IF(D41="MIPG",VLOOKUP(#REF!,[1]Actividades!$B$35:$C$41,2,FALSE),IF(D41="INFRA",VLOOKUP(#REF!,[1]Actividades!$B$42:$C$44,2,FALSE),"")))),"")</f>
        <v/>
      </c>
      <c r="H41" s="3"/>
      <c r="I41" s="7" t="s">
        <v>506</v>
      </c>
      <c r="J41" s="10" t="s">
        <v>663</v>
      </c>
      <c r="K41" s="7" t="s">
        <v>125</v>
      </c>
      <c r="L41" s="7" t="s">
        <v>146</v>
      </c>
      <c r="M41" s="145" t="s">
        <v>103</v>
      </c>
      <c r="N41" s="7" t="s">
        <v>466</v>
      </c>
      <c r="O41" s="7" t="s">
        <v>7</v>
      </c>
      <c r="P41" s="7" t="s">
        <v>6</v>
      </c>
      <c r="Q41" s="146">
        <v>121088000</v>
      </c>
      <c r="R41" s="35"/>
      <c r="S41" s="8"/>
      <c r="T41" s="8"/>
      <c r="U41" s="8"/>
      <c r="V41" s="35">
        <f t="shared" si="7"/>
        <v>121088000</v>
      </c>
      <c r="W41" s="35">
        <f t="shared" si="8"/>
        <v>121088000</v>
      </c>
      <c r="X41" s="26" t="s">
        <v>465</v>
      </c>
      <c r="Y41" s="10" t="s">
        <v>19</v>
      </c>
      <c r="Z41" s="147">
        <v>202300000000060</v>
      </c>
      <c r="AA41" s="147" t="s">
        <v>493</v>
      </c>
      <c r="AB41" s="10" t="str">
        <f t="shared" si="0"/>
        <v>3202032</v>
      </c>
      <c r="AC41" s="10"/>
      <c r="AD41" s="147" t="s">
        <v>127</v>
      </c>
      <c r="AE41" s="3"/>
      <c r="AF41" s="3"/>
      <c r="AG41" s="3"/>
      <c r="AH41" s="3"/>
      <c r="AI41" s="3"/>
      <c r="AJ41" s="3"/>
      <c r="AK41" s="3"/>
      <c r="AL41" s="3"/>
      <c r="AM41" s="3"/>
      <c r="AN41" s="3"/>
      <c r="AO41" s="3"/>
      <c r="AP41" s="3"/>
      <c r="AQ41" s="3"/>
      <c r="AR41" s="3"/>
    </row>
    <row r="42" spans="1:44" ht="51" customHeight="1" x14ac:dyDescent="0.3">
      <c r="A42" s="9" t="s">
        <v>0</v>
      </c>
      <c r="B42" s="9" t="e">
        <f>VLOOKUP(#REF!,[1]Dpto!$G$2:$I$1125,2,FALSE)</f>
        <v>#REF!</v>
      </c>
      <c r="C42" s="9" t="str">
        <f>VLOOKUP(X42,[1]Proyectos!$B$2:$D$3,3,FALSE)</f>
        <v>CONSER</v>
      </c>
      <c r="D42" s="9" t="e">
        <f>VLOOKUP(#REF!,[1]Proyectos!$D$6:$E$9,2,FALSE)</f>
        <v>#REF!</v>
      </c>
      <c r="E42" s="9" t="e">
        <f>VLOOKUP(#REF!,[1]Proyectos!$B$12:$C$22,2,FALSE)</f>
        <v>#REF!</v>
      </c>
      <c r="F42" s="9" t="e">
        <f>VLOOKUP(AC42,[1]Indi!$B$9:$C$36,2,FALSE)</f>
        <v>#N/A</v>
      </c>
      <c r="G42" s="9" t="str">
        <f>+IFERROR(IF(D42="MISIONAL",VLOOKUP(#REF!,[1]Actividades!$B$12:$C$25,2,FALSE),IF(D42="TASAS",VLOOKUP(#REF!,[1]Actividades!$B$26:$C$34,2,FALSE),IF(D42="MIPG",VLOOKUP(#REF!,[1]Actividades!$B$35:$C$41,2,FALSE),IF(D42="INFRA",VLOOKUP(#REF!,[1]Actividades!$B$42:$C$44,2,FALSE),"")))),"")</f>
        <v/>
      </c>
      <c r="H42" s="3"/>
      <c r="I42" s="7" t="s">
        <v>507</v>
      </c>
      <c r="J42" s="10" t="s">
        <v>663</v>
      </c>
      <c r="K42" s="7" t="s">
        <v>125</v>
      </c>
      <c r="L42" s="7" t="s">
        <v>146</v>
      </c>
      <c r="M42" s="145" t="s">
        <v>8</v>
      </c>
      <c r="N42" s="7" t="s">
        <v>467</v>
      </c>
      <c r="O42" s="7" t="s">
        <v>7</v>
      </c>
      <c r="P42" s="7" t="s">
        <v>6</v>
      </c>
      <c r="Q42" s="146">
        <v>84249000</v>
      </c>
      <c r="R42" s="35"/>
      <c r="S42" s="8"/>
      <c r="T42" s="8"/>
      <c r="U42" s="8"/>
      <c r="V42" s="35">
        <f t="shared" si="7"/>
        <v>84249000</v>
      </c>
      <c r="W42" s="35">
        <f t="shared" si="8"/>
        <v>84249000</v>
      </c>
      <c r="X42" s="26" t="s">
        <v>465</v>
      </c>
      <c r="Y42" s="10" t="s">
        <v>19</v>
      </c>
      <c r="Z42" s="147">
        <v>202300000000060</v>
      </c>
      <c r="AA42" s="147" t="s">
        <v>462</v>
      </c>
      <c r="AB42" s="10" t="str">
        <f t="shared" si="0"/>
        <v>3202053</v>
      </c>
      <c r="AC42" s="10"/>
      <c r="AD42" s="147" t="s">
        <v>136</v>
      </c>
      <c r="AE42" s="3"/>
      <c r="AF42" s="3"/>
      <c r="AG42" s="3"/>
      <c r="AH42" s="3"/>
      <c r="AI42" s="3"/>
      <c r="AJ42" s="3"/>
      <c r="AK42" s="3"/>
      <c r="AL42" s="3"/>
      <c r="AM42" s="3"/>
      <c r="AN42" s="3"/>
      <c r="AO42" s="3"/>
      <c r="AP42" s="3"/>
      <c r="AQ42" s="3"/>
      <c r="AR42" s="3"/>
    </row>
    <row r="43" spans="1:44" ht="51" customHeight="1" x14ac:dyDescent="0.3">
      <c r="A43" s="9" t="s">
        <v>0</v>
      </c>
      <c r="B43" s="9" t="e">
        <f>VLOOKUP(#REF!,[1]Dpto!$G$2:$I$1125,2,FALSE)</f>
        <v>#REF!</v>
      </c>
      <c r="C43" s="9" t="str">
        <f>VLOOKUP(X43,[1]Proyectos!$B$2:$D$3,3,FALSE)</f>
        <v>CONSER</v>
      </c>
      <c r="D43" s="9" t="e">
        <f>VLOOKUP(#REF!,[1]Proyectos!$D$6:$E$9,2,FALSE)</f>
        <v>#REF!</v>
      </c>
      <c r="E43" s="9" t="e">
        <f>VLOOKUP(#REF!,[1]Proyectos!$B$12:$C$22,2,FALSE)</f>
        <v>#REF!</v>
      </c>
      <c r="F43" s="9" t="e">
        <f>VLOOKUP(AC43,[1]Indi!$B$9:$C$36,2,FALSE)</f>
        <v>#N/A</v>
      </c>
      <c r="G43" s="9" t="str">
        <f>+IFERROR(IF(D43="MISIONAL",VLOOKUP(#REF!,[1]Actividades!$B$12:$C$25,2,FALSE),IF(D43="TASAS",VLOOKUP(#REF!,[1]Actividades!$B$26:$C$34,2,FALSE),IF(D43="MIPG",VLOOKUP(#REF!,[1]Actividades!$B$35:$C$41,2,FALSE),IF(D43="INFRA",VLOOKUP(#REF!,[1]Actividades!$B$42:$C$44,2,FALSE),"")))),"")</f>
        <v/>
      </c>
      <c r="H43" s="3"/>
      <c r="I43" s="7" t="s">
        <v>508</v>
      </c>
      <c r="J43" s="10" t="s">
        <v>663</v>
      </c>
      <c r="K43" s="7" t="s">
        <v>125</v>
      </c>
      <c r="L43" s="7" t="s">
        <v>146</v>
      </c>
      <c r="M43" s="145" t="s">
        <v>8</v>
      </c>
      <c r="N43" s="7" t="s">
        <v>467</v>
      </c>
      <c r="O43" s="7" t="s">
        <v>7</v>
      </c>
      <c r="P43" s="7" t="s">
        <v>6</v>
      </c>
      <c r="Q43" s="146">
        <v>71929000</v>
      </c>
      <c r="R43" s="35"/>
      <c r="S43" s="8"/>
      <c r="T43" s="8"/>
      <c r="U43" s="8"/>
      <c r="V43" s="35">
        <f t="shared" si="7"/>
        <v>71929000</v>
      </c>
      <c r="W43" s="35">
        <f t="shared" si="8"/>
        <v>71929000</v>
      </c>
      <c r="X43" s="26" t="s">
        <v>465</v>
      </c>
      <c r="Y43" s="10" t="s">
        <v>19</v>
      </c>
      <c r="Z43" s="147">
        <v>202300000000060</v>
      </c>
      <c r="AA43" s="147" t="s">
        <v>496</v>
      </c>
      <c r="AB43" s="10" t="str">
        <f t="shared" si="0"/>
        <v>3202056</v>
      </c>
      <c r="AC43" s="10"/>
      <c r="AD43" s="147" t="s">
        <v>129</v>
      </c>
      <c r="AE43" s="3"/>
      <c r="AF43" s="3"/>
      <c r="AG43" s="3"/>
      <c r="AH43" s="3"/>
      <c r="AI43" s="3"/>
      <c r="AJ43" s="3"/>
      <c r="AK43" s="3"/>
      <c r="AL43" s="3"/>
      <c r="AM43" s="3"/>
      <c r="AN43" s="3"/>
      <c r="AO43" s="3"/>
      <c r="AP43" s="3"/>
      <c r="AQ43" s="3"/>
      <c r="AR43" s="3"/>
    </row>
    <row r="44" spans="1:44" ht="51" customHeight="1" x14ac:dyDescent="0.3">
      <c r="A44" s="9" t="s">
        <v>0</v>
      </c>
      <c r="B44" s="9" t="e">
        <f>VLOOKUP(#REF!,[1]Dpto!$G$2:$I$1125,2,FALSE)</f>
        <v>#REF!</v>
      </c>
      <c r="C44" s="9" t="str">
        <f>VLOOKUP(X44,[1]Proyectos!$B$2:$D$3,3,FALSE)</f>
        <v>CONSER</v>
      </c>
      <c r="D44" s="9" t="e">
        <f>VLOOKUP(#REF!,[1]Proyectos!$D$6:$E$9,2,FALSE)</f>
        <v>#REF!</v>
      </c>
      <c r="E44" s="9" t="e">
        <f>VLOOKUP(#REF!,[1]Proyectos!$B$12:$C$22,2,FALSE)</f>
        <v>#REF!</v>
      </c>
      <c r="F44" s="9" t="e">
        <f>VLOOKUP(AC44,[1]Indi!$B$9:$C$36,2,FALSE)</f>
        <v>#N/A</v>
      </c>
      <c r="G44" s="9" t="str">
        <f>+IFERROR(IF(D44="MISIONAL",VLOOKUP(#REF!,[1]Actividades!$B$12:$C$25,2,FALSE),IF(D44="TASAS",VLOOKUP(#REF!,[1]Actividades!$B$26:$C$34,2,FALSE),IF(D44="MIPG",VLOOKUP(#REF!,[1]Actividades!$B$35:$C$41,2,FALSE),IF(D44="INFRA",VLOOKUP(#REF!,[1]Actividades!$B$42:$C$44,2,FALSE),"")))),"")</f>
        <v/>
      </c>
      <c r="H44" s="3"/>
      <c r="I44" s="7" t="s">
        <v>509</v>
      </c>
      <c r="J44" s="10" t="s">
        <v>663</v>
      </c>
      <c r="K44" s="7" t="s">
        <v>125</v>
      </c>
      <c r="L44" s="7" t="s">
        <v>146</v>
      </c>
      <c r="M44" s="145" t="s">
        <v>103</v>
      </c>
      <c r="N44" s="7" t="s">
        <v>466</v>
      </c>
      <c r="O44" s="7" t="s">
        <v>7</v>
      </c>
      <c r="P44" s="7" t="s">
        <v>6</v>
      </c>
      <c r="Q44" s="146">
        <v>71940000</v>
      </c>
      <c r="R44" s="35"/>
      <c r="S44" s="8"/>
      <c r="T44" s="8"/>
      <c r="U44" s="8"/>
      <c r="V44" s="35">
        <f t="shared" si="7"/>
        <v>71940000</v>
      </c>
      <c r="W44" s="35">
        <f t="shared" si="8"/>
        <v>71940000</v>
      </c>
      <c r="X44" s="26" t="s">
        <v>465</v>
      </c>
      <c r="Y44" s="10" t="s">
        <v>19</v>
      </c>
      <c r="Z44" s="147">
        <v>202300000000060</v>
      </c>
      <c r="AA44" s="147" t="s">
        <v>24</v>
      </c>
      <c r="AB44" s="10" t="str">
        <f t="shared" si="0"/>
        <v>3202060</v>
      </c>
      <c r="AC44" s="10"/>
      <c r="AD44" s="147" t="s">
        <v>126</v>
      </c>
      <c r="AE44" s="3"/>
      <c r="AF44" s="3"/>
      <c r="AG44" s="3"/>
      <c r="AH44" s="3"/>
      <c r="AI44" s="3"/>
      <c r="AJ44" s="3"/>
      <c r="AK44" s="3"/>
      <c r="AL44" s="3"/>
      <c r="AM44" s="3"/>
      <c r="AN44" s="3"/>
      <c r="AO44" s="3"/>
      <c r="AP44" s="3"/>
      <c r="AQ44" s="3"/>
      <c r="AR44" s="3"/>
    </row>
    <row r="45" spans="1:44" ht="51" customHeight="1" x14ac:dyDescent="0.3">
      <c r="A45" s="9"/>
      <c r="B45" s="9"/>
      <c r="C45" s="9"/>
      <c r="D45" s="9"/>
      <c r="E45" s="9"/>
      <c r="F45" s="9"/>
      <c r="G45" s="9"/>
      <c r="H45" s="3"/>
      <c r="I45" s="7" t="s">
        <v>510</v>
      </c>
      <c r="J45" s="10" t="s">
        <v>663</v>
      </c>
      <c r="K45" s="7" t="s">
        <v>125</v>
      </c>
      <c r="L45" s="7" t="s">
        <v>146</v>
      </c>
      <c r="M45" s="145" t="s">
        <v>13</v>
      </c>
      <c r="N45" s="7" t="s">
        <v>467</v>
      </c>
      <c r="O45" s="7" t="s">
        <v>7</v>
      </c>
      <c r="P45" s="7" t="s">
        <v>6</v>
      </c>
      <c r="Q45" s="146">
        <v>80000000</v>
      </c>
      <c r="R45" s="35"/>
      <c r="S45" s="8"/>
      <c r="T45" s="8"/>
      <c r="U45" s="8"/>
      <c r="V45" s="35">
        <f t="shared" si="7"/>
        <v>80000000</v>
      </c>
      <c r="W45" s="35">
        <f t="shared" si="8"/>
        <v>80000000</v>
      </c>
      <c r="X45" s="26" t="s">
        <v>1483</v>
      </c>
      <c r="Y45" s="10" t="s">
        <v>4</v>
      </c>
      <c r="Z45" s="147">
        <v>202300000000304</v>
      </c>
      <c r="AA45" s="147" t="s">
        <v>3</v>
      </c>
      <c r="AB45" s="10" t="str">
        <f t="shared" si="0"/>
        <v>3299016</v>
      </c>
      <c r="AC45" s="10"/>
      <c r="AD45" s="147" t="s">
        <v>244</v>
      </c>
      <c r="AE45" s="3"/>
      <c r="AF45" s="3"/>
      <c r="AG45" s="3"/>
      <c r="AH45" s="3"/>
      <c r="AI45" s="3"/>
      <c r="AJ45" s="3"/>
      <c r="AK45" s="3"/>
      <c r="AL45" s="3"/>
      <c r="AM45" s="3"/>
      <c r="AN45" s="3"/>
      <c r="AO45" s="3"/>
      <c r="AP45" s="3"/>
      <c r="AQ45" s="3"/>
      <c r="AR45" s="3"/>
    </row>
    <row r="46" spans="1:44" ht="51" customHeight="1" x14ac:dyDescent="0.3">
      <c r="A46" s="9" t="s">
        <v>0</v>
      </c>
      <c r="B46" s="9" t="e">
        <f>VLOOKUP(#REF!,[1]Dpto!$G$2:$I$1125,2,FALSE)</f>
        <v>#REF!</v>
      </c>
      <c r="C46" s="9" t="str">
        <f>VLOOKUP(X46,[1]Proyectos!$B$2:$D$3,3,FALSE)</f>
        <v>FORTA</v>
      </c>
      <c r="D46" s="9" t="e">
        <f>VLOOKUP(#REF!,[1]Proyectos!$D$6:$E$9,2,FALSE)</f>
        <v>#REF!</v>
      </c>
      <c r="E46" s="9" t="e">
        <f>VLOOKUP(#REF!,[1]Proyectos!$B$12:$C$22,2,FALSE)</f>
        <v>#REF!</v>
      </c>
      <c r="F46" s="9" t="e">
        <f>VLOOKUP(#REF!,[1]Indi!$B$9:$C$36,2,FALSE)</f>
        <v>#REF!</v>
      </c>
      <c r="G46" s="9" t="str">
        <f>+IFERROR(IF(D46="MISIONAL",VLOOKUP(AC46,[1]Actividades!$B$12:$C$25,2,FALSE),IF(D46="TASAS",VLOOKUP(AC46,[1]Actividades!$B$26:$C$34,2,FALSE),IF(D46="MIPG",VLOOKUP(AC46,[1]Actividades!$B$35:$C$41,2,FALSE),IF(D46="INFRA",VLOOKUP(AC46,[1]Actividades!$B$42:$C$44,2,FALSE),"")))),"")</f>
        <v/>
      </c>
      <c r="H46" s="3"/>
      <c r="I46" s="7" t="s">
        <v>511</v>
      </c>
      <c r="J46" s="10" t="s">
        <v>663</v>
      </c>
      <c r="K46" s="7" t="s">
        <v>125</v>
      </c>
      <c r="L46" s="7" t="s">
        <v>146</v>
      </c>
      <c r="M46" s="145" t="s">
        <v>8</v>
      </c>
      <c r="N46" s="7" t="s">
        <v>467</v>
      </c>
      <c r="O46" s="7" t="s">
        <v>7</v>
      </c>
      <c r="P46" s="7" t="s">
        <v>6</v>
      </c>
      <c r="Q46" s="146">
        <v>17000000</v>
      </c>
      <c r="R46" s="35"/>
      <c r="S46" s="8"/>
      <c r="T46" s="8"/>
      <c r="U46" s="8"/>
      <c r="V46" s="35">
        <f t="shared" si="7"/>
        <v>17000000</v>
      </c>
      <c r="W46" s="35">
        <f t="shared" si="8"/>
        <v>17000000</v>
      </c>
      <c r="X46" s="26" t="s">
        <v>1483</v>
      </c>
      <c r="Y46" s="10" t="s">
        <v>4</v>
      </c>
      <c r="Z46" s="147">
        <v>202300000000304</v>
      </c>
      <c r="AA46" s="147" t="s">
        <v>3</v>
      </c>
      <c r="AB46" s="10" t="str">
        <f t="shared" si="0"/>
        <v>3299016</v>
      </c>
      <c r="AC46" s="10"/>
      <c r="AD46" s="147" t="s">
        <v>244</v>
      </c>
      <c r="AE46" s="3"/>
      <c r="AF46" s="3"/>
      <c r="AG46" s="3"/>
      <c r="AH46" s="3"/>
      <c r="AI46" s="3"/>
      <c r="AJ46" s="3"/>
      <c r="AK46" s="3"/>
      <c r="AL46" s="3"/>
      <c r="AM46" s="3"/>
      <c r="AN46" s="3"/>
      <c r="AO46" s="3"/>
      <c r="AP46" s="3"/>
      <c r="AQ46" s="3"/>
      <c r="AR46" s="3"/>
    </row>
    <row r="47" spans="1:44" ht="51" customHeight="1" x14ac:dyDescent="0.3">
      <c r="A47" s="9" t="s">
        <v>0</v>
      </c>
      <c r="B47" s="9" t="e">
        <f>VLOOKUP(#REF!,[1]Dpto!$G$2:$I$1125,2,FALSE)</f>
        <v>#REF!</v>
      </c>
      <c r="C47" s="9" t="str">
        <f>VLOOKUP(X47,[1]Proyectos!$B$2:$D$3,3,FALSE)</f>
        <v>FORTA</v>
      </c>
      <c r="D47" s="9" t="e">
        <f>VLOOKUP(#REF!,[1]Proyectos!$D$6:$E$9,2,FALSE)</f>
        <v>#REF!</v>
      </c>
      <c r="E47" s="9" t="e">
        <f>VLOOKUP(#REF!,[1]Proyectos!$B$12:$C$22,2,FALSE)</f>
        <v>#REF!</v>
      </c>
      <c r="F47" s="9" t="e">
        <f>VLOOKUP(#REF!,[1]Indi!$B$9:$C$36,2,FALSE)</f>
        <v>#REF!</v>
      </c>
      <c r="G47" s="9" t="str">
        <f>+IFERROR(IF(D47="MISIONAL",VLOOKUP(AC47,[1]Actividades!$B$12:$C$25,2,FALSE),IF(D47="TASAS",VLOOKUP(AC47,[1]Actividades!$B$26:$C$34,2,FALSE),IF(D47="MIPG",VLOOKUP(AC47,[1]Actividades!$B$35:$C$41,2,FALSE),IF(D47="INFRA",VLOOKUP(AC47,[1]Actividades!$B$42:$C$44,2,FALSE),"")))),"")</f>
        <v/>
      </c>
      <c r="H47" s="3"/>
      <c r="I47" s="7" t="s">
        <v>512</v>
      </c>
      <c r="J47" s="10" t="s">
        <v>663</v>
      </c>
      <c r="K47" s="145" t="s">
        <v>125</v>
      </c>
      <c r="L47" s="7" t="s">
        <v>146</v>
      </c>
      <c r="M47" s="145" t="s">
        <v>103</v>
      </c>
      <c r="N47" s="7" t="s">
        <v>466</v>
      </c>
      <c r="O47" s="145" t="s">
        <v>7</v>
      </c>
      <c r="P47" s="145" t="s">
        <v>6</v>
      </c>
      <c r="Q47" s="146">
        <v>50000000</v>
      </c>
      <c r="R47" s="35"/>
      <c r="S47" s="8"/>
      <c r="T47" s="8"/>
      <c r="U47" s="8"/>
      <c r="V47" s="35">
        <f t="shared" si="7"/>
        <v>50000000</v>
      </c>
      <c r="W47" s="35">
        <f t="shared" si="8"/>
        <v>50000000</v>
      </c>
      <c r="X47" s="26" t="s">
        <v>1483</v>
      </c>
      <c r="Y47" s="10" t="s">
        <v>81</v>
      </c>
      <c r="Z47" s="147">
        <v>2019011000081</v>
      </c>
      <c r="AA47" s="147" t="s">
        <v>79</v>
      </c>
      <c r="AB47" s="10" t="str">
        <f t="shared" si="0"/>
        <v>3299060</v>
      </c>
      <c r="AC47" s="10"/>
      <c r="AD47" s="147" t="s">
        <v>251</v>
      </c>
      <c r="AE47" s="3"/>
      <c r="AF47" s="3"/>
      <c r="AG47" s="3"/>
      <c r="AH47" s="3"/>
      <c r="AI47" s="3"/>
      <c r="AJ47" s="3"/>
      <c r="AK47" s="3"/>
      <c r="AL47" s="3"/>
      <c r="AM47" s="3"/>
      <c r="AN47" s="3"/>
      <c r="AO47" s="3"/>
      <c r="AP47" s="3"/>
      <c r="AQ47" s="3"/>
      <c r="AR47" s="3"/>
    </row>
    <row r="48" spans="1:44" ht="51" customHeight="1" x14ac:dyDescent="0.3">
      <c r="A48" s="9"/>
      <c r="B48" s="9"/>
      <c r="C48" s="9"/>
      <c r="D48" s="9"/>
      <c r="E48" s="9"/>
      <c r="F48" s="9"/>
      <c r="G48" s="9"/>
      <c r="H48" s="3"/>
      <c r="I48" s="7" t="s">
        <v>513</v>
      </c>
      <c r="J48" s="10" t="s">
        <v>663</v>
      </c>
      <c r="K48" s="145" t="s">
        <v>125</v>
      </c>
      <c r="L48" s="7" t="s">
        <v>147</v>
      </c>
      <c r="M48" s="145" t="s">
        <v>13</v>
      </c>
      <c r="N48" s="7" t="s">
        <v>467</v>
      </c>
      <c r="O48" s="145" t="s">
        <v>7</v>
      </c>
      <c r="P48" s="145" t="s">
        <v>6</v>
      </c>
      <c r="Q48" s="146">
        <v>56971092</v>
      </c>
      <c r="R48" s="35"/>
      <c r="S48" s="8"/>
      <c r="T48" s="8"/>
      <c r="U48" s="8"/>
      <c r="V48" s="35">
        <f t="shared" si="7"/>
        <v>56971092</v>
      </c>
      <c r="W48" s="35">
        <f t="shared" si="8"/>
        <v>56971092</v>
      </c>
      <c r="X48" s="26" t="s">
        <v>465</v>
      </c>
      <c r="Y48" s="10" t="s">
        <v>19</v>
      </c>
      <c r="Z48" s="147">
        <v>202300000000060</v>
      </c>
      <c r="AA48" s="147" t="s">
        <v>30</v>
      </c>
      <c r="AB48" s="10" t="str">
        <f t="shared" si="0"/>
        <v>3202008</v>
      </c>
      <c r="AC48" s="10"/>
      <c r="AD48" s="147" t="s">
        <v>135</v>
      </c>
      <c r="AE48" s="3"/>
      <c r="AF48" s="3"/>
      <c r="AG48" s="3"/>
      <c r="AH48" s="3"/>
      <c r="AI48" s="3"/>
      <c r="AJ48" s="3"/>
      <c r="AK48" s="3"/>
      <c r="AL48" s="3"/>
      <c r="AM48" s="3"/>
      <c r="AN48" s="3"/>
      <c r="AO48" s="3"/>
      <c r="AP48" s="3"/>
      <c r="AQ48" s="3"/>
      <c r="AR48" s="3"/>
    </row>
    <row r="49" spans="1:44" ht="51" customHeight="1" x14ac:dyDescent="0.3">
      <c r="A49" s="9" t="s">
        <v>0</v>
      </c>
      <c r="B49" s="9" t="e">
        <f>VLOOKUP(#REF!,[1]Dpto!$G$2:$I$1125,2,FALSE)</f>
        <v>#REF!</v>
      </c>
      <c r="C49" s="9" t="str">
        <f>VLOOKUP(X49,[1]Proyectos!$B$2:$D$3,3,FALSE)</f>
        <v>CONSER</v>
      </c>
      <c r="D49" s="9" t="e">
        <f>VLOOKUP(#REF!,[1]Proyectos!$D$6:$E$9,2,FALSE)</f>
        <v>#REF!</v>
      </c>
      <c r="E49" s="9" t="e">
        <f>VLOOKUP(#REF!,[1]Proyectos!$B$12:$C$22,2,FALSE)</f>
        <v>#REF!</v>
      </c>
      <c r="F49" s="9" t="e">
        <f>VLOOKUP(#REF!,[1]Indi!$B$9:$C$36,2,FALSE)</f>
        <v>#REF!</v>
      </c>
      <c r="G49" s="9" t="str">
        <f>+IFERROR(IF(D49="MISIONAL",VLOOKUP(AC49,[1]Actividades!$B$12:$C$25,2,FALSE),IF(D49="TASAS",VLOOKUP(AC49,[1]Actividades!$B$26:$C$34,2,FALSE),IF(D49="MIPG",VLOOKUP(AC49,[1]Actividades!$B$35:$C$41,2,FALSE),IF(D49="INFRA",VLOOKUP(AC49,[1]Actividades!$B$42:$C$44,2,FALSE),"")))),"")</f>
        <v/>
      </c>
      <c r="H49" s="3"/>
      <c r="I49" s="7" t="s">
        <v>514</v>
      </c>
      <c r="J49" s="10" t="s">
        <v>663</v>
      </c>
      <c r="K49" s="145" t="s">
        <v>125</v>
      </c>
      <c r="L49" s="7" t="s">
        <v>147</v>
      </c>
      <c r="M49" s="145" t="s">
        <v>8</v>
      </c>
      <c r="N49" s="7" t="s">
        <v>467</v>
      </c>
      <c r="O49" s="145" t="s">
        <v>7</v>
      </c>
      <c r="P49" s="145" t="s">
        <v>6</v>
      </c>
      <c r="Q49" s="146">
        <v>13296000</v>
      </c>
      <c r="R49" s="35"/>
      <c r="S49" s="8"/>
      <c r="T49" s="8"/>
      <c r="U49" s="8"/>
      <c r="V49" s="35">
        <f t="shared" si="7"/>
        <v>13296000</v>
      </c>
      <c r="W49" s="35">
        <f t="shared" si="8"/>
        <v>13296000</v>
      </c>
      <c r="X49" s="26" t="s">
        <v>465</v>
      </c>
      <c r="Y49" s="10" t="s">
        <v>19</v>
      </c>
      <c r="Z49" s="147">
        <v>202300000000060</v>
      </c>
      <c r="AA49" s="147" t="s">
        <v>30</v>
      </c>
      <c r="AB49" s="10" t="str">
        <f t="shared" si="0"/>
        <v>3202008</v>
      </c>
      <c r="AC49" s="10"/>
      <c r="AD49" s="147" t="s">
        <v>135</v>
      </c>
      <c r="AE49" s="3"/>
      <c r="AF49" s="3"/>
      <c r="AG49" s="3"/>
      <c r="AH49" s="3"/>
      <c r="AI49" s="3"/>
      <c r="AJ49" s="3"/>
      <c r="AK49" s="3"/>
      <c r="AL49" s="3"/>
      <c r="AM49" s="3"/>
      <c r="AN49" s="3"/>
      <c r="AO49" s="3"/>
      <c r="AP49" s="3"/>
      <c r="AQ49" s="3"/>
      <c r="AR49" s="3"/>
    </row>
    <row r="50" spans="1:44" ht="51" customHeight="1" x14ac:dyDescent="0.3">
      <c r="A50" s="9" t="s">
        <v>0</v>
      </c>
      <c r="B50" s="9" t="e">
        <f>VLOOKUP(#REF!,[1]Dpto!$G$2:$I$1125,2,FALSE)</f>
        <v>#REF!</v>
      </c>
      <c r="C50" s="9" t="str">
        <f>VLOOKUP(X50,[1]Proyectos!$B$2:$D$3,3,FALSE)</f>
        <v>CONSER</v>
      </c>
      <c r="D50" s="9" t="e">
        <f>VLOOKUP(#REF!,[1]Proyectos!$D$6:$E$9,2,FALSE)</f>
        <v>#REF!</v>
      </c>
      <c r="E50" s="9" t="e">
        <f>VLOOKUP(#REF!,[1]Proyectos!$B$12:$C$22,2,FALSE)</f>
        <v>#REF!</v>
      </c>
      <c r="F50" s="9" t="e">
        <f>VLOOKUP(#REF!,[1]Indi!$B$9:$C$36,2,FALSE)</f>
        <v>#REF!</v>
      </c>
      <c r="G50" s="9" t="str">
        <f>+IFERROR(IF(D50="MISIONAL",VLOOKUP(AC50,[1]Actividades!$B$12:$C$25,2,FALSE),IF(D50="TASAS",VLOOKUP(AC50,[1]Actividades!$B$26:$C$34,2,FALSE),IF(D50="MIPG",VLOOKUP(AC50,[1]Actividades!$B$35:$C$41,2,FALSE),IF(D50="INFRA",VLOOKUP(AC50,[1]Actividades!$B$42:$C$44,2,FALSE),"")))),"")</f>
        <v/>
      </c>
      <c r="H50" s="3"/>
      <c r="I50" s="7" t="s">
        <v>515</v>
      </c>
      <c r="J50" s="10" t="s">
        <v>663</v>
      </c>
      <c r="K50" s="7" t="s">
        <v>125</v>
      </c>
      <c r="L50" s="7" t="s">
        <v>147</v>
      </c>
      <c r="M50" s="145" t="s">
        <v>13</v>
      </c>
      <c r="N50" s="7" t="s">
        <v>467</v>
      </c>
      <c r="O50" s="7" t="s">
        <v>7</v>
      </c>
      <c r="P50" s="7" t="s">
        <v>6</v>
      </c>
      <c r="Q50" s="146">
        <v>40798500</v>
      </c>
      <c r="R50" s="242">
        <f>5713067+436934</f>
        <v>6150001</v>
      </c>
      <c r="S50" s="8"/>
      <c r="T50" s="8"/>
      <c r="U50" s="8"/>
      <c r="V50" s="35">
        <f t="shared" si="7"/>
        <v>34648499</v>
      </c>
      <c r="W50" s="35">
        <f t="shared" si="8"/>
        <v>34648499</v>
      </c>
      <c r="X50" s="26" t="s">
        <v>465</v>
      </c>
      <c r="Y50" s="10" t="s">
        <v>19</v>
      </c>
      <c r="Z50" s="147">
        <v>202300000000060</v>
      </c>
      <c r="AA50" s="147" t="s">
        <v>30</v>
      </c>
      <c r="AB50" s="10" t="str">
        <f t="shared" si="0"/>
        <v>3202008</v>
      </c>
      <c r="AC50" s="10"/>
      <c r="AD50" s="147" t="s">
        <v>492</v>
      </c>
      <c r="AE50" s="3"/>
      <c r="AF50" s="3"/>
      <c r="AG50" s="3"/>
      <c r="AH50" s="3"/>
      <c r="AI50" s="3"/>
      <c r="AJ50" s="3"/>
      <c r="AK50" s="3"/>
      <c r="AL50" s="3"/>
      <c r="AM50" s="3"/>
      <c r="AN50" s="3"/>
      <c r="AO50" s="3"/>
      <c r="AP50" s="3"/>
      <c r="AQ50" s="3"/>
      <c r="AR50" s="3"/>
    </row>
    <row r="51" spans="1:44" ht="51" customHeight="1" x14ac:dyDescent="0.3">
      <c r="A51" s="9" t="s">
        <v>0</v>
      </c>
      <c r="B51" s="9" t="e">
        <f>VLOOKUP(#REF!,[1]Dpto!$G$2:$I$1125,2,FALSE)</f>
        <v>#REF!</v>
      </c>
      <c r="C51" s="9" t="str">
        <f>VLOOKUP(X51,[1]Proyectos!$B$2:$D$3,3,FALSE)</f>
        <v>CONSER</v>
      </c>
      <c r="D51" s="9" t="e">
        <f>VLOOKUP(#REF!,[1]Proyectos!$D$6:$E$9,2,FALSE)</f>
        <v>#REF!</v>
      </c>
      <c r="E51" s="9" t="e">
        <f>VLOOKUP(#REF!,[1]Proyectos!$B$12:$C$22,2,FALSE)</f>
        <v>#REF!</v>
      </c>
      <c r="F51" s="9" t="e">
        <f>VLOOKUP(#REF!,[1]Indi!$B$9:$C$36,2,FALSE)</f>
        <v>#REF!</v>
      </c>
      <c r="G51" s="9" t="str">
        <f>+IFERROR(IF(D51="MISIONAL",VLOOKUP(AC51,[1]Actividades!$B$12:$C$25,2,FALSE),IF(D51="TASAS",VLOOKUP(AC51,[1]Actividades!$B$26:$C$34,2,FALSE),IF(D51="MIPG",VLOOKUP(AC51,[1]Actividades!$B$35:$C$41,2,FALSE),IF(D51="INFRA",VLOOKUP(AC51,[1]Actividades!$B$42:$C$44,2,FALSE),"")))),"")</f>
        <v/>
      </c>
      <c r="H51" s="3"/>
      <c r="I51" s="7" t="s">
        <v>516</v>
      </c>
      <c r="J51" s="10" t="s">
        <v>663</v>
      </c>
      <c r="K51" s="7" t="s">
        <v>125</v>
      </c>
      <c r="L51" s="7" t="s">
        <v>147</v>
      </c>
      <c r="M51" s="145" t="s">
        <v>8</v>
      </c>
      <c r="N51" s="7" t="s">
        <v>467</v>
      </c>
      <c r="O51" s="7" t="s">
        <v>7</v>
      </c>
      <c r="P51" s="7" t="s">
        <v>6</v>
      </c>
      <c r="Q51" s="146">
        <v>21635000</v>
      </c>
      <c r="R51" s="35"/>
      <c r="S51" s="8"/>
      <c r="T51" s="8"/>
      <c r="U51" s="8"/>
      <c r="V51" s="35">
        <f t="shared" si="7"/>
        <v>21635000</v>
      </c>
      <c r="W51" s="35">
        <f t="shared" si="8"/>
        <v>21635000</v>
      </c>
      <c r="X51" s="26" t="s">
        <v>465</v>
      </c>
      <c r="Y51" s="10" t="s">
        <v>19</v>
      </c>
      <c r="Z51" s="147">
        <v>202300000000060</v>
      </c>
      <c r="AA51" s="147" t="s">
        <v>30</v>
      </c>
      <c r="AB51" s="10" t="str">
        <f t="shared" si="0"/>
        <v>3202008</v>
      </c>
      <c r="AC51" s="10"/>
      <c r="AD51" s="147" t="s">
        <v>492</v>
      </c>
      <c r="AE51" s="3"/>
      <c r="AF51" s="3"/>
      <c r="AG51" s="3"/>
      <c r="AH51" s="3"/>
      <c r="AI51" s="3"/>
      <c r="AJ51" s="3"/>
      <c r="AK51" s="3"/>
      <c r="AL51" s="3"/>
      <c r="AM51" s="3"/>
      <c r="AN51" s="3"/>
      <c r="AO51" s="3"/>
      <c r="AP51" s="3"/>
      <c r="AQ51" s="3"/>
      <c r="AR51" s="3"/>
    </row>
    <row r="52" spans="1:44" ht="51" customHeight="1" x14ac:dyDescent="0.3">
      <c r="A52" s="9" t="s">
        <v>0</v>
      </c>
      <c r="B52" s="9" t="e">
        <f>VLOOKUP(#REF!,[1]Dpto!$G$2:$I$1125,2,FALSE)</f>
        <v>#REF!</v>
      </c>
      <c r="C52" s="9" t="str">
        <f>VLOOKUP(X52,[1]Proyectos!$B$2:$D$3,3,FALSE)</f>
        <v>CONSER</v>
      </c>
      <c r="D52" s="9" t="e">
        <f>VLOOKUP(#REF!,[1]Proyectos!$D$6:$E$9,2,FALSE)</f>
        <v>#REF!</v>
      </c>
      <c r="E52" s="9" t="e">
        <f>VLOOKUP(#REF!,[1]Proyectos!$B$12:$C$22,2,FALSE)</f>
        <v>#REF!</v>
      </c>
      <c r="F52" s="9" t="e">
        <f>VLOOKUP(#REF!,[1]Indi!$B$9:$C$36,2,FALSE)</f>
        <v>#REF!</v>
      </c>
      <c r="G52" s="9" t="str">
        <f>+IFERROR(IF(D52="MISIONAL",VLOOKUP(AC52,[1]Actividades!$B$12:$C$25,2,FALSE),IF(D52="TASAS",VLOOKUP(AC52,[1]Actividades!$B$26:$C$34,2,FALSE),IF(D52="MIPG",VLOOKUP(AC52,[1]Actividades!$B$35:$C$41,2,FALSE),IF(D52="INFRA",VLOOKUP(AC52,[1]Actividades!$B$42:$C$44,2,FALSE),"")))),"")</f>
        <v/>
      </c>
      <c r="H52" s="3"/>
      <c r="I52" s="7" t="s">
        <v>517</v>
      </c>
      <c r="J52" s="10" t="s">
        <v>663</v>
      </c>
      <c r="K52" s="7" t="s">
        <v>125</v>
      </c>
      <c r="L52" s="7" t="s">
        <v>147</v>
      </c>
      <c r="M52" s="145" t="s">
        <v>13</v>
      </c>
      <c r="N52" s="7" t="s">
        <v>467</v>
      </c>
      <c r="O52" s="7" t="s">
        <v>7</v>
      </c>
      <c r="P52" s="7" t="s">
        <v>6</v>
      </c>
      <c r="Q52" s="146">
        <v>32852100</v>
      </c>
      <c r="R52" s="242">
        <v>51033</v>
      </c>
      <c r="S52" s="8"/>
      <c r="T52" s="8"/>
      <c r="U52" s="8"/>
      <c r="V52" s="35">
        <f t="shared" si="7"/>
        <v>32801067</v>
      </c>
      <c r="W52" s="35">
        <f t="shared" si="8"/>
        <v>32801067</v>
      </c>
      <c r="X52" s="26" t="s">
        <v>465</v>
      </c>
      <c r="Y52" s="10" t="s">
        <v>19</v>
      </c>
      <c r="Z52" s="147">
        <v>202300000000060</v>
      </c>
      <c r="AA52" s="147" t="s">
        <v>36</v>
      </c>
      <c r="AB52" s="10" t="str">
        <f t="shared" si="0"/>
        <v>3202010</v>
      </c>
      <c r="AC52" s="10"/>
      <c r="AD52" s="147" t="s">
        <v>130</v>
      </c>
      <c r="AE52" s="3"/>
      <c r="AF52" s="3"/>
      <c r="AG52" s="3"/>
      <c r="AH52" s="3"/>
      <c r="AI52" s="3"/>
      <c r="AJ52" s="3"/>
      <c r="AK52" s="3"/>
      <c r="AL52" s="3"/>
      <c r="AM52" s="3"/>
      <c r="AN52" s="3"/>
      <c r="AO52" s="3"/>
      <c r="AP52" s="3"/>
      <c r="AQ52" s="3"/>
      <c r="AR52" s="3"/>
    </row>
    <row r="53" spans="1:44" ht="51" customHeight="1" x14ac:dyDescent="0.3">
      <c r="A53" s="9" t="s">
        <v>0</v>
      </c>
      <c r="B53" s="9" t="e">
        <f>VLOOKUP(#REF!,[1]Dpto!$G$2:$I$1125,2,FALSE)</f>
        <v>#REF!</v>
      </c>
      <c r="C53" s="9" t="str">
        <f>VLOOKUP(X53,[1]Proyectos!$B$2:$D$3,3,FALSE)</f>
        <v>CONSER</v>
      </c>
      <c r="D53" s="9" t="e">
        <f>VLOOKUP(#REF!,[1]Proyectos!$D$6:$E$9,2,FALSE)</f>
        <v>#REF!</v>
      </c>
      <c r="E53" s="9" t="e">
        <f>VLOOKUP(#REF!,[1]Proyectos!$B$12:$C$22,2,FALSE)</f>
        <v>#REF!</v>
      </c>
      <c r="F53" s="9" t="e">
        <f>VLOOKUP(#REF!,[1]Indi!$B$9:$C$36,2,FALSE)</f>
        <v>#REF!</v>
      </c>
      <c r="G53" s="9" t="str">
        <f>+IFERROR(IF(D53="MISIONAL",VLOOKUP(AC53,[1]Actividades!$B$12:$C$25,2,FALSE),IF(D53="TASAS",VLOOKUP(AC53,[1]Actividades!$B$26:$C$34,2,FALSE),IF(D53="MIPG",VLOOKUP(AC53,[1]Actividades!$B$35:$C$41,2,FALSE),IF(D53="INFRA",VLOOKUP(AC53,[1]Actividades!$B$42:$C$44,2,FALSE),"")))),"")</f>
        <v/>
      </c>
      <c r="H53" s="3"/>
      <c r="I53" s="7" t="s">
        <v>518</v>
      </c>
      <c r="J53" s="10" t="s">
        <v>663</v>
      </c>
      <c r="K53" s="7" t="s">
        <v>125</v>
      </c>
      <c r="L53" s="7" t="s">
        <v>147</v>
      </c>
      <c r="M53" s="145" t="s">
        <v>8</v>
      </c>
      <c r="N53" s="7" t="s">
        <v>467</v>
      </c>
      <c r="O53" s="7" t="s">
        <v>7</v>
      </c>
      <c r="P53" s="7" t="s">
        <v>6</v>
      </c>
      <c r="Q53" s="146">
        <v>35422000</v>
      </c>
      <c r="R53" s="35"/>
      <c r="S53" s="8"/>
      <c r="T53" s="8"/>
      <c r="U53" s="8"/>
      <c r="V53" s="35">
        <f t="shared" si="7"/>
        <v>35422000</v>
      </c>
      <c r="W53" s="35">
        <f t="shared" si="8"/>
        <v>35422000</v>
      </c>
      <c r="X53" s="26" t="s">
        <v>465</v>
      </c>
      <c r="Y53" s="10" t="s">
        <v>19</v>
      </c>
      <c r="Z53" s="147">
        <v>202300000000060</v>
      </c>
      <c r="AA53" s="147" t="s">
        <v>36</v>
      </c>
      <c r="AB53" s="10" t="str">
        <f t="shared" si="0"/>
        <v>3202010</v>
      </c>
      <c r="AC53" s="10"/>
      <c r="AD53" s="147" t="s">
        <v>130</v>
      </c>
      <c r="AE53" s="3"/>
      <c r="AF53" s="3"/>
      <c r="AG53" s="3"/>
      <c r="AH53" s="3"/>
      <c r="AI53" s="3"/>
      <c r="AJ53" s="3"/>
      <c r="AK53" s="3"/>
      <c r="AL53" s="3"/>
      <c r="AM53" s="3"/>
      <c r="AN53" s="3"/>
      <c r="AO53" s="3"/>
      <c r="AP53" s="3"/>
      <c r="AQ53" s="3"/>
      <c r="AR53" s="3"/>
    </row>
    <row r="54" spans="1:44" ht="51" customHeight="1" x14ac:dyDescent="0.3">
      <c r="A54" s="9" t="s">
        <v>0</v>
      </c>
      <c r="B54" s="9" t="e">
        <f>VLOOKUP(#REF!,[1]Dpto!$G$2:$I$1125,2,FALSE)</f>
        <v>#REF!</v>
      </c>
      <c r="C54" s="9" t="str">
        <f>VLOOKUP(X54,[1]Proyectos!$B$2:$D$3,3,FALSE)</f>
        <v>CONSER</v>
      </c>
      <c r="D54" s="9" t="e">
        <f>VLOOKUP(#REF!,[1]Proyectos!$D$6:$E$9,2,FALSE)</f>
        <v>#REF!</v>
      </c>
      <c r="E54" s="9" t="e">
        <f>VLOOKUP(#REF!,[1]Proyectos!$B$12:$C$22,2,FALSE)</f>
        <v>#REF!</v>
      </c>
      <c r="F54" s="9" t="e">
        <f>VLOOKUP(#REF!,[1]Indi!$B$9:$C$36,2,FALSE)</f>
        <v>#REF!</v>
      </c>
      <c r="G54" s="9" t="str">
        <f>+IFERROR(IF(D54="MISIONAL",VLOOKUP(AC54,[1]Actividades!$B$12:$C$25,2,FALSE),IF(D54="TASAS",VLOOKUP(AC54,[1]Actividades!$B$26:$C$34,2,FALSE),IF(D54="MIPG",VLOOKUP(AC54,[1]Actividades!$B$35:$C$41,2,FALSE),IF(D54="INFRA",VLOOKUP(AC54,[1]Actividades!$B$42:$C$44,2,FALSE),"")))),"")</f>
        <v/>
      </c>
      <c r="H54" s="3"/>
      <c r="I54" s="7" t="s">
        <v>519</v>
      </c>
      <c r="J54" s="10" t="s">
        <v>663</v>
      </c>
      <c r="K54" s="7" t="s">
        <v>125</v>
      </c>
      <c r="L54" s="7" t="s">
        <v>147</v>
      </c>
      <c r="M54" s="145" t="s">
        <v>13</v>
      </c>
      <c r="N54" s="7" t="s">
        <v>467</v>
      </c>
      <c r="O54" s="7" t="s">
        <v>7</v>
      </c>
      <c r="P54" s="7" t="s">
        <v>6</v>
      </c>
      <c r="Q54" s="146">
        <v>78527500</v>
      </c>
      <c r="R54" s="242">
        <v>124934</v>
      </c>
      <c r="S54" s="8"/>
      <c r="T54" s="8"/>
      <c r="U54" s="8"/>
      <c r="V54" s="35">
        <f t="shared" si="7"/>
        <v>78402566</v>
      </c>
      <c r="W54" s="35">
        <f t="shared" si="8"/>
        <v>78402566</v>
      </c>
      <c r="X54" s="26" t="s">
        <v>465</v>
      </c>
      <c r="Y54" s="10" t="s">
        <v>19</v>
      </c>
      <c r="Z54" s="147">
        <v>202300000000060</v>
      </c>
      <c r="AA54" s="147" t="s">
        <v>493</v>
      </c>
      <c r="AB54" s="10" t="str">
        <f t="shared" si="0"/>
        <v>3202032</v>
      </c>
      <c r="AC54" s="10"/>
      <c r="AD54" s="147" t="s">
        <v>128</v>
      </c>
      <c r="AE54" s="3"/>
      <c r="AF54" s="3"/>
      <c r="AG54" s="3"/>
      <c r="AH54" s="3"/>
      <c r="AI54" s="3"/>
      <c r="AJ54" s="3"/>
      <c r="AK54" s="3"/>
      <c r="AL54" s="3"/>
      <c r="AM54" s="3"/>
      <c r="AN54" s="3"/>
      <c r="AO54" s="3"/>
      <c r="AP54" s="3"/>
      <c r="AQ54" s="3"/>
      <c r="AR54" s="3"/>
    </row>
    <row r="55" spans="1:44" ht="51" customHeight="1" x14ac:dyDescent="0.3">
      <c r="A55" s="9" t="s">
        <v>0</v>
      </c>
      <c r="B55" s="9" t="e">
        <f>VLOOKUP(#REF!,[1]Dpto!$G$2:$I$1125,2,FALSE)</f>
        <v>#REF!</v>
      </c>
      <c r="C55" s="9" t="str">
        <f>VLOOKUP(X55,[1]Proyectos!$B$2:$D$3,3,FALSE)</f>
        <v>CONSER</v>
      </c>
      <c r="D55" s="9" t="e">
        <f>VLOOKUP(#REF!,[1]Proyectos!$D$6:$E$9,2,FALSE)</f>
        <v>#REF!</v>
      </c>
      <c r="E55" s="9" t="e">
        <f>VLOOKUP(#REF!,[1]Proyectos!$B$12:$C$22,2,FALSE)</f>
        <v>#REF!</v>
      </c>
      <c r="F55" s="9" t="e">
        <f>VLOOKUP(#REF!,[1]Indi!$B$9:$C$36,2,FALSE)</f>
        <v>#REF!</v>
      </c>
      <c r="G55" s="9" t="str">
        <f>+IFERROR(IF(D55="MISIONAL",VLOOKUP(AC55,[1]Actividades!$B$12:$C$25,2,FALSE),IF(D55="TASAS",VLOOKUP(AC55,[1]Actividades!$B$26:$C$34,2,FALSE),IF(D55="MIPG",VLOOKUP(AC55,[1]Actividades!$B$35:$C$41,2,FALSE),IF(D55="INFRA",VLOOKUP(AC55,[1]Actividades!$B$42:$C$44,2,FALSE),"")))),"")</f>
        <v/>
      </c>
      <c r="H55" s="3"/>
      <c r="I55" s="7" t="s">
        <v>520</v>
      </c>
      <c r="J55" s="10" t="s">
        <v>663</v>
      </c>
      <c r="K55" s="7" t="s">
        <v>125</v>
      </c>
      <c r="L55" s="7" t="s">
        <v>147</v>
      </c>
      <c r="M55" s="145" t="s">
        <v>8</v>
      </c>
      <c r="N55" s="7" t="s">
        <v>467</v>
      </c>
      <c r="O55" s="7" t="s">
        <v>7</v>
      </c>
      <c r="P55" s="7" t="s">
        <v>6</v>
      </c>
      <c r="Q55" s="146">
        <v>57025000</v>
      </c>
      <c r="R55" s="35"/>
      <c r="S55" s="8"/>
      <c r="T55" s="8"/>
      <c r="U55" s="8"/>
      <c r="V55" s="35">
        <f t="shared" si="7"/>
        <v>57025000</v>
      </c>
      <c r="W55" s="35">
        <f t="shared" si="8"/>
        <v>57025000</v>
      </c>
      <c r="X55" s="26" t="s">
        <v>465</v>
      </c>
      <c r="Y55" s="10" t="s">
        <v>19</v>
      </c>
      <c r="Z55" s="147">
        <v>202300000000060</v>
      </c>
      <c r="AA55" s="147" t="s">
        <v>493</v>
      </c>
      <c r="AB55" s="10" t="str">
        <f t="shared" si="0"/>
        <v>3202032</v>
      </c>
      <c r="AC55" s="10"/>
      <c r="AD55" s="147" t="s">
        <v>128</v>
      </c>
      <c r="AE55" s="3"/>
      <c r="AF55" s="3"/>
      <c r="AG55" s="3"/>
      <c r="AH55" s="3"/>
      <c r="AI55" s="3"/>
      <c r="AJ55" s="3"/>
      <c r="AK55" s="3"/>
      <c r="AL55" s="3"/>
      <c r="AM55" s="3"/>
      <c r="AN55" s="3"/>
      <c r="AO55" s="3"/>
      <c r="AP55" s="3"/>
      <c r="AQ55" s="3"/>
      <c r="AR55" s="3"/>
    </row>
    <row r="56" spans="1:44" ht="51" customHeight="1" x14ac:dyDescent="0.3">
      <c r="A56" s="9" t="s">
        <v>0</v>
      </c>
      <c r="B56" s="9" t="e">
        <f>VLOOKUP(#REF!,[1]Dpto!$G$2:$I$1125,2,FALSE)</f>
        <v>#REF!</v>
      </c>
      <c r="C56" s="9" t="str">
        <f>VLOOKUP(X56,[1]Proyectos!$B$2:$D$3,3,FALSE)</f>
        <v>CONSER</v>
      </c>
      <c r="D56" s="9" t="e">
        <f>VLOOKUP(#REF!,[1]Proyectos!$D$6:$E$9,2,FALSE)</f>
        <v>#REF!</v>
      </c>
      <c r="E56" s="9" t="e">
        <f>VLOOKUP(#REF!,[1]Proyectos!$B$12:$C$22,2,FALSE)</f>
        <v>#REF!</v>
      </c>
      <c r="F56" s="9" t="e">
        <f>VLOOKUP(#REF!,[1]Indi!$B$9:$C$36,2,FALSE)</f>
        <v>#REF!</v>
      </c>
      <c r="G56" s="9" t="str">
        <f>+IFERROR(IF(D56="MISIONAL",VLOOKUP(AC56,[1]Actividades!$B$12:$C$25,2,FALSE),IF(D56="TASAS",VLOOKUP(AC56,[1]Actividades!$B$26:$C$34,2,FALSE),IF(D56="MIPG",VLOOKUP(AC56,[1]Actividades!$B$35:$C$41,2,FALSE),IF(D56="INFRA",VLOOKUP(AC56,[1]Actividades!$B$42:$C$44,2,FALSE),"")))),"")</f>
        <v/>
      </c>
      <c r="H56" s="3"/>
      <c r="I56" s="7" t="s">
        <v>521</v>
      </c>
      <c r="J56" s="10" t="s">
        <v>663</v>
      </c>
      <c r="K56" s="7" t="s">
        <v>125</v>
      </c>
      <c r="L56" s="7" t="s">
        <v>147</v>
      </c>
      <c r="M56" s="145" t="s">
        <v>13</v>
      </c>
      <c r="N56" s="7" t="s">
        <v>467</v>
      </c>
      <c r="O56" s="7" t="s">
        <v>7</v>
      </c>
      <c r="P56" s="7" t="s">
        <v>6</v>
      </c>
      <c r="Q56" s="146">
        <v>71624000</v>
      </c>
      <c r="R56" s="242">
        <v>249868</v>
      </c>
      <c r="S56" s="8"/>
      <c r="T56" s="8"/>
      <c r="U56" s="8"/>
      <c r="V56" s="35">
        <f t="shared" si="7"/>
        <v>71374132</v>
      </c>
      <c r="W56" s="35">
        <f t="shared" si="8"/>
        <v>71374132</v>
      </c>
      <c r="X56" s="26" t="s">
        <v>465</v>
      </c>
      <c r="Y56" s="10" t="s">
        <v>19</v>
      </c>
      <c r="Z56" s="147">
        <v>202300000000060</v>
      </c>
      <c r="AA56" s="147" t="s">
        <v>60</v>
      </c>
      <c r="AB56" s="10" t="str">
        <f t="shared" si="0"/>
        <v>3202038</v>
      </c>
      <c r="AC56" s="10"/>
      <c r="AD56" s="147" t="s">
        <v>134</v>
      </c>
      <c r="AE56" s="3"/>
      <c r="AF56" s="3"/>
      <c r="AG56" s="3"/>
      <c r="AH56" s="3"/>
      <c r="AI56" s="3"/>
      <c r="AJ56" s="3"/>
      <c r="AK56" s="3"/>
      <c r="AL56" s="3"/>
      <c r="AM56" s="3"/>
      <c r="AN56" s="3"/>
      <c r="AO56" s="3"/>
      <c r="AP56" s="3"/>
      <c r="AQ56" s="3"/>
      <c r="AR56" s="3"/>
    </row>
    <row r="57" spans="1:44" ht="51" customHeight="1" x14ac:dyDescent="0.3">
      <c r="A57" s="9"/>
      <c r="B57" s="9"/>
      <c r="C57" s="9"/>
      <c r="D57" s="9"/>
      <c r="E57" s="9"/>
      <c r="F57" s="9"/>
      <c r="G57" s="9"/>
      <c r="H57" s="3"/>
      <c r="I57" s="7" t="s">
        <v>522</v>
      </c>
      <c r="J57" s="10" t="s">
        <v>663</v>
      </c>
      <c r="K57" s="7" t="s">
        <v>125</v>
      </c>
      <c r="L57" s="7" t="s">
        <v>147</v>
      </c>
      <c r="M57" s="145" t="s">
        <v>8</v>
      </c>
      <c r="N57" s="7" t="s">
        <v>467</v>
      </c>
      <c r="O57" s="7" t="s">
        <v>7</v>
      </c>
      <c r="P57" s="7" t="s">
        <v>6</v>
      </c>
      <c r="Q57" s="146">
        <v>37840000</v>
      </c>
      <c r="R57" s="35"/>
      <c r="S57" s="8"/>
      <c r="T57" s="8"/>
      <c r="U57" s="8"/>
      <c r="V57" s="35">
        <f t="shared" si="7"/>
        <v>37840000</v>
      </c>
      <c r="W57" s="35">
        <f t="shared" si="8"/>
        <v>37840000</v>
      </c>
      <c r="X57" s="26" t="s">
        <v>465</v>
      </c>
      <c r="Y57" s="10" t="s">
        <v>19</v>
      </c>
      <c r="Z57" s="147">
        <v>202300000000060</v>
      </c>
      <c r="AA57" s="147" t="s">
        <v>60</v>
      </c>
      <c r="AB57" s="10" t="str">
        <f t="shared" si="0"/>
        <v>3202038</v>
      </c>
      <c r="AC57" s="10"/>
      <c r="AD57" s="147" t="s">
        <v>134</v>
      </c>
      <c r="AE57" s="3"/>
      <c r="AF57" s="3"/>
      <c r="AG57" s="3"/>
      <c r="AH57" s="3"/>
      <c r="AI57" s="3"/>
      <c r="AJ57" s="3"/>
      <c r="AK57" s="3"/>
      <c r="AL57" s="3"/>
      <c r="AM57" s="3"/>
      <c r="AN57" s="3"/>
      <c r="AO57" s="3"/>
      <c r="AP57" s="3"/>
      <c r="AQ57" s="3"/>
      <c r="AR57" s="3"/>
    </row>
    <row r="58" spans="1:44" ht="51" customHeight="1" x14ac:dyDescent="0.3">
      <c r="A58" s="9"/>
      <c r="B58" s="9"/>
      <c r="C58" s="9"/>
      <c r="D58" s="9"/>
      <c r="E58" s="9"/>
      <c r="F58" s="9"/>
      <c r="G58" s="9"/>
      <c r="H58" s="3"/>
      <c r="I58" s="7" t="s">
        <v>523</v>
      </c>
      <c r="J58" s="10" t="s">
        <v>663</v>
      </c>
      <c r="K58" s="7" t="s">
        <v>125</v>
      </c>
      <c r="L58" s="7" t="s">
        <v>147</v>
      </c>
      <c r="M58" s="145" t="s">
        <v>13</v>
      </c>
      <c r="N58" s="7" t="s">
        <v>467</v>
      </c>
      <c r="O58" s="7" t="s">
        <v>7</v>
      </c>
      <c r="P58" s="7" t="s">
        <v>6</v>
      </c>
      <c r="Q58" s="146">
        <v>76897890</v>
      </c>
      <c r="R58" s="35"/>
      <c r="S58" s="8"/>
      <c r="T58" s="8"/>
      <c r="U58" s="8"/>
      <c r="V58" s="35">
        <f t="shared" si="7"/>
        <v>76897890</v>
      </c>
      <c r="W58" s="35">
        <f t="shared" si="8"/>
        <v>76897890</v>
      </c>
      <c r="X58" s="26" t="s">
        <v>465</v>
      </c>
      <c r="Y58" s="10" t="s">
        <v>19</v>
      </c>
      <c r="Z58" s="147">
        <v>202300000000060</v>
      </c>
      <c r="AA58" s="147" t="s">
        <v>462</v>
      </c>
      <c r="AB58" s="10" t="str">
        <f t="shared" si="0"/>
        <v>3202053</v>
      </c>
      <c r="AC58" s="10"/>
      <c r="AD58" s="147" t="s">
        <v>136</v>
      </c>
      <c r="AE58" s="3"/>
      <c r="AF58" s="3"/>
      <c r="AG58" s="3"/>
      <c r="AH58" s="3"/>
      <c r="AI58" s="3"/>
      <c r="AJ58" s="3"/>
      <c r="AK58" s="3"/>
      <c r="AL58" s="3"/>
      <c r="AM58" s="3"/>
      <c r="AN58" s="3"/>
      <c r="AO58" s="3"/>
      <c r="AP58" s="3"/>
      <c r="AQ58" s="3"/>
      <c r="AR58" s="3"/>
    </row>
    <row r="59" spans="1:44" ht="51" customHeight="1" x14ac:dyDescent="0.3">
      <c r="A59" s="9"/>
      <c r="B59" s="9"/>
      <c r="C59" s="9"/>
      <c r="D59" s="9"/>
      <c r="E59" s="9"/>
      <c r="F59" s="9"/>
      <c r="G59" s="9"/>
      <c r="H59" s="3"/>
      <c r="I59" s="7" t="s">
        <v>524</v>
      </c>
      <c r="J59" s="10" t="s">
        <v>663</v>
      </c>
      <c r="K59" s="7" t="s">
        <v>125</v>
      </c>
      <c r="L59" s="7" t="s">
        <v>147</v>
      </c>
      <c r="M59" s="145" t="s">
        <v>8</v>
      </c>
      <c r="N59" s="7" t="s">
        <v>467</v>
      </c>
      <c r="O59" s="7" t="s">
        <v>7</v>
      </c>
      <c r="P59" s="7" t="s">
        <v>6</v>
      </c>
      <c r="Q59" s="146">
        <v>18910000</v>
      </c>
      <c r="R59" s="35"/>
      <c r="S59" s="8"/>
      <c r="T59" s="8"/>
      <c r="U59" s="8"/>
      <c r="V59" s="35">
        <f t="shared" si="7"/>
        <v>18910000</v>
      </c>
      <c r="W59" s="35">
        <f t="shared" si="8"/>
        <v>18910000</v>
      </c>
      <c r="X59" s="26" t="s">
        <v>465</v>
      </c>
      <c r="Y59" s="10" t="s">
        <v>19</v>
      </c>
      <c r="Z59" s="147">
        <v>202300000000060</v>
      </c>
      <c r="AA59" s="147" t="s">
        <v>462</v>
      </c>
      <c r="AB59" s="10" t="str">
        <f t="shared" si="0"/>
        <v>3202053</v>
      </c>
      <c r="AC59" s="10"/>
      <c r="AD59" s="147" t="s">
        <v>136</v>
      </c>
      <c r="AE59" s="3"/>
      <c r="AF59" s="3"/>
      <c r="AG59" s="3"/>
      <c r="AH59" s="3"/>
      <c r="AI59" s="3"/>
      <c r="AJ59" s="3"/>
      <c r="AK59" s="3"/>
      <c r="AL59" s="3"/>
      <c r="AM59" s="3"/>
      <c r="AN59" s="3"/>
      <c r="AO59" s="3"/>
      <c r="AP59" s="3"/>
      <c r="AQ59" s="3"/>
      <c r="AR59" s="3"/>
    </row>
    <row r="60" spans="1:44" ht="51" customHeight="1" x14ac:dyDescent="0.3">
      <c r="A60" s="9"/>
      <c r="B60" s="9"/>
      <c r="C60" s="9"/>
      <c r="D60" s="9"/>
      <c r="E60" s="9"/>
      <c r="F60" s="9"/>
      <c r="G60" s="9"/>
      <c r="H60" s="3"/>
      <c r="I60" s="7" t="s">
        <v>525</v>
      </c>
      <c r="J60" s="10" t="s">
        <v>663</v>
      </c>
      <c r="K60" s="7" t="s">
        <v>125</v>
      </c>
      <c r="L60" s="7" t="s">
        <v>147</v>
      </c>
      <c r="M60" s="145" t="s">
        <v>13</v>
      </c>
      <c r="N60" s="7" t="s">
        <v>467</v>
      </c>
      <c r="O60" s="7" t="s">
        <v>7</v>
      </c>
      <c r="P60" s="7" t="s">
        <v>6</v>
      </c>
      <c r="Q60" s="146">
        <v>28798500</v>
      </c>
      <c r="R60" s="35"/>
      <c r="S60" s="8"/>
      <c r="T60" s="8"/>
      <c r="U60" s="8"/>
      <c r="V60" s="35">
        <f t="shared" si="7"/>
        <v>28798500</v>
      </c>
      <c r="W60" s="35">
        <f t="shared" si="8"/>
        <v>28798500</v>
      </c>
      <c r="X60" s="26" t="s">
        <v>465</v>
      </c>
      <c r="Y60" s="10" t="s">
        <v>19</v>
      </c>
      <c r="Z60" s="147">
        <v>202300000000060</v>
      </c>
      <c r="AA60" s="147" t="s">
        <v>496</v>
      </c>
      <c r="AB60" s="10" t="str">
        <f t="shared" si="0"/>
        <v>3202056</v>
      </c>
      <c r="AC60" s="10"/>
      <c r="AD60" s="147" t="s">
        <v>129</v>
      </c>
      <c r="AE60" s="3"/>
      <c r="AF60" s="3"/>
      <c r="AG60" s="3"/>
      <c r="AH60" s="3"/>
      <c r="AI60" s="3"/>
      <c r="AJ60" s="3"/>
      <c r="AK60" s="3"/>
      <c r="AL60" s="3"/>
      <c r="AM60" s="3"/>
      <c r="AN60" s="3"/>
      <c r="AO60" s="3"/>
      <c r="AP60" s="3"/>
      <c r="AQ60" s="3"/>
      <c r="AR60" s="3"/>
    </row>
    <row r="61" spans="1:44" ht="51" customHeight="1" x14ac:dyDescent="0.3">
      <c r="A61" s="9"/>
      <c r="B61" s="9"/>
      <c r="C61" s="9"/>
      <c r="D61" s="9"/>
      <c r="E61" s="9"/>
      <c r="F61" s="9"/>
      <c r="G61" s="9"/>
      <c r="H61" s="3"/>
      <c r="I61" s="7" t="s">
        <v>526</v>
      </c>
      <c r="J61" s="10" t="s">
        <v>663</v>
      </c>
      <c r="K61" s="7" t="s">
        <v>125</v>
      </c>
      <c r="L61" s="7" t="s">
        <v>147</v>
      </c>
      <c r="M61" s="145" t="s">
        <v>8</v>
      </c>
      <c r="N61" s="7" t="s">
        <v>467</v>
      </c>
      <c r="O61" s="7" t="s">
        <v>7</v>
      </c>
      <c r="P61" s="7" t="s">
        <v>6</v>
      </c>
      <c r="Q61" s="146">
        <v>21635000</v>
      </c>
      <c r="R61" s="35"/>
      <c r="S61" s="8"/>
      <c r="T61" s="8"/>
      <c r="U61" s="8"/>
      <c r="V61" s="35">
        <f t="shared" si="7"/>
        <v>21635000</v>
      </c>
      <c r="W61" s="35">
        <f t="shared" si="8"/>
        <v>21635000</v>
      </c>
      <c r="X61" s="26" t="s">
        <v>465</v>
      </c>
      <c r="Y61" s="10" t="s">
        <v>19</v>
      </c>
      <c r="Z61" s="147">
        <v>202300000000060</v>
      </c>
      <c r="AA61" s="182" t="s">
        <v>496</v>
      </c>
      <c r="AB61" s="10" t="str">
        <f t="shared" si="0"/>
        <v>3202056</v>
      </c>
      <c r="AC61" s="10"/>
      <c r="AD61" s="147" t="s">
        <v>129</v>
      </c>
      <c r="AE61" s="3"/>
      <c r="AF61" s="3"/>
      <c r="AG61" s="3"/>
      <c r="AH61" s="3"/>
      <c r="AI61" s="3"/>
      <c r="AJ61" s="3"/>
      <c r="AK61" s="3"/>
      <c r="AL61" s="3"/>
      <c r="AM61" s="3"/>
      <c r="AN61" s="3"/>
      <c r="AO61" s="3"/>
      <c r="AP61" s="3"/>
      <c r="AQ61" s="3"/>
      <c r="AR61" s="3"/>
    </row>
    <row r="62" spans="1:44" ht="51" customHeight="1" x14ac:dyDescent="0.3">
      <c r="A62" s="9"/>
      <c r="B62" s="9"/>
      <c r="C62" s="9"/>
      <c r="D62" s="9"/>
      <c r="E62" s="9"/>
      <c r="F62" s="9"/>
      <c r="G62" s="9"/>
      <c r="H62" s="3"/>
      <c r="I62" s="7" t="s">
        <v>527</v>
      </c>
      <c r="J62" s="10" t="s">
        <v>663</v>
      </c>
      <c r="K62" s="7" t="s">
        <v>125</v>
      </c>
      <c r="L62" s="7" t="s">
        <v>147</v>
      </c>
      <c r="M62" s="145" t="s">
        <v>13</v>
      </c>
      <c r="N62" s="7" t="s">
        <v>467</v>
      </c>
      <c r="O62" s="7" t="s">
        <v>7</v>
      </c>
      <c r="P62" s="7" t="s">
        <v>6</v>
      </c>
      <c r="Q62" s="146">
        <v>20806500</v>
      </c>
      <c r="R62" s="35"/>
      <c r="S62" s="8"/>
      <c r="T62" s="8"/>
      <c r="U62" s="8"/>
      <c r="V62" s="35">
        <f t="shared" si="7"/>
        <v>20806500</v>
      </c>
      <c r="W62" s="35">
        <f t="shared" si="8"/>
        <v>20806500</v>
      </c>
      <c r="X62" s="26" t="s">
        <v>465</v>
      </c>
      <c r="Y62" s="10" t="s">
        <v>19</v>
      </c>
      <c r="Z62" s="147">
        <v>202300000000060</v>
      </c>
      <c r="AA62" s="182" t="s">
        <v>24</v>
      </c>
      <c r="AB62" s="10" t="str">
        <f t="shared" si="0"/>
        <v>3202060</v>
      </c>
      <c r="AC62" s="10"/>
      <c r="AD62" s="147" t="s">
        <v>126</v>
      </c>
      <c r="AE62" s="3"/>
      <c r="AF62" s="3"/>
      <c r="AG62" s="3"/>
      <c r="AH62" s="3"/>
      <c r="AI62" s="3"/>
      <c r="AJ62" s="3"/>
      <c r="AK62" s="3"/>
      <c r="AL62" s="3"/>
      <c r="AM62" s="3"/>
      <c r="AN62" s="3"/>
      <c r="AO62" s="3"/>
      <c r="AP62" s="3"/>
      <c r="AQ62" s="3"/>
      <c r="AR62" s="3"/>
    </row>
    <row r="63" spans="1:44" ht="51" customHeight="1" x14ac:dyDescent="0.3">
      <c r="A63" s="9"/>
      <c r="B63" s="9"/>
      <c r="C63" s="9"/>
      <c r="D63" s="9"/>
      <c r="E63" s="9"/>
      <c r="F63" s="9"/>
      <c r="G63" s="9"/>
      <c r="H63" s="3"/>
      <c r="I63" s="7" t="s">
        <v>528</v>
      </c>
      <c r="J63" s="10" t="s">
        <v>663</v>
      </c>
      <c r="K63" s="7" t="s">
        <v>125</v>
      </c>
      <c r="L63" s="7" t="s">
        <v>147</v>
      </c>
      <c r="M63" s="145" t="s">
        <v>8</v>
      </c>
      <c r="N63" s="7" t="s">
        <v>467</v>
      </c>
      <c r="O63" s="7" t="s">
        <v>7</v>
      </c>
      <c r="P63" s="7" t="s">
        <v>6</v>
      </c>
      <c r="Q63" s="146">
        <v>18915000</v>
      </c>
      <c r="R63" s="35"/>
      <c r="S63" s="8"/>
      <c r="T63" s="8"/>
      <c r="U63" s="8"/>
      <c r="V63" s="35">
        <f t="shared" si="7"/>
        <v>18915000</v>
      </c>
      <c r="W63" s="35">
        <f t="shared" si="8"/>
        <v>18915000</v>
      </c>
      <c r="X63" s="26" t="s">
        <v>465</v>
      </c>
      <c r="Y63" s="10" t="s">
        <v>19</v>
      </c>
      <c r="Z63" s="147">
        <v>202300000000060</v>
      </c>
      <c r="AA63" s="147" t="s">
        <v>24</v>
      </c>
      <c r="AB63" s="10" t="str">
        <f t="shared" si="0"/>
        <v>3202060</v>
      </c>
      <c r="AC63" s="10"/>
      <c r="AD63" s="147" t="s">
        <v>126</v>
      </c>
      <c r="AE63" s="3"/>
      <c r="AF63" s="3"/>
      <c r="AG63" s="3"/>
      <c r="AH63" s="3"/>
      <c r="AI63" s="3"/>
      <c r="AJ63" s="3"/>
      <c r="AK63" s="3"/>
      <c r="AL63" s="3"/>
      <c r="AM63" s="3"/>
      <c r="AN63" s="3"/>
      <c r="AO63" s="3"/>
      <c r="AP63" s="3"/>
      <c r="AQ63" s="3"/>
      <c r="AR63" s="3"/>
    </row>
    <row r="64" spans="1:44" ht="51" customHeight="1" x14ac:dyDescent="0.3">
      <c r="A64" s="9" t="s">
        <v>0</v>
      </c>
      <c r="B64" s="9" t="e">
        <f>VLOOKUP(#REF!,[1]Dpto!$G$2:$I$1125,2,FALSE)</f>
        <v>#REF!</v>
      </c>
      <c r="C64" s="9" t="str">
        <f>VLOOKUP(X64,[1]Proyectos!$B$2:$D$3,3,FALSE)</f>
        <v>CONSER</v>
      </c>
      <c r="D64" s="9" t="e">
        <f>VLOOKUP(#REF!,[1]Proyectos!$D$6:$E$9,2,FALSE)</f>
        <v>#REF!</v>
      </c>
      <c r="E64" s="9" t="e">
        <f>VLOOKUP(#REF!,[1]Proyectos!$B$12:$C$22,2,FALSE)</f>
        <v>#REF!</v>
      </c>
      <c r="F64" s="9" t="e">
        <f>VLOOKUP(#REF!,[1]Indi!$B$9:$C$36,2,FALSE)</f>
        <v>#REF!</v>
      </c>
      <c r="G64" s="9" t="str">
        <f>+IFERROR(IF(D64="MISIONAL",VLOOKUP(AC64,[1]Actividades!$B$12:$C$25,2,FALSE),IF(D64="TASAS",VLOOKUP(AC64,[1]Actividades!$B$26:$C$34,2,FALSE),IF(D64="MIPG",VLOOKUP(AC64,[1]Actividades!$B$35:$C$41,2,FALSE),IF(D64="INFRA",VLOOKUP(AC64,[1]Actividades!$B$42:$C$44,2,FALSE),"")))),"")</f>
        <v/>
      </c>
      <c r="H64" s="3"/>
      <c r="I64" s="7" t="s">
        <v>529</v>
      </c>
      <c r="J64" s="10" t="s">
        <v>663</v>
      </c>
      <c r="K64" s="7" t="s">
        <v>125</v>
      </c>
      <c r="L64" s="7" t="s">
        <v>147</v>
      </c>
      <c r="M64" s="145" t="s">
        <v>13</v>
      </c>
      <c r="N64" s="7" t="s">
        <v>467</v>
      </c>
      <c r="O64" s="7" t="s">
        <v>7</v>
      </c>
      <c r="P64" s="7" t="s">
        <v>6</v>
      </c>
      <c r="Q64" s="146">
        <v>25801000</v>
      </c>
      <c r="R64" s="242">
        <v>194967</v>
      </c>
      <c r="S64" s="8"/>
      <c r="T64" s="8"/>
      <c r="U64" s="8"/>
      <c r="V64" s="35">
        <f t="shared" si="7"/>
        <v>25606033</v>
      </c>
      <c r="W64" s="35">
        <f t="shared" si="8"/>
        <v>25606033</v>
      </c>
      <c r="X64" s="26" t="s">
        <v>465</v>
      </c>
      <c r="Y64" s="10" t="s">
        <v>19</v>
      </c>
      <c r="Z64" s="147">
        <v>202300000000060</v>
      </c>
      <c r="AA64" s="147" t="s">
        <v>24</v>
      </c>
      <c r="AB64" s="10" t="str">
        <f t="shared" si="0"/>
        <v>3202060</v>
      </c>
      <c r="AC64" s="10"/>
      <c r="AD64" s="147" t="s">
        <v>239</v>
      </c>
      <c r="AE64" s="3"/>
      <c r="AF64" s="3"/>
      <c r="AG64" s="3"/>
      <c r="AH64" s="3"/>
      <c r="AI64" s="3"/>
      <c r="AJ64" s="3"/>
      <c r="AK64" s="3"/>
      <c r="AL64" s="3"/>
      <c r="AM64" s="3"/>
      <c r="AN64" s="3"/>
      <c r="AO64" s="3"/>
      <c r="AP64" s="3"/>
      <c r="AQ64" s="3"/>
      <c r="AR64" s="3"/>
    </row>
    <row r="65" spans="1:44" ht="51" customHeight="1" x14ac:dyDescent="0.3">
      <c r="A65" s="9" t="s">
        <v>0</v>
      </c>
      <c r="B65" s="9" t="e">
        <f>VLOOKUP(#REF!,[1]Dpto!$G$2:$I$1125,2,FALSE)</f>
        <v>#REF!</v>
      </c>
      <c r="C65" s="9" t="str">
        <f>VLOOKUP(X65,[1]Proyectos!$B$2:$D$3,3,FALSE)</f>
        <v>CONSER</v>
      </c>
      <c r="D65" s="9" t="e">
        <f>VLOOKUP(#REF!,[1]Proyectos!$D$6:$E$9,2,FALSE)</f>
        <v>#REF!</v>
      </c>
      <c r="E65" s="9" t="e">
        <f>VLOOKUP(#REF!,[1]Proyectos!$B$12:$C$22,2,FALSE)</f>
        <v>#REF!</v>
      </c>
      <c r="F65" s="9" t="e">
        <f>VLOOKUP(#REF!,[1]Indi!$B$9:$C$36,2,FALSE)</f>
        <v>#REF!</v>
      </c>
      <c r="G65" s="9" t="str">
        <f>+IFERROR(IF(D65="MISIONAL",VLOOKUP(AC65,[1]Actividades!$B$12:$C$25,2,FALSE),IF(D65="TASAS",VLOOKUP(AC65,[1]Actividades!$B$26:$C$34,2,FALSE),IF(D65="MIPG",VLOOKUP(AC65,[1]Actividades!$B$35:$C$41,2,FALSE),IF(D65="INFRA",VLOOKUP(AC65,[1]Actividades!$B$42:$C$44,2,FALSE),"")))),"")</f>
        <v/>
      </c>
      <c r="H65" s="3"/>
      <c r="I65" s="7" t="s">
        <v>530</v>
      </c>
      <c r="J65" s="10" t="s">
        <v>663</v>
      </c>
      <c r="K65" s="7" t="s">
        <v>125</v>
      </c>
      <c r="L65" s="7" t="s">
        <v>147</v>
      </c>
      <c r="M65" s="145" t="s">
        <v>8</v>
      </c>
      <c r="N65" s="7" t="s">
        <v>467</v>
      </c>
      <c r="O65" s="7" t="s">
        <v>7</v>
      </c>
      <c r="P65" s="7" t="s">
        <v>6</v>
      </c>
      <c r="Q65" s="146">
        <v>18910000</v>
      </c>
      <c r="R65" s="35"/>
      <c r="S65" s="8"/>
      <c r="T65" s="8"/>
      <c r="U65" s="8"/>
      <c r="V65" s="35">
        <f t="shared" si="7"/>
        <v>18910000</v>
      </c>
      <c r="W65" s="35">
        <f t="shared" si="8"/>
        <v>18910000</v>
      </c>
      <c r="X65" s="26" t="s">
        <v>465</v>
      </c>
      <c r="Y65" s="10" t="s">
        <v>19</v>
      </c>
      <c r="Z65" s="147">
        <v>202300000000060</v>
      </c>
      <c r="AA65" s="147" t="s">
        <v>24</v>
      </c>
      <c r="AB65" s="10" t="str">
        <f t="shared" si="0"/>
        <v>3202060</v>
      </c>
      <c r="AC65" s="10"/>
      <c r="AD65" s="147" t="s">
        <v>239</v>
      </c>
      <c r="AE65" s="3"/>
      <c r="AF65" s="3"/>
      <c r="AG65" s="3"/>
      <c r="AH65" s="3"/>
      <c r="AI65" s="3"/>
      <c r="AJ65" s="3"/>
      <c r="AK65" s="3"/>
      <c r="AL65" s="3"/>
      <c r="AM65" s="3"/>
      <c r="AN65" s="3"/>
      <c r="AO65" s="3"/>
      <c r="AP65" s="3"/>
      <c r="AQ65" s="3"/>
      <c r="AR65" s="3"/>
    </row>
    <row r="66" spans="1:44" ht="51" customHeight="1" x14ac:dyDescent="0.3">
      <c r="A66" s="9" t="s">
        <v>0</v>
      </c>
      <c r="B66" s="9" t="e">
        <f>VLOOKUP(#REF!,[1]Dpto!$G$2:$I$1125,2,FALSE)</f>
        <v>#REF!</v>
      </c>
      <c r="C66" s="9" t="str">
        <f>VLOOKUP(X66,[1]Proyectos!$B$2:$D$3,3,FALSE)</f>
        <v>CONSER</v>
      </c>
      <c r="D66" s="9" t="e">
        <f>VLOOKUP(#REF!,[1]Proyectos!$D$6:$E$9,2,FALSE)</f>
        <v>#REF!</v>
      </c>
      <c r="E66" s="9" t="e">
        <f>VLOOKUP(#REF!,[1]Proyectos!$B$12:$C$22,2,FALSE)</f>
        <v>#REF!</v>
      </c>
      <c r="F66" s="9" t="e">
        <f>VLOOKUP(#REF!,[1]Indi!$B$9:$C$36,2,FALSE)</f>
        <v>#REF!</v>
      </c>
      <c r="G66" s="9" t="str">
        <f>+IFERROR(IF(D66="MISIONAL",VLOOKUP(AC66,[1]Actividades!$B$12:$C$25,2,FALSE),IF(D66="TASAS",VLOOKUP(AC66,[1]Actividades!$B$26:$C$34,2,FALSE),IF(D66="MIPG",VLOOKUP(AC66,[1]Actividades!$B$35:$C$41,2,FALSE),IF(D66="INFRA",VLOOKUP(AC66,[1]Actividades!$B$42:$C$44,2,FALSE),"")))),"")</f>
        <v/>
      </c>
      <c r="H66" s="3"/>
      <c r="I66" s="7" t="s">
        <v>531</v>
      </c>
      <c r="J66" s="10" t="s">
        <v>663</v>
      </c>
      <c r="K66" s="7" t="s">
        <v>125</v>
      </c>
      <c r="L66" s="7" t="s">
        <v>147</v>
      </c>
      <c r="M66" s="145" t="s">
        <v>13</v>
      </c>
      <c r="N66" s="7" t="s">
        <v>467</v>
      </c>
      <c r="O66" s="7" t="s">
        <v>7</v>
      </c>
      <c r="P66" s="7" t="s">
        <v>6</v>
      </c>
      <c r="Q66" s="146">
        <v>10000000</v>
      </c>
      <c r="R66" s="242">
        <v>1110000</v>
      </c>
      <c r="S66" s="8"/>
      <c r="T66" s="8"/>
      <c r="U66" s="8"/>
      <c r="V66" s="35">
        <f t="shared" si="7"/>
        <v>8890000</v>
      </c>
      <c r="W66" s="35">
        <f t="shared" si="8"/>
        <v>8890000</v>
      </c>
      <c r="X66" s="26" t="s">
        <v>465</v>
      </c>
      <c r="Y66" s="10" t="s">
        <v>19</v>
      </c>
      <c r="Z66" s="147">
        <v>202300000000060</v>
      </c>
      <c r="AA66" s="147" t="s">
        <v>24</v>
      </c>
      <c r="AB66" s="10" t="str">
        <f t="shared" si="0"/>
        <v>3202060</v>
      </c>
      <c r="AC66" s="10"/>
      <c r="AD66" s="147" t="s">
        <v>137</v>
      </c>
      <c r="AE66" s="3"/>
      <c r="AF66" s="3"/>
      <c r="AG66" s="3"/>
      <c r="AH66" s="3"/>
      <c r="AI66" s="3"/>
      <c r="AJ66" s="3"/>
      <c r="AK66" s="3"/>
      <c r="AL66" s="3"/>
      <c r="AM66" s="3"/>
      <c r="AN66" s="3"/>
      <c r="AO66" s="3"/>
      <c r="AP66" s="3"/>
      <c r="AQ66" s="3"/>
      <c r="AR66" s="3"/>
    </row>
    <row r="67" spans="1:44" ht="51" customHeight="1" x14ac:dyDescent="0.3">
      <c r="A67" s="9" t="s">
        <v>0</v>
      </c>
      <c r="B67" s="9" t="e">
        <f>VLOOKUP(#REF!,[1]Dpto!$G$2:$I$1125,2,FALSE)</f>
        <v>#REF!</v>
      </c>
      <c r="C67" s="9" t="str">
        <f>VLOOKUP(X67,[1]Proyectos!$B$2:$D$3,3,FALSE)</f>
        <v>FORTA</v>
      </c>
      <c r="D67" s="9" t="e">
        <f>VLOOKUP(#REF!,[1]Proyectos!$D$6:$E$9,2,FALSE)</f>
        <v>#REF!</v>
      </c>
      <c r="E67" s="9" t="e">
        <f>VLOOKUP(#REF!,[1]Proyectos!$B$12:$C$22,2,FALSE)</f>
        <v>#REF!</v>
      </c>
      <c r="F67" s="9" t="e">
        <f>VLOOKUP(#REF!,[1]Indi!$B$9:$C$36,2,FALSE)</f>
        <v>#REF!</v>
      </c>
      <c r="G67" s="9" t="str">
        <f>+IFERROR(IF(D67="MISIONAL",VLOOKUP(AC67,[1]Actividades!$B$12:$C$25,2,FALSE),IF(D67="TASAS",VLOOKUP(AC67,[1]Actividades!$B$26:$C$34,2,FALSE),IF(D67="MIPG",VLOOKUP(AC67,[1]Actividades!$B$35:$C$41,2,FALSE),IF(D67="INFRA",VLOOKUP(AC67,[1]Actividades!$B$42:$C$44,2,FALSE),"")))),"")</f>
        <v/>
      </c>
      <c r="H67" s="3"/>
      <c r="I67" s="7" t="s">
        <v>532</v>
      </c>
      <c r="J67" s="10" t="s">
        <v>663</v>
      </c>
      <c r="K67" s="7" t="s">
        <v>125</v>
      </c>
      <c r="L67" s="7" t="s">
        <v>147</v>
      </c>
      <c r="M67" s="145" t="s">
        <v>8</v>
      </c>
      <c r="N67" s="7" t="s">
        <v>467</v>
      </c>
      <c r="O67" s="7" t="s">
        <v>7</v>
      </c>
      <c r="P67" s="7" t="s">
        <v>6</v>
      </c>
      <c r="Q67" s="146">
        <v>10000000</v>
      </c>
      <c r="R67" s="35"/>
      <c r="S67" s="8"/>
      <c r="T67" s="8"/>
      <c r="U67" s="8"/>
      <c r="V67" s="35">
        <f t="shared" si="7"/>
        <v>10000000</v>
      </c>
      <c r="W67" s="35">
        <f t="shared" si="8"/>
        <v>10000000</v>
      </c>
      <c r="X67" s="26" t="s">
        <v>1483</v>
      </c>
      <c r="Y67" s="10" t="s">
        <v>4</v>
      </c>
      <c r="Z67" s="147">
        <v>202300000000304</v>
      </c>
      <c r="AA67" s="147" t="s">
        <v>3</v>
      </c>
      <c r="AB67" s="10" t="str">
        <f t="shared" si="0"/>
        <v>3299016</v>
      </c>
      <c r="AC67" s="10"/>
      <c r="AD67" s="147" t="s">
        <v>244</v>
      </c>
      <c r="AE67" s="3"/>
      <c r="AF67" s="3"/>
      <c r="AG67" s="3"/>
      <c r="AH67" s="3"/>
      <c r="AI67" s="3"/>
      <c r="AJ67" s="3"/>
      <c r="AK67" s="3"/>
      <c r="AL67" s="3"/>
      <c r="AM67" s="3"/>
      <c r="AN67" s="3"/>
      <c r="AO67" s="3"/>
      <c r="AP67" s="3"/>
      <c r="AQ67" s="3"/>
      <c r="AR67" s="3"/>
    </row>
    <row r="68" spans="1:44" ht="51" customHeight="1" x14ac:dyDescent="0.3">
      <c r="A68" s="9" t="s">
        <v>0</v>
      </c>
      <c r="B68" s="9" t="e">
        <f>VLOOKUP(#REF!,[1]Dpto!$G$2:$I$1125,2,FALSE)</f>
        <v>#REF!</v>
      </c>
      <c r="C68" s="9" t="str">
        <f>VLOOKUP(X68,[1]Proyectos!$B$2:$D$3,3,FALSE)</f>
        <v>CONSER</v>
      </c>
      <c r="D68" s="9" t="e">
        <f>VLOOKUP(#REF!,[1]Proyectos!$D$6:$E$9,2,FALSE)</f>
        <v>#REF!</v>
      </c>
      <c r="E68" s="9" t="e">
        <f>VLOOKUP(#REF!,[1]Proyectos!$B$12:$C$22,2,FALSE)</f>
        <v>#REF!</v>
      </c>
      <c r="F68" s="9" t="e">
        <f>VLOOKUP(#REF!,[1]Indi!$B$9:$C$36,2,FALSE)</f>
        <v>#REF!</v>
      </c>
      <c r="G68" s="9" t="str">
        <f>+IFERROR(IF(D68="MISIONAL",VLOOKUP(AC68,[1]Actividades!$B$12:$C$25,2,FALSE),IF(D68="TASAS",VLOOKUP(AC68,[1]Actividades!$B$26:$C$34,2,FALSE),IF(D68="MIPG",VLOOKUP(AC68,[1]Actividades!$B$35:$C$41,2,FALSE),IF(D68="INFRA",VLOOKUP(AC68,[1]Actividades!$B$42:$C$44,2,FALSE),"")))),"")</f>
        <v/>
      </c>
      <c r="H68" s="3"/>
      <c r="I68" s="7" t="s">
        <v>533</v>
      </c>
      <c r="J68" s="10" t="s">
        <v>663</v>
      </c>
      <c r="K68" s="7" t="s">
        <v>125</v>
      </c>
      <c r="L68" s="7" t="s">
        <v>145</v>
      </c>
      <c r="M68" s="145" t="s">
        <v>103</v>
      </c>
      <c r="N68" s="7" t="s">
        <v>466</v>
      </c>
      <c r="O68" s="7" t="s">
        <v>7</v>
      </c>
      <c r="P68" s="7" t="s">
        <v>6</v>
      </c>
      <c r="Q68" s="146">
        <v>325698000</v>
      </c>
      <c r="R68" s="35"/>
      <c r="S68" s="8"/>
      <c r="T68" s="8"/>
      <c r="U68" s="8"/>
      <c r="V68" s="35">
        <f t="shared" si="7"/>
        <v>325698000</v>
      </c>
      <c r="W68" s="35">
        <f t="shared" si="8"/>
        <v>325698000</v>
      </c>
      <c r="X68" s="26" t="s">
        <v>465</v>
      </c>
      <c r="Y68" s="10" t="s">
        <v>19</v>
      </c>
      <c r="Z68" s="147">
        <v>202300000000060</v>
      </c>
      <c r="AA68" s="147" t="s">
        <v>30</v>
      </c>
      <c r="AB68" s="10" t="str">
        <f t="shared" si="0"/>
        <v>3202008</v>
      </c>
      <c r="AC68" s="10"/>
      <c r="AD68" s="147" t="s">
        <v>123</v>
      </c>
      <c r="AE68" s="3"/>
      <c r="AF68" s="3"/>
      <c r="AG68" s="3"/>
      <c r="AH68" s="3"/>
      <c r="AI68" s="3"/>
      <c r="AJ68" s="3"/>
      <c r="AK68" s="3"/>
      <c r="AL68" s="3"/>
      <c r="AM68" s="3"/>
      <c r="AN68" s="3"/>
      <c r="AO68" s="3"/>
      <c r="AP68" s="3"/>
      <c r="AQ68" s="3"/>
      <c r="AR68" s="3"/>
    </row>
    <row r="69" spans="1:44" ht="51" customHeight="1" x14ac:dyDescent="0.3">
      <c r="A69" s="9" t="s">
        <v>0</v>
      </c>
      <c r="B69" s="9" t="e">
        <f>VLOOKUP(#REF!,[1]Dpto!$G$2:$I$1125,2,FALSE)</f>
        <v>#REF!</v>
      </c>
      <c r="C69" s="9" t="str">
        <f>VLOOKUP(X69,[1]Proyectos!$B$2:$D$3,3,FALSE)</f>
        <v>CONSER</v>
      </c>
      <c r="D69" s="9" t="e">
        <f>VLOOKUP(#REF!,[1]Proyectos!$D$6:$E$9,2,FALSE)</f>
        <v>#REF!</v>
      </c>
      <c r="E69" s="9" t="e">
        <f>VLOOKUP(#REF!,[1]Proyectos!$B$12:$C$22,2,FALSE)</f>
        <v>#REF!</v>
      </c>
      <c r="F69" s="9" t="e">
        <f>VLOOKUP(#REF!,[1]Indi!$B$9:$C$36,2,FALSE)</f>
        <v>#REF!</v>
      </c>
      <c r="G69" s="9" t="str">
        <f>+IFERROR(IF(D69="MISIONAL",VLOOKUP(AC69,[1]Actividades!$B$12:$C$25,2,FALSE),IF(D69="TASAS",VLOOKUP(AC69,[1]Actividades!$B$26:$C$34,2,FALSE),IF(D69="MIPG",VLOOKUP(AC69,[1]Actividades!$B$35:$C$41,2,FALSE),IF(D69="INFRA",VLOOKUP(AC69,[1]Actividades!$B$42:$C$44,2,FALSE),"")))),"")</f>
        <v/>
      </c>
      <c r="H69" s="3"/>
      <c r="I69" s="7" t="s">
        <v>534</v>
      </c>
      <c r="J69" s="10" t="s">
        <v>663</v>
      </c>
      <c r="K69" s="7" t="s">
        <v>125</v>
      </c>
      <c r="L69" s="7" t="s">
        <v>145</v>
      </c>
      <c r="M69" s="145" t="s">
        <v>13</v>
      </c>
      <c r="N69" s="7" t="s">
        <v>467</v>
      </c>
      <c r="O69" s="7" t="s">
        <v>7</v>
      </c>
      <c r="P69" s="7" t="s">
        <v>6</v>
      </c>
      <c r="Q69" s="146">
        <v>25000000</v>
      </c>
      <c r="R69" s="35"/>
      <c r="S69" s="8"/>
      <c r="T69" s="8"/>
      <c r="U69" s="8"/>
      <c r="V69" s="35">
        <f t="shared" si="7"/>
        <v>25000000</v>
      </c>
      <c r="W69" s="35">
        <f t="shared" si="8"/>
        <v>25000000</v>
      </c>
      <c r="X69" s="26" t="s">
        <v>465</v>
      </c>
      <c r="Y69" s="10" t="s">
        <v>19</v>
      </c>
      <c r="Z69" s="147">
        <v>202300000000060</v>
      </c>
      <c r="AA69" s="147" t="s">
        <v>30</v>
      </c>
      <c r="AB69" s="10" t="str">
        <f t="shared" si="0"/>
        <v>3202008</v>
      </c>
      <c r="AC69" s="10"/>
      <c r="AD69" s="147" t="s">
        <v>123</v>
      </c>
      <c r="AE69" s="3"/>
      <c r="AF69" s="3"/>
      <c r="AG69" s="3"/>
      <c r="AH69" s="3"/>
      <c r="AI69" s="3"/>
      <c r="AJ69" s="3"/>
      <c r="AK69" s="3"/>
      <c r="AL69" s="3"/>
      <c r="AM69" s="3"/>
      <c r="AN69" s="3"/>
      <c r="AO69" s="3"/>
      <c r="AP69" s="3"/>
      <c r="AQ69" s="3"/>
      <c r="AR69" s="3"/>
    </row>
    <row r="70" spans="1:44" ht="51" customHeight="1" x14ac:dyDescent="0.3">
      <c r="A70" s="9" t="s">
        <v>0</v>
      </c>
      <c r="B70" s="9" t="e">
        <f>VLOOKUP(#REF!,[1]Dpto!$G$2:$I$1125,2,FALSE)</f>
        <v>#REF!</v>
      </c>
      <c r="C70" s="9" t="str">
        <f>VLOOKUP(X70,[1]Proyectos!$B$2:$D$3,3,FALSE)</f>
        <v>CONSER</v>
      </c>
      <c r="D70" s="9" t="e">
        <f>VLOOKUP(#REF!,[1]Proyectos!$D$6:$E$9,2,FALSE)</f>
        <v>#REF!</v>
      </c>
      <c r="E70" s="9" t="e">
        <f>VLOOKUP(#REF!,[1]Proyectos!$B$12:$C$22,2,FALSE)</f>
        <v>#REF!</v>
      </c>
      <c r="F70" s="9" t="e">
        <f>VLOOKUP(#REF!,[1]Indi!$B$9:$C$36,2,FALSE)</f>
        <v>#REF!</v>
      </c>
      <c r="G70" s="9" t="str">
        <f>+IFERROR(IF(D70="MISIONAL",VLOOKUP(AC70,[1]Actividades!$B$12:$C$25,2,FALSE),IF(D70="TASAS",VLOOKUP(AC70,[1]Actividades!$B$26:$C$34,2,FALSE),IF(D70="MIPG",VLOOKUP(AC70,[1]Actividades!$B$35:$C$41,2,FALSE),IF(D70="INFRA",VLOOKUP(AC70,[1]Actividades!$B$42:$C$44,2,FALSE),"")))),"")</f>
        <v/>
      </c>
      <c r="H70" s="3"/>
      <c r="I70" s="7" t="s">
        <v>535</v>
      </c>
      <c r="J70" s="10" t="s">
        <v>663</v>
      </c>
      <c r="K70" s="7" t="s">
        <v>125</v>
      </c>
      <c r="L70" s="7" t="s">
        <v>145</v>
      </c>
      <c r="M70" s="145" t="s">
        <v>103</v>
      </c>
      <c r="N70" s="7" t="s">
        <v>466</v>
      </c>
      <c r="O70" s="7" t="s">
        <v>7</v>
      </c>
      <c r="P70" s="7" t="s">
        <v>6</v>
      </c>
      <c r="Q70" s="146">
        <v>79929000</v>
      </c>
      <c r="R70" s="35"/>
      <c r="S70" s="8"/>
      <c r="T70" s="8"/>
      <c r="U70" s="8"/>
      <c r="V70" s="35">
        <f t="shared" si="7"/>
        <v>79929000</v>
      </c>
      <c r="W70" s="35">
        <f t="shared" si="8"/>
        <v>79929000</v>
      </c>
      <c r="X70" s="26" t="s">
        <v>465</v>
      </c>
      <c r="Y70" s="10" t="s">
        <v>19</v>
      </c>
      <c r="Z70" s="147">
        <v>202300000000060</v>
      </c>
      <c r="AA70" s="147" t="s">
        <v>30</v>
      </c>
      <c r="AB70" s="10" t="str">
        <f t="shared" ref="AB70:AB133" si="9">MID(I70,SEARCH("-",I70)+1,SEARCH("-",I70,SEARCH("-",I70)+1)-SEARCH("-",I70)-1)</f>
        <v>3202008</v>
      </c>
      <c r="AC70" s="10"/>
      <c r="AD70" s="147" t="s">
        <v>143</v>
      </c>
      <c r="AE70" s="3"/>
      <c r="AF70" s="3"/>
      <c r="AG70" s="3"/>
      <c r="AH70" s="3"/>
      <c r="AI70" s="3"/>
      <c r="AJ70" s="3"/>
      <c r="AK70" s="3"/>
      <c r="AL70" s="3"/>
      <c r="AM70" s="3"/>
      <c r="AN70" s="3"/>
      <c r="AO70" s="3"/>
      <c r="AP70" s="3"/>
      <c r="AQ70" s="3"/>
      <c r="AR70" s="3"/>
    </row>
    <row r="71" spans="1:44" ht="51" customHeight="1" x14ac:dyDescent="0.3">
      <c r="A71" s="9" t="s">
        <v>0</v>
      </c>
      <c r="B71" s="9" t="e">
        <f>VLOOKUP(#REF!,[1]Dpto!$G$2:$I$1125,2,FALSE)</f>
        <v>#REF!</v>
      </c>
      <c r="C71" s="9" t="str">
        <f>VLOOKUP(X71,[1]Proyectos!$B$2:$D$3,3,FALSE)</f>
        <v>CONSER</v>
      </c>
      <c r="D71" s="9" t="e">
        <f>VLOOKUP(#REF!,[1]Proyectos!$D$6:$E$9,2,FALSE)</f>
        <v>#REF!</v>
      </c>
      <c r="E71" s="9" t="e">
        <f>VLOOKUP(#REF!,[1]Proyectos!$B$12:$C$22,2,FALSE)</f>
        <v>#REF!</v>
      </c>
      <c r="F71" s="9" t="e">
        <f>VLOOKUP(#REF!,[1]Indi!$B$9:$C$36,2,FALSE)</f>
        <v>#REF!</v>
      </c>
      <c r="G71" s="9" t="str">
        <f>+IFERROR(IF(D71="MISIONAL",VLOOKUP(AC71,[1]Actividades!$B$12:$C$25,2,FALSE),IF(D71="TASAS",VLOOKUP(AC71,[1]Actividades!$B$26:$C$34,2,FALSE),IF(D71="MIPG",VLOOKUP(AC71,[1]Actividades!$B$35:$C$41,2,FALSE),IF(D71="INFRA",VLOOKUP(AC71,[1]Actividades!$B$42:$C$44,2,FALSE),"")))),"")</f>
        <v/>
      </c>
      <c r="H71" s="3"/>
      <c r="I71" s="7" t="s">
        <v>536</v>
      </c>
      <c r="J71" s="10" t="s">
        <v>663</v>
      </c>
      <c r="K71" s="7" t="s">
        <v>125</v>
      </c>
      <c r="L71" s="7" t="s">
        <v>145</v>
      </c>
      <c r="M71" s="145" t="s">
        <v>103</v>
      </c>
      <c r="N71" s="7" t="s">
        <v>466</v>
      </c>
      <c r="O71" s="7" t="s">
        <v>7</v>
      </c>
      <c r="P71" s="7" t="s">
        <v>6</v>
      </c>
      <c r="Q71" s="146">
        <v>101613000</v>
      </c>
      <c r="R71" s="35"/>
      <c r="S71" s="8"/>
      <c r="T71" s="8"/>
      <c r="U71" s="8"/>
      <c r="V71" s="35">
        <f t="shared" si="7"/>
        <v>101613000</v>
      </c>
      <c r="W71" s="35">
        <f t="shared" si="8"/>
        <v>101613000</v>
      </c>
      <c r="X71" s="26" t="s">
        <v>465</v>
      </c>
      <c r="Y71" s="10" t="s">
        <v>19</v>
      </c>
      <c r="Z71" s="147">
        <v>202300000000060</v>
      </c>
      <c r="AA71" s="147" t="s">
        <v>30</v>
      </c>
      <c r="AB71" s="10" t="str">
        <f t="shared" si="9"/>
        <v>3202008</v>
      </c>
      <c r="AC71" s="10"/>
      <c r="AD71" s="147" t="s">
        <v>135</v>
      </c>
      <c r="AE71" s="3"/>
      <c r="AF71" s="3"/>
      <c r="AG71" s="3"/>
      <c r="AH71" s="3"/>
      <c r="AI71" s="3"/>
      <c r="AJ71" s="3"/>
      <c r="AK71" s="3"/>
      <c r="AL71" s="3"/>
      <c r="AM71" s="3"/>
      <c r="AN71" s="3"/>
      <c r="AO71" s="3"/>
      <c r="AP71" s="3"/>
      <c r="AQ71" s="3"/>
      <c r="AR71" s="3"/>
    </row>
    <row r="72" spans="1:44" ht="51" customHeight="1" x14ac:dyDescent="0.3">
      <c r="A72" s="9" t="s">
        <v>0</v>
      </c>
      <c r="B72" s="9" t="e">
        <f>VLOOKUP(#REF!,[1]Dpto!$G$2:$I$1125,2,FALSE)</f>
        <v>#REF!</v>
      </c>
      <c r="C72" s="9" t="str">
        <f>VLOOKUP(X72,[1]Proyectos!$B$2:$D$3,3,FALSE)</f>
        <v>CONSER</v>
      </c>
      <c r="D72" s="9" t="e">
        <f>VLOOKUP(#REF!,[1]Proyectos!$D$6:$E$9,2,FALSE)</f>
        <v>#REF!</v>
      </c>
      <c r="E72" s="9" t="e">
        <f>VLOOKUP(#REF!,[1]Proyectos!$B$12:$C$22,2,FALSE)</f>
        <v>#REF!</v>
      </c>
      <c r="F72" s="9" t="e">
        <f>VLOOKUP(#REF!,[1]Indi!$B$9:$C$36,2,FALSE)</f>
        <v>#REF!</v>
      </c>
      <c r="G72" s="9" t="str">
        <f>+IFERROR(IF(D72="MISIONAL",VLOOKUP(AC72,[1]Actividades!$B$12:$C$25,2,FALSE),IF(D72="TASAS",VLOOKUP(AC72,[1]Actividades!$B$26:$C$34,2,FALSE),IF(D72="MIPG",VLOOKUP(AC72,[1]Actividades!$B$35:$C$41,2,FALSE),IF(D72="INFRA",VLOOKUP(AC72,[1]Actividades!$B$42:$C$44,2,FALSE),"")))),"")</f>
        <v/>
      </c>
      <c r="H72" s="3"/>
      <c r="I72" s="7" t="s">
        <v>537</v>
      </c>
      <c r="J72" s="10" t="s">
        <v>663</v>
      </c>
      <c r="K72" s="7" t="s">
        <v>125</v>
      </c>
      <c r="L72" s="7" t="s">
        <v>145</v>
      </c>
      <c r="M72" s="145" t="s">
        <v>13</v>
      </c>
      <c r="N72" s="7" t="s">
        <v>467</v>
      </c>
      <c r="O72" s="7" t="s">
        <v>7</v>
      </c>
      <c r="P72" s="7" t="s">
        <v>6</v>
      </c>
      <c r="Q72" s="146">
        <v>3000000</v>
      </c>
      <c r="R72" s="35"/>
      <c r="S72" s="8"/>
      <c r="T72" s="8"/>
      <c r="U72" s="8"/>
      <c r="V72" s="35">
        <f t="shared" si="7"/>
        <v>3000000</v>
      </c>
      <c r="W72" s="35">
        <f t="shared" si="8"/>
        <v>3000000</v>
      </c>
      <c r="X72" s="26" t="s">
        <v>465</v>
      </c>
      <c r="Y72" s="10" t="s">
        <v>19</v>
      </c>
      <c r="Z72" s="147">
        <v>202300000000060</v>
      </c>
      <c r="AA72" s="147" t="s">
        <v>30</v>
      </c>
      <c r="AB72" s="10" t="str">
        <f t="shared" si="9"/>
        <v>3202008</v>
      </c>
      <c r="AC72" s="10"/>
      <c r="AD72" s="147" t="s">
        <v>135</v>
      </c>
      <c r="AE72" s="3"/>
      <c r="AF72" s="3"/>
      <c r="AG72" s="3"/>
      <c r="AH72" s="3"/>
      <c r="AI72" s="3"/>
      <c r="AJ72" s="3"/>
      <c r="AK72" s="3"/>
      <c r="AL72" s="3"/>
      <c r="AM72" s="3"/>
      <c r="AN72" s="3"/>
      <c r="AO72" s="3"/>
      <c r="AP72" s="3"/>
      <c r="AQ72" s="3"/>
      <c r="AR72" s="3"/>
    </row>
    <row r="73" spans="1:44" ht="51" customHeight="1" x14ac:dyDescent="0.3">
      <c r="A73" s="9" t="s">
        <v>0</v>
      </c>
      <c r="B73" s="9" t="e">
        <f>VLOOKUP(#REF!,[1]Dpto!$G$2:$I$1125,2,FALSE)</f>
        <v>#REF!</v>
      </c>
      <c r="C73" s="9" t="str">
        <f>VLOOKUP(X73,[1]Proyectos!$B$2:$D$3,3,FALSE)</f>
        <v>CONSER</v>
      </c>
      <c r="D73" s="9" t="e">
        <f>VLOOKUP(#REF!,[1]Proyectos!$D$6:$E$9,2,FALSE)</f>
        <v>#REF!</v>
      </c>
      <c r="E73" s="9" t="e">
        <f>VLOOKUP(#REF!,[1]Proyectos!$B$12:$C$22,2,FALSE)</f>
        <v>#REF!</v>
      </c>
      <c r="F73" s="9" t="e">
        <f>VLOOKUP(#REF!,[1]Indi!$B$9:$C$36,2,FALSE)</f>
        <v>#REF!</v>
      </c>
      <c r="G73" s="9" t="str">
        <f>+IFERROR(IF(D73="MISIONAL",VLOOKUP(AC73,[1]Actividades!$B$12:$C$25,2,FALSE),IF(D73="TASAS",VLOOKUP(AC73,[1]Actividades!$B$26:$C$34,2,FALSE),IF(D73="MIPG",VLOOKUP(AC73,[1]Actividades!$B$35:$C$41,2,FALSE),IF(D73="INFRA",VLOOKUP(AC73,[1]Actividades!$B$42:$C$44,2,FALSE),"")))),"")</f>
        <v/>
      </c>
      <c r="H73" s="3"/>
      <c r="I73" s="7" t="s">
        <v>538</v>
      </c>
      <c r="J73" s="10" t="s">
        <v>663</v>
      </c>
      <c r="K73" s="7" t="s">
        <v>125</v>
      </c>
      <c r="L73" s="7" t="s">
        <v>145</v>
      </c>
      <c r="M73" s="145" t="s">
        <v>103</v>
      </c>
      <c r="N73" s="7" t="s">
        <v>466</v>
      </c>
      <c r="O73" s="7" t="s">
        <v>7</v>
      </c>
      <c r="P73" s="7" t="s">
        <v>6</v>
      </c>
      <c r="Q73" s="146">
        <v>47597000</v>
      </c>
      <c r="R73" s="35"/>
      <c r="S73" s="8"/>
      <c r="T73" s="8"/>
      <c r="U73" s="8"/>
      <c r="V73" s="35">
        <f t="shared" si="7"/>
        <v>47597000</v>
      </c>
      <c r="W73" s="35">
        <f t="shared" si="8"/>
        <v>47597000</v>
      </c>
      <c r="X73" s="26" t="s">
        <v>465</v>
      </c>
      <c r="Y73" s="10" t="s">
        <v>19</v>
      </c>
      <c r="Z73" s="147">
        <v>202300000000060</v>
      </c>
      <c r="AA73" s="147" t="s">
        <v>30</v>
      </c>
      <c r="AB73" s="10" t="str">
        <f t="shared" si="9"/>
        <v>3202008</v>
      </c>
      <c r="AC73" s="10"/>
      <c r="AD73" s="147" t="s">
        <v>492</v>
      </c>
      <c r="AE73" s="3"/>
      <c r="AF73" s="3"/>
      <c r="AG73" s="3"/>
      <c r="AH73" s="3"/>
      <c r="AI73" s="3"/>
      <c r="AJ73" s="3"/>
      <c r="AK73" s="3"/>
      <c r="AL73" s="3"/>
      <c r="AM73" s="3"/>
      <c r="AN73" s="3"/>
      <c r="AO73" s="3"/>
      <c r="AP73" s="3"/>
      <c r="AQ73" s="3"/>
      <c r="AR73" s="3"/>
    </row>
    <row r="74" spans="1:44" ht="51" customHeight="1" x14ac:dyDescent="0.3">
      <c r="A74" s="9" t="s">
        <v>0</v>
      </c>
      <c r="B74" s="9" t="e">
        <f>VLOOKUP(#REF!,[1]Dpto!$G$2:$I$1125,2,FALSE)</f>
        <v>#REF!</v>
      </c>
      <c r="C74" s="9" t="str">
        <f>VLOOKUP(X74,[1]Proyectos!$B$2:$D$3,3,FALSE)</f>
        <v>CONSER</v>
      </c>
      <c r="D74" s="9" t="e">
        <f>VLOOKUP(#REF!,[1]Proyectos!$D$6:$E$9,2,FALSE)</f>
        <v>#REF!</v>
      </c>
      <c r="E74" s="9" t="e">
        <f>VLOOKUP(#REF!,[1]Proyectos!$B$12:$C$22,2,FALSE)</f>
        <v>#REF!</v>
      </c>
      <c r="F74" s="9" t="e">
        <f>VLOOKUP(#REF!,[1]Indi!$B$9:$C$36,2,FALSE)</f>
        <v>#REF!</v>
      </c>
      <c r="G74" s="9" t="str">
        <f>+IFERROR(IF(D74="MISIONAL",VLOOKUP(AC74,[1]Actividades!$B$12:$C$25,2,FALSE),IF(D74="TASAS",VLOOKUP(AC74,[1]Actividades!$B$26:$C$34,2,FALSE),IF(D74="MIPG",VLOOKUP(AC74,[1]Actividades!$B$35:$C$41,2,FALSE),IF(D74="INFRA",VLOOKUP(AC74,[1]Actividades!$B$42:$C$44,2,FALSE),"")))),"")</f>
        <v/>
      </c>
      <c r="H74" s="3"/>
      <c r="I74" s="7" t="s">
        <v>539</v>
      </c>
      <c r="J74" s="10" t="s">
        <v>663</v>
      </c>
      <c r="K74" s="7" t="s">
        <v>125</v>
      </c>
      <c r="L74" s="7" t="s">
        <v>145</v>
      </c>
      <c r="M74" s="145" t="s">
        <v>13</v>
      </c>
      <c r="N74" s="7" t="s">
        <v>467</v>
      </c>
      <c r="O74" s="7" t="s">
        <v>7</v>
      </c>
      <c r="P74" s="7" t="s">
        <v>6</v>
      </c>
      <c r="Q74" s="146">
        <v>2000000</v>
      </c>
      <c r="R74" s="35"/>
      <c r="S74" s="8"/>
      <c r="T74" s="8"/>
      <c r="U74" s="8"/>
      <c r="V74" s="35">
        <f t="shared" si="7"/>
        <v>2000000</v>
      </c>
      <c r="W74" s="35">
        <f t="shared" si="8"/>
        <v>2000000</v>
      </c>
      <c r="X74" s="26" t="s">
        <v>465</v>
      </c>
      <c r="Y74" s="10" t="s">
        <v>19</v>
      </c>
      <c r="Z74" s="147">
        <v>202300000000060</v>
      </c>
      <c r="AA74" s="147" t="s">
        <v>30</v>
      </c>
      <c r="AB74" s="10" t="str">
        <f t="shared" si="9"/>
        <v>3202008</v>
      </c>
      <c r="AC74" s="10"/>
      <c r="AD74" s="147" t="s">
        <v>492</v>
      </c>
      <c r="AE74" s="3"/>
      <c r="AF74" s="3"/>
      <c r="AG74" s="3"/>
      <c r="AH74" s="3"/>
      <c r="AI74" s="3"/>
      <c r="AJ74" s="3"/>
      <c r="AK74" s="3"/>
      <c r="AL74" s="3"/>
      <c r="AM74" s="3"/>
      <c r="AN74" s="3"/>
      <c r="AO74" s="3"/>
      <c r="AP74" s="3"/>
      <c r="AQ74" s="3"/>
      <c r="AR74" s="3"/>
    </row>
    <row r="75" spans="1:44" ht="51" customHeight="1" x14ac:dyDescent="0.3">
      <c r="A75" s="9" t="s">
        <v>0</v>
      </c>
      <c r="B75" s="9" t="e">
        <f>VLOOKUP(#REF!,[1]Dpto!$G$2:$I$1125,2,FALSE)</f>
        <v>#REF!</v>
      </c>
      <c r="C75" s="9" t="str">
        <f>VLOOKUP(X75,[1]Proyectos!$B$2:$D$3,3,FALSE)</f>
        <v>CONSER</v>
      </c>
      <c r="D75" s="9" t="e">
        <f>VLOOKUP(#REF!,[1]Proyectos!$D$6:$E$9,2,FALSE)</f>
        <v>#REF!</v>
      </c>
      <c r="E75" s="9" t="e">
        <f>VLOOKUP(#REF!,[1]Proyectos!$B$12:$C$22,2,FALSE)</f>
        <v>#REF!</v>
      </c>
      <c r="F75" s="9" t="e">
        <f>VLOOKUP(#REF!,[1]Indi!$B$9:$C$36,2,FALSE)</f>
        <v>#REF!</v>
      </c>
      <c r="G75" s="9" t="str">
        <f>+IFERROR(IF(D75="MISIONAL",VLOOKUP(AC75,[1]Actividades!$B$12:$C$25,2,FALSE),IF(D75="TASAS",VLOOKUP(AC75,[1]Actividades!$B$26:$C$34,2,FALSE),IF(D75="MIPG",VLOOKUP(AC75,[1]Actividades!$B$35:$C$41,2,FALSE),IF(D75="INFRA",VLOOKUP(AC75,[1]Actividades!$B$42:$C$44,2,FALSE),"")))),"")</f>
        <v/>
      </c>
      <c r="H75" s="3"/>
      <c r="I75" s="7" t="s">
        <v>540</v>
      </c>
      <c r="J75" s="10" t="s">
        <v>663</v>
      </c>
      <c r="K75" s="7" t="s">
        <v>125</v>
      </c>
      <c r="L75" s="7" t="s">
        <v>145</v>
      </c>
      <c r="M75" s="145" t="s">
        <v>103</v>
      </c>
      <c r="N75" s="7" t="s">
        <v>466</v>
      </c>
      <c r="O75" s="7" t="s">
        <v>7</v>
      </c>
      <c r="P75" s="7" t="s">
        <v>6</v>
      </c>
      <c r="Q75" s="146">
        <v>174146800</v>
      </c>
      <c r="R75" s="35"/>
      <c r="S75" s="8"/>
      <c r="T75" s="8"/>
      <c r="U75" s="8"/>
      <c r="V75" s="35">
        <f t="shared" si="7"/>
        <v>174146800</v>
      </c>
      <c r="W75" s="35">
        <f t="shared" si="8"/>
        <v>174146800</v>
      </c>
      <c r="X75" s="26" t="s">
        <v>465</v>
      </c>
      <c r="Y75" s="10" t="s">
        <v>19</v>
      </c>
      <c r="Z75" s="147">
        <v>202300000000060</v>
      </c>
      <c r="AA75" s="147" t="s">
        <v>493</v>
      </c>
      <c r="AB75" s="10" t="str">
        <f t="shared" si="9"/>
        <v>3202032</v>
      </c>
      <c r="AC75" s="10"/>
      <c r="AD75" s="147" t="s">
        <v>128</v>
      </c>
      <c r="AE75" s="3"/>
      <c r="AF75" s="3"/>
      <c r="AG75" s="3"/>
      <c r="AH75" s="3"/>
      <c r="AI75" s="3"/>
      <c r="AJ75" s="3"/>
      <c r="AK75" s="3"/>
      <c r="AL75" s="3"/>
      <c r="AM75" s="3"/>
      <c r="AN75" s="3"/>
      <c r="AO75" s="3"/>
      <c r="AP75" s="3"/>
      <c r="AQ75" s="3"/>
      <c r="AR75" s="3"/>
    </row>
    <row r="76" spans="1:44" ht="51" customHeight="1" x14ac:dyDescent="0.3">
      <c r="A76" s="9" t="s">
        <v>0</v>
      </c>
      <c r="B76" s="9" t="e">
        <f>VLOOKUP(#REF!,[1]Dpto!$G$2:$I$1125,2,FALSE)</f>
        <v>#REF!</v>
      </c>
      <c r="C76" s="9" t="str">
        <f>VLOOKUP(X76,[1]Proyectos!$B$2:$D$3,3,FALSE)</f>
        <v>CONSER</v>
      </c>
      <c r="D76" s="9" t="e">
        <f>VLOOKUP(#REF!,[1]Proyectos!$D$6:$E$9,2,FALSE)</f>
        <v>#REF!</v>
      </c>
      <c r="E76" s="9" t="e">
        <f>VLOOKUP(#REF!,[1]Proyectos!$B$12:$C$22,2,FALSE)</f>
        <v>#REF!</v>
      </c>
      <c r="F76" s="9" t="e">
        <f>VLOOKUP(#REF!,[1]Indi!$B$9:$C$36,2,FALSE)</f>
        <v>#REF!</v>
      </c>
      <c r="G76" s="9" t="str">
        <f>+IFERROR(IF(D76="MISIONAL",VLOOKUP(AC76,[1]Actividades!$B$12:$C$25,2,FALSE),IF(D76="TASAS",VLOOKUP(AC76,[1]Actividades!$B$26:$C$34,2,FALSE),IF(D76="MIPG",VLOOKUP(AC76,[1]Actividades!$B$35:$C$41,2,FALSE),IF(D76="INFRA",VLOOKUP(AC76,[1]Actividades!$B$42:$C$44,2,FALSE),"")))),"")</f>
        <v/>
      </c>
      <c r="H76" s="3"/>
      <c r="I76" s="7" t="s">
        <v>541</v>
      </c>
      <c r="J76" s="10" t="s">
        <v>663</v>
      </c>
      <c r="K76" s="7" t="s">
        <v>125</v>
      </c>
      <c r="L76" s="7" t="s">
        <v>145</v>
      </c>
      <c r="M76" s="145" t="s">
        <v>13</v>
      </c>
      <c r="N76" s="7" t="s">
        <v>467</v>
      </c>
      <c r="O76" s="7" t="s">
        <v>7</v>
      </c>
      <c r="P76" s="7" t="s">
        <v>6</v>
      </c>
      <c r="Q76" s="146">
        <v>34450422</v>
      </c>
      <c r="R76" s="35"/>
      <c r="S76" s="8"/>
      <c r="T76" s="8"/>
      <c r="U76" s="8"/>
      <c r="V76" s="35">
        <f t="shared" si="7"/>
        <v>34450422</v>
      </c>
      <c r="W76" s="35">
        <f t="shared" si="8"/>
        <v>34450422</v>
      </c>
      <c r="X76" s="26" t="s">
        <v>465</v>
      </c>
      <c r="Y76" s="10" t="s">
        <v>19</v>
      </c>
      <c r="Z76" s="147">
        <v>202300000000060</v>
      </c>
      <c r="AA76" s="147" t="s">
        <v>493</v>
      </c>
      <c r="AB76" s="10" t="str">
        <f t="shared" si="9"/>
        <v>3202032</v>
      </c>
      <c r="AC76" s="10"/>
      <c r="AD76" s="147" t="s">
        <v>128</v>
      </c>
      <c r="AE76" s="3"/>
      <c r="AF76" s="3"/>
      <c r="AG76" s="3"/>
      <c r="AH76" s="3"/>
      <c r="AI76" s="3"/>
      <c r="AJ76" s="3"/>
      <c r="AK76" s="3"/>
      <c r="AL76" s="3"/>
      <c r="AM76" s="3"/>
      <c r="AN76" s="3"/>
      <c r="AO76" s="3"/>
      <c r="AP76" s="3"/>
      <c r="AQ76" s="3"/>
      <c r="AR76" s="3"/>
    </row>
    <row r="77" spans="1:44" ht="51" customHeight="1" x14ac:dyDescent="0.3">
      <c r="A77" s="9" t="s">
        <v>0</v>
      </c>
      <c r="B77" s="9" t="e">
        <f>VLOOKUP(#REF!,[1]Dpto!$G$2:$I$1125,2,FALSE)</f>
        <v>#REF!</v>
      </c>
      <c r="C77" s="9" t="str">
        <f>VLOOKUP(X77,[1]Proyectos!$B$2:$D$3,3,FALSE)</f>
        <v>CONSER</v>
      </c>
      <c r="D77" s="9" t="e">
        <f>VLOOKUP(#REF!,[1]Proyectos!$D$6:$E$9,2,FALSE)</f>
        <v>#REF!</v>
      </c>
      <c r="E77" s="9" t="e">
        <f>VLOOKUP(#REF!,[1]Proyectos!$B$12:$C$22,2,FALSE)</f>
        <v>#REF!</v>
      </c>
      <c r="F77" s="9" t="e">
        <f>VLOOKUP(#REF!,[1]Indi!$B$9:$C$36,2,FALSE)</f>
        <v>#REF!</v>
      </c>
      <c r="G77" s="9" t="str">
        <f>+IFERROR(IF(D77="MISIONAL",VLOOKUP(AC77,[1]Actividades!$B$12:$C$25,2,FALSE),IF(D77="TASAS",VLOOKUP(AC77,[1]Actividades!$B$26:$C$34,2,FALSE),IF(D77="MIPG",VLOOKUP(AC77,[1]Actividades!$B$35:$C$41,2,FALSE),IF(D77="INFRA",VLOOKUP(AC77,[1]Actividades!$B$42:$C$44,2,FALSE),"")))),"")</f>
        <v/>
      </c>
      <c r="H77" s="3"/>
      <c r="I77" s="7" t="s">
        <v>542</v>
      </c>
      <c r="J77" s="10" t="s">
        <v>663</v>
      </c>
      <c r="K77" s="7" t="s">
        <v>125</v>
      </c>
      <c r="L77" s="7" t="s">
        <v>145</v>
      </c>
      <c r="M77" s="145" t="s">
        <v>8</v>
      </c>
      <c r="N77" s="7" t="s">
        <v>467</v>
      </c>
      <c r="O77" s="7" t="s">
        <v>7</v>
      </c>
      <c r="P77" s="7" t="s">
        <v>6</v>
      </c>
      <c r="Q77" s="146">
        <v>17140552</v>
      </c>
      <c r="R77" s="35"/>
      <c r="S77" s="8"/>
      <c r="T77" s="8"/>
      <c r="U77" s="8"/>
      <c r="V77" s="35">
        <f t="shared" si="7"/>
        <v>17140552</v>
      </c>
      <c r="W77" s="35">
        <f t="shared" si="8"/>
        <v>17140552</v>
      </c>
      <c r="X77" s="26" t="s">
        <v>465</v>
      </c>
      <c r="Y77" s="10" t="s">
        <v>19</v>
      </c>
      <c r="Z77" s="147">
        <v>202300000000060</v>
      </c>
      <c r="AA77" s="147" t="s">
        <v>493</v>
      </c>
      <c r="AB77" s="10" t="str">
        <f t="shared" si="9"/>
        <v>3202032</v>
      </c>
      <c r="AC77" s="10"/>
      <c r="AD77" s="147" t="s">
        <v>128</v>
      </c>
      <c r="AE77" s="3"/>
      <c r="AF77" s="3"/>
      <c r="AG77" s="3"/>
      <c r="AH77" s="3"/>
      <c r="AI77" s="3"/>
      <c r="AJ77" s="3"/>
      <c r="AK77" s="3"/>
      <c r="AL77" s="3"/>
      <c r="AM77" s="3"/>
      <c r="AN77" s="3"/>
      <c r="AO77" s="3"/>
      <c r="AP77" s="3"/>
      <c r="AQ77" s="3"/>
      <c r="AR77" s="3"/>
    </row>
    <row r="78" spans="1:44" ht="51" customHeight="1" x14ac:dyDescent="0.3">
      <c r="A78" s="9" t="s">
        <v>0</v>
      </c>
      <c r="B78" s="9" t="e">
        <f>VLOOKUP(#REF!,[1]Dpto!$G$2:$I$1125,2,FALSE)</f>
        <v>#REF!</v>
      </c>
      <c r="C78" s="9" t="str">
        <f>VLOOKUP(X78,[1]Proyectos!$B$2:$D$3,3,FALSE)</f>
        <v>CONSER</v>
      </c>
      <c r="D78" s="9" t="e">
        <f>VLOOKUP(#REF!,[1]Proyectos!$D$6:$E$9,2,FALSE)</f>
        <v>#REF!</v>
      </c>
      <c r="E78" s="9" t="e">
        <f>VLOOKUP(#REF!,[1]Proyectos!$B$12:$C$22,2,FALSE)</f>
        <v>#REF!</v>
      </c>
      <c r="F78" s="9" t="e">
        <f>VLOOKUP(#REF!,[1]Indi!$B$9:$C$36,2,FALSE)</f>
        <v>#REF!</v>
      </c>
      <c r="G78" s="9" t="str">
        <f>+IFERROR(IF(D78="MISIONAL",VLOOKUP(AC78,[1]Actividades!$B$12:$C$25,2,FALSE),IF(D78="TASAS",VLOOKUP(AC78,[1]Actividades!$B$26:$C$34,2,FALSE),IF(D78="MIPG",VLOOKUP(AC78,[1]Actividades!$B$35:$C$41,2,FALSE),IF(D78="INFRA",VLOOKUP(AC78,[1]Actividades!$B$42:$C$44,2,FALSE),"")))),"")</f>
        <v/>
      </c>
      <c r="H78" s="3"/>
      <c r="I78" s="7" t="s">
        <v>543</v>
      </c>
      <c r="J78" s="10" t="s">
        <v>663</v>
      </c>
      <c r="K78" s="7" t="s">
        <v>125</v>
      </c>
      <c r="L78" s="7" t="s">
        <v>145</v>
      </c>
      <c r="M78" s="145" t="s">
        <v>13</v>
      </c>
      <c r="N78" s="7" t="s">
        <v>467</v>
      </c>
      <c r="O78" s="7" t="s">
        <v>7</v>
      </c>
      <c r="P78" s="7" t="s">
        <v>6</v>
      </c>
      <c r="Q78" s="146">
        <v>54993500</v>
      </c>
      <c r="R78" s="35"/>
      <c r="S78" s="8"/>
      <c r="T78" s="8"/>
      <c r="U78" s="8"/>
      <c r="V78" s="35">
        <f t="shared" si="7"/>
        <v>54993500</v>
      </c>
      <c r="W78" s="35">
        <f t="shared" si="8"/>
        <v>54993500</v>
      </c>
      <c r="X78" s="26" t="s">
        <v>465</v>
      </c>
      <c r="Y78" s="10" t="s">
        <v>19</v>
      </c>
      <c r="Z78" s="147">
        <v>202300000000060</v>
      </c>
      <c r="AA78" s="182" t="s">
        <v>496</v>
      </c>
      <c r="AB78" s="10" t="str">
        <f t="shared" si="9"/>
        <v>3202056</v>
      </c>
      <c r="AC78" s="10"/>
      <c r="AD78" s="147" t="s">
        <v>129</v>
      </c>
      <c r="AE78" s="3"/>
      <c r="AF78" s="3"/>
      <c r="AG78" s="3"/>
      <c r="AH78" s="3"/>
      <c r="AI78" s="3"/>
      <c r="AJ78" s="3"/>
      <c r="AK78" s="3"/>
      <c r="AL78" s="3"/>
      <c r="AM78" s="3"/>
      <c r="AN78" s="3"/>
      <c r="AO78" s="3"/>
      <c r="AP78" s="3"/>
      <c r="AQ78" s="3"/>
      <c r="AR78" s="3"/>
    </row>
    <row r="79" spans="1:44" ht="51" customHeight="1" x14ac:dyDescent="0.3">
      <c r="A79" s="9" t="s">
        <v>0</v>
      </c>
      <c r="B79" s="9" t="e">
        <f>VLOOKUP(#REF!,[1]Dpto!$G$2:$I$1125,2,FALSE)</f>
        <v>#REF!</v>
      </c>
      <c r="C79" s="9" t="str">
        <f>VLOOKUP(X79,[1]Proyectos!$B$2:$D$3,3,FALSE)</f>
        <v>CONSER</v>
      </c>
      <c r="D79" s="9" t="e">
        <f>VLOOKUP(#REF!,[1]Proyectos!$D$6:$E$9,2,FALSE)</f>
        <v>#REF!</v>
      </c>
      <c r="E79" s="9" t="e">
        <f>VLOOKUP(#REF!,[1]Proyectos!$B$12:$C$22,2,FALSE)</f>
        <v>#REF!</v>
      </c>
      <c r="F79" s="9" t="e">
        <f>VLOOKUP(#REF!,[1]Indi!$B$9:$C$36,2,FALSE)</f>
        <v>#REF!</v>
      </c>
      <c r="G79" s="9" t="str">
        <f>+IFERROR(IF(D79="MISIONAL",VLOOKUP(AC79,[1]Actividades!$B$12:$C$25,2,FALSE),IF(D79="TASAS",VLOOKUP(AC79,[1]Actividades!$B$26:$C$34,2,FALSE),IF(D79="MIPG",VLOOKUP(AC79,[1]Actividades!$B$35:$C$41,2,FALSE),IF(D79="INFRA",VLOOKUP(AC79,[1]Actividades!$B$42:$C$44,2,FALSE),"")))),"")</f>
        <v/>
      </c>
      <c r="H79" s="3"/>
      <c r="I79" s="7" t="s">
        <v>544</v>
      </c>
      <c r="J79" s="10" t="s">
        <v>663</v>
      </c>
      <c r="K79" s="7" t="s">
        <v>125</v>
      </c>
      <c r="L79" s="7" t="s">
        <v>145</v>
      </c>
      <c r="M79" s="145" t="s">
        <v>8</v>
      </c>
      <c r="N79" s="7" t="s">
        <v>467</v>
      </c>
      <c r="O79" s="7" t="s">
        <v>7</v>
      </c>
      <c r="P79" s="7" t="s">
        <v>6</v>
      </c>
      <c r="Q79" s="146">
        <v>42993500</v>
      </c>
      <c r="R79" s="35"/>
      <c r="S79" s="8"/>
      <c r="T79" s="8"/>
      <c r="U79" s="8"/>
      <c r="V79" s="35">
        <f t="shared" si="7"/>
        <v>42993500</v>
      </c>
      <c r="W79" s="35">
        <f t="shared" si="8"/>
        <v>42993500</v>
      </c>
      <c r="X79" s="26" t="s">
        <v>465</v>
      </c>
      <c r="Y79" s="10" t="s">
        <v>19</v>
      </c>
      <c r="Z79" s="147">
        <v>202300000000060</v>
      </c>
      <c r="AA79" s="147" t="s">
        <v>496</v>
      </c>
      <c r="AB79" s="10" t="str">
        <f t="shared" si="9"/>
        <v>3202056</v>
      </c>
      <c r="AC79" s="10"/>
      <c r="AD79" s="147" t="s">
        <v>129</v>
      </c>
      <c r="AE79" s="3"/>
      <c r="AF79" s="3"/>
      <c r="AG79" s="3"/>
      <c r="AH79" s="3"/>
      <c r="AI79" s="3"/>
      <c r="AJ79" s="3"/>
      <c r="AK79" s="3"/>
      <c r="AL79" s="3"/>
      <c r="AM79" s="3"/>
      <c r="AN79" s="3"/>
      <c r="AO79" s="3"/>
      <c r="AP79" s="3"/>
      <c r="AQ79" s="3"/>
      <c r="AR79" s="3"/>
    </row>
    <row r="80" spans="1:44" ht="51" customHeight="1" x14ac:dyDescent="0.3">
      <c r="A80" s="9" t="s">
        <v>0</v>
      </c>
      <c r="B80" s="9" t="e">
        <f>VLOOKUP(#REF!,[1]Dpto!$G$2:$I$1125,2,FALSE)</f>
        <v>#REF!</v>
      </c>
      <c r="C80" s="9" t="str">
        <f>VLOOKUP(X80,[1]Proyectos!$B$2:$D$3,3,FALSE)</f>
        <v>CONSER</v>
      </c>
      <c r="D80" s="9" t="e">
        <f>VLOOKUP(#REF!,[1]Proyectos!$D$6:$E$9,2,FALSE)</f>
        <v>#REF!</v>
      </c>
      <c r="E80" s="9" t="e">
        <f>VLOOKUP(#REF!,[1]Proyectos!$B$12:$C$22,2,FALSE)</f>
        <v>#REF!</v>
      </c>
      <c r="F80" s="9" t="e">
        <f>VLOOKUP(#REF!,[1]Indi!$B$9:$C$36,2,FALSE)</f>
        <v>#REF!</v>
      </c>
      <c r="G80" s="9" t="str">
        <f>+IFERROR(IF(D80="MISIONAL",VLOOKUP(AC80,[1]Actividades!$B$12:$C$25,2,FALSE),IF(D80="TASAS",VLOOKUP(AC80,[1]Actividades!$B$26:$C$34,2,FALSE),IF(D80="MIPG",VLOOKUP(AC80,[1]Actividades!$B$35:$C$41,2,FALSE),IF(D80="INFRA",VLOOKUP(AC80,[1]Actividades!$B$42:$C$44,2,FALSE),"")))),"")</f>
        <v/>
      </c>
      <c r="H80" s="3"/>
      <c r="I80" s="7" t="s">
        <v>545</v>
      </c>
      <c r="J80" s="10" t="s">
        <v>663</v>
      </c>
      <c r="K80" s="7" t="s">
        <v>125</v>
      </c>
      <c r="L80" s="7" t="s">
        <v>144</v>
      </c>
      <c r="M80" s="145" t="s">
        <v>103</v>
      </c>
      <c r="N80" s="7" t="s">
        <v>466</v>
      </c>
      <c r="O80" s="7" t="s">
        <v>7</v>
      </c>
      <c r="P80" s="7" t="s">
        <v>6</v>
      </c>
      <c r="Q80" s="146">
        <v>34900000</v>
      </c>
      <c r="R80" s="35"/>
      <c r="S80" s="8"/>
      <c r="T80" s="8"/>
      <c r="U80" s="8"/>
      <c r="V80" s="35">
        <f t="shared" si="7"/>
        <v>34900000</v>
      </c>
      <c r="W80" s="35">
        <f t="shared" si="8"/>
        <v>34900000</v>
      </c>
      <c r="X80" s="26" t="s">
        <v>465</v>
      </c>
      <c r="Y80" s="10" t="s">
        <v>19</v>
      </c>
      <c r="Z80" s="147">
        <v>202300000000060</v>
      </c>
      <c r="AA80" s="147" t="s">
        <v>30</v>
      </c>
      <c r="AB80" s="10" t="str">
        <f t="shared" si="9"/>
        <v>3202008</v>
      </c>
      <c r="AC80" s="10"/>
      <c r="AD80" s="147" t="s">
        <v>123</v>
      </c>
      <c r="AE80" s="3"/>
      <c r="AF80" s="3"/>
      <c r="AG80" s="3"/>
      <c r="AH80" s="3"/>
      <c r="AI80" s="3"/>
      <c r="AJ80" s="3"/>
      <c r="AK80" s="3"/>
      <c r="AL80" s="3"/>
      <c r="AM80" s="3"/>
      <c r="AN80" s="3"/>
      <c r="AO80" s="3"/>
      <c r="AP80" s="3"/>
      <c r="AQ80" s="3"/>
      <c r="AR80" s="3"/>
    </row>
    <row r="81" spans="1:44" ht="51" customHeight="1" x14ac:dyDescent="0.3">
      <c r="A81" s="9" t="s">
        <v>0</v>
      </c>
      <c r="B81" s="9" t="e">
        <f>VLOOKUP(#REF!,[1]Dpto!$G$2:$I$1125,2,FALSE)</f>
        <v>#REF!</v>
      </c>
      <c r="C81" s="9" t="str">
        <f>VLOOKUP(X81,[1]Proyectos!$B$2:$D$3,3,FALSE)</f>
        <v>CONSER</v>
      </c>
      <c r="D81" s="9" t="e">
        <f>VLOOKUP(#REF!,[1]Proyectos!$D$6:$E$9,2,FALSE)</f>
        <v>#REF!</v>
      </c>
      <c r="E81" s="9" t="e">
        <f>VLOOKUP(#REF!,[1]Proyectos!$B$12:$C$22,2,FALSE)</f>
        <v>#REF!</v>
      </c>
      <c r="F81" s="9" t="e">
        <f>VLOOKUP(#REF!,[1]Indi!$B$9:$C$36,2,FALSE)</f>
        <v>#REF!</v>
      </c>
      <c r="G81" s="9" t="str">
        <f>+IFERROR(IF(D81="MISIONAL",VLOOKUP(AC81,[1]Actividades!$B$12:$C$25,2,FALSE),IF(D81="TASAS",VLOOKUP(AC81,[1]Actividades!$B$26:$C$34,2,FALSE),IF(D81="MIPG",VLOOKUP(AC81,[1]Actividades!$B$35:$C$41,2,FALSE),IF(D81="INFRA",VLOOKUP(AC81,[1]Actividades!$B$42:$C$44,2,FALSE),"")))),"")</f>
        <v/>
      </c>
      <c r="H81" s="3"/>
      <c r="I81" s="7" t="s">
        <v>546</v>
      </c>
      <c r="J81" s="10" t="s">
        <v>663</v>
      </c>
      <c r="K81" s="7" t="s">
        <v>125</v>
      </c>
      <c r="L81" s="7" t="s">
        <v>144</v>
      </c>
      <c r="M81" s="145" t="s">
        <v>13</v>
      </c>
      <c r="N81" s="7" t="s">
        <v>467</v>
      </c>
      <c r="O81" s="7" t="s">
        <v>7</v>
      </c>
      <c r="P81" s="7" t="s">
        <v>6</v>
      </c>
      <c r="Q81" s="146">
        <v>63441601</v>
      </c>
      <c r="R81" s="35"/>
      <c r="S81" s="8"/>
      <c r="T81" s="8"/>
      <c r="U81" s="8"/>
      <c r="V81" s="35">
        <f t="shared" si="7"/>
        <v>63441601</v>
      </c>
      <c r="W81" s="35">
        <f t="shared" si="8"/>
        <v>63441601</v>
      </c>
      <c r="X81" s="26" t="s">
        <v>465</v>
      </c>
      <c r="Y81" s="10" t="s">
        <v>19</v>
      </c>
      <c r="Z81" s="147">
        <v>202300000000060</v>
      </c>
      <c r="AA81" s="147" t="s">
        <v>30</v>
      </c>
      <c r="AB81" s="10" t="str">
        <f t="shared" si="9"/>
        <v>3202008</v>
      </c>
      <c r="AC81" s="10"/>
      <c r="AD81" s="147" t="s">
        <v>123</v>
      </c>
      <c r="AE81" s="3"/>
      <c r="AF81" s="3"/>
      <c r="AG81" s="3"/>
      <c r="AH81" s="3"/>
      <c r="AI81" s="3"/>
      <c r="AJ81" s="3"/>
      <c r="AK81" s="3"/>
      <c r="AL81" s="3"/>
      <c r="AM81" s="3"/>
      <c r="AN81" s="3"/>
      <c r="AO81" s="3"/>
      <c r="AP81" s="3"/>
      <c r="AQ81" s="3"/>
      <c r="AR81" s="3"/>
    </row>
    <row r="82" spans="1:44" ht="51" customHeight="1" x14ac:dyDescent="0.3">
      <c r="A82" s="9" t="s">
        <v>0</v>
      </c>
      <c r="B82" s="9" t="e">
        <f>VLOOKUP(#REF!,[1]Dpto!$G$2:$I$1125,2,FALSE)</f>
        <v>#REF!</v>
      </c>
      <c r="C82" s="9" t="str">
        <f>VLOOKUP(X82,[1]Proyectos!$B$2:$D$3,3,FALSE)</f>
        <v>CONSER</v>
      </c>
      <c r="D82" s="9" t="e">
        <f>VLOOKUP(#REF!,[1]Proyectos!$D$6:$E$9,2,FALSE)</f>
        <v>#REF!</v>
      </c>
      <c r="E82" s="9" t="e">
        <f>VLOOKUP(#REF!,[1]Proyectos!$B$12:$C$22,2,FALSE)</f>
        <v>#REF!</v>
      </c>
      <c r="F82" s="9" t="e">
        <f>VLOOKUP(#REF!,[1]Indi!$B$9:$C$36,2,FALSE)</f>
        <v>#REF!</v>
      </c>
      <c r="G82" s="9" t="str">
        <f>+IFERROR(IF(D82="MISIONAL",VLOOKUP(AC82,[1]Actividades!$B$12:$C$25,2,FALSE),IF(D82="TASAS",VLOOKUP(AC82,[1]Actividades!$B$26:$C$34,2,FALSE),IF(D82="MIPG",VLOOKUP(AC82,[1]Actividades!$B$35:$C$41,2,FALSE),IF(D82="INFRA",VLOOKUP(AC82,[1]Actividades!$B$42:$C$44,2,FALSE),"")))),"")</f>
        <v/>
      </c>
      <c r="H82" s="3"/>
      <c r="I82" s="7" t="s">
        <v>547</v>
      </c>
      <c r="J82" s="10" t="s">
        <v>663</v>
      </c>
      <c r="K82" s="7" t="s">
        <v>125</v>
      </c>
      <c r="L82" s="7" t="s">
        <v>144</v>
      </c>
      <c r="M82" s="145" t="s">
        <v>103</v>
      </c>
      <c r="N82" s="7" t="s">
        <v>466</v>
      </c>
      <c r="O82" s="7" t="s">
        <v>7</v>
      </c>
      <c r="P82" s="7" t="s">
        <v>6</v>
      </c>
      <c r="Q82" s="146">
        <v>8000000</v>
      </c>
      <c r="R82" s="35"/>
      <c r="S82" s="8"/>
      <c r="T82" s="8"/>
      <c r="U82" s="8"/>
      <c r="V82" s="35">
        <f t="shared" si="7"/>
        <v>8000000</v>
      </c>
      <c r="W82" s="35">
        <f t="shared" si="8"/>
        <v>8000000</v>
      </c>
      <c r="X82" s="26" t="s">
        <v>465</v>
      </c>
      <c r="Y82" s="10" t="s">
        <v>19</v>
      </c>
      <c r="Z82" s="147">
        <v>202300000000060</v>
      </c>
      <c r="AA82" s="147" t="s">
        <v>30</v>
      </c>
      <c r="AB82" s="10" t="str">
        <f t="shared" si="9"/>
        <v>3202008</v>
      </c>
      <c r="AC82" s="10"/>
      <c r="AD82" s="147" t="s">
        <v>135</v>
      </c>
      <c r="AE82" s="3"/>
      <c r="AF82" s="3"/>
      <c r="AG82" s="3"/>
      <c r="AH82" s="3"/>
      <c r="AI82" s="3"/>
      <c r="AJ82" s="3"/>
      <c r="AK82" s="3"/>
      <c r="AL82" s="3"/>
      <c r="AM82" s="3"/>
      <c r="AN82" s="3"/>
      <c r="AO82" s="3"/>
      <c r="AP82" s="3"/>
      <c r="AQ82" s="3"/>
      <c r="AR82" s="3"/>
    </row>
    <row r="83" spans="1:44" ht="51" customHeight="1" x14ac:dyDescent="0.3">
      <c r="A83" s="9" t="s">
        <v>0</v>
      </c>
      <c r="B83" s="9" t="e">
        <f>VLOOKUP(#REF!,[1]Dpto!$G$2:$I$1125,2,FALSE)</f>
        <v>#REF!</v>
      </c>
      <c r="C83" s="9" t="str">
        <f>VLOOKUP(X83,[1]Proyectos!$B$2:$D$3,3,FALSE)</f>
        <v>CONSER</v>
      </c>
      <c r="D83" s="9" t="e">
        <f>VLOOKUP(#REF!,[1]Proyectos!$D$6:$E$9,2,FALSE)</f>
        <v>#REF!</v>
      </c>
      <c r="E83" s="9" t="e">
        <f>VLOOKUP(#REF!,[1]Proyectos!$B$12:$C$22,2,FALSE)</f>
        <v>#REF!</v>
      </c>
      <c r="F83" s="9" t="e">
        <f>VLOOKUP(#REF!,[1]Indi!$B$9:$C$36,2,FALSE)</f>
        <v>#REF!</v>
      </c>
      <c r="G83" s="9" t="str">
        <f>+IFERROR(IF(D83="MISIONAL",VLOOKUP(AC83,[1]Actividades!$B$12:$C$25,2,FALSE),IF(D83="TASAS",VLOOKUP(AC83,[1]Actividades!$B$26:$C$34,2,FALSE),IF(D83="MIPG",VLOOKUP(AC83,[1]Actividades!$B$35:$C$41,2,FALSE),IF(D83="INFRA",VLOOKUP(AC83,[1]Actividades!$B$42:$C$44,2,FALSE),"")))),"")</f>
        <v/>
      </c>
      <c r="H83" s="3"/>
      <c r="I83" s="7" t="s">
        <v>548</v>
      </c>
      <c r="J83" s="10" t="s">
        <v>663</v>
      </c>
      <c r="K83" s="7" t="s">
        <v>125</v>
      </c>
      <c r="L83" s="7" t="s">
        <v>144</v>
      </c>
      <c r="M83" s="145" t="s">
        <v>13</v>
      </c>
      <c r="N83" s="7" t="s">
        <v>467</v>
      </c>
      <c r="O83" s="7" t="s">
        <v>7</v>
      </c>
      <c r="P83" s="7" t="s">
        <v>6</v>
      </c>
      <c r="Q83" s="146">
        <v>35962000</v>
      </c>
      <c r="R83" s="35"/>
      <c r="S83" s="8"/>
      <c r="T83" s="8"/>
      <c r="U83" s="8"/>
      <c r="V83" s="35">
        <f t="shared" si="7"/>
        <v>35962000</v>
      </c>
      <c r="W83" s="35">
        <f t="shared" si="8"/>
        <v>35962000</v>
      </c>
      <c r="X83" s="26" t="s">
        <v>465</v>
      </c>
      <c r="Y83" s="10" t="s">
        <v>19</v>
      </c>
      <c r="Z83" s="147">
        <v>202300000000060</v>
      </c>
      <c r="AA83" s="147" t="s">
        <v>30</v>
      </c>
      <c r="AB83" s="10" t="str">
        <f t="shared" si="9"/>
        <v>3202008</v>
      </c>
      <c r="AC83" s="10"/>
      <c r="AD83" s="147" t="s">
        <v>135</v>
      </c>
      <c r="AE83" s="3"/>
      <c r="AF83" s="3"/>
      <c r="AG83" s="3"/>
      <c r="AH83" s="3"/>
      <c r="AI83" s="3"/>
      <c r="AJ83" s="3"/>
      <c r="AK83" s="3"/>
      <c r="AL83" s="3"/>
      <c r="AM83" s="3"/>
      <c r="AN83" s="3"/>
      <c r="AO83" s="3"/>
      <c r="AP83" s="3"/>
      <c r="AQ83" s="3"/>
      <c r="AR83" s="3"/>
    </row>
    <row r="84" spans="1:44" ht="51" customHeight="1" x14ac:dyDescent="0.3">
      <c r="A84" s="9" t="s">
        <v>0</v>
      </c>
      <c r="B84" s="9" t="e">
        <f>VLOOKUP(#REF!,[1]Dpto!$G$2:$I$1125,2,FALSE)</f>
        <v>#REF!</v>
      </c>
      <c r="C84" s="9" t="str">
        <f>VLOOKUP(X84,[1]Proyectos!$B$2:$D$3,3,FALSE)</f>
        <v>CONSER</v>
      </c>
      <c r="D84" s="9" t="e">
        <f>VLOOKUP(#REF!,[1]Proyectos!$D$6:$E$9,2,FALSE)</f>
        <v>#REF!</v>
      </c>
      <c r="E84" s="9" t="e">
        <f>VLOOKUP(#REF!,[1]Proyectos!$B$12:$C$22,2,FALSE)</f>
        <v>#REF!</v>
      </c>
      <c r="F84" s="9" t="e">
        <f>VLOOKUP(#REF!,[1]Indi!$B$9:$C$36,2,FALSE)</f>
        <v>#REF!</v>
      </c>
      <c r="G84" s="9" t="str">
        <f>+IFERROR(IF(D84="MISIONAL",VLOOKUP(AC84,[1]Actividades!$B$12:$C$25,2,FALSE),IF(D84="TASAS",VLOOKUP(AC84,[1]Actividades!$B$26:$C$34,2,FALSE),IF(D84="MIPG",VLOOKUP(AC84,[1]Actividades!$B$35:$C$41,2,FALSE),IF(D84="INFRA",VLOOKUP(AC84,[1]Actividades!$B$42:$C$44,2,FALSE),"")))),"")</f>
        <v/>
      </c>
      <c r="H84" s="3"/>
      <c r="I84" s="7" t="s">
        <v>549</v>
      </c>
      <c r="J84" s="10" t="s">
        <v>663</v>
      </c>
      <c r="K84" s="7" t="s">
        <v>125</v>
      </c>
      <c r="L84" s="7" t="s">
        <v>144</v>
      </c>
      <c r="M84" s="145" t="s">
        <v>8</v>
      </c>
      <c r="N84" s="7" t="s">
        <v>467</v>
      </c>
      <c r="O84" s="7" t="s">
        <v>7</v>
      </c>
      <c r="P84" s="7" t="s">
        <v>6</v>
      </c>
      <c r="Q84" s="146">
        <v>61603530</v>
      </c>
      <c r="R84" s="35"/>
      <c r="S84" s="8"/>
      <c r="T84" s="8"/>
      <c r="U84" s="8"/>
      <c r="V84" s="35">
        <f t="shared" si="7"/>
        <v>61603530</v>
      </c>
      <c r="W84" s="35">
        <f t="shared" si="8"/>
        <v>61603530</v>
      </c>
      <c r="X84" s="26" t="s">
        <v>465</v>
      </c>
      <c r="Y84" s="10" t="s">
        <v>19</v>
      </c>
      <c r="Z84" s="147">
        <v>202300000000060</v>
      </c>
      <c r="AA84" s="147" t="s">
        <v>30</v>
      </c>
      <c r="AB84" s="10" t="str">
        <f t="shared" si="9"/>
        <v>3202008</v>
      </c>
      <c r="AC84" s="10"/>
      <c r="AD84" s="147" t="s">
        <v>135</v>
      </c>
      <c r="AE84" s="3"/>
      <c r="AF84" s="3"/>
      <c r="AG84" s="3"/>
      <c r="AH84" s="3"/>
      <c r="AI84" s="3"/>
      <c r="AJ84" s="3"/>
      <c r="AK84" s="3"/>
      <c r="AL84" s="3"/>
      <c r="AM84" s="3"/>
      <c r="AN84" s="3"/>
      <c r="AO84" s="3"/>
      <c r="AP84" s="3"/>
      <c r="AQ84" s="3"/>
      <c r="AR84" s="3"/>
    </row>
    <row r="85" spans="1:44" ht="51" customHeight="1" x14ac:dyDescent="0.3">
      <c r="A85" s="9" t="s">
        <v>0</v>
      </c>
      <c r="B85" s="9" t="e">
        <f>VLOOKUP(#REF!,[1]Dpto!$G$2:$I$1125,2,FALSE)</f>
        <v>#REF!</v>
      </c>
      <c r="C85" s="9" t="str">
        <f>VLOOKUP(X85,[1]Proyectos!$B$2:$D$3,3,FALSE)</f>
        <v>CONSER</v>
      </c>
      <c r="D85" s="9" t="e">
        <f>VLOOKUP(#REF!,[1]Proyectos!$D$6:$E$9,2,FALSE)</f>
        <v>#REF!</v>
      </c>
      <c r="E85" s="9" t="e">
        <f>VLOOKUP(#REF!,[1]Proyectos!$B$12:$C$22,2,FALSE)</f>
        <v>#REF!</v>
      </c>
      <c r="F85" s="9" t="e">
        <f>VLOOKUP(#REF!,[1]Indi!$B$9:$C$36,2,FALSE)</f>
        <v>#REF!</v>
      </c>
      <c r="G85" s="9" t="str">
        <f>+IFERROR(IF(D85="MISIONAL",VLOOKUP(AC85,[1]Actividades!$B$12:$C$25,2,FALSE),IF(D85="TASAS",VLOOKUP(AC85,[1]Actividades!$B$26:$C$34,2,FALSE),IF(D85="MIPG",VLOOKUP(AC85,[1]Actividades!$B$35:$C$41,2,FALSE),IF(D85="INFRA",VLOOKUP(AC85,[1]Actividades!$B$42:$C$44,2,FALSE),"")))),"")</f>
        <v/>
      </c>
      <c r="H85" s="3"/>
      <c r="I85" s="7" t="s">
        <v>550</v>
      </c>
      <c r="J85" s="10" t="s">
        <v>663</v>
      </c>
      <c r="K85" s="7" t="s">
        <v>125</v>
      </c>
      <c r="L85" s="7" t="s">
        <v>144</v>
      </c>
      <c r="M85" s="145" t="s">
        <v>13</v>
      </c>
      <c r="N85" s="7" t="s">
        <v>467</v>
      </c>
      <c r="O85" s="7" t="s">
        <v>7</v>
      </c>
      <c r="P85" s="7" t="s">
        <v>6</v>
      </c>
      <c r="Q85" s="146">
        <v>99370000</v>
      </c>
      <c r="R85" s="242">
        <f>64200+11433</f>
        <v>75633</v>
      </c>
      <c r="S85" s="8"/>
      <c r="T85" s="8"/>
      <c r="U85" s="8"/>
      <c r="V85" s="35">
        <f t="shared" si="7"/>
        <v>99294367</v>
      </c>
      <c r="W85" s="35">
        <f t="shared" si="8"/>
        <v>99294367</v>
      </c>
      <c r="X85" s="26" t="s">
        <v>465</v>
      </c>
      <c r="Y85" s="10" t="s">
        <v>19</v>
      </c>
      <c r="Z85" s="147">
        <v>202300000000060</v>
      </c>
      <c r="AA85" s="147" t="s">
        <v>30</v>
      </c>
      <c r="AB85" s="10" t="str">
        <f t="shared" si="9"/>
        <v>3202008</v>
      </c>
      <c r="AC85" s="10"/>
      <c r="AD85" s="147" t="s">
        <v>492</v>
      </c>
      <c r="AE85" s="3"/>
      <c r="AF85" s="3"/>
      <c r="AG85" s="3"/>
      <c r="AH85" s="3"/>
      <c r="AI85" s="3"/>
      <c r="AJ85" s="3"/>
      <c r="AK85" s="3"/>
      <c r="AL85" s="3"/>
      <c r="AM85" s="3"/>
      <c r="AN85" s="3"/>
      <c r="AO85" s="3"/>
      <c r="AP85" s="3"/>
      <c r="AQ85" s="3"/>
      <c r="AR85" s="3"/>
    </row>
    <row r="86" spans="1:44" ht="51" customHeight="1" x14ac:dyDescent="0.3">
      <c r="A86" s="9" t="s">
        <v>0</v>
      </c>
      <c r="B86" s="9" t="e">
        <f>VLOOKUP(#REF!,[1]Dpto!$G$2:$I$1125,2,FALSE)</f>
        <v>#REF!</v>
      </c>
      <c r="C86" s="9" t="str">
        <f>VLOOKUP(X86,[1]Proyectos!$B$2:$D$3,3,FALSE)</f>
        <v>CONSER</v>
      </c>
      <c r="D86" s="9" t="e">
        <f>VLOOKUP(#REF!,[1]Proyectos!$D$6:$E$9,2,FALSE)</f>
        <v>#REF!</v>
      </c>
      <c r="E86" s="9" t="e">
        <f>VLOOKUP(#REF!,[1]Proyectos!$B$12:$C$22,2,FALSE)</f>
        <v>#REF!</v>
      </c>
      <c r="F86" s="9" t="e">
        <f>VLOOKUP(#REF!,[1]Indi!$B$9:$C$36,2,FALSE)</f>
        <v>#REF!</v>
      </c>
      <c r="G86" s="9" t="str">
        <f>+IFERROR(IF(D86="MISIONAL",VLOOKUP(AC86,[1]Actividades!$B$12:$C$25,2,FALSE),IF(D86="TASAS",VLOOKUP(AC86,[1]Actividades!$B$26:$C$34,2,FALSE),IF(D86="MIPG",VLOOKUP(AC86,[1]Actividades!$B$35:$C$41,2,FALSE),IF(D86="INFRA",VLOOKUP(AC86,[1]Actividades!$B$42:$C$44,2,FALSE),"")))),"")</f>
        <v/>
      </c>
      <c r="H86" s="3"/>
      <c r="I86" s="7" t="s">
        <v>551</v>
      </c>
      <c r="J86" s="10" t="s">
        <v>663</v>
      </c>
      <c r="K86" s="7" t="s">
        <v>125</v>
      </c>
      <c r="L86" s="7" t="s">
        <v>144</v>
      </c>
      <c r="M86" s="145" t="s">
        <v>8</v>
      </c>
      <c r="N86" s="7" t="s">
        <v>467</v>
      </c>
      <c r="O86" s="7" t="s">
        <v>7</v>
      </c>
      <c r="P86" s="7" t="s">
        <v>6</v>
      </c>
      <c r="Q86" s="146">
        <v>84740000</v>
      </c>
      <c r="R86" s="35"/>
      <c r="S86" s="8"/>
      <c r="T86" s="8"/>
      <c r="U86" s="8"/>
      <c r="V86" s="35">
        <f t="shared" si="7"/>
        <v>84740000</v>
      </c>
      <c r="W86" s="35">
        <f t="shared" si="8"/>
        <v>84740000</v>
      </c>
      <c r="X86" s="26" t="s">
        <v>465</v>
      </c>
      <c r="Y86" s="10" t="s">
        <v>19</v>
      </c>
      <c r="Z86" s="147">
        <v>202300000000060</v>
      </c>
      <c r="AA86" s="147" t="s">
        <v>30</v>
      </c>
      <c r="AB86" s="10" t="str">
        <f t="shared" si="9"/>
        <v>3202008</v>
      </c>
      <c r="AC86" s="10"/>
      <c r="AD86" s="147" t="s">
        <v>492</v>
      </c>
      <c r="AE86" s="3"/>
      <c r="AF86" s="3"/>
      <c r="AG86" s="3"/>
      <c r="AH86" s="3"/>
      <c r="AI86" s="3"/>
      <c r="AJ86" s="3"/>
      <c r="AK86" s="3"/>
      <c r="AL86" s="3"/>
      <c r="AM86" s="3"/>
      <c r="AN86" s="3"/>
      <c r="AO86" s="3"/>
      <c r="AP86" s="3"/>
      <c r="AQ86" s="3"/>
      <c r="AR86" s="3"/>
    </row>
    <row r="87" spans="1:44" ht="51" customHeight="1" x14ac:dyDescent="0.3">
      <c r="A87" s="9" t="s">
        <v>0</v>
      </c>
      <c r="B87" s="9" t="e">
        <f>VLOOKUP(#REF!,[1]Dpto!$G$2:$I$1125,2,FALSE)</f>
        <v>#REF!</v>
      </c>
      <c r="C87" s="9" t="str">
        <f>VLOOKUP(X87,[1]Proyectos!$B$2:$D$3,3,FALSE)</f>
        <v>CONSER</v>
      </c>
      <c r="D87" s="9" t="e">
        <f>VLOOKUP(#REF!,[1]Proyectos!$D$6:$E$9,2,FALSE)</f>
        <v>#REF!</v>
      </c>
      <c r="E87" s="9" t="e">
        <f>VLOOKUP(#REF!,[1]Proyectos!$B$12:$C$22,2,FALSE)</f>
        <v>#REF!</v>
      </c>
      <c r="F87" s="9" t="e">
        <f>VLOOKUP(#REF!,[1]Indi!$B$9:$C$36,2,FALSE)</f>
        <v>#REF!</v>
      </c>
      <c r="G87" s="9" t="str">
        <f>+IFERROR(IF(D87="MISIONAL",VLOOKUP(AC87,[1]Actividades!$B$12:$C$25,2,FALSE),IF(D87="TASAS",VLOOKUP(AC87,[1]Actividades!$B$26:$C$34,2,FALSE),IF(D87="MIPG",VLOOKUP(AC87,[1]Actividades!$B$35:$C$41,2,FALSE),IF(D87="INFRA",VLOOKUP(AC87,[1]Actividades!$B$42:$C$44,2,FALSE),"")))),"")</f>
        <v/>
      </c>
      <c r="H87" s="3"/>
      <c r="I87" s="7" t="s">
        <v>552</v>
      </c>
      <c r="J87" s="10" t="s">
        <v>663</v>
      </c>
      <c r="K87" s="7" t="s">
        <v>125</v>
      </c>
      <c r="L87" s="7" t="s">
        <v>144</v>
      </c>
      <c r="M87" s="145" t="s">
        <v>103</v>
      </c>
      <c r="N87" s="7" t="s">
        <v>466</v>
      </c>
      <c r="O87" s="7" t="s">
        <v>7</v>
      </c>
      <c r="P87" s="7" t="s">
        <v>6</v>
      </c>
      <c r="Q87" s="146">
        <v>26807000</v>
      </c>
      <c r="R87" s="35"/>
      <c r="S87" s="8"/>
      <c r="T87" s="8"/>
      <c r="U87" s="8"/>
      <c r="V87" s="35">
        <f t="shared" si="7"/>
        <v>26807000</v>
      </c>
      <c r="W87" s="35">
        <f t="shared" si="8"/>
        <v>26807000</v>
      </c>
      <c r="X87" s="26" t="s">
        <v>465</v>
      </c>
      <c r="Y87" s="10" t="s">
        <v>19</v>
      </c>
      <c r="Z87" s="147">
        <v>202300000000060</v>
      </c>
      <c r="AA87" s="147" t="s">
        <v>36</v>
      </c>
      <c r="AB87" s="10" t="str">
        <f t="shared" si="9"/>
        <v>3202010</v>
      </c>
      <c r="AC87" s="10"/>
      <c r="AD87" s="147" t="s">
        <v>130</v>
      </c>
      <c r="AE87" s="3"/>
      <c r="AF87" s="3"/>
      <c r="AG87" s="3"/>
      <c r="AH87" s="3"/>
      <c r="AI87" s="3"/>
      <c r="AJ87" s="3"/>
      <c r="AK87" s="3"/>
      <c r="AL87" s="3"/>
      <c r="AM87" s="3"/>
      <c r="AN87" s="3"/>
      <c r="AO87" s="3"/>
      <c r="AP87" s="3"/>
      <c r="AQ87" s="3"/>
      <c r="AR87" s="3"/>
    </row>
    <row r="88" spans="1:44" ht="51" customHeight="1" x14ac:dyDescent="0.3">
      <c r="A88" s="9" t="s">
        <v>0</v>
      </c>
      <c r="B88" s="9" t="e">
        <f>VLOOKUP(#REF!,[1]Dpto!$G$2:$I$1125,2,FALSE)</f>
        <v>#REF!</v>
      </c>
      <c r="C88" s="9" t="str">
        <f>VLOOKUP(X88,[1]Proyectos!$B$2:$D$3,3,FALSE)</f>
        <v>CONSER</v>
      </c>
      <c r="D88" s="9" t="e">
        <f>VLOOKUP(#REF!,[1]Proyectos!$D$6:$E$9,2,FALSE)</f>
        <v>#REF!</v>
      </c>
      <c r="E88" s="9" t="e">
        <f>VLOOKUP(#REF!,[1]Proyectos!$B$12:$C$22,2,FALSE)</f>
        <v>#REF!</v>
      </c>
      <c r="F88" s="9" t="e">
        <f>VLOOKUP(#REF!,[1]Indi!$B$9:$C$36,2,FALSE)</f>
        <v>#REF!</v>
      </c>
      <c r="G88" s="9" t="str">
        <f>+IFERROR(IF(D88="MISIONAL",VLOOKUP(AC88,[1]Actividades!$B$12:$C$25,2,FALSE),IF(D88="TASAS",VLOOKUP(AC88,[1]Actividades!$B$26:$C$34,2,FALSE),IF(D88="MIPG",VLOOKUP(AC88,[1]Actividades!$B$35:$C$41,2,FALSE),IF(D88="INFRA",VLOOKUP(AC88,[1]Actividades!$B$42:$C$44,2,FALSE),"")))),"")</f>
        <v/>
      </c>
      <c r="H88" s="3"/>
      <c r="I88" s="7" t="s">
        <v>553</v>
      </c>
      <c r="J88" s="10" t="s">
        <v>663</v>
      </c>
      <c r="K88" s="7" t="s">
        <v>125</v>
      </c>
      <c r="L88" s="7" t="s">
        <v>144</v>
      </c>
      <c r="M88" s="145" t="s">
        <v>13</v>
      </c>
      <c r="N88" s="7" t="s">
        <v>467</v>
      </c>
      <c r="O88" s="7" t="s">
        <v>7</v>
      </c>
      <c r="P88" s="7" t="s">
        <v>6</v>
      </c>
      <c r="Q88" s="146">
        <v>181148000</v>
      </c>
      <c r="R88" s="242">
        <f>268799-1</f>
        <v>268798</v>
      </c>
      <c r="S88" s="8"/>
      <c r="T88" s="8"/>
      <c r="U88" s="8"/>
      <c r="V88" s="35">
        <f t="shared" si="7"/>
        <v>180879202</v>
      </c>
      <c r="W88" s="35">
        <f t="shared" si="8"/>
        <v>180879202</v>
      </c>
      <c r="X88" s="26" t="s">
        <v>465</v>
      </c>
      <c r="Y88" s="10" t="s">
        <v>19</v>
      </c>
      <c r="Z88" s="147">
        <v>202300000000060</v>
      </c>
      <c r="AA88" s="147" t="s">
        <v>36</v>
      </c>
      <c r="AB88" s="10" t="str">
        <f t="shared" si="9"/>
        <v>3202010</v>
      </c>
      <c r="AC88" s="10"/>
      <c r="AD88" s="147" t="s">
        <v>130</v>
      </c>
      <c r="AE88" s="3"/>
      <c r="AF88" s="3"/>
      <c r="AG88" s="3"/>
      <c r="AH88" s="3"/>
      <c r="AI88" s="3"/>
      <c r="AJ88" s="3"/>
      <c r="AK88" s="3"/>
      <c r="AL88" s="3"/>
      <c r="AM88" s="3"/>
      <c r="AN88" s="3"/>
      <c r="AO88" s="3"/>
      <c r="AP88" s="3"/>
      <c r="AQ88" s="3"/>
      <c r="AR88" s="3"/>
    </row>
    <row r="89" spans="1:44" ht="51" customHeight="1" x14ac:dyDescent="0.3">
      <c r="A89" s="9" t="s">
        <v>0</v>
      </c>
      <c r="B89" s="9" t="e">
        <f>VLOOKUP(#REF!,[1]Dpto!$G$2:$I$1125,2,FALSE)</f>
        <v>#REF!</v>
      </c>
      <c r="C89" s="9" t="str">
        <f>VLOOKUP(X89,[1]Proyectos!$B$2:$D$3,3,FALSE)</f>
        <v>CONSER</v>
      </c>
      <c r="D89" s="9" t="e">
        <f>VLOOKUP(#REF!,[1]Proyectos!$D$6:$E$9,2,FALSE)</f>
        <v>#REF!</v>
      </c>
      <c r="E89" s="9" t="e">
        <f>VLOOKUP(#REF!,[1]Proyectos!$B$12:$C$22,2,FALSE)</f>
        <v>#REF!</v>
      </c>
      <c r="F89" s="9" t="e">
        <f>VLOOKUP(#REF!,[1]Indi!$B$9:$C$36,2,FALSE)</f>
        <v>#REF!</v>
      </c>
      <c r="G89" s="9" t="str">
        <f>+IFERROR(IF(D89="MISIONAL",VLOOKUP(AC89,[1]Actividades!$B$12:$C$25,2,FALSE),IF(D89="TASAS",VLOOKUP(AC89,[1]Actividades!$B$26:$C$34,2,FALSE),IF(D89="MIPG",VLOOKUP(AC89,[1]Actividades!$B$35:$C$41,2,FALSE),IF(D89="INFRA",VLOOKUP(AC89,[1]Actividades!$B$42:$C$44,2,FALSE),"")))),"")</f>
        <v/>
      </c>
      <c r="H89" s="3"/>
      <c r="I89" s="7" t="s">
        <v>554</v>
      </c>
      <c r="J89" s="10" t="s">
        <v>663</v>
      </c>
      <c r="K89" s="7" t="s">
        <v>125</v>
      </c>
      <c r="L89" s="7" t="s">
        <v>144</v>
      </c>
      <c r="M89" s="145" t="s">
        <v>8</v>
      </c>
      <c r="N89" s="7" t="s">
        <v>467</v>
      </c>
      <c r="O89" s="7" t="s">
        <v>7</v>
      </c>
      <c r="P89" s="7" t="s">
        <v>6</v>
      </c>
      <c r="Q89" s="146">
        <v>224181000</v>
      </c>
      <c r="R89" s="242">
        <v>226481</v>
      </c>
      <c r="S89" s="8"/>
      <c r="T89" s="8"/>
      <c r="U89" s="8"/>
      <c r="V89" s="35">
        <f t="shared" si="7"/>
        <v>223954519</v>
      </c>
      <c r="W89" s="35">
        <f t="shared" si="8"/>
        <v>223954519</v>
      </c>
      <c r="X89" s="26" t="s">
        <v>465</v>
      </c>
      <c r="Y89" s="10" t="s">
        <v>19</v>
      </c>
      <c r="Z89" s="147">
        <v>202300000000060</v>
      </c>
      <c r="AA89" s="147" t="s">
        <v>36</v>
      </c>
      <c r="AB89" s="10" t="str">
        <f t="shared" si="9"/>
        <v>3202010</v>
      </c>
      <c r="AC89" s="10"/>
      <c r="AD89" s="147" t="s">
        <v>130</v>
      </c>
      <c r="AE89" s="3"/>
      <c r="AF89" s="3"/>
      <c r="AG89" s="3"/>
      <c r="AH89" s="3"/>
      <c r="AI89" s="3"/>
      <c r="AJ89" s="3"/>
      <c r="AK89" s="3"/>
      <c r="AL89" s="3"/>
      <c r="AM89" s="3"/>
      <c r="AN89" s="3"/>
      <c r="AO89" s="3"/>
      <c r="AP89" s="3"/>
      <c r="AQ89" s="3"/>
      <c r="AR89" s="3"/>
    </row>
    <row r="90" spans="1:44" ht="51" customHeight="1" x14ac:dyDescent="0.3">
      <c r="A90" s="9" t="s">
        <v>0</v>
      </c>
      <c r="B90" s="9" t="e">
        <f>VLOOKUP(#REF!,[1]Dpto!$G$2:$I$1125,2,FALSE)</f>
        <v>#REF!</v>
      </c>
      <c r="C90" s="9" t="str">
        <f>VLOOKUP(X90,[1]Proyectos!$B$2:$D$3,3,FALSE)</f>
        <v>CONSER</v>
      </c>
      <c r="D90" s="9" t="e">
        <f>VLOOKUP(#REF!,[1]Proyectos!$D$6:$E$9,2,FALSE)</f>
        <v>#REF!</v>
      </c>
      <c r="E90" s="9" t="e">
        <f>VLOOKUP(#REF!,[1]Proyectos!$B$12:$C$22,2,FALSE)</f>
        <v>#REF!</v>
      </c>
      <c r="F90" s="9" t="e">
        <f>VLOOKUP(#REF!,[1]Indi!$B$9:$C$36,2,FALSE)</f>
        <v>#REF!</v>
      </c>
      <c r="G90" s="9" t="str">
        <f>+IFERROR(IF(D90="MISIONAL",VLOOKUP(AC90,[1]Actividades!$B$12:$C$25,2,FALSE),IF(D90="TASAS",VLOOKUP(AC90,[1]Actividades!$B$26:$C$34,2,FALSE),IF(D90="MIPG",VLOOKUP(AC90,[1]Actividades!$B$35:$C$41,2,FALSE),IF(D90="INFRA",VLOOKUP(AC90,[1]Actividades!$B$42:$C$44,2,FALSE),"")))),"")</f>
        <v/>
      </c>
      <c r="H90" s="3"/>
      <c r="I90" s="7" t="s">
        <v>555</v>
      </c>
      <c r="J90" s="10" t="s">
        <v>663</v>
      </c>
      <c r="K90" s="7" t="s">
        <v>125</v>
      </c>
      <c r="L90" s="7" t="s">
        <v>144</v>
      </c>
      <c r="M90" s="145" t="s">
        <v>103</v>
      </c>
      <c r="N90" s="7" t="s">
        <v>466</v>
      </c>
      <c r="O90" s="7" t="s">
        <v>7</v>
      </c>
      <c r="P90" s="7" t="s">
        <v>6</v>
      </c>
      <c r="Q90" s="146">
        <v>45000000</v>
      </c>
      <c r="R90" s="35"/>
      <c r="S90" s="8"/>
      <c r="T90" s="8"/>
      <c r="U90" s="8"/>
      <c r="V90" s="35">
        <f t="shared" si="7"/>
        <v>45000000</v>
      </c>
      <c r="W90" s="35">
        <f t="shared" si="8"/>
        <v>45000000</v>
      </c>
      <c r="X90" s="26" t="s">
        <v>465</v>
      </c>
      <c r="Y90" s="10" t="s">
        <v>19</v>
      </c>
      <c r="Z90" s="147">
        <v>202300000000060</v>
      </c>
      <c r="AA90" s="147" t="s">
        <v>493</v>
      </c>
      <c r="AB90" s="10" t="str">
        <f t="shared" si="9"/>
        <v>3202032</v>
      </c>
      <c r="AC90" s="10"/>
      <c r="AD90" s="147" t="s">
        <v>128</v>
      </c>
      <c r="AE90" s="3"/>
      <c r="AF90" s="3"/>
      <c r="AG90" s="3"/>
      <c r="AH90" s="3"/>
      <c r="AI90" s="3"/>
      <c r="AJ90" s="3"/>
      <c r="AK90" s="3"/>
      <c r="AL90" s="3"/>
      <c r="AM90" s="3"/>
      <c r="AN90" s="3"/>
      <c r="AO90" s="3"/>
      <c r="AP90" s="3"/>
      <c r="AQ90" s="3"/>
      <c r="AR90" s="3"/>
    </row>
    <row r="91" spans="1:44" ht="51" customHeight="1" x14ac:dyDescent="0.3">
      <c r="A91" s="9" t="s">
        <v>0</v>
      </c>
      <c r="B91" s="9" t="e">
        <f>VLOOKUP(#REF!,[1]Dpto!$G$2:$I$1125,2,FALSE)</f>
        <v>#REF!</v>
      </c>
      <c r="C91" s="9" t="str">
        <f>VLOOKUP(X91,[1]Proyectos!$B$2:$D$3,3,FALSE)</f>
        <v>CONSER</v>
      </c>
      <c r="D91" s="9" t="e">
        <f>VLOOKUP(#REF!,[1]Proyectos!$D$6:$E$9,2,FALSE)</f>
        <v>#REF!</v>
      </c>
      <c r="E91" s="9" t="e">
        <f>VLOOKUP(#REF!,[1]Proyectos!$B$12:$C$22,2,FALSE)</f>
        <v>#REF!</v>
      </c>
      <c r="F91" s="9" t="e">
        <f>VLOOKUP(#REF!,[1]Indi!$B$9:$C$36,2,FALSE)</f>
        <v>#REF!</v>
      </c>
      <c r="G91" s="9" t="str">
        <f>+IFERROR(IF(D91="MISIONAL",VLOOKUP(AC91,[1]Actividades!$B$12:$C$25,2,FALSE),IF(D91="TASAS",VLOOKUP(AC91,[1]Actividades!$B$26:$C$34,2,FALSE),IF(D91="MIPG",VLOOKUP(AC91,[1]Actividades!$B$35:$C$41,2,FALSE),IF(D91="INFRA",VLOOKUP(AC91,[1]Actividades!$B$42:$C$44,2,FALSE),"")))),"")</f>
        <v/>
      </c>
      <c r="H91" s="3"/>
      <c r="I91" s="7" t="s">
        <v>556</v>
      </c>
      <c r="J91" s="10" t="s">
        <v>663</v>
      </c>
      <c r="K91" s="7" t="s">
        <v>125</v>
      </c>
      <c r="L91" s="7" t="s">
        <v>144</v>
      </c>
      <c r="M91" s="145" t="s">
        <v>13</v>
      </c>
      <c r="N91" s="7" t="s">
        <v>467</v>
      </c>
      <c r="O91" s="7" t="s">
        <v>7</v>
      </c>
      <c r="P91" s="7" t="s">
        <v>6</v>
      </c>
      <c r="Q91" s="146">
        <v>322690000</v>
      </c>
      <c r="R91" s="242">
        <v>57000</v>
      </c>
      <c r="S91" s="8"/>
      <c r="T91" s="8"/>
      <c r="U91" s="8"/>
      <c r="V91" s="35">
        <f t="shared" si="7"/>
        <v>322633000</v>
      </c>
      <c r="W91" s="35">
        <f t="shared" si="8"/>
        <v>322633000</v>
      </c>
      <c r="X91" s="26" t="s">
        <v>465</v>
      </c>
      <c r="Y91" s="10" t="s">
        <v>19</v>
      </c>
      <c r="Z91" s="147">
        <v>202300000000060</v>
      </c>
      <c r="AA91" s="147" t="s">
        <v>493</v>
      </c>
      <c r="AB91" s="10" t="str">
        <f t="shared" si="9"/>
        <v>3202032</v>
      </c>
      <c r="AC91" s="10"/>
      <c r="AD91" s="147" t="s">
        <v>128</v>
      </c>
      <c r="AE91" s="3"/>
      <c r="AF91" s="3"/>
      <c r="AG91" s="3"/>
      <c r="AH91" s="3"/>
      <c r="AI91" s="3"/>
      <c r="AJ91" s="3"/>
      <c r="AK91" s="3"/>
      <c r="AL91" s="3"/>
      <c r="AM91" s="3"/>
      <c r="AN91" s="3"/>
      <c r="AO91" s="3"/>
      <c r="AP91" s="3"/>
      <c r="AQ91" s="3"/>
      <c r="AR91" s="3"/>
    </row>
    <row r="92" spans="1:44" ht="51" customHeight="1" x14ac:dyDescent="0.3">
      <c r="A92" s="9" t="s">
        <v>0</v>
      </c>
      <c r="B92" s="9" t="e">
        <f>VLOOKUP(#REF!,[1]Dpto!$G$2:$I$1125,2,FALSE)</f>
        <v>#REF!</v>
      </c>
      <c r="C92" s="9" t="str">
        <f>VLOOKUP(X92,[1]Proyectos!$B$2:$D$3,3,FALSE)</f>
        <v>CONSER</v>
      </c>
      <c r="D92" s="9" t="e">
        <f>VLOOKUP(#REF!,[1]Proyectos!$D$6:$E$9,2,FALSE)</f>
        <v>#REF!</v>
      </c>
      <c r="E92" s="9" t="e">
        <f>VLOOKUP(#REF!,[1]Proyectos!$B$12:$C$22,2,FALSE)</f>
        <v>#REF!</v>
      </c>
      <c r="F92" s="9" t="e">
        <f>VLOOKUP(#REF!,[1]Indi!$B$9:$C$36,2,FALSE)</f>
        <v>#REF!</v>
      </c>
      <c r="G92" s="9" t="str">
        <f>+IFERROR(IF(D92="MISIONAL",VLOOKUP(AC92,[1]Actividades!$B$12:$C$25,2,FALSE),IF(D92="TASAS",VLOOKUP(AC92,[1]Actividades!$B$26:$C$34,2,FALSE),IF(D92="MIPG",VLOOKUP(AC92,[1]Actividades!$B$35:$C$41,2,FALSE),IF(D92="INFRA",VLOOKUP(AC92,[1]Actividades!$B$42:$C$44,2,FALSE),"")))),"")</f>
        <v/>
      </c>
      <c r="H92" s="3"/>
      <c r="I92" s="7" t="s">
        <v>557</v>
      </c>
      <c r="J92" s="10" t="s">
        <v>663</v>
      </c>
      <c r="K92" s="7" t="s">
        <v>125</v>
      </c>
      <c r="L92" s="7" t="s">
        <v>144</v>
      </c>
      <c r="M92" s="145" t="s">
        <v>8</v>
      </c>
      <c r="N92" s="7" t="s">
        <v>467</v>
      </c>
      <c r="O92" s="7" t="s">
        <v>7</v>
      </c>
      <c r="P92" s="7" t="s">
        <v>6</v>
      </c>
      <c r="Q92" s="146">
        <v>200690000</v>
      </c>
      <c r="R92" s="35"/>
      <c r="S92" s="8"/>
      <c r="T92" s="8"/>
      <c r="U92" s="8"/>
      <c r="V92" s="35">
        <f t="shared" si="7"/>
        <v>200690000</v>
      </c>
      <c r="W92" s="35">
        <f t="shared" si="8"/>
        <v>200690000</v>
      </c>
      <c r="X92" s="26" t="s">
        <v>465</v>
      </c>
      <c r="Y92" s="10" t="s">
        <v>19</v>
      </c>
      <c r="Z92" s="147">
        <v>202300000000060</v>
      </c>
      <c r="AA92" s="147" t="s">
        <v>493</v>
      </c>
      <c r="AB92" s="10" t="str">
        <f t="shared" si="9"/>
        <v>3202032</v>
      </c>
      <c r="AC92" s="10"/>
      <c r="AD92" s="147" t="s">
        <v>128</v>
      </c>
      <c r="AE92" s="3"/>
      <c r="AF92" s="3"/>
      <c r="AG92" s="3"/>
      <c r="AH92" s="3"/>
      <c r="AI92" s="3"/>
      <c r="AJ92" s="3"/>
      <c r="AK92" s="3"/>
      <c r="AL92" s="3"/>
      <c r="AM92" s="3"/>
      <c r="AN92" s="3"/>
      <c r="AO92" s="3"/>
      <c r="AP92" s="3"/>
      <c r="AQ92" s="3"/>
      <c r="AR92" s="3"/>
    </row>
    <row r="93" spans="1:44" ht="51" customHeight="1" x14ac:dyDescent="0.3">
      <c r="A93" s="9" t="s">
        <v>0</v>
      </c>
      <c r="B93" s="9" t="e">
        <f>VLOOKUP(#REF!,[1]Dpto!$G$2:$I$1125,2,FALSE)</f>
        <v>#REF!</v>
      </c>
      <c r="C93" s="9" t="str">
        <f>VLOOKUP(X93,[1]Proyectos!$B$2:$D$3,3,FALSE)</f>
        <v>CONSER</v>
      </c>
      <c r="D93" s="9" t="e">
        <f>VLOOKUP(#REF!,[1]Proyectos!$D$6:$E$9,2,FALSE)</f>
        <v>#REF!</v>
      </c>
      <c r="E93" s="9" t="e">
        <f>VLOOKUP(#REF!,[1]Proyectos!$B$12:$C$22,2,FALSE)</f>
        <v>#REF!</v>
      </c>
      <c r="F93" s="9" t="e">
        <f>VLOOKUP(#REF!,[1]Indi!$B$9:$C$36,2,FALSE)</f>
        <v>#REF!</v>
      </c>
      <c r="G93" s="9" t="str">
        <f>+IFERROR(IF(D93="MISIONAL",VLOOKUP(AC93,[1]Actividades!$B$12:$C$25,2,FALSE),IF(D93="TASAS",VLOOKUP(AC93,[1]Actividades!$B$26:$C$34,2,FALSE),IF(D93="MIPG",VLOOKUP(AC93,[1]Actividades!$B$35:$C$41,2,FALSE),IF(D93="INFRA",VLOOKUP(AC93,[1]Actividades!$B$42:$C$44,2,FALSE),"")))),"")</f>
        <v/>
      </c>
      <c r="H93" s="3"/>
      <c r="I93" s="7" t="s">
        <v>558</v>
      </c>
      <c r="J93" s="10" t="s">
        <v>663</v>
      </c>
      <c r="K93" s="7" t="s">
        <v>125</v>
      </c>
      <c r="L93" s="7" t="s">
        <v>144</v>
      </c>
      <c r="M93" s="145" t="s">
        <v>13</v>
      </c>
      <c r="N93" s="7" t="s">
        <v>467</v>
      </c>
      <c r="O93" s="7" t="s">
        <v>7</v>
      </c>
      <c r="P93" s="7" t="s">
        <v>6</v>
      </c>
      <c r="Q93" s="146">
        <v>85860000</v>
      </c>
      <c r="R93" s="242">
        <v>25000</v>
      </c>
      <c r="S93" s="8"/>
      <c r="T93" s="8"/>
      <c r="U93" s="8"/>
      <c r="V93" s="35">
        <f t="shared" si="7"/>
        <v>85835000</v>
      </c>
      <c r="W93" s="35">
        <f t="shared" si="8"/>
        <v>85835000</v>
      </c>
      <c r="X93" s="26" t="s">
        <v>465</v>
      </c>
      <c r="Y93" s="10" t="s">
        <v>19</v>
      </c>
      <c r="Z93" s="147">
        <v>202300000000060</v>
      </c>
      <c r="AA93" s="147" t="s">
        <v>60</v>
      </c>
      <c r="AB93" s="10" t="str">
        <f t="shared" si="9"/>
        <v>3202038</v>
      </c>
      <c r="AC93" s="10"/>
      <c r="AD93" s="147" t="s">
        <v>134</v>
      </c>
      <c r="AE93" s="3"/>
      <c r="AF93" s="3"/>
      <c r="AG93" s="3"/>
      <c r="AH93" s="3"/>
      <c r="AI93" s="3"/>
      <c r="AJ93" s="3"/>
      <c r="AK93" s="3"/>
      <c r="AL93" s="3"/>
      <c r="AM93" s="3"/>
      <c r="AN93" s="3"/>
      <c r="AO93" s="3"/>
      <c r="AP93" s="3"/>
      <c r="AQ93" s="3"/>
      <c r="AR93" s="3"/>
    </row>
    <row r="94" spans="1:44" ht="51" customHeight="1" x14ac:dyDescent="0.3">
      <c r="A94" s="9" t="s">
        <v>0</v>
      </c>
      <c r="B94" s="9" t="e">
        <f>VLOOKUP(#REF!,[1]Dpto!$G$2:$I$1125,2,FALSE)</f>
        <v>#REF!</v>
      </c>
      <c r="C94" s="9" t="str">
        <f>VLOOKUP(X94,[1]Proyectos!$B$2:$D$3,3,FALSE)</f>
        <v>CONSER</v>
      </c>
      <c r="D94" s="9" t="e">
        <f>VLOOKUP(#REF!,[1]Proyectos!$D$6:$E$9,2,FALSE)</f>
        <v>#REF!</v>
      </c>
      <c r="E94" s="9" t="e">
        <f>VLOOKUP(#REF!,[1]Proyectos!$B$12:$C$22,2,FALSE)</f>
        <v>#REF!</v>
      </c>
      <c r="F94" s="9" t="e">
        <f>VLOOKUP(#REF!,[1]Indi!$B$9:$C$36,2,FALSE)</f>
        <v>#REF!</v>
      </c>
      <c r="G94" s="9" t="str">
        <f>+IFERROR(IF(D94="MISIONAL",VLOOKUP(AC94,[1]Actividades!$B$12:$C$25,2,FALSE),IF(D94="TASAS",VLOOKUP(AC94,[1]Actividades!$B$26:$C$34,2,FALSE),IF(D94="MIPG",VLOOKUP(AC94,[1]Actividades!$B$35:$C$41,2,FALSE),IF(D94="INFRA",VLOOKUP(AC94,[1]Actividades!$B$42:$C$44,2,FALSE),"")))),"")</f>
        <v/>
      </c>
      <c r="H94" s="3"/>
      <c r="I94" s="7" t="s">
        <v>559</v>
      </c>
      <c r="J94" s="10" t="s">
        <v>663</v>
      </c>
      <c r="K94" s="7" t="s">
        <v>125</v>
      </c>
      <c r="L94" s="7" t="s">
        <v>144</v>
      </c>
      <c r="M94" s="145" t="s">
        <v>8</v>
      </c>
      <c r="N94" s="7" t="s">
        <v>467</v>
      </c>
      <c r="O94" s="7" t="s">
        <v>7</v>
      </c>
      <c r="P94" s="7" t="s">
        <v>6</v>
      </c>
      <c r="Q94" s="146">
        <v>65860000</v>
      </c>
      <c r="R94" s="35"/>
      <c r="S94" s="8"/>
      <c r="T94" s="8"/>
      <c r="U94" s="8"/>
      <c r="V94" s="35">
        <f t="shared" si="7"/>
        <v>65860000</v>
      </c>
      <c r="W94" s="35">
        <f t="shared" si="8"/>
        <v>65860000</v>
      </c>
      <c r="X94" s="26" t="s">
        <v>465</v>
      </c>
      <c r="Y94" s="10" t="s">
        <v>19</v>
      </c>
      <c r="Z94" s="147">
        <v>202300000000060</v>
      </c>
      <c r="AA94" s="147" t="s">
        <v>60</v>
      </c>
      <c r="AB94" s="10" t="str">
        <f t="shared" si="9"/>
        <v>3202038</v>
      </c>
      <c r="AC94" s="10"/>
      <c r="AD94" s="147" t="s">
        <v>134</v>
      </c>
      <c r="AE94" s="3"/>
      <c r="AF94" s="3"/>
      <c r="AG94" s="3"/>
      <c r="AH94" s="3"/>
      <c r="AI94" s="3"/>
      <c r="AJ94" s="3"/>
      <c r="AK94" s="3"/>
      <c r="AL94" s="3"/>
      <c r="AM94" s="3"/>
      <c r="AN94" s="3"/>
      <c r="AO94" s="3"/>
      <c r="AP94" s="3"/>
      <c r="AQ94" s="3"/>
      <c r="AR94" s="3"/>
    </row>
    <row r="95" spans="1:44" ht="51" customHeight="1" x14ac:dyDescent="0.3">
      <c r="A95" s="9" t="s">
        <v>0</v>
      </c>
      <c r="B95" s="9" t="e">
        <f>VLOOKUP(#REF!,[1]Dpto!$G$2:$I$1125,2,FALSE)</f>
        <v>#REF!</v>
      </c>
      <c r="C95" s="9" t="str">
        <f>VLOOKUP(X95,[1]Proyectos!$B$2:$D$3,3,FALSE)</f>
        <v>CONSER</v>
      </c>
      <c r="D95" s="9" t="e">
        <f>VLOOKUP(#REF!,[1]Proyectos!$D$6:$E$9,2,FALSE)</f>
        <v>#REF!</v>
      </c>
      <c r="E95" s="9" t="e">
        <f>VLOOKUP(#REF!,[1]Proyectos!$B$12:$C$22,2,FALSE)</f>
        <v>#REF!</v>
      </c>
      <c r="F95" s="9" t="e">
        <f>VLOOKUP(#REF!,[1]Indi!$B$9:$C$36,2,FALSE)</f>
        <v>#REF!</v>
      </c>
      <c r="G95" s="9" t="str">
        <f>+IFERROR(IF(D95="MISIONAL",VLOOKUP(AC95,[1]Actividades!$B$12:$C$25,2,FALSE),IF(D95="TASAS",VLOOKUP(AC95,[1]Actividades!$B$26:$C$34,2,FALSE),IF(D95="MIPG",VLOOKUP(AC95,[1]Actividades!$B$35:$C$41,2,FALSE),IF(D95="INFRA",VLOOKUP(AC95,[1]Actividades!$B$42:$C$44,2,FALSE),"")))),"")</f>
        <v/>
      </c>
      <c r="H95" s="3"/>
      <c r="I95" s="7" t="s">
        <v>560</v>
      </c>
      <c r="J95" s="10" t="s">
        <v>663</v>
      </c>
      <c r="K95" s="7" t="s">
        <v>125</v>
      </c>
      <c r="L95" s="7" t="s">
        <v>144</v>
      </c>
      <c r="M95" s="145" t="s">
        <v>13</v>
      </c>
      <c r="N95" s="7" t="s">
        <v>467</v>
      </c>
      <c r="O95" s="7" t="s">
        <v>7</v>
      </c>
      <c r="P95" s="7" t="s">
        <v>6</v>
      </c>
      <c r="Q95" s="146">
        <v>197350000</v>
      </c>
      <c r="R95" s="242">
        <v>40967</v>
      </c>
      <c r="S95" s="8"/>
      <c r="T95" s="8"/>
      <c r="U95" s="8"/>
      <c r="V95" s="35">
        <f t="shared" si="7"/>
        <v>197309033</v>
      </c>
      <c r="W95" s="35">
        <f t="shared" si="8"/>
        <v>197309033</v>
      </c>
      <c r="X95" s="26" t="s">
        <v>465</v>
      </c>
      <c r="Y95" s="10" t="s">
        <v>19</v>
      </c>
      <c r="Z95" s="147">
        <v>202300000000060</v>
      </c>
      <c r="AA95" s="147" t="s">
        <v>462</v>
      </c>
      <c r="AB95" s="10" t="str">
        <f t="shared" si="9"/>
        <v>3202053</v>
      </c>
      <c r="AC95" s="10"/>
      <c r="AD95" s="147" t="s">
        <v>136</v>
      </c>
      <c r="AE95" s="3"/>
      <c r="AF95" s="3"/>
      <c r="AG95" s="3"/>
      <c r="AH95" s="3"/>
      <c r="AI95" s="3"/>
      <c r="AJ95" s="3"/>
      <c r="AK95" s="3"/>
      <c r="AL95" s="3"/>
      <c r="AM95" s="3"/>
      <c r="AN95" s="3"/>
      <c r="AO95" s="3"/>
      <c r="AP95" s="3"/>
      <c r="AQ95" s="3"/>
      <c r="AR95" s="3"/>
    </row>
    <row r="96" spans="1:44" ht="51" customHeight="1" x14ac:dyDescent="0.3">
      <c r="A96" s="9" t="s">
        <v>0</v>
      </c>
      <c r="B96" s="9" t="e">
        <f>VLOOKUP(#REF!,[1]Dpto!$G$2:$I$1125,2,FALSE)</f>
        <v>#REF!</v>
      </c>
      <c r="C96" s="9" t="str">
        <f>VLOOKUP(X96,[1]Proyectos!$B$2:$D$3,3,FALSE)</f>
        <v>CONSER</v>
      </c>
      <c r="D96" s="9" t="e">
        <f>VLOOKUP(#REF!,[1]Proyectos!$D$6:$E$9,2,FALSE)</f>
        <v>#REF!</v>
      </c>
      <c r="E96" s="9" t="e">
        <f>VLOOKUP(#REF!,[1]Proyectos!$B$12:$C$22,2,FALSE)</f>
        <v>#REF!</v>
      </c>
      <c r="F96" s="9" t="e">
        <f>VLOOKUP(#REF!,[1]Indi!$B$9:$C$36,2,FALSE)</f>
        <v>#REF!</v>
      </c>
      <c r="G96" s="9" t="str">
        <f>+IFERROR(IF(D96="MISIONAL",VLOOKUP(AC96,[1]Actividades!$B$12:$C$25,2,FALSE),IF(D96="TASAS",VLOOKUP(AC96,[1]Actividades!$B$26:$C$34,2,FALSE),IF(D96="MIPG",VLOOKUP(AC96,[1]Actividades!$B$35:$C$41,2,FALSE),IF(D96="INFRA",VLOOKUP(AC96,[1]Actividades!$B$42:$C$44,2,FALSE),"")))),"")</f>
        <v/>
      </c>
      <c r="H96" s="3"/>
      <c r="I96" s="7" t="s">
        <v>561</v>
      </c>
      <c r="J96" s="10" t="s">
        <v>663</v>
      </c>
      <c r="K96" s="7" t="s">
        <v>125</v>
      </c>
      <c r="L96" s="7" t="s">
        <v>144</v>
      </c>
      <c r="M96" s="145" t="s">
        <v>8</v>
      </c>
      <c r="N96" s="7" t="s">
        <v>467</v>
      </c>
      <c r="O96" s="7" t="s">
        <v>7</v>
      </c>
      <c r="P96" s="7" t="s">
        <v>6</v>
      </c>
      <c r="Q96" s="146">
        <v>77350000</v>
      </c>
      <c r="R96" s="35"/>
      <c r="S96" s="8"/>
      <c r="T96" s="8"/>
      <c r="U96" s="8"/>
      <c r="V96" s="35">
        <f t="shared" si="7"/>
        <v>77350000</v>
      </c>
      <c r="W96" s="35">
        <f t="shared" si="8"/>
        <v>77350000</v>
      </c>
      <c r="X96" s="26" t="s">
        <v>465</v>
      </c>
      <c r="Y96" s="10" t="s">
        <v>19</v>
      </c>
      <c r="Z96" s="147">
        <v>202300000000060</v>
      </c>
      <c r="AA96" s="147" t="s">
        <v>462</v>
      </c>
      <c r="AB96" s="10" t="str">
        <f t="shared" si="9"/>
        <v>3202053</v>
      </c>
      <c r="AC96" s="10"/>
      <c r="AD96" s="147" t="s">
        <v>136</v>
      </c>
      <c r="AE96" s="3"/>
      <c r="AF96" s="3"/>
      <c r="AG96" s="3"/>
      <c r="AH96" s="3"/>
      <c r="AI96" s="3"/>
      <c r="AJ96" s="3"/>
      <c r="AK96" s="3"/>
      <c r="AL96" s="3"/>
      <c r="AM96" s="3"/>
      <c r="AN96" s="3"/>
      <c r="AO96" s="3"/>
      <c r="AP96" s="3"/>
      <c r="AQ96" s="3"/>
      <c r="AR96" s="3"/>
    </row>
    <row r="97" spans="1:44" ht="51" customHeight="1" x14ac:dyDescent="0.3">
      <c r="A97" s="9" t="s">
        <v>0</v>
      </c>
      <c r="B97" s="9" t="e">
        <f>VLOOKUP(#REF!,[1]Dpto!$G$2:$I$1125,2,FALSE)</f>
        <v>#REF!</v>
      </c>
      <c r="C97" s="9" t="str">
        <f>VLOOKUP(X97,[1]Proyectos!$B$2:$D$3,3,FALSE)</f>
        <v>CONSER</v>
      </c>
      <c r="D97" s="9" t="e">
        <f>VLOOKUP(#REF!,[1]Proyectos!$D$6:$E$9,2,FALSE)</f>
        <v>#REF!</v>
      </c>
      <c r="E97" s="9" t="e">
        <f>VLOOKUP(#REF!,[1]Proyectos!$B$12:$C$22,2,FALSE)</f>
        <v>#REF!</v>
      </c>
      <c r="F97" s="9" t="e">
        <f>VLOOKUP(#REF!,[1]Indi!$B$9:$C$36,2,FALSE)</f>
        <v>#REF!</v>
      </c>
      <c r="G97" s="9" t="str">
        <f>+IFERROR(IF(D97="MISIONAL",VLOOKUP(AC97,[1]Actividades!$B$12:$C$25,2,FALSE),IF(D97="TASAS",VLOOKUP(AC97,[1]Actividades!$B$26:$C$34,2,FALSE),IF(D97="MIPG",VLOOKUP(AC97,[1]Actividades!$B$35:$C$41,2,FALSE),IF(D97="INFRA",VLOOKUP(AC97,[1]Actividades!$B$42:$C$44,2,FALSE),"")))),"")</f>
        <v/>
      </c>
      <c r="H97" s="3"/>
      <c r="I97" s="7" t="s">
        <v>562</v>
      </c>
      <c r="J97" s="10" t="s">
        <v>663</v>
      </c>
      <c r="K97" s="7" t="s">
        <v>125</v>
      </c>
      <c r="L97" s="7" t="s">
        <v>144</v>
      </c>
      <c r="M97" s="145" t="s">
        <v>13</v>
      </c>
      <c r="N97" s="7" t="s">
        <v>467</v>
      </c>
      <c r="O97" s="7" t="s">
        <v>7</v>
      </c>
      <c r="P97" s="7" t="s">
        <v>6</v>
      </c>
      <c r="Q97" s="146">
        <v>45000000</v>
      </c>
      <c r="R97" s="35"/>
      <c r="S97" s="8"/>
      <c r="T97" s="8"/>
      <c r="U97" s="8"/>
      <c r="V97" s="35">
        <f t="shared" si="7"/>
        <v>45000000</v>
      </c>
      <c r="W97" s="35">
        <f t="shared" si="8"/>
        <v>45000000</v>
      </c>
      <c r="X97" s="26" t="s">
        <v>465</v>
      </c>
      <c r="Y97" s="10" t="s">
        <v>19</v>
      </c>
      <c r="Z97" s="147">
        <v>202300000000060</v>
      </c>
      <c r="AA97" s="147" t="s">
        <v>462</v>
      </c>
      <c r="AB97" s="10" t="str">
        <f t="shared" si="9"/>
        <v>3202053</v>
      </c>
      <c r="AC97" s="10"/>
      <c r="AD97" s="147" t="s">
        <v>133</v>
      </c>
      <c r="AE97" s="3"/>
      <c r="AF97" s="3"/>
      <c r="AG97" s="3"/>
      <c r="AH97" s="3"/>
      <c r="AI97" s="3"/>
      <c r="AJ97" s="3"/>
      <c r="AK97" s="3"/>
      <c r="AL97" s="3"/>
      <c r="AM97" s="3"/>
      <c r="AN97" s="3"/>
      <c r="AO97" s="3"/>
      <c r="AP97" s="3"/>
      <c r="AQ97" s="3"/>
      <c r="AR97" s="3"/>
    </row>
    <row r="98" spans="1:44" ht="51" customHeight="1" x14ac:dyDescent="0.3">
      <c r="A98" s="9" t="s">
        <v>0</v>
      </c>
      <c r="B98" s="9" t="e">
        <f>VLOOKUP(#REF!,[1]Dpto!$G$2:$I$1125,2,FALSE)</f>
        <v>#REF!</v>
      </c>
      <c r="C98" s="9" t="str">
        <f>VLOOKUP(X98,[1]Proyectos!$B$2:$D$3,3,FALSE)</f>
        <v>CONSER</v>
      </c>
      <c r="D98" s="9" t="e">
        <f>VLOOKUP(#REF!,[1]Proyectos!$D$6:$E$9,2,FALSE)</f>
        <v>#REF!</v>
      </c>
      <c r="E98" s="9" t="e">
        <f>VLOOKUP(#REF!,[1]Proyectos!$B$12:$C$22,2,FALSE)</f>
        <v>#REF!</v>
      </c>
      <c r="F98" s="9" t="e">
        <f>VLOOKUP(#REF!,[1]Indi!$B$9:$C$36,2,FALSE)</f>
        <v>#REF!</v>
      </c>
      <c r="G98" s="9" t="str">
        <f>+IFERROR(IF(D98="MISIONAL",VLOOKUP(AC98,[1]Actividades!$B$12:$C$25,2,FALSE),IF(D98="TASAS",VLOOKUP(AC98,[1]Actividades!$B$26:$C$34,2,FALSE),IF(D98="MIPG",VLOOKUP(AC98,[1]Actividades!$B$35:$C$41,2,FALSE),IF(D98="INFRA",VLOOKUP(AC98,[1]Actividades!$B$42:$C$44,2,FALSE),"")))),"")</f>
        <v/>
      </c>
      <c r="H98" s="3"/>
      <c r="I98" s="7" t="s">
        <v>563</v>
      </c>
      <c r="J98" s="10" t="s">
        <v>663</v>
      </c>
      <c r="K98" s="7" t="s">
        <v>125</v>
      </c>
      <c r="L98" s="7" t="s">
        <v>144</v>
      </c>
      <c r="M98" s="145" t="s">
        <v>13</v>
      </c>
      <c r="N98" s="7" t="s">
        <v>467</v>
      </c>
      <c r="O98" s="7" t="s">
        <v>7</v>
      </c>
      <c r="P98" s="7" t="s">
        <v>6</v>
      </c>
      <c r="Q98" s="146">
        <v>21635000</v>
      </c>
      <c r="R98" s="35"/>
      <c r="S98" s="8"/>
      <c r="T98" s="8"/>
      <c r="U98" s="8"/>
      <c r="V98" s="35">
        <f t="shared" si="7"/>
        <v>21635000</v>
      </c>
      <c r="W98" s="35">
        <f t="shared" si="8"/>
        <v>21635000</v>
      </c>
      <c r="X98" s="26" t="s">
        <v>465</v>
      </c>
      <c r="Y98" s="10" t="s">
        <v>19</v>
      </c>
      <c r="Z98" s="147">
        <v>202300000000060</v>
      </c>
      <c r="AA98" s="147" t="s">
        <v>496</v>
      </c>
      <c r="AB98" s="10" t="str">
        <f t="shared" si="9"/>
        <v>3202056</v>
      </c>
      <c r="AC98" s="10"/>
      <c r="AD98" s="147" t="s">
        <v>129</v>
      </c>
      <c r="AE98" s="3"/>
      <c r="AF98" s="3"/>
      <c r="AG98" s="3"/>
      <c r="AH98" s="3"/>
      <c r="AI98" s="3"/>
      <c r="AJ98" s="3"/>
      <c r="AK98" s="3"/>
      <c r="AL98" s="3"/>
      <c r="AM98" s="3"/>
      <c r="AN98" s="3"/>
      <c r="AO98" s="3"/>
      <c r="AP98" s="3"/>
      <c r="AQ98" s="3"/>
      <c r="AR98" s="3"/>
    </row>
    <row r="99" spans="1:44" ht="51" customHeight="1" x14ac:dyDescent="0.3">
      <c r="A99" s="9" t="s">
        <v>0</v>
      </c>
      <c r="B99" s="9" t="e">
        <f>VLOOKUP(#REF!,[1]Dpto!$G$2:$I$1125,2,FALSE)</f>
        <v>#REF!</v>
      </c>
      <c r="C99" s="9" t="str">
        <f>VLOOKUP(X99,[1]Proyectos!$B$2:$D$3,3,FALSE)</f>
        <v>CONSER</v>
      </c>
      <c r="D99" s="9" t="e">
        <f>VLOOKUP(#REF!,[1]Proyectos!$D$6:$E$9,2,FALSE)</f>
        <v>#REF!</v>
      </c>
      <c r="E99" s="9" t="e">
        <f>VLOOKUP(#REF!,[1]Proyectos!$B$12:$C$22,2,FALSE)</f>
        <v>#REF!</v>
      </c>
      <c r="F99" s="9" t="e">
        <f>VLOOKUP(#REF!,[1]Indi!$B$9:$C$36,2,FALSE)</f>
        <v>#REF!</v>
      </c>
      <c r="G99" s="9" t="str">
        <f>+IFERROR(IF(D99="MISIONAL",VLOOKUP(AC99,[1]Actividades!$B$12:$C$25,2,FALSE),IF(D99="TASAS",VLOOKUP(AC99,[1]Actividades!$B$26:$C$34,2,FALSE),IF(D99="MIPG",VLOOKUP(AC99,[1]Actividades!$B$35:$C$41,2,FALSE),IF(D99="INFRA",VLOOKUP(AC99,[1]Actividades!$B$42:$C$44,2,FALSE),"")))),"")</f>
        <v/>
      </c>
      <c r="H99" s="3"/>
      <c r="I99" s="7" t="s">
        <v>564</v>
      </c>
      <c r="J99" s="10" t="s">
        <v>663</v>
      </c>
      <c r="K99" s="7" t="s">
        <v>125</v>
      </c>
      <c r="L99" s="7" t="s">
        <v>144</v>
      </c>
      <c r="M99" s="145" t="s">
        <v>8</v>
      </c>
      <c r="N99" s="7" t="s">
        <v>467</v>
      </c>
      <c r="O99" s="7" t="s">
        <v>7</v>
      </c>
      <c r="P99" s="7" t="s">
        <v>6</v>
      </c>
      <c r="Q99" s="146">
        <v>21635000</v>
      </c>
      <c r="R99" s="35"/>
      <c r="S99" s="8"/>
      <c r="T99" s="8"/>
      <c r="U99" s="8"/>
      <c r="V99" s="35">
        <f t="shared" ref="V99:V162" si="10">+Q99-R99+S99</f>
        <v>21635000</v>
      </c>
      <c r="W99" s="35">
        <f t="shared" ref="W99:W162" si="11">+Q99-R99+S99-T99+U99</f>
        <v>21635000</v>
      </c>
      <c r="X99" s="26" t="s">
        <v>465</v>
      </c>
      <c r="Y99" s="10" t="s">
        <v>19</v>
      </c>
      <c r="Z99" s="147">
        <v>202300000000060</v>
      </c>
      <c r="AA99" s="147" t="s">
        <v>496</v>
      </c>
      <c r="AB99" s="10" t="str">
        <f t="shared" si="9"/>
        <v>3202056</v>
      </c>
      <c r="AC99" s="10"/>
      <c r="AD99" s="147" t="s">
        <v>129</v>
      </c>
      <c r="AE99" s="3"/>
      <c r="AF99" s="3"/>
      <c r="AG99" s="3"/>
      <c r="AH99" s="3"/>
      <c r="AI99" s="3"/>
      <c r="AJ99" s="3"/>
      <c r="AK99" s="3"/>
      <c r="AL99" s="3"/>
      <c r="AM99" s="3"/>
      <c r="AN99" s="3"/>
      <c r="AO99" s="3"/>
      <c r="AP99" s="3"/>
      <c r="AQ99" s="3"/>
      <c r="AR99" s="3"/>
    </row>
    <row r="100" spans="1:44" ht="51" customHeight="1" x14ac:dyDescent="0.3">
      <c r="A100" s="9" t="s">
        <v>0</v>
      </c>
      <c r="B100" s="9" t="e">
        <f>VLOOKUP(#REF!,[1]Dpto!$G$2:$I$1125,2,FALSE)</f>
        <v>#REF!</v>
      </c>
      <c r="C100" s="9" t="str">
        <f>VLOOKUP(X100,[1]Proyectos!$B$2:$D$3,3,FALSE)</f>
        <v>CONSER</v>
      </c>
      <c r="D100" s="9" t="e">
        <f>VLOOKUP(#REF!,[1]Proyectos!$D$6:$E$9,2,FALSE)</f>
        <v>#REF!</v>
      </c>
      <c r="E100" s="9" t="e">
        <f>VLOOKUP(#REF!,[1]Proyectos!$B$12:$C$22,2,FALSE)</f>
        <v>#REF!</v>
      </c>
      <c r="F100" s="9" t="e">
        <f>VLOOKUP(#REF!,[1]Indi!$B$9:$C$36,2,FALSE)</f>
        <v>#REF!</v>
      </c>
      <c r="G100" s="9" t="str">
        <f>+IFERROR(IF(D100="MISIONAL",VLOOKUP(AC100,[1]Actividades!$B$12:$C$25,2,FALSE),IF(D100="TASAS",VLOOKUP(AC100,[1]Actividades!$B$26:$C$34,2,FALSE),IF(D100="MIPG",VLOOKUP(AC100,[1]Actividades!$B$35:$C$41,2,FALSE),IF(D100="INFRA",VLOOKUP(AC100,[1]Actividades!$B$42:$C$44,2,FALSE),"")))),"")</f>
        <v/>
      </c>
      <c r="H100" s="3"/>
      <c r="I100" s="7" t="s">
        <v>565</v>
      </c>
      <c r="J100" s="10" t="s">
        <v>663</v>
      </c>
      <c r="K100" s="7" t="s">
        <v>125</v>
      </c>
      <c r="L100" s="7" t="s">
        <v>144</v>
      </c>
      <c r="M100" s="145" t="s">
        <v>13</v>
      </c>
      <c r="N100" s="7" t="s">
        <v>467</v>
      </c>
      <c r="O100" s="7" t="s">
        <v>7</v>
      </c>
      <c r="P100" s="7" t="s">
        <v>6</v>
      </c>
      <c r="Q100" s="146">
        <v>97725000</v>
      </c>
      <c r="R100" s="35"/>
      <c r="S100" s="8"/>
      <c r="T100" s="8"/>
      <c r="U100" s="8"/>
      <c r="V100" s="35">
        <f t="shared" si="10"/>
        <v>97725000</v>
      </c>
      <c r="W100" s="35">
        <f t="shared" si="11"/>
        <v>97725000</v>
      </c>
      <c r="X100" s="26" t="s">
        <v>465</v>
      </c>
      <c r="Y100" s="10" t="s">
        <v>19</v>
      </c>
      <c r="Z100" s="147">
        <v>202300000000060</v>
      </c>
      <c r="AA100" s="147" t="s">
        <v>24</v>
      </c>
      <c r="AB100" s="10" t="str">
        <f t="shared" si="9"/>
        <v>3202060</v>
      </c>
      <c r="AC100" s="10"/>
      <c r="AD100" s="147" t="s">
        <v>126</v>
      </c>
      <c r="AE100" s="3"/>
      <c r="AF100" s="3"/>
      <c r="AG100" s="3"/>
      <c r="AH100" s="3"/>
      <c r="AI100" s="3"/>
      <c r="AJ100" s="3"/>
      <c r="AK100" s="3"/>
      <c r="AL100" s="3"/>
      <c r="AM100" s="3"/>
      <c r="AN100" s="3"/>
      <c r="AO100" s="3"/>
      <c r="AP100" s="3"/>
      <c r="AQ100" s="3"/>
      <c r="AR100" s="3"/>
    </row>
    <row r="101" spans="1:44" ht="51" customHeight="1" x14ac:dyDescent="0.3">
      <c r="A101" s="9" t="s">
        <v>0</v>
      </c>
      <c r="B101" s="9" t="e">
        <f>VLOOKUP(#REF!,[1]Dpto!$G$2:$I$1125,2,FALSE)</f>
        <v>#REF!</v>
      </c>
      <c r="C101" s="9" t="str">
        <f>VLOOKUP(X101,[1]Proyectos!$B$2:$D$3,3,FALSE)</f>
        <v>CONSER</v>
      </c>
      <c r="D101" s="9" t="e">
        <f>VLOOKUP(#REF!,[1]Proyectos!$D$6:$E$9,2,FALSE)</f>
        <v>#REF!</v>
      </c>
      <c r="E101" s="9" t="e">
        <f>VLOOKUP(#REF!,[1]Proyectos!$B$12:$C$22,2,FALSE)</f>
        <v>#REF!</v>
      </c>
      <c r="F101" s="9" t="e">
        <f>VLOOKUP(#REF!,[1]Indi!$B$9:$C$36,2,FALSE)</f>
        <v>#REF!</v>
      </c>
      <c r="G101" s="9" t="str">
        <f>+IFERROR(IF(D101="MISIONAL",VLOOKUP(AC101,[1]Actividades!$B$12:$C$25,2,FALSE),IF(D101="TASAS",VLOOKUP(AC101,[1]Actividades!$B$26:$C$34,2,FALSE),IF(D101="MIPG",VLOOKUP(AC101,[1]Actividades!$B$35:$C$41,2,FALSE),IF(D101="INFRA",VLOOKUP(AC101,[1]Actividades!$B$42:$C$44,2,FALSE),"")))),"")</f>
        <v/>
      </c>
      <c r="H101" s="3"/>
      <c r="I101" s="7" t="s">
        <v>566</v>
      </c>
      <c r="J101" s="10" t="s">
        <v>663</v>
      </c>
      <c r="K101" s="7" t="s">
        <v>125</v>
      </c>
      <c r="L101" s="7" t="s">
        <v>144</v>
      </c>
      <c r="M101" s="145" t="s">
        <v>8</v>
      </c>
      <c r="N101" s="7" t="s">
        <v>467</v>
      </c>
      <c r="O101" s="7" t="s">
        <v>7</v>
      </c>
      <c r="P101" s="7" t="s">
        <v>6</v>
      </c>
      <c r="Q101" s="146">
        <v>87725000</v>
      </c>
      <c r="R101" s="35"/>
      <c r="S101" s="8"/>
      <c r="T101" s="8"/>
      <c r="U101" s="8"/>
      <c r="V101" s="35">
        <f t="shared" si="10"/>
        <v>87725000</v>
      </c>
      <c r="W101" s="35">
        <f t="shared" si="11"/>
        <v>87725000</v>
      </c>
      <c r="X101" s="26" t="s">
        <v>465</v>
      </c>
      <c r="Y101" s="10" t="s">
        <v>19</v>
      </c>
      <c r="Z101" s="147">
        <v>202300000000060</v>
      </c>
      <c r="AA101" s="147" t="s">
        <v>24</v>
      </c>
      <c r="AB101" s="10" t="str">
        <f t="shared" si="9"/>
        <v>3202060</v>
      </c>
      <c r="AC101" s="10"/>
      <c r="AD101" s="147" t="s">
        <v>126</v>
      </c>
      <c r="AE101" s="3"/>
      <c r="AF101" s="3"/>
      <c r="AG101" s="3"/>
      <c r="AH101" s="3"/>
      <c r="AI101" s="3"/>
      <c r="AJ101" s="3"/>
      <c r="AK101" s="3"/>
      <c r="AL101" s="3"/>
      <c r="AM101" s="3"/>
      <c r="AN101" s="3"/>
      <c r="AO101" s="3"/>
      <c r="AP101" s="3"/>
      <c r="AQ101" s="3"/>
      <c r="AR101" s="3"/>
    </row>
    <row r="102" spans="1:44" ht="51" customHeight="1" x14ac:dyDescent="0.3">
      <c r="A102" s="9" t="s">
        <v>0</v>
      </c>
      <c r="B102" s="9" t="e">
        <f>VLOOKUP(#REF!,[1]Dpto!$G$2:$I$1125,2,FALSE)</f>
        <v>#REF!</v>
      </c>
      <c r="C102" s="9" t="str">
        <f>VLOOKUP(X102,[1]Proyectos!$B$2:$D$3,3,FALSE)</f>
        <v>CONSER</v>
      </c>
      <c r="D102" s="9" t="e">
        <f>VLOOKUP(#REF!,[1]Proyectos!$D$6:$E$9,2,FALSE)</f>
        <v>#REF!</v>
      </c>
      <c r="E102" s="9" t="e">
        <f>VLOOKUP(#REF!,[1]Proyectos!$B$12:$C$22,2,FALSE)</f>
        <v>#REF!</v>
      </c>
      <c r="F102" s="9" t="e">
        <f>VLOOKUP(#REF!,[1]Indi!$B$9:$C$36,2,FALSE)</f>
        <v>#REF!</v>
      </c>
      <c r="G102" s="9" t="str">
        <f>+IFERROR(IF(D102="MISIONAL",VLOOKUP(AC102,[1]Actividades!$B$12:$C$25,2,FALSE),IF(D102="TASAS",VLOOKUP(AC102,[1]Actividades!$B$26:$C$34,2,FALSE),IF(D102="MIPG",VLOOKUP(AC102,[1]Actividades!$B$35:$C$41,2,FALSE),IF(D102="INFRA",VLOOKUP(AC102,[1]Actividades!$B$42:$C$44,2,FALSE),"")))),"")</f>
        <v/>
      </c>
      <c r="H102" s="3"/>
      <c r="I102" s="7" t="s">
        <v>567</v>
      </c>
      <c r="J102" s="10" t="s">
        <v>663</v>
      </c>
      <c r="K102" s="7" t="s">
        <v>125</v>
      </c>
      <c r="L102" s="7" t="s">
        <v>144</v>
      </c>
      <c r="M102" s="145" t="s">
        <v>13</v>
      </c>
      <c r="N102" s="7" t="s">
        <v>467</v>
      </c>
      <c r="O102" s="7" t="s">
        <v>7</v>
      </c>
      <c r="P102" s="7" t="s">
        <v>6</v>
      </c>
      <c r="Q102" s="146">
        <v>41751936</v>
      </c>
      <c r="R102" s="242">
        <v>73667</v>
      </c>
      <c r="S102" s="8"/>
      <c r="T102" s="8"/>
      <c r="U102" s="8"/>
      <c r="V102" s="35">
        <f t="shared" si="10"/>
        <v>41678269</v>
      </c>
      <c r="W102" s="35">
        <f t="shared" si="11"/>
        <v>41678269</v>
      </c>
      <c r="X102" s="26" t="s">
        <v>465</v>
      </c>
      <c r="Y102" s="10" t="s">
        <v>19</v>
      </c>
      <c r="Z102" s="147">
        <v>202300000000060</v>
      </c>
      <c r="AA102" s="147" t="s">
        <v>24</v>
      </c>
      <c r="AB102" s="10" t="str">
        <f t="shared" si="9"/>
        <v>3202060</v>
      </c>
      <c r="AC102" s="10"/>
      <c r="AD102" s="147" t="s">
        <v>239</v>
      </c>
      <c r="AE102" s="3"/>
      <c r="AF102" s="3"/>
      <c r="AG102" s="3"/>
      <c r="AH102" s="3"/>
      <c r="AI102" s="3"/>
      <c r="AJ102" s="3"/>
      <c r="AK102" s="3"/>
      <c r="AL102" s="3"/>
      <c r="AM102" s="3"/>
      <c r="AN102" s="3"/>
      <c r="AO102" s="3"/>
      <c r="AP102" s="3"/>
      <c r="AQ102" s="3"/>
      <c r="AR102" s="3"/>
    </row>
    <row r="103" spans="1:44" ht="51" customHeight="1" x14ac:dyDescent="0.3">
      <c r="A103" s="9" t="s">
        <v>0</v>
      </c>
      <c r="B103" s="9" t="e">
        <f>VLOOKUP(#REF!,[1]Dpto!$G$2:$I$1125,2,FALSE)</f>
        <v>#REF!</v>
      </c>
      <c r="C103" s="9" t="str">
        <f>VLOOKUP(X103,[1]Proyectos!$B$2:$D$3,3,FALSE)</f>
        <v>CONSER</v>
      </c>
      <c r="D103" s="9" t="e">
        <f>VLOOKUP(#REF!,[1]Proyectos!$D$6:$E$9,2,FALSE)</f>
        <v>#REF!</v>
      </c>
      <c r="E103" s="9" t="e">
        <f>VLOOKUP(#REF!,[1]Proyectos!$B$12:$C$22,2,FALSE)</f>
        <v>#REF!</v>
      </c>
      <c r="F103" s="9" t="e">
        <f>VLOOKUP(#REF!,[1]Indi!$B$9:$C$36,2,FALSE)</f>
        <v>#REF!</v>
      </c>
      <c r="G103" s="9" t="str">
        <f>+IFERROR(IF(D103="MISIONAL",VLOOKUP(AC103,[1]Actividades!$B$12:$C$25,2,FALSE),IF(D103="TASAS",VLOOKUP(AC103,[1]Actividades!$B$26:$C$34,2,FALSE),IF(D103="MIPG",VLOOKUP(AC103,[1]Actividades!$B$35:$C$41,2,FALSE),IF(D103="INFRA",VLOOKUP(AC103,[1]Actividades!$B$42:$C$44,2,FALSE),"")))),"")</f>
        <v/>
      </c>
      <c r="H103" s="3"/>
      <c r="I103" s="7" t="s">
        <v>568</v>
      </c>
      <c r="J103" s="10" t="s">
        <v>663</v>
      </c>
      <c r="K103" s="7" t="s">
        <v>125</v>
      </c>
      <c r="L103" s="7" t="s">
        <v>144</v>
      </c>
      <c r="M103" s="145" t="s">
        <v>8</v>
      </c>
      <c r="N103" s="7" t="s">
        <v>467</v>
      </c>
      <c r="O103" s="7" t="s">
        <v>7</v>
      </c>
      <c r="P103" s="7" t="s">
        <v>6</v>
      </c>
      <c r="Q103" s="146">
        <v>36655000</v>
      </c>
      <c r="R103" s="35"/>
      <c r="S103" s="8"/>
      <c r="T103" s="8"/>
      <c r="U103" s="8"/>
      <c r="V103" s="35">
        <f t="shared" si="10"/>
        <v>36655000</v>
      </c>
      <c r="W103" s="35">
        <f t="shared" si="11"/>
        <v>36655000</v>
      </c>
      <c r="X103" s="26" t="s">
        <v>465</v>
      </c>
      <c r="Y103" s="10" t="s">
        <v>19</v>
      </c>
      <c r="Z103" s="147">
        <v>202300000000060</v>
      </c>
      <c r="AA103" s="147" t="s">
        <v>24</v>
      </c>
      <c r="AB103" s="10" t="str">
        <f t="shared" si="9"/>
        <v>3202060</v>
      </c>
      <c r="AC103" s="10"/>
      <c r="AD103" s="147" t="s">
        <v>239</v>
      </c>
      <c r="AE103" s="3"/>
      <c r="AF103" s="3"/>
      <c r="AG103" s="3"/>
      <c r="AH103" s="3"/>
      <c r="AI103" s="3"/>
      <c r="AJ103" s="3"/>
      <c r="AK103" s="3"/>
      <c r="AL103" s="3"/>
      <c r="AM103" s="3"/>
      <c r="AN103" s="3"/>
      <c r="AO103" s="3"/>
      <c r="AP103" s="3"/>
      <c r="AQ103" s="3"/>
      <c r="AR103" s="3"/>
    </row>
    <row r="104" spans="1:44" ht="51" customHeight="1" x14ac:dyDescent="0.3">
      <c r="A104" s="9" t="s">
        <v>0</v>
      </c>
      <c r="B104" s="9" t="e">
        <f>VLOOKUP(#REF!,[1]Dpto!$G$2:$I$1125,2,FALSE)</f>
        <v>#REF!</v>
      </c>
      <c r="C104" s="9" t="str">
        <f>VLOOKUP(X104,[1]Proyectos!$B$2:$D$3,3,FALSE)</f>
        <v>CONSER</v>
      </c>
      <c r="D104" s="9" t="e">
        <f>VLOOKUP(#REF!,[1]Proyectos!$D$6:$E$9,2,FALSE)</f>
        <v>#REF!</v>
      </c>
      <c r="E104" s="9" t="e">
        <f>VLOOKUP(#REF!,[1]Proyectos!$B$12:$C$22,2,FALSE)</f>
        <v>#REF!</v>
      </c>
      <c r="F104" s="9" t="e">
        <f>VLOOKUP(#REF!,[1]Indi!$B$9:$C$36,2,FALSE)</f>
        <v>#REF!</v>
      </c>
      <c r="G104" s="9" t="str">
        <f>+IFERROR(IF(D104="MISIONAL",VLOOKUP(AC104,[1]Actividades!$B$12:$C$25,2,FALSE),IF(D104="TASAS",VLOOKUP(AC104,[1]Actividades!$B$26:$C$34,2,FALSE),IF(D104="MIPG",VLOOKUP(AC104,[1]Actividades!$B$35:$C$41,2,FALSE),IF(D104="INFRA",VLOOKUP(AC104,[1]Actividades!$B$42:$C$44,2,FALSE),"")))),"")</f>
        <v/>
      </c>
      <c r="H104" s="3"/>
      <c r="I104" s="7" t="s">
        <v>569</v>
      </c>
      <c r="J104" s="10" t="s">
        <v>663</v>
      </c>
      <c r="K104" s="7" t="s">
        <v>125</v>
      </c>
      <c r="L104" s="7" t="s">
        <v>142</v>
      </c>
      <c r="M104" s="145" t="s">
        <v>8</v>
      </c>
      <c r="N104" s="7" t="s">
        <v>467</v>
      </c>
      <c r="O104" s="7" t="s">
        <v>7</v>
      </c>
      <c r="P104" s="7" t="s">
        <v>6</v>
      </c>
      <c r="Q104" s="146">
        <v>47600000</v>
      </c>
      <c r="R104" s="35"/>
      <c r="S104" s="8"/>
      <c r="T104" s="8"/>
      <c r="U104" s="8"/>
      <c r="V104" s="35">
        <f t="shared" si="10"/>
        <v>47600000</v>
      </c>
      <c r="W104" s="35">
        <f t="shared" si="11"/>
        <v>47600000</v>
      </c>
      <c r="X104" s="26" t="s">
        <v>465</v>
      </c>
      <c r="Y104" s="10" t="s">
        <v>19</v>
      </c>
      <c r="Z104" s="147">
        <v>202300000000060</v>
      </c>
      <c r="AA104" s="147" t="s">
        <v>30</v>
      </c>
      <c r="AB104" s="10" t="str">
        <f t="shared" si="9"/>
        <v>3202008</v>
      </c>
      <c r="AC104" s="10"/>
      <c r="AD104" s="147" t="s">
        <v>143</v>
      </c>
      <c r="AE104" s="3"/>
      <c r="AF104" s="3"/>
      <c r="AG104" s="3"/>
      <c r="AH104" s="3"/>
      <c r="AI104" s="3"/>
      <c r="AJ104" s="3"/>
      <c r="AK104" s="3"/>
      <c r="AL104" s="3"/>
      <c r="AM104" s="3"/>
      <c r="AN104" s="3"/>
      <c r="AO104" s="3"/>
      <c r="AP104" s="3"/>
      <c r="AQ104" s="3"/>
      <c r="AR104" s="3"/>
    </row>
    <row r="105" spans="1:44" ht="51" customHeight="1" x14ac:dyDescent="0.3">
      <c r="A105" s="9" t="s">
        <v>0</v>
      </c>
      <c r="B105" s="9" t="e">
        <f>VLOOKUP(#REF!,[1]Dpto!$G$2:$I$1125,2,FALSE)</f>
        <v>#REF!</v>
      </c>
      <c r="C105" s="9" t="str">
        <f>VLOOKUP(X105,[1]Proyectos!$B$2:$D$3,3,FALSE)</f>
        <v>CONSER</v>
      </c>
      <c r="D105" s="9" t="e">
        <f>VLOOKUP(#REF!,[1]Proyectos!$D$6:$E$9,2,FALSE)</f>
        <v>#REF!</v>
      </c>
      <c r="E105" s="9" t="e">
        <f>VLOOKUP(#REF!,[1]Proyectos!$B$12:$C$22,2,FALSE)</f>
        <v>#REF!</v>
      </c>
      <c r="F105" s="9" t="e">
        <f>VLOOKUP(#REF!,[1]Indi!$B$9:$C$36,2,FALSE)</f>
        <v>#REF!</v>
      </c>
      <c r="G105" s="9" t="str">
        <f>+IFERROR(IF(D105="MISIONAL",VLOOKUP(AC105,[1]Actividades!$B$12:$C$25,2,FALSE),IF(D105="TASAS",VLOOKUP(AC105,[1]Actividades!$B$26:$C$34,2,FALSE),IF(D105="MIPG",VLOOKUP(AC105,[1]Actividades!$B$35:$C$41,2,FALSE),IF(D105="INFRA",VLOOKUP(AC105,[1]Actividades!$B$42:$C$44,2,FALSE),"")))),"")</f>
        <v/>
      </c>
      <c r="H105" s="3"/>
      <c r="I105" s="7" t="s">
        <v>570</v>
      </c>
      <c r="J105" s="10" t="s">
        <v>663</v>
      </c>
      <c r="K105" s="7" t="s">
        <v>125</v>
      </c>
      <c r="L105" s="7" t="s">
        <v>142</v>
      </c>
      <c r="M105" s="145" t="s">
        <v>103</v>
      </c>
      <c r="N105" s="7" t="s">
        <v>466</v>
      </c>
      <c r="O105" s="7" t="s">
        <v>7</v>
      </c>
      <c r="P105" s="7" t="s">
        <v>6</v>
      </c>
      <c r="Q105" s="146">
        <v>96813128</v>
      </c>
      <c r="R105" s="35"/>
      <c r="S105" s="8"/>
      <c r="T105" s="8"/>
      <c r="U105" s="8"/>
      <c r="V105" s="35">
        <f t="shared" si="10"/>
        <v>96813128</v>
      </c>
      <c r="W105" s="35">
        <f t="shared" si="11"/>
        <v>96813128</v>
      </c>
      <c r="X105" s="26" t="s">
        <v>465</v>
      </c>
      <c r="Y105" s="10" t="s">
        <v>19</v>
      </c>
      <c r="Z105" s="147">
        <v>202300000000060</v>
      </c>
      <c r="AA105" s="147" t="s">
        <v>30</v>
      </c>
      <c r="AB105" s="10" t="str">
        <f t="shared" si="9"/>
        <v>3202008</v>
      </c>
      <c r="AC105" s="10"/>
      <c r="AD105" s="147" t="s">
        <v>135</v>
      </c>
      <c r="AE105" s="3"/>
      <c r="AF105" s="3"/>
      <c r="AG105" s="3"/>
      <c r="AH105" s="3"/>
      <c r="AI105" s="3"/>
      <c r="AJ105" s="3"/>
      <c r="AK105" s="3"/>
      <c r="AL105" s="3"/>
      <c r="AM105" s="3"/>
      <c r="AN105" s="3"/>
      <c r="AO105" s="3"/>
      <c r="AP105" s="3"/>
      <c r="AQ105" s="3"/>
      <c r="AR105" s="3"/>
    </row>
    <row r="106" spans="1:44" ht="51" customHeight="1" x14ac:dyDescent="0.3">
      <c r="A106" s="9" t="s">
        <v>0</v>
      </c>
      <c r="B106" s="9" t="e">
        <f>VLOOKUP(#REF!,[1]Dpto!$G$2:$I$1125,2,FALSE)</f>
        <v>#REF!</v>
      </c>
      <c r="C106" s="9" t="str">
        <f>VLOOKUP(X106,[1]Proyectos!$B$2:$D$3,3,FALSE)</f>
        <v>CONSER</v>
      </c>
      <c r="D106" s="9" t="e">
        <f>VLOOKUP(#REF!,[1]Proyectos!$D$6:$E$9,2,FALSE)</f>
        <v>#REF!</v>
      </c>
      <c r="E106" s="9" t="e">
        <f>VLOOKUP(#REF!,[1]Proyectos!$B$12:$C$22,2,FALSE)</f>
        <v>#REF!</v>
      </c>
      <c r="F106" s="9" t="e">
        <f>VLOOKUP(#REF!,[1]Indi!$B$9:$C$36,2,FALSE)</f>
        <v>#REF!</v>
      </c>
      <c r="G106" s="9" t="str">
        <f>+IFERROR(IF(D106="MISIONAL",VLOOKUP(AC106,[1]Actividades!$B$12:$C$25,2,FALSE),IF(D106="TASAS",VLOOKUP(AC106,[1]Actividades!$B$26:$C$34,2,FALSE),IF(D106="MIPG",VLOOKUP(AC106,[1]Actividades!$B$35:$C$41,2,FALSE),IF(D106="INFRA",VLOOKUP(AC106,[1]Actividades!$B$42:$C$44,2,FALSE),"")))),"")</f>
        <v/>
      </c>
      <c r="H106" s="3"/>
      <c r="I106" s="7" t="s">
        <v>571</v>
      </c>
      <c r="J106" s="10" t="s">
        <v>663</v>
      </c>
      <c r="K106" s="7" t="s">
        <v>125</v>
      </c>
      <c r="L106" s="7" t="s">
        <v>142</v>
      </c>
      <c r="M106" s="145" t="s">
        <v>13</v>
      </c>
      <c r="N106" s="7" t="s">
        <v>467</v>
      </c>
      <c r="O106" s="7" t="s">
        <v>7</v>
      </c>
      <c r="P106" s="7" t="s">
        <v>6</v>
      </c>
      <c r="Q106" s="146">
        <v>7000000</v>
      </c>
      <c r="R106" s="35"/>
      <c r="S106" s="8"/>
      <c r="T106" s="8"/>
      <c r="U106" s="8"/>
      <c r="V106" s="35">
        <f t="shared" si="10"/>
        <v>7000000</v>
      </c>
      <c r="W106" s="35">
        <f t="shared" si="11"/>
        <v>7000000</v>
      </c>
      <c r="X106" s="26" t="s">
        <v>465</v>
      </c>
      <c r="Y106" s="10" t="s">
        <v>19</v>
      </c>
      <c r="Z106" s="147">
        <v>202300000000060</v>
      </c>
      <c r="AA106" s="147" t="s">
        <v>30</v>
      </c>
      <c r="AB106" s="10" t="str">
        <f t="shared" si="9"/>
        <v>3202008</v>
      </c>
      <c r="AC106" s="10"/>
      <c r="AD106" s="147" t="s">
        <v>135</v>
      </c>
      <c r="AE106" s="3"/>
      <c r="AF106" s="3"/>
      <c r="AG106" s="3"/>
      <c r="AH106" s="3"/>
      <c r="AI106" s="3"/>
      <c r="AJ106" s="3"/>
      <c r="AK106" s="3"/>
      <c r="AL106" s="3"/>
      <c r="AM106" s="3"/>
      <c r="AN106" s="3"/>
      <c r="AO106" s="3"/>
      <c r="AP106" s="3"/>
      <c r="AQ106" s="3"/>
      <c r="AR106" s="3"/>
    </row>
    <row r="107" spans="1:44" ht="51" customHeight="1" x14ac:dyDescent="0.3">
      <c r="A107" s="9" t="s">
        <v>0</v>
      </c>
      <c r="B107" s="9" t="e">
        <f>VLOOKUP(#REF!,[1]Dpto!$G$2:$I$1125,2,FALSE)</f>
        <v>#REF!</v>
      </c>
      <c r="C107" s="9" t="str">
        <f>VLOOKUP(X107,[1]Proyectos!$B$2:$D$3,3,FALSE)</f>
        <v>CONSER</v>
      </c>
      <c r="D107" s="9" t="e">
        <f>VLOOKUP(#REF!,[1]Proyectos!$D$6:$E$9,2,FALSE)</f>
        <v>#REF!</v>
      </c>
      <c r="E107" s="9" t="e">
        <f>VLOOKUP(#REF!,[1]Proyectos!$B$12:$C$22,2,FALSE)</f>
        <v>#REF!</v>
      </c>
      <c r="F107" s="9" t="e">
        <f>VLOOKUP(#REF!,[1]Indi!$B$9:$C$36,2,FALSE)</f>
        <v>#REF!</v>
      </c>
      <c r="G107" s="9" t="str">
        <f>+IFERROR(IF(D107="MISIONAL",VLOOKUP(AC107,[1]Actividades!$B$12:$C$25,2,FALSE),IF(D107="TASAS",VLOOKUP(AC107,[1]Actividades!$B$26:$C$34,2,FALSE),IF(D107="MIPG",VLOOKUP(AC107,[1]Actividades!$B$35:$C$41,2,FALSE),IF(D107="INFRA",VLOOKUP(AC107,[1]Actividades!$B$42:$C$44,2,FALSE),"")))),"")</f>
        <v/>
      </c>
      <c r="H107" s="3"/>
      <c r="I107" s="7" t="s">
        <v>572</v>
      </c>
      <c r="J107" s="10" t="s">
        <v>663</v>
      </c>
      <c r="K107" s="7" t="s">
        <v>125</v>
      </c>
      <c r="L107" s="7" t="s">
        <v>142</v>
      </c>
      <c r="M107" s="145" t="s">
        <v>103</v>
      </c>
      <c r="N107" s="7" t="s">
        <v>466</v>
      </c>
      <c r="O107" s="7" t="s">
        <v>7</v>
      </c>
      <c r="P107" s="7" t="s">
        <v>6</v>
      </c>
      <c r="Q107" s="146">
        <v>131850000</v>
      </c>
      <c r="R107" s="35"/>
      <c r="S107" s="8"/>
      <c r="T107" s="8"/>
      <c r="U107" s="8"/>
      <c r="V107" s="35">
        <f t="shared" si="10"/>
        <v>131850000</v>
      </c>
      <c r="W107" s="35">
        <f t="shared" si="11"/>
        <v>131850000</v>
      </c>
      <c r="X107" s="26" t="s">
        <v>465</v>
      </c>
      <c r="Y107" s="10" t="s">
        <v>19</v>
      </c>
      <c r="Z107" s="147">
        <v>202300000000060</v>
      </c>
      <c r="AA107" s="147" t="s">
        <v>30</v>
      </c>
      <c r="AB107" s="10" t="str">
        <f t="shared" si="9"/>
        <v>3202008</v>
      </c>
      <c r="AC107" s="10"/>
      <c r="AD107" s="147" t="s">
        <v>492</v>
      </c>
      <c r="AE107" s="3"/>
      <c r="AF107" s="3"/>
      <c r="AG107" s="3"/>
      <c r="AH107" s="3"/>
      <c r="AI107" s="3"/>
      <c r="AJ107" s="3"/>
      <c r="AK107" s="3"/>
      <c r="AL107" s="3"/>
      <c r="AM107" s="3"/>
      <c r="AN107" s="3"/>
      <c r="AO107" s="3"/>
      <c r="AP107" s="3"/>
      <c r="AQ107" s="3"/>
      <c r="AR107" s="3"/>
    </row>
    <row r="108" spans="1:44" ht="51" customHeight="1" x14ac:dyDescent="0.3">
      <c r="A108" s="9" t="s">
        <v>0</v>
      </c>
      <c r="B108" s="9" t="e">
        <f>VLOOKUP(#REF!,[1]Dpto!$G$2:$I$1125,2,FALSE)</f>
        <v>#REF!</v>
      </c>
      <c r="C108" s="9" t="str">
        <f>VLOOKUP(X108,[1]Proyectos!$B$2:$D$3,3,FALSE)</f>
        <v>CONSER</v>
      </c>
      <c r="D108" s="9" t="e">
        <f>VLOOKUP(#REF!,[1]Proyectos!$D$6:$E$9,2,FALSE)</f>
        <v>#REF!</v>
      </c>
      <c r="E108" s="9" t="e">
        <f>VLOOKUP(#REF!,[1]Proyectos!$B$12:$C$22,2,FALSE)</f>
        <v>#REF!</v>
      </c>
      <c r="F108" s="9" t="e">
        <f>VLOOKUP(#REF!,[1]Indi!$B$9:$C$36,2,FALSE)</f>
        <v>#REF!</v>
      </c>
      <c r="G108" s="9" t="str">
        <f>+IFERROR(IF(D108="MISIONAL",VLOOKUP(AC108,[1]Actividades!$B$12:$C$25,2,FALSE),IF(D108="TASAS",VLOOKUP(AC108,[1]Actividades!$B$26:$C$34,2,FALSE),IF(D108="MIPG",VLOOKUP(AC108,[1]Actividades!$B$35:$C$41,2,FALSE),IF(D108="INFRA",VLOOKUP(AC108,[1]Actividades!$B$42:$C$44,2,FALSE),"")))),"")</f>
        <v/>
      </c>
      <c r="H108" s="3"/>
      <c r="I108" s="7" t="s">
        <v>573</v>
      </c>
      <c r="J108" s="10" t="s">
        <v>663</v>
      </c>
      <c r="K108" s="7" t="s">
        <v>125</v>
      </c>
      <c r="L108" s="7" t="s">
        <v>142</v>
      </c>
      <c r="M108" s="145" t="s">
        <v>103</v>
      </c>
      <c r="N108" s="7" t="s">
        <v>466</v>
      </c>
      <c r="O108" s="7" t="s">
        <v>7</v>
      </c>
      <c r="P108" s="7" t="s">
        <v>6</v>
      </c>
      <c r="Q108" s="146">
        <v>150705500</v>
      </c>
      <c r="R108" s="35"/>
      <c r="S108" s="8"/>
      <c r="T108" s="8"/>
      <c r="U108" s="8"/>
      <c r="V108" s="35">
        <f t="shared" si="10"/>
        <v>150705500</v>
      </c>
      <c r="W108" s="35">
        <f t="shared" si="11"/>
        <v>150705500</v>
      </c>
      <c r="X108" s="26" t="s">
        <v>465</v>
      </c>
      <c r="Y108" s="10" t="s">
        <v>19</v>
      </c>
      <c r="Z108" s="147">
        <v>202300000000060</v>
      </c>
      <c r="AA108" s="147" t="s">
        <v>493</v>
      </c>
      <c r="AB108" s="10" t="str">
        <f t="shared" si="9"/>
        <v>3202032</v>
      </c>
      <c r="AC108" s="10"/>
      <c r="AD108" s="147" t="s">
        <v>128</v>
      </c>
      <c r="AE108" s="3"/>
      <c r="AF108" s="3"/>
      <c r="AG108" s="3"/>
      <c r="AH108" s="3"/>
      <c r="AI108" s="3"/>
      <c r="AJ108" s="3"/>
      <c r="AK108" s="3"/>
      <c r="AL108" s="3"/>
      <c r="AM108" s="3"/>
      <c r="AN108" s="3"/>
      <c r="AO108" s="3"/>
      <c r="AP108" s="3"/>
      <c r="AQ108" s="3"/>
      <c r="AR108" s="3"/>
    </row>
    <row r="109" spans="1:44" ht="51" customHeight="1" x14ac:dyDescent="0.3">
      <c r="A109" s="9" t="s">
        <v>0</v>
      </c>
      <c r="B109" s="9" t="e">
        <f>VLOOKUP(#REF!,[1]Dpto!$G$2:$I$1125,2,FALSE)</f>
        <v>#REF!</v>
      </c>
      <c r="C109" s="9" t="str">
        <f>VLOOKUP(X109,[1]Proyectos!$B$2:$D$3,3,FALSE)</f>
        <v>CONSER</v>
      </c>
      <c r="D109" s="9" t="e">
        <f>VLOOKUP(#REF!,[1]Proyectos!$D$6:$E$9,2,FALSE)</f>
        <v>#REF!</v>
      </c>
      <c r="E109" s="9" t="e">
        <f>VLOOKUP(#REF!,[1]Proyectos!$B$12:$C$22,2,FALSE)</f>
        <v>#REF!</v>
      </c>
      <c r="F109" s="9" t="e">
        <f>VLOOKUP(#REF!,[1]Indi!$B$9:$C$36,2,FALSE)</f>
        <v>#REF!</v>
      </c>
      <c r="G109" s="9" t="str">
        <f>+IFERROR(IF(D109="MISIONAL",VLOOKUP(AC109,[1]Actividades!$B$12:$C$25,2,FALSE),IF(D109="TASAS",VLOOKUP(AC109,[1]Actividades!$B$26:$C$34,2,FALSE),IF(D109="MIPG",VLOOKUP(AC109,[1]Actividades!$B$35:$C$41,2,FALSE),IF(D109="INFRA",VLOOKUP(AC109,[1]Actividades!$B$42:$C$44,2,FALSE),"")))),"")</f>
        <v/>
      </c>
      <c r="H109" s="3"/>
      <c r="I109" s="7" t="s">
        <v>574</v>
      </c>
      <c r="J109" s="10" t="s">
        <v>663</v>
      </c>
      <c r="K109" s="7" t="s">
        <v>125</v>
      </c>
      <c r="L109" s="7" t="s">
        <v>142</v>
      </c>
      <c r="M109" s="145" t="s">
        <v>13</v>
      </c>
      <c r="N109" s="7" t="s">
        <v>467</v>
      </c>
      <c r="O109" s="7" t="s">
        <v>7</v>
      </c>
      <c r="P109" s="7" t="s">
        <v>6</v>
      </c>
      <c r="Q109" s="146">
        <v>28199696</v>
      </c>
      <c r="R109" s="35"/>
      <c r="S109" s="8"/>
      <c r="T109" s="8"/>
      <c r="U109" s="8"/>
      <c r="V109" s="35">
        <f t="shared" si="10"/>
        <v>28199696</v>
      </c>
      <c r="W109" s="35">
        <f t="shared" si="11"/>
        <v>28199696</v>
      </c>
      <c r="X109" s="26" t="s">
        <v>465</v>
      </c>
      <c r="Y109" s="10" t="s">
        <v>19</v>
      </c>
      <c r="Z109" s="147">
        <v>202300000000060</v>
      </c>
      <c r="AA109" s="147" t="s">
        <v>493</v>
      </c>
      <c r="AB109" s="10" t="str">
        <f t="shared" si="9"/>
        <v>3202032</v>
      </c>
      <c r="AC109" s="10"/>
      <c r="AD109" s="147" t="s">
        <v>128</v>
      </c>
      <c r="AE109" s="3"/>
      <c r="AF109" s="3"/>
      <c r="AG109" s="3"/>
      <c r="AH109" s="3"/>
      <c r="AI109" s="3"/>
      <c r="AJ109" s="3"/>
      <c r="AK109" s="3"/>
      <c r="AL109" s="3"/>
      <c r="AM109" s="3"/>
      <c r="AN109" s="3"/>
      <c r="AO109" s="3"/>
      <c r="AP109" s="3"/>
      <c r="AQ109" s="3"/>
      <c r="AR109" s="3"/>
    </row>
    <row r="110" spans="1:44" ht="51" customHeight="1" x14ac:dyDescent="0.3">
      <c r="A110" s="9" t="s">
        <v>0</v>
      </c>
      <c r="B110" s="9" t="e">
        <f>VLOOKUP(#REF!,[1]Dpto!$G$2:$I$1125,2,FALSE)</f>
        <v>#REF!</v>
      </c>
      <c r="C110" s="9" t="str">
        <f>VLOOKUP(X110,[1]Proyectos!$B$2:$D$3,3,FALSE)</f>
        <v>CONSER</v>
      </c>
      <c r="D110" s="9" t="e">
        <f>VLOOKUP(#REF!,[1]Proyectos!$D$6:$E$9,2,FALSE)</f>
        <v>#REF!</v>
      </c>
      <c r="E110" s="9" t="e">
        <f>VLOOKUP(#REF!,[1]Proyectos!$B$12:$C$22,2,FALSE)</f>
        <v>#REF!</v>
      </c>
      <c r="F110" s="9" t="e">
        <f>VLOOKUP(#REF!,[1]Indi!$B$9:$C$36,2,FALSE)</f>
        <v>#REF!</v>
      </c>
      <c r="G110" s="9" t="str">
        <f>+IFERROR(IF(D110="MISIONAL",VLOOKUP(AC110,[1]Actividades!$B$12:$C$25,2,FALSE),IF(D110="TASAS",VLOOKUP(AC110,[1]Actividades!$B$26:$C$34,2,FALSE),IF(D110="MIPG",VLOOKUP(AC110,[1]Actividades!$B$35:$C$41,2,FALSE),IF(D110="INFRA",VLOOKUP(AC110,[1]Actividades!$B$42:$C$44,2,FALSE),"")))),"")</f>
        <v/>
      </c>
      <c r="H110" s="3"/>
      <c r="I110" s="7" t="s">
        <v>575</v>
      </c>
      <c r="J110" s="10" t="s">
        <v>663</v>
      </c>
      <c r="K110" s="152" t="s">
        <v>125</v>
      </c>
      <c r="L110" s="7" t="s">
        <v>142</v>
      </c>
      <c r="M110" s="145" t="s">
        <v>8</v>
      </c>
      <c r="N110" s="7" t="s">
        <v>467</v>
      </c>
      <c r="O110" s="8" t="s">
        <v>7</v>
      </c>
      <c r="P110" s="8" t="s">
        <v>6</v>
      </c>
      <c r="Q110" s="146">
        <v>3800304</v>
      </c>
      <c r="R110" s="35"/>
      <c r="S110" s="8"/>
      <c r="T110" s="8"/>
      <c r="U110" s="8"/>
      <c r="V110" s="35">
        <f t="shared" si="10"/>
        <v>3800304</v>
      </c>
      <c r="W110" s="35">
        <f t="shared" si="11"/>
        <v>3800304</v>
      </c>
      <c r="X110" s="26" t="s">
        <v>465</v>
      </c>
      <c r="Y110" s="10" t="s">
        <v>19</v>
      </c>
      <c r="Z110" s="147">
        <v>202300000000060</v>
      </c>
      <c r="AA110" s="147" t="s">
        <v>493</v>
      </c>
      <c r="AB110" s="10" t="str">
        <f t="shared" si="9"/>
        <v>3202032</v>
      </c>
      <c r="AC110" s="10"/>
      <c r="AD110" s="147" t="s">
        <v>128</v>
      </c>
      <c r="AE110" s="3"/>
      <c r="AF110" s="3"/>
      <c r="AG110" s="3"/>
      <c r="AH110" s="3"/>
      <c r="AI110" s="3"/>
      <c r="AJ110" s="3"/>
      <c r="AK110" s="3"/>
      <c r="AL110" s="3"/>
      <c r="AM110" s="3"/>
      <c r="AN110" s="3"/>
      <c r="AO110" s="3"/>
      <c r="AP110" s="3"/>
      <c r="AQ110" s="3"/>
      <c r="AR110" s="3"/>
    </row>
    <row r="111" spans="1:44" ht="51" customHeight="1" x14ac:dyDescent="0.3">
      <c r="A111" s="9" t="s">
        <v>0</v>
      </c>
      <c r="B111" s="9" t="e">
        <f>VLOOKUP(#REF!,[1]Dpto!$G$2:$I$1125,2,FALSE)</f>
        <v>#REF!</v>
      </c>
      <c r="C111" s="9" t="str">
        <f>VLOOKUP(X111,[1]Proyectos!$B$2:$D$3,3,FALSE)</f>
        <v>CONSER</v>
      </c>
      <c r="D111" s="9" t="e">
        <f>VLOOKUP(#REF!,[1]Proyectos!$D$6:$E$9,2,FALSE)</f>
        <v>#REF!</v>
      </c>
      <c r="E111" s="9" t="e">
        <f>VLOOKUP(#REF!,[1]Proyectos!$B$12:$C$22,2,FALSE)</f>
        <v>#REF!</v>
      </c>
      <c r="F111" s="9" t="e">
        <f>VLOOKUP(#REF!,[1]Indi!$B$9:$C$36,2,FALSE)</f>
        <v>#REF!</v>
      </c>
      <c r="G111" s="9" t="str">
        <f>+IFERROR(IF(D111="MISIONAL",VLOOKUP(AC111,[1]Actividades!$B$12:$C$25,2,FALSE),IF(D111="TASAS",VLOOKUP(AC111,[1]Actividades!$B$26:$C$34,2,FALSE),IF(D111="MIPG",VLOOKUP(AC111,[1]Actividades!$B$35:$C$41,2,FALSE),IF(D111="INFRA",VLOOKUP(AC111,[1]Actividades!$B$42:$C$44,2,FALSE),"")))),"")</f>
        <v/>
      </c>
      <c r="H111" s="3"/>
      <c r="I111" s="7" t="s">
        <v>576</v>
      </c>
      <c r="J111" s="10" t="s">
        <v>663</v>
      </c>
      <c r="K111" s="7" t="s">
        <v>125</v>
      </c>
      <c r="L111" s="7" t="s">
        <v>142</v>
      </c>
      <c r="M111" s="145" t="s">
        <v>103</v>
      </c>
      <c r="N111" s="7" t="s">
        <v>466</v>
      </c>
      <c r="O111" s="7" t="s">
        <v>7</v>
      </c>
      <c r="P111" s="7" t="s">
        <v>6</v>
      </c>
      <c r="Q111" s="146">
        <v>47600000</v>
      </c>
      <c r="R111" s="35"/>
      <c r="S111" s="8"/>
      <c r="T111" s="8"/>
      <c r="U111" s="8"/>
      <c r="V111" s="35">
        <f t="shared" si="10"/>
        <v>47600000</v>
      </c>
      <c r="W111" s="35">
        <f t="shared" si="11"/>
        <v>47600000</v>
      </c>
      <c r="X111" s="26" t="s">
        <v>465</v>
      </c>
      <c r="Y111" s="10" t="s">
        <v>19</v>
      </c>
      <c r="Z111" s="147">
        <v>202300000000060</v>
      </c>
      <c r="AA111" s="147" t="s">
        <v>493</v>
      </c>
      <c r="AB111" s="10" t="str">
        <f t="shared" si="9"/>
        <v>3202032</v>
      </c>
      <c r="AC111" s="10"/>
      <c r="AD111" s="147" t="s">
        <v>127</v>
      </c>
      <c r="AE111" s="3"/>
      <c r="AF111" s="3"/>
      <c r="AG111" s="3"/>
      <c r="AH111" s="3"/>
      <c r="AI111" s="3"/>
      <c r="AJ111" s="3"/>
      <c r="AK111" s="3"/>
      <c r="AL111" s="3"/>
      <c r="AM111" s="3"/>
      <c r="AN111" s="3"/>
      <c r="AO111" s="3"/>
      <c r="AP111" s="3"/>
      <c r="AQ111" s="3"/>
      <c r="AR111" s="3"/>
    </row>
    <row r="112" spans="1:44" ht="51" customHeight="1" x14ac:dyDescent="0.3">
      <c r="A112" s="9" t="s">
        <v>0</v>
      </c>
      <c r="B112" s="9" t="e">
        <f>VLOOKUP(#REF!,[1]Dpto!$G$2:$I$1125,2,FALSE)</f>
        <v>#REF!</v>
      </c>
      <c r="C112" s="9" t="str">
        <f>VLOOKUP(X112,[1]Proyectos!$B$2:$D$3,3,FALSE)</f>
        <v>CONSER</v>
      </c>
      <c r="D112" s="9" t="e">
        <f>VLOOKUP(#REF!,[1]Proyectos!$D$6:$E$9,2,FALSE)</f>
        <v>#REF!</v>
      </c>
      <c r="E112" s="9" t="e">
        <f>VLOOKUP(#REF!,[1]Proyectos!$B$12:$C$22,2,FALSE)</f>
        <v>#REF!</v>
      </c>
      <c r="F112" s="9" t="e">
        <f>VLOOKUP(#REF!,[1]Indi!$B$9:$C$36,2,FALSE)</f>
        <v>#REF!</v>
      </c>
      <c r="G112" s="9" t="str">
        <f>+IFERROR(IF(D112="MISIONAL",VLOOKUP(AC112,[1]Actividades!$B$12:$C$25,2,FALSE),IF(D112="TASAS",VLOOKUP(AC112,[1]Actividades!$B$26:$C$34,2,FALSE),IF(D112="MIPG",VLOOKUP(AC112,[1]Actividades!$B$35:$C$41,2,FALSE),IF(D112="INFRA",VLOOKUP(AC112,[1]Actividades!$B$42:$C$44,2,FALSE),"")))),"")</f>
        <v/>
      </c>
      <c r="H112" s="3"/>
      <c r="I112" s="7" t="s">
        <v>577</v>
      </c>
      <c r="J112" s="10" t="s">
        <v>663</v>
      </c>
      <c r="K112" s="7" t="s">
        <v>125</v>
      </c>
      <c r="L112" s="7" t="s">
        <v>142</v>
      </c>
      <c r="M112" s="145" t="s">
        <v>103</v>
      </c>
      <c r="N112" s="7" t="s">
        <v>466</v>
      </c>
      <c r="O112" s="7" t="s">
        <v>7</v>
      </c>
      <c r="P112" s="7" t="s">
        <v>6</v>
      </c>
      <c r="Q112" s="146">
        <v>59300000</v>
      </c>
      <c r="R112" s="35"/>
      <c r="S112" s="8"/>
      <c r="T112" s="8"/>
      <c r="U112" s="8"/>
      <c r="V112" s="35">
        <f t="shared" si="10"/>
        <v>59300000</v>
      </c>
      <c r="W112" s="35">
        <f t="shared" si="11"/>
        <v>59300000</v>
      </c>
      <c r="X112" s="26" t="s">
        <v>465</v>
      </c>
      <c r="Y112" s="10" t="s">
        <v>19</v>
      </c>
      <c r="Z112" s="147">
        <v>202300000000060</v>
      </c>
      <c r="AA112" s="147" t="s">
        <v>60</v>
      </c>
      <c r="AB112" s="10" t="str">
        <f t="shared" si="9"/>
        <v>3202038</v>
      </c>
      <c r="AC112" s="10"/>
      <c r="AD112" s="147" t="s">
        <v>134</v>
      </c>
      <c r="AE112" s="3"/>
      <c r="AF112" s="3"/>
      <c r="AG112" s="3"/>
      <c r="AH112" s="3"/>
      <c r="AI112" s="3"/>
      <c r="AJ112" s="3"/>
      <c r="AK112" s="3"/>
      <c r="AL112" s="3"/>
      <c r="AM112" s="3"/>
      <c r="AN112" s="3"/>
      <c r="AO112" s="3"/>
      <c r="AP112" s="3"/>
      <c r="AQ112" s="3"/>
      <c r="AR112" s="3"/>
    </row>
    <row r="113" spans="1:44" ht="51" customHeight="1" x14ac:dyDescent="0.3">
      <c r="A113" s="9" t="s">
        <v>0</v>
      </c>
      <c r="B113" s="9" t="e">
        <f>VLOOKUP(#REF!,[1]Dpto!$G$2:$I$1125,2,FALSE)</f>
        <v>#REF!</v>
      </c>
      <c r="C113" s="9" t="str">
        <f>VLOOKUP(X113,[1]Proyectos!$B$2:$D$3,3,FALSE)</f>
        <v>CONSER</v>
      </c>
      <c r="D113" s="9" t="e">
        <f>VLOOKUP(#REF!,[1]Proyectos!$D$6:$E$9,2,FALSE)</f>
        <v>#REF!</v>
      </c>
      <c r="E113" s="9" t="e">
        <f>VLOOKUP(#REF!,[1]Proyectos!$B$12:$C$22,2,FALSE)</f>
        <v>#REF!</v>
      </c>
      <c r="F113" s="9" t="e">
        <f>VLOOKUP(#REF!,[1]Indi!$B$9:$C$36,2,FALSE)</f>
        <v>#REF!</v>
      </c>
      <c r="G113" s="9" t="str">
        <f>+IFERROR(IF(D113="MISIONAL",VLOOKUP(AC113,[1]Actividades!$B$12:$C$25,2,FALSE),IF(D113="TASAS",VLOOKUP(AC113,[1]Actividades!$B$26:$C$34,2,FALSE),IF(D113="MIPG",VLOOKUP(AC113,[1]Actividades!$B$35:$C$41,2,FALSE),IF(D113="INFRA",VLOOKUP(AC113,[1]Actividades!$B$42:$C$44,2,FALSE),"")))),"")</f>
        <v/>
      </c>
      <c r="H113" s="3"/>
      <c r="I113" s="7" t="s">
        <v>578</v>
      </c>
      <c r="J113" s="10" t="s">
        <v>663</v>
      </c>
      <c r="K113" s="7" t="s">
        <v>125</v>
      </c>
      <c r="L113" s="7" t="s">
        <v>142</v>
      </c>
      <c r="M113" s="145" t="s">
        <v>13</v>
      </c>
      <c r="N113" s="7" t="s">
        <v>467</v>
      </c>
      <c r="O113" s="7" t="s">
        <v>7</v>
      </c>
      <c r="P113" s="7" t="s">
        <v>6</v>
      </c>
      <c r="Q113" s="146">
        <v>72000000</v>
      </c>
      <c r="R113" s="35"/>
      <c r="S113" s="8"/>
      <c r="T113" s="8"/>
      <c r="U113" s="8"/>
      <c r="V113" s="35">
        <f t="shared" si="10"/>
        <v>72000000</v>
      </c>
      <c r="W113" s="35">
        <f t="shared" si="11"/>
        <v>72000000</v>
      </c>
      <c r="X113" s="26" t="s">
        <v>465</v>
      </c>
      <c r="Y113" s="10" t="s">
        <v>19</v>
      </c>
      <c r="Z113" s="147">
        <v>202300000000060</v>
      </c>
      <c r="AA113" s="147" t="s">
        <v>462</v>
      </c>
      <c r="AB113" s="10" t="str">
        <f t="shared" si="9"/>
        <v>3202053</v>
      </c>
      <c r="AC113" s="10"/>
      <c r="AD113" s="147" t="s">
        <v>136</v>
      </c>
      <c r="AE113" s="3"/>
      <c r="AF113" s="3"/>
      <c r="AG113" s="3"/>
      <c r="AH113" s="3"/>
      <c r="AI113" s="3"/>
      <c r="AJ113" s="3"/>
      <c r="AK113" s="3"/>
      <c r="AL113" s="3"/>
      <c r="AM113" s="3"/>
      <c r="AN113" s="3"/>
      <c r="AO113" s="3"/>
      <c r="AP113" s="3"/>
      <c r="AQ113" s="3"/>
      <c r="AR113" s="3"/>
    </row>
    <row r="114" spans="1:44" ht="51" customHeight="1" x14ac:dyDescent="0.3">
      <c r="A114" s="9" t="s">
        <v>0</v>
      </c>
      <c r="B114" s="9" t="e">
        <f>VLOOKUP(#REF!,[1]Dpto!$G$2:$I$1125,2,FALSE)</f>
        <v>#REF!</v>
      </c>
      <c r="C114" s="9" t="str">
        <f>VLOOKUP(X114,[1]Proyectos!$B$2:$D$3,3,FALSE)</f>
        <v>CONSER</v>
      </c>
      <c r="D114" s="9" t="e">
        <f>VLOOKUP(#REF!,[1]Proyectos!$D$6:$E$9,2,FALSE)</f>
        <v>#REF!</v>
      </c>
      <c r="E114" s="9" t="e">
        <f>VLOOKUP(#REF!,[1]Proyectos!$B$12:$C$22,2,FALSE)</f>
        <v>#REF!</v>
      </c>
      <c r="F114" s="9" t="e">
        <f>VLOOKUP(#REF!,[1]Indi!$B$9:$C$36,2,FALSE)</f>
        <v>#REF!</v>
      </c>
      <c r="G114" s="9" t="str">
        <f>+IFERROR(IF(D114="MISIONAL",VLOOKUP(AC114,[1]Actividades!$B$12:$C$25,2,FALSE),IF(D114="TASAS",VLOOKUP(AC114,[1]Actividades!$B$26:$C$34,2,FALSE),IF(D114="MIPG",VLOOKUP(AC114,[1]Actividades!$B$35:$C$41,2,FALSE),IF(D114="INFRA",VLOOKUP(AC114,[1]Actividades!$B$42:$C$44,2,FALSE),"")))),"")</f>
        <v/>
      </c>
      <c r="H114" s="3"/>
      <c r="I114" s="7" t="s">
        <v>579</v>
      </c>
      <c r="J114" s="10" t="s">
        <v>663</v>
      </c>
      <c r="K114" s="7" t="s">
        <v>125</v>
      </c>
      <c r="L114" s="7" t="s">
        <v>142</v>
      </c>
      <c r="M114" s="145" t="s">
        <v>8</v>
      </c>
      <c r="N114" s="7" t="s">
        <v>467</v>
      </c>
      <c r="O114" s="7" t="s">
        <v>7</v>
      </c>
      <c r="P114" s="7" t="s">
        <v>6</v>
      </c>
      <c r="Q114" s="146">
        <v>43270000</v>
      </c>
      <c r="R114" s="35"/>
      <c r="S114" s="8"/>
      <c r="T114" s="8"/>
      <c r="U114" s="8"/>
      <c r="V114" s="35">
        <f t="shared" si="10"/>
        <v>43270000</v>
      </c>
      <c r="W114" s="35">
        <f t="shared" si="11"/>
        <v>43270000</v>
      </c>
      <c r="X114" s="26" t="s">
        <v>465</v>
      </c>
      <c r="Y114" s="10" t="s">
        <v>19</v>
      </c>
      <c r="Z114" s="147">
        <v>202300000000060</v>
      </c>
      <c r="AA114" s="147" t="s">
        <v>462</v>
      </c>
      <c r="AB114" s="10" t="str">
        <f t="shared" si="9"/>
        <v>3202053</v>
      </c>
      <c r="AC114" s="10"/>
      <c r="AD114" s="147" t="s">
        <v>136</v>
      </c>
      <c r="AE114" s="3"/>
      <c r="AF114" s="3"/>
      <c r="AG114" s="3"/>
      <c r="AH114" s="3"/>
      <c r="AI114" s="3"/>
      <c r="AJ114" s="3"/>
      <c r="AK114" s="3"/>
      <c r="AL114" s="3"/>
      <c r="AM114" s="3"/>
      <c r="AN114" s="3"/>
      <c r="AO114" s="3"/>
      <c r="AP114" s="3"/>
      <c r="AQ114" s="3"/>
      <c r="AR114" s="3"/>
    </row>
    <row r="115" spans="1:44" ht="51" customHeight="1" x14ac:dyDescent="0.3">
      <c r="A115" s="9" t="s">
        <v>0</v>
      </c>
      <c r="B115" s="9" t="e">
        <f>VLOOKUP(#REF!,[1]Dpto!$G$2:$I$1125,2,FALSE)</f>
        <v>#REF!</v>
      </c>
      <c r="C115" s="9" t="str">
        <f>VLOOKUP(X115,[1]Proyectos!$B$2:$D$3,3,FALSE)</f>
        <v>CONSER</v>
      </c>
      <c r="D115" s="9" t="e">
        <f>VLOOKUP(#REF!,[1]Proyectos!$D$6:$E$9,2,FALSE)</f>
        <v>#REF!</v>
      </c>
      <c r="E115" s="9" t="e">
        <f>VLOOKUP(#REF!,[1]Proyectos!$B$12:$C$22,2,FALSE)</f>
        <v>#REF!</v>
      </c>
      <c r="F115" s="9" t="e">
        <f>VLOOKUP(#REF!,[1]Indi!$B$9:$C$36,2,FALSE)</f>
        <v>#REF!</v>
      </c>
      <c r="G115" s="9" t="str">
        <f>+IFERROR(IF(D115="MISIONAL",VLOOKUP(AC115,[1]Actividades!$B$12:$C$25,2,FALSE),IF(D115="TASAS",VLOOKUP(AC115,[1]Actividades!$B$26:$C$34,2,FALSE),IF(D115="MIPG",VLOOKUP(AC115,[1]Actividades!$B$35:$C$41,2,FALSE),IF(D115="INFRA",VLOOKUP(AC115,[1]Actividades!$B$42:$C$44,2,FALSE),"")))),"")</f>
        <v/>
      </c>
      <c r="H115" s="3"/>
      <c r="I115" s="7" t="s">
        <v>580</v>
      </c>
      <c r="J115" s="10" t="s">
        <v>663</v>
      </c>
      <c r="K115" s="7" t="s">
        <v>125</v>
      </c>
      <c r="L115" s="7" t="s">
        <v>142</v>
      </c>
      <c r="M115" s="145" t="s">
        <v>13</v>
      </c>
      <c r="N115" s="7" t="s">
        <v>467</v>
      </c>
      <c r="O115" s="7" t="s">
        <v>7</v>
      </c>
      <c r="P115" s="7" t="s">
        <v>6</v>
      </c>
      <c r="Q115" s="146">
        <v>23800000</v>
      </c>
      <c r="R115" s="35"/>
      <c r="S115" s="8"/>
      <c r="T115" s="8"/>
      <c r="U115" s="8"/>
      <c r="V115" s="35">
        <f t="shared" si="10"/>
        <v>23800000</v>
      </c>
      <c r="W115" s="35">
        <f t="shared" si="11"/>
        <v>23800000</v>
      </c>
      <c r="X115" s="26" t="s">
        <v>465</v>
      </c>
      <c r="Y115" s="10" t="s">
        <v>19</v>
      </c>
      <c r="Z115" s="147">
        <v>202300000000060</v>
      </c>
      <c r="AA115" s="147" t="s">
        <v>496</v>
      </c>
      <c r="AB115" s="10" t="str">
        <f t="shared" si="9"/>
        <v>3202056</v>
      </c>
      <c r="AC115" s="10"/>
      <c r="AD115" s="147" t="s">
        <v>129</v>
      </c>
      <c r="AE115" s="3"/>
      <c r="AF115" s="3"/>
      <c r="AG115" s="3"/>
      <c r="AH115" s="3"/>
      <c r="AI115" s="3"/>
      <c r="AJ115" s="3"/>
      <c r="AK115" s="3"/>
      <c r="AL115" s="3"/>
      <c r="AM115" s="3"/>
      <c r="AN115" s="3"/>
      <c r="AO115" s="3"/>
      <c r="AP115" s="3"/>
      <c r="AQ115" s="3"/>
      <c r="AR115" s="3"/>
    </row>
    <row r="116" spans="1:44" ht="51" customHeight="1" x14ac:dyDescent="0.3">
      <c r="A116" s="9" t="s">
        <v>0</v>
      </c>
      <c r="B116" s="9" t="e">
        <f>VLOOKUP(#REF!,[1]Dpto!$G$2:$I$1125,2,FALSE)</f>
        <v>#REF!</v>
      </c>
      <c r="C116" s="9" t="str">
        <f>VLOOKUP(X116,[1]Proyectos!$B$2:$D$3,3,FALSE)</f>
        <v>CONSER</v>
      </c>
      <c r="D116" s="9" t="e">
        <f>VLOOKUP(#REF!,[1]Proyectos!$D$6:$E$9,2,FALSE)</f>
        <v>#REF!</v>
      </c>
      <c r="E116" s="9" t="e">
        <f>VLOOKUP(#REF!,[1]Proyectos!$B$12:$C$22,2,FALSE)</f>
        <v>#REF!</v>
      </c>
      <c r="F116" s="9" t="e">
        <f>VLOOKUP(#REF!,[1]Indi!$B$9:$C$36,2,FALSE)</f>
        <v>#REF!</v>
      </c>
      <c r="G116" s="9" t="str">
        <f>+IFERROR(IF(D116="MISIONAL",VLOOKUP(AC116,[1]Actividades!$B$12:$C$25,2,FALSE),IF(D116="TASAS",VLOOKUP(AC116,[1]Actividades!$B$26:$C$34,2,FALSE),IF(D116="MIPG",VLOOKUP(AC116,[1]Actividades!$B$35:$C$41,2,FALSE),IF(D116="INFRA",VLOOKUP(AC116,[1]Actividades!$B$42:$C$44,2,FALSE),"")))),"")</f>
        <v/>
      </c>
      <c r="H116" s="3"/>
      <c r="I116" s="7" t="s">
        <v>581</v>
      </c>
      <c r="J116" s="10" t="s">
        <v>663</v>
      </c>
      <c r="K116" s="7" t="s">
        <v>125</v>
      </c>
      <c r="L116" s="7" t="s">
        <v>142</v>
      </c>
      <c r="M116" s="145" t="s">
        <v>8</v>
      </c>
      <c r="N116" s="7" t="s">
        <v>467</v>
      </c>
      <c r="O116" s="7" t="s">
        <v>7</v>
      </c>
      <c r="P116" s="7" t="s">
        <v>6</v>
      </c>
      <c r="Q116" s="146">
        <v>23800000</v>
      </c>
      <c r="R116" s="35"/>
      <c r="S116" s="8"/>
      <c r="T116" s="8"/>
      <c r="U116" s="8"/>
      <c r="V116" s="35">
        <f t="shared" si="10"/>
        <v>23800000</v>
      </c>
      <c r="W116" s="35">
        <f t="shared" si="11"/>
        <v>23800000</v>
      </c>
      <c r="X116" s="26" t="s">
        <v>465</v>
      </c>
      <c r="Y116" s="10" t="s">
        <v>19</v>
      </c>
      <c r="Z116" s="147">
        <v>202300000000060</v>
      </c>
      <c r="AA116" s="147" t="s">
        <v>496</v>
      </c>
      <c r="AB116" s="10" t="str">
        <f t="shared" si="9"/>
        <v>3202056</v>
      </c>
      <c r="AC116" s="10"/>
      <c r="AD116" s="147" t="s">
        <v>129</v>
      </c>
      <c r="AE116" s="3"/>
      <c r="AF116" s="3"/>
      <c r="AG116" s="3"/>
      <c r="AH116" s="3"/>
      <c r="AI116" s="3"/>
      <c r="AJ116" s="3"/>
      <c r="AK116" s="3"/>
      <c r="AL116" s="3"/>
      <c r="AM116" s="3"/>
      <c r="AN116" s="3"/>
      <c r="AO116" s="3"/>
      <c r="AP116" s="3"/>
      <c r="AQ116" s="3"/>
      <c r="AR116" s="3"/>
    </row>
    <row r="117" spans="1:44" ht="51" customHeight="1" x14ac:dyDescent="0.3">
      <c r="A117" s="9" t="s">
        <v>0</v>
      </c>
      <c r="B117" s="9" t="e">
        <f>VLOOKUP(#REF!,[1]Dpto!$G$2:$I$1125,2,FALSE)</f>
        <v>#REF!</v>
      </c>
      <c r="C117" s="9" t="str">
        <f>VLOOKUP(X117,[1]Proyectos!$B$2:$D$3,3,FALSE)</f>
        <v>CONSER</v>
      </c>
      <c r="D117" s="9" t="e">
        <f>VLOOKUP(#REF!,[1]Proyectos!$D$6:$E$9,2,FALSE)</f>
        <v>#REF!</v>
      </c>
      <c r="E117" s="9" t="e">
        <f>VLOOKUP(#REF!,[1]Proyectos!$B$12:$C$22,2,FALSE)</f>
        <v>#REF!</v>
      </c>
      <c r="F117" s="9" t="e">
        <f>VLOOKUP(#REF!,[1]Indi!$B$9:$C$36,2,FALSE)</f>
        <v>#REF!</v>
      </c>
      <c r="G117" s="9" t="str">
        <f>+IFERROR(IF(D117="MISIONAL",VLOOKUP(AC117,[1]Actividades!$B$12:$C$25,2,FALSE),IF(D117="TASAS",VLOOKUP(AC117,[1]Actividades!$B$26:$C$34,2,FALSE),IF(D117="MIPG",VLOOKUP(AC117,[1]Actividades!$B$35:$C$41,2,FALSE),IF(D117="INFRA",VLOOKUP(AC117,[1]Actividades!$B$42:$C$44,2,FALSE),"")))),"")</f>
        <v/>
      </c>
      <c r="H117" s="3"/>
      <c r="I117" s="7" t="s">
        <v>582</v>
      </c>
      <c r="J117" s="10" t="s">
        <v>663</v>
      </c>
      <c r="K117" s="7" t="s">
        <v>125</v>
      </c>
      <c r="L117" s="7" t="s">
        <v>142</v>
      </c>
      <c r="M117" s="145" t="s">
        <v>103</v>
      </c>
      <c r="N117" s="7" t="s">
        <v>466</v>
      </c>
      <c r="O117" s="7" t="s">
        <v>7</v>
      </c>
      <c r="P117" s="7" t="s">
        <v>6</v>
      </c>
      <c r="Q117" s="146">
        <v>90540000</v>
      </c>
      <c r="R117" s="35"/>
      <c r="S117" s="8"/>
      <c r="T117" s="8"/>
      <c r="U117" s="8"/>
      <c r="V117" s="35">
        <f t="shared" si="10"/>
        <v>90540000</v>
      </c>
      <c r="W117" s="35">
        <f t="shared" si="11"/>
        <v>90540000</v>
      </c>
      <c r="X117" s="26" t="s">
        <v>465</v>
      </c>
      <c r="Y117" s="10" t="s">
        <v>19</v>
      </c>
      <c r="Z117" s="147">
        <v>202300000000060</v>
      </c>
      <c r="AA117" s="147" t="s">
        <v>24</v>
      </c>
      <c r="AB117" s="10" t="str">
        <f t="shared" si="9"/>
        <v>3202060</v>
      </c>
      <c r="AC117" s="10"/>
      <c r="AD117" s="147" t="s">
        <v>126</v>
      </c>
      <c r="AE117" s="3"/>
      <c r="AF117" s="3"/>
      <c r="AG117" s="3"/>
      <c r="AH117" s="3"/>
      <c r="AI117" s="3"/>
      <c r="AJ117" s="3"/>
      <c r="AK117" s="3"/>
      <c r="AL117" s="3"/>
      <c r="AM117" s="3"/>
      <c r="AN117" s="3"/>
      <c r="AO117" s="3"/>
      <c r="AP117" s="3"/>
      <c r="AQ117" s="3"/>
      <c r="AR117" s="3"/>
    </row>
    <row r="118" spans="1:44" ht="51" customHeight="1" x14ac:dyDescent="0.3">
      <c r="A118" s="9" t="s">
        <v>0</v>
      </c>
      <c r="B118" s="9" t="e">
        <f>VLOOKUP(#REF!,[1]Dpto!$G$2:$I$1125,2,FALSE)</f>
        <v>#REF!</v>
      </c>
      <c r="C118" s="9" t="str">
        <f>VLOOKUP(X118,[1]Proyectos!$B$2:$D$3,3,FALSE)</f>
        <v>CONSER</v>
      </c>
      <c r="D118" s="9" t="e">
        <f>VLOOKUP(#REF!,[1]Proyectos!$D$6:$E$9,2,FALSE)</f>
        <v>#REF!</v>
      </c>
      <c r="E118" s="9" t="e">
        <f>VLOOKUP(#REF!,[1]Proyectos!$B$12:$C$22,2,FALSE)</f>
        <v>#REF!</v>
      </c>
      <c r="F118" s="9" t="e">
        <f>VLOOKUP(#REF!,[1]Indi!$B$9:$C$36,2,FALSE)</f>
        <v>#REF!</v>
      </c>
      <c r="G118" s="9" t="str">
        <f>+IFERROR(IF(D118="MISIONAL",VLOOKUP(AC118,[1]Actividades!$B$12:$C$25,2,FALSE),IF(D118="TASAS",VLOOKUP(AC118,[1]Actividades!$B$26:$C$34,2,FALSE),IF(D118="MIPG",VLOOKUP(AC118,[1]Actividades!$B$35:$C$41,2,FALSE),IF(D118="INFRA",VLOOKUP(AC118,[1]Actividades!$B$42:$C$44,2,FALSE),"")))),"")</f>
        <v/>
      </c>
      <c r="H118" s="3"/>
      <c r="I118" s="7" t="s">
        <v>583</v>
      </c>
      <c r="J118" s="10" t="s">
        <v>663</v>
      </c>
      <c r="K118" s="7" t="s">
        <v>125</v>
      </c>
      <c r="L118" s="7" t="s">
        <v>141</v>
      </c>
      <c r="M118" s="145" t="s">
        <v>13</v>
      </c>
      <c r="N118" s="7" t="s">
        <v>467</v>
      </c>
      <c r="O118" s="7" t="s">
        <v>57</v>
      </c>
      <c r="P118" s="7" t="s">
        <v>6</v>
      </c>
      <c r="Q118" s="146">
        <v>126545422</v>
      </c>
      <c r="R118" s="35"/>
      <c r="S118" s="8"/>
      <c r="T118" s="8"/>
      <c r="U118" s="8"/>
      <c r="V118" s="35">
        <f t="shared" si="10"/>
        <v>126545422</v>
      </c>
      <c r="W118" s="35">
        <f t="shared" si="11"/>
        <v>126545422</v>
      </c>
      <c r="X118" s="26" t="s">
        <v>465</v>
      </c>
      <c r="Y118" s="10" t="s">
        <v>19</v>
      </c>
      <c r="Z118" s="147">
        <v>202300000000060</v>
      </c>
      <c r="AA118" s="147" t="s">
        <v>30</v>
      </c>
      <c r="AB118" s="10" t="str">
        <f t="shared" si="9"/>
        <v>3202008</v>
      </c>
      <c r="AC118" s="10"/>
      <c r="AD118" s="147" t="s">
        <v>135</v>
      </c>
      <c r="AE118" s="3"/>
      <c r="AF118" s="3"/>
      <c r="AG118" s="3"/>
      <c r="AH118" s="3"/>
      <c r="AI118" s="3"/>
      <c r="AJ118" s="3"/>
      <c r="AK118" s="3"/>
      <c r="AL118" s="3"/>
      <c r="AM118" s="3"/>
      <c r="AN118" s="3"/>
      <c r="AO118" s="3"/>
      <c r="AP118" s="3"/>
      <c r="AQ118" s="3"/>
      <c r="AR118" s="3"/>
    </row>
    <row r="119" spans="1:44" ht="51" customHeight="1" x14ac:dyDescent="0.3">
      <c r="A119" s="9" t="s">
        <v>0</v>
      </c>
      <c r="B119" s="9" t="e">
        <f>VLOOKUP(#REF!,[1]Dpto!$G$2:$I$1125,2,FALSE)</f>
        <v>#REF!</v>
      </c>
      <c r="C119" s="9" t="str">
        <f>VLOOKUP(X119,[1]Proyectos!$B$2:$D$3,3,FALSE)</f>
        <v>CONSER</v>
      </c>
      <c r="D119" s="9" t="e">
        <f>VLOOKUP(#REF!,[1]Proyectos!$D$6:$E$9,2,FALSE)</f>
        <v>#REF!</v>
      </c>
      <c r="E119" s="9" t="e">
        <f>VLOOKUP(#REF!,[1]Proyectos!$B$12:$C$22,2,FALSE)</f>
        <v>#REF!</v>
      </c>
      <c r="F119" s="9" t="e">
        <f>VLOOKUP(#REF!,[1]Indi!$B$9:$C$36,2,FALSE)</f>
        <v>#REF!</v>
      </c>
      <c r="G119" s="9" t="str">
        <f>+IFERROR(IF(D119="MISIONAL",VLOOKUP(AC119,[1]Actividades!$B$12:$C$25,2,FALSE),IF(D119="TASAS",VLOOKUP(AC119,[1]Actividades!$B$26:$C$34,2,FALSE),IF(D119="MIPG",VLOOKUP(AC119,[1]Actividades!$B$35:$C$41,2,FALSE),IF(D119="INFRA",VLOOKUP(AC119,[1]Actividades!$B$42:$C$44,2,FALSE),"")))),"")</f>
        <v/>
      </c>
      <c r="H119" s="3"/>
      <c r="I119" s="7" t="s">
        <v>584</v>
      </c>
      <c r="J119" s="10" t="s">
        <v>663</v>
      </c>
      <c r="K119" s="7" t="s">
        <v>125</v>
      </c>
      <c r="L119" s="7" t="s">
        <v>141</v>
      </c>
      <c r="M119" s="145" t="s">
        <v>8</v>
      </c>
      <c r="N119" s="7" t="s">
        <v>467</v>
      </c>
      <c r="O119" s="7" t="s">
        <v>7</v>
      </c>
      <c r="P119" s="7" t="s">
        <v>6</v>
      </c>
      <c r="Q119" s="146">
        <v>22692000</v>
      </c>
      <c r="R119" s="35"/>
      <c r="S119" s="8">
        <v>860714</v>
      </c>
      <c r="T119" s="8"/>
      <c r="U119" s="8"/>
      <c r="V119" s="35">
        <f t="shared" si="10"/>
        <v>23552714</v>
      </c>
      <c r="W119" s="35">
        <f t="shared" si="11"/>
        <v>23552714</v>
      </c>
      <c r="X119" s="26" t="s">
        <v>465</v>
      </c>
      <c r="Y119" s="10" t="s">
        <v>19</v>
      </c>
      <c r="Z119" s="147">
        <v>202300000000060</v>
      </c>
      <c r="AA119" s="147" t="s">
        <v>30</v>
      </c>
      <c r="AB119" s="10" t="str">
        <f t="shared" si="9"/>
        <v>3202008</v>
      </c>
      <c r="AC119" s="10"/>
      <c r="AD119" s="147" t="s">
        <v>135</v>
      </c>
      <c r="AE119" s="3"/>
      <c r="AF119" s="3"/>
      <c r="AG119" s="3"/>
      <c r="AH119" s="3"/>
      <c r="AI119" s="3"/>
      <c r="AJ119" s="3"/>
      <c r="AK119" s="3"/>
      <c r="AL119" s="3"/>
      <c r="AM119" s="3"/>
      <c r="AN119" s="3"/>
      <c r="AO119" s="3"/>
      <c r="AP119" s="3"/>
      <c r="AQ119" s="3"/>
      <c r="AR119" s="3"/>
    </row>
    <row r="120" spans="1:44" ht="51" customHeight="1" x14ac:dyDescent="0.3">
      <c r="A120" s="9"/>
      <c r="B120" s="9"/>
      <c r="C120" s="9"/>
      <c r="D120" s="9"/>
      <c r="E120" s="9"/>
      <c r="F120" s="9"/>
      <c r="G120" s="9"/>
      <c r="H120" s="3"/>
      <c r="I120" s="7" t="s">
        <v>585</v>
      </c>
      <c r="J120" s="10" t="s">
        <v>663</v>
      </c>
      <c r="K120" s="7" t="s">
        <v>125</v>
      </c>
      <c r="L120" s="7" t="s">
        <v>141</v>
      </c>
      <c r="M120" s="145" t="s">
        <v>13</v>
      </c>
      <c r="N120" s="7" t="s">
        <v>467</v>
      </c>
      <c r="O120" s="7" t="s">
        <v>7</v>
      </c>
      <c r="P120" s="7" t="s">
        <v>6</v>
      </c>
      <c r="Q120" s="146">
        <v>10000000</v>
      </c>
      <c r="R120" s="35">
        <v>10000000</v>
      </c>
      <c r="S120" s="8">
        <f>5873867+15025500</f>
        <v>20899367</v>
      </c>
      <c r="T120" s="8"/>
      <c r="U120" s="8"/>
      <c r="V120" s="35">
        <f t="shared" si="10"/>
        <v>20899367</v>
      </c>
      <c r="W120" s="35">
        <f t="shared" si="11"/>
        <v>20899367</v>
      </c>
      <c r="X120" s="26" t="s">
        <v>465</v>
      </c>
      <c r="Y120" s="10" t="s">
        <v>19</v>
      </c>
      <c r="Z120" s="147">
        <v>202300000000060</v>
      </c>
      <c r="AA120" s="147" t="s">
        <v>30</v>
      </c>
      <c r="AB120" s="10" t="str">
        <f t="shared" si="9"/>
        <v>3202008</v>
      </c>
      <c r="AC120" s="10"/>
      <c r="AD120" s="147" t="s">
        <v>492</v>
      </c>
      <c r="AE120" s="3"/>
      <c r="AF120" s="3"/>
      <c r="AG120" s="3"/>
      <c r="AH120" s="3"/>
      <c r="AI120" s="3"/>
      <c r="AJ120" s="3"/>
      <c r="AK120" s="3"/>
      <c r="AL120" s="3"/>
      <c r="AM120" s="3"/>
      <c r="AN120" s="3"/>
      <c r="AO120" s="3"/>
      <c r="AP120" s="3"/>
      <c r="AQ120" s="3"/>
      <c r="AR120" s="3"/>
    </row>
    <row r="121" spans="1:44" ht="51" customHeight="1" x14ac:dyDescent="0.3">
      <c r="A121" s="9"/>
      <c r="B121" s="9"/>
      <c r="C121" s="9"/>
      <c r="D121" s="9"/>
      <c r="E121" s="9"/>
      <c r="F121" s="9"/>
      <c r="G121" s="9"/>
      <c r="H121" s="3"/>
      <c r="I121" s="7" t="s">
        <v>586</v>
      </c>
      <c r="J121" s="10" t="s">
        <v>663</v>
      </c>
      <c r="K121" s="7" t="s">
        <v>125</v>
      </c>
      <c r="L121" s="7" t="s">
        <v>141</v>
      </c>
      <c r="M121" s="145" t="s">
        <v>13</v>
      </c>
      <c r="N121" s="7" t="s">
        <v>467</v>
      </c>
      <c r="O121" s="7" t="s">
        <v>57</v>
      </c>
      <c r="P121" s="7" t="s">
        <v>6</v>
      </c>
      <c r="Q121" s="146">
        <v>163600000</v>
      </c>
      <c r="R121" s="35"/>
      <c r="S121" s="8"/>
      <c r="T121" s="8"/>
      <c r="U121" s="8"/>
      <c r="V121" s="35">
        <f t="shared" si="10"/>
        <v>163600000</v>
      </c>
      <c r="W121" s="35">
        <f t="shared" si="11"/>
        <v>163600000</v>
      </c>
      <c r="X121" s="26" t="s">
        <v>465</v>
      </c>
      <c r="Y121" s="10" t="s">
        <v>19</v>
      </c>
      <c r="Z121" s="147">
        <v>202300000000060</v>
      </c>
      <c r="AA121" s="147" t="s">
        <v>30</v>
      </c>
      <c r="AB121" s="10" t="str">
        <f t="shared" si="9"/>
        <v>3202008</v>
      </c>
      <c r="AC121" s="10"/>
      <c r="AD121" s="147" t="s">
        <v>492</v>
      </c>
      <c r="AE121" s="3"/>
      <c r="AF121" s="3"/>
      <c r="AG121" s="3"/>
      <c r="AH121" s="3"/>
      <c r="AI121" s="3"/>
      <c r="AJ121" s="3"/>
      <c r="AK121" s="3"/>
      <c r="AL121" s="3"/>
      <c r="AM121" s="3"/>
      <c r="AN121" s="3"/>
      <c r="AO121" s="3"/>
      <c r="AP121" s="3"/>
      <c r="AQ121" s="3"/>
      <c r="AR121" s="3"/>
    </row>
    <row r="122" spans="1:44" ht="51" customHeight="1" x14ac:dyDescent="0.3">
      <c r="A122" s="9" t="s">
        <v>0</v>
      </c>
      <c r="B122" s="9" t="e">
        <f>VLOOKUP(#REF!,[1]Dpto!$G$2:$I$1125,2,FALSE)</f>
        <v>#REF!</v>
      </c>
      <c r="C122" s="9" t="str">
        <f>VLOOKUP(X122,[1]Proyectos!$B$2:$D$3,3,FALSE)</f>
        <v>CONSER</v>
      </c>
      <c r="D122" s="9" t="e">
        <f>VLOOKUP(#REF!,[1]Proyectos!$D$6:$E$9,2,FALSE)</f>
        <v>#REF!</v>
      </c>
      <c r="E122" s="9" t="e">
        <f>VLOOKUP(#REF!,[1]Proyectos!$B$12:$C$22,2,FALSE)</f>
        <v>#REF!</v>
      </c>
      <c r="F122" s="9" t="e">
        <f>VLOOKUP(#REF!,[1]Indi!$B$9:$C$36,2,FALSE)</f>
        <v>#REF!</v>
      </c>
      <c r="G122" s="9" t="str">
        <f>+IFERROR(IF(D122="MISIONAL",VLOOKUP(AC122,[1]Actividades!$B$12:$C$25,2,FALSE),IF(D122="TASAS",VLOOKUP(AC122,[1]Actividades!$B$26:$C$34,2,FALSE),IF(D122="MIPG",VLOOKUP(AC122,[1]Actividades!$B$35:$C$41,2,FALSE),IF(D122="INFRA",VLOOKUP(AC122,[1]Actividades!$B$42:$C$44,2,FALSE),"")))),"")</f>
        <v/>
      </c>
      <c r="H122" s="3"/>
      <c r="I122" s="7" t="s">
        <v>587</v>
      </c>
      <c r="J122" s="10" t="s">
        <v>663</v>
      </c>
      <c r="K122" s="7" t="s">
        <v>125</v>
      </c>
      <c r="L122" s="7" t="s">
        <v>141</v>
      </c>
      <c r="M122" s="145" t="s">
        <v>8</v>
      </c>
      <c r="N122" s="7" t="s">
        <v>467</v>
      </c>
      <c r="O122" s="7" t="s">
        <v>7</v>
      </c>
      <c r="P122" s="7" t="s">
        <v>6</v>
      </c>
      <c r="Q122" s="146">
        <v>84035000</v>
      </c>
      <c r="R122" s="35"/>
      <c r="S122" s="8">
        <v>6960000</v>
      </c>
      <c r="T122" s="8"/>
      <c r="U122" s="8"/>
      <c r="V122" s="35">
        <f t="shared" si="10"/>
        <v>90995000</v>
      </c>
      <c r="W122" s="35">
        <f t="shared" si="11"/>
        <v>90995000</v>
      </c>
      <c r="X122" s="26" t="s">
        <v>465</v>
      </c>
      <c r="Y122" s="10" t="s">
        <v>19</v>
      </c>
      <c r="Z122" s="147">
        <v>202300000000060</v>
      </c>
      <c r="AA122" s="147" t="s">
        <v>30</v>
      </c>
      <c r="AB122" s="10" t="str">
        <f t="shared" si="9"/>
        <v>3202008</v>
      </c>
      <c r="AC122" s="10"/>
      <c r="AD122" s="147" t="s">
        <v>492</v>
      </c>
      <c r="AE122" s="3"/>
      <c r="AF122" s="3"/>
      <c r="AG122" s="3"/>
      <c r="AH122" s="3"/>
      <c r="AI122" s="3"/>
      <c r="AJ122" s="3"/>
      <c r="AK122" s="3"/>
      <c r="AL122" s="3"/>
      <c r="AM122" s="3"/>
      <c r="AN122" s="3"/>
      <c r="AO122" s="3"/>
      <c r="AP122" s="3"/>
      <c r="AQ122" s="3"/>
      <c r="AR122" s="3"/>
    </row>
    <row r="123" spans="1:44" ht="51" customHeight="1" x14ac:dyDescent="0.3">
      <c r="A123" s="9" t="s">
        <v>0</v>
      </c>
      <c r="B123" s="9" t="e">
        <f>VLOOKUP(#REF!,[1]Dpto!$G$2:$I$1125,2,FALSE)</f>
        <v>#REF!</v>
      </c>
      <c r="C123" s="9" t="str">
        <f>VLOOKUP(X123,[1]Proyectos!$B$2:$D$3,3,FALSE)</f>
        <v>CONSER</v>
      </c>
      <c r="D123" s="9" t="e">
        <f>VLOOKUP(#REF!,[1]Proyectos!$D$6:$E$9,2,FALSE)</f>
        <v>#REF!</v>
      </c>
      <c r="E123" s="9" t="e">
        <f>VLOOKUP(#REF!,[1]Proyectos!$B$12:$C$22,2,FALSE)</f>
        <v>#REF!</v>
      </c>
      <c r="F123" s="9" t="e">
        <f>VLOOKUP(#REF!,[1]Indi!$B$9:$C$36,2,FALSE)</f>
        <v>#REF!</v>
      </c>
      <c r="G123" s="9" t="str">
        <f>+IFERROR(IF(D123="MISIONAL",VLOOKUP(AC123,[1]Actividades!$B$12:$C$25,2,FALSE),IF(D123="TASAS",VLOOKUP(AC123,[1]Actividades!$B$26:$C$34,2,FALSE),IF(D123="MIPG",VLOOKUP(AC123,[1]Actividades!$B$35:$C$41,2,FALSE),IF(D123="INFRA",VLOOKUP(AC123,[1]Actividades!$B$42:$C$44,2,FALSE),"")))),"")</f>
        <v/>
      </c>
      <c r="H123" s="3"/>
      <c r="I123" s="7" t="s">
        <v>588</v>
      </c>
      <c r="J123" s="10" t="s">
        <v>663</v>
      </c>
      <c r="K123" s="7" t="s">
        <v>125</v>
      </c>
      <c r="L123" s="7" t="s">
        <v>141</v>
      </c>
      <c r="M123" s="145" t="s">
        <v>8</v>
      </c>
      <c r="N123" s="7" t="s">
        <v>467</v>
      </c>
      <c r="O123" s="7" t="s">
        <v>57</v>
      </c>
      <c r="P123" s="7" t="s">
        <v>6</v>
      </c>
      <c r="Q123" s="146">
        <v>55035000</v>
      </c>
      <c r="R123" s="35"/>
      <c r="S123" s="8"/>
      <c r="T123" s="8"/>
      <c r="U123" s="8"/>
      <c r="V123" s="35">
        <f t="shared" si="10"/>
        <v>55035000</v>
      </c>
      <c r="W123" s="35">
        <f t="shared" si="11"/>
        <v>55035000</v>
      </c>
      <c r="X123" s="26" t="s">
        <v>465</v>
      </c>
      <c r="Y123" s="10" t="s">
        <v>19</v>
      </c>
      <c r="Z123" s="147">
        <v>202300000000060</v>
      </c>
      <c r="AA123" s="147" t="s">
        <v>30</v>
      </c>
      <c r="AB123" s="10" t="str">
        <f t="shared" si="9"/>
        <v>3202008</v>
      </c>
      <c r="AC123" s="10"/>
      <c r="AD123" s="147" t="s">
        <v>492</v>
      </c>
      <c r="AE123" s="3"/>
      <c r="AF123" s="3"/>
      <c r="AG123" s="3"/>
      <c r="AH123" s="3"/>
      <c r="AI123" s="3"/>
      <c r="AJ123" s="3"/>
      <c r="AK123" s="3"/>
      <c r="AL123" s="3"/>
      <c r="AM123" s="3"/>
      <c r="AN123" s="3"/>
      <c r="AO123" s="3"/>
      <c r="AP123" s="3"/>
      <c r="AQ123" s="3"/>
      <c r="AR123" s="3"/>
    </row>
    <row r="124" spans="1:44" ht="51" customHeight="1" x14ac:dyDescent="0.3">
      <c r="A124" s="9" t="s">
        <v>0</v>
      </c>
      <c r="B124" s="9" t="e">
        <f>VLOOKUP(#REF!,[1]Dpto!$G$2:$I$1125,2,FALSE)</f>
        <v>#REF!</v>
      </c>
      <c r="C124" s="9" t="str">
        <f>VLOOKUP(X124,[1]Proyectos!$B$2:$D$3,3,FALSE)</f>
        <v>CONSER</v>
      </c>
      <c r="D124" s="9" t="e">
        <f>VLOOKUP(#REF!,[1]Proyectos!$D$6:$E$9,2,FALSE)</f>
        <v>#REF!</v>
      </c>
      <c r="E124" s="9" t="e">
        <f>VLOOKUP(#REF!,[1]Proyectos!$B$12:$C$22,2,FALSE)</f>
        <v>#REF!</v>
      </c>
      <c r="F124" s="9" t="e">
        <f>VLOOKUP(#REF!,[1]Indi!$B$9:$C$36,2,FALSE)</f>
        <v>#REF!</v>
      </c>
      <c r="G124" s="9" t="str">
        <f>+IFERROR(IF(D124="MISIONAL",VLOOKUP(AC124,[1]Actividades!$B$12:$C$25,2,FALSE),IF(D124="TASAS",VLOOKUP(AC124,[1]Actividades!$B$26:$C$34,2,FALSE),IF(D124="MIPG",VLOOKUP(AC124,[1]Actividades!$B$35:$C$41,2,FALSE),IF(D124="INFRA",VLOOKUP(AC124,[1]Actividades!$B$42:$C$44,2,FALSE),"")))),"")</f>
        <v/>
      </c>
      <c r="H124" s="3"/>
      <c r="I124" s="7" t="s">
        <v>589</v>
      </c>
      <c r="J124" s="10" t="s">
        <v>663</v>
      </c>
      <c r="K124" s="7" t="s">
        <v>125</v>
      </c>
      <c r="L124" s="7" t="s">
        <v>141</v>
      </c>
      <c r="M124" s="145" t="s">
        <v>13</v>
      </c>
      <c r="N124" s="7" t="s">
        <v>467</v>
      </c>
      <c r="O124" s="7" t="s">
        <v>7</v>
      </c>
      <c r="P124" s="7" t="s">
        <v>6</v>
      </c>
      <c r="Q124" s="146">
        <v>40000000</v>
      </c>
      <c r="R124" s="242">
        <f>20484446+5254997-581498</f>
        <v>25157945</v>
      </c>
      <c r="S124" s="8">
        <v>10000000</v>
      </c>
      <c r="T124" s="8"/>
      <c r="U124" s="8"/>
      <c r="V124" s="35">
        <f t="shared" si="10"/>
        <v>24842055</v>
      </c>
      <c r="W124" s="35">
        <f t="shared" si="11"/>
        <v>24842055</v>
      </c>
      <c r="X124" s="26" t="s">
        <v>465</v>
      </c>
      <c r="Y124" s="10" t="s">
        <v>19</v>
      </c>
      <c r="Z124" s="147">
        <v>202300000000060</v>
      </c>
      <c r="AA124" s="147" t="s">
        <v>493</v>
      </c>
      <c r="AB124" s="10" t="str">
        <f t="shared" si="9"/>
        <v>3202032</v>
      </c>
      <c r="AC124" s="10"/>
      <c r="AD124" s="147" t="s">
        <v>128</v>
      </c>
      <c r="AE124" s="3"/>
      <c r="AF124" s="3"/>
      <c r="AG124" s="3"/>
      <c r="AH124" s="3"/>
      <c r="AI124" s="3"/>
      <c r="AJ124" s="3"/>
      <c r="AK124" s="3"/>
      <c r="AL124" s="3"/>
      <c r="AM124" s="3"/>
      <c r="AN124" s="3"/>
      <c r="AO124" s="3"/>
      <c r="AP124" s="3"/>
      <c r="AQ124" s="3"/>
      <c r="AR124" s="3"/>
    </row>
    <row r="125" spans="1:44" ht="51" customHeight="1" x14ac:dyDescent="0.3">
      <c r="A125" s="9" t="s">
        <v>0</v>
      </c>
      <c r="B125" s="9" t="e">
        <f>VLOOKUP(#REF!,[1]Dpto!$G$2:$I$1125,2,FALSE)</f>
        <v>#REF!</v>
      </c>
      <c r="C125" s="9" t="str">
        <f>VLOOKUP(X125,[1]Proyectos!$B$2:$D$3,3,FALSE)</f>
        <v>CONSER</v>
      </c>
      <c r="D125" s="9" t="e">
        <f>VLOOKUP(#REF!,[1]Proyectos!$D$6:$E$9,2,FALSE)</f>
        <v>#REF!</v>
      </c>
      <c r="E125" s="9" t="e">
        <f>VLOOKUP(#REF!,[1]Proyectos!$B$12:$C$22,2,FALSE)</f>
        <v>#REF!</v>
      </c>
      <c r="F125" s="9" t="e">
        <f>VLOOKUP(#REF!,[1]Indi!$B$9:$C$36,2,FALSE)</f>
        <v>#REF!</v>
      </c>
      <c r="G125" s="9" t="str">
        <f>+IFERROR(IF(D125="MISIONAL",VLOOKUP(AC125,[1]Actividades!$B$12:$C$25,2,FALSE),IF(D125="TASAS",VLOOKUP(AC125,[1]Actividades!$B$26:$C$34,2,FALSE),IF(D125="MIPG",VLOOKUP(AC125,[1]Actividades!$B$35:$C$41,2,FALSE),IF(D125="INFRA",VLOOKUP(AC125,[1]Actividades!$B$42:$C$44,2,FALSE),"")))),"")</f>
        <v/>
      </c>
      <c r="H125" s="3"/>
      <c r="I125" s="7" t="s">
        <v>590</v>
      </c>
      <c r="J125" s="10" t="s">
        <v>663</v>
      </c>
      <c r="K125" s="7" t="s">
        <v>125</v>
      </c>
      <c r="L125" s="7" t="s">
        <v>141</v>
      </c>
      <c r="M125" s="145" t="s">
        <v>13</v>
      </c>
      <c r="N125" s="7" t="s">
        <v>467</v>
      </c>
      <c r="O125" s="7" t="s">
        <v>57</v>
      </c>
      <c r="P125" s="7" t="s">
        <v>6</v>
      </c>
      <c r="Q125" s="146">
        <v>195164446</v>
      </c>
      <c r="R125" s="35"/>
      <c r="S125" s="8"/>
      <c r="T125" s="8"/>
      <c r="U125" s="8"/>
      <c r="V125" s="35">
        <f t="shared" si="10"/>
        <v>195164446</v>
      </c>
      <c r="W125" s="35">
        <f t="shared" si="11"/>
        <v>195164446</v>
      </c>
      <c r="X125" s="26" t="s">
        <v>465</v>
      </c>
      <c r="Y125" s="10" t="s">
        <v>19</v>
      </c>
      <c r="Z125" s="147">
        <v>202300000000060</v>
      </c>
      <c r="AA125" s="147" t="s">
        <v>493</v>
      </c>
      <c r="AB125" s="10" t="str">
        <f t="shared" si="9"/>
        <v>3202032</v>
      </c>
      <c r="AC125" s="10"/>
      <c r="AD125" s="147" t="s">
        <v>128</v>
      </c>
      <c r="AE125" s="3"/>
      <c r="AF125" s="3"/>
      <c r="AG125" s="3"/>
      <c r="AH125" s="3"/>
      <c r="AI125" s="3"/>
      <c r="AJ125" s="3"/>
      <c r="AK125" s="3"/>
      <c r="AL125" s="3"/>
      <c r="AM125" s="3"/>
      <c r="AN125" s="3"/>
      <c r="AO125" s="3"/>
      <c r="AP125" s="3"/>
      <c r="AQ125" s="3"/>
      <c r="AR125" s="3"/>
    </row>
    <row r="126" spans="1:44" ht="51" customHeight="1" x14ac:dyDescent="0.3">
      <c r="A126" s="9" t="s">
        <v>0</v>
      </c>
      <c r="B126" s="9" t="e">
        <f>VLOOKUP(#REF!,[1]Dpto!$G$2:$I$1125,2,FALSE)</f>
        <v>#REF!</v>
      </c>
      <c r="C126" s="9" t="str">
        <f>VLOOKUP(X126,[1]Proyectos!$B$2:$D$3,3,FALSE)</f>
        <v>CONSER</v>
      </c>
      <c r="D126" s="9" t="e">
        <f>VLOOKUP(#REF!,[1]Proyectos!$D$6:$E$9,2,FALSE)</f>
        <v>#REF!</v>
      </c>
      <c r="E126" s="9" t="e">
        <f>VLOOKUP(#REF!,[1]Proyectos!$B$12:$C$22,2,FALSE)</f>
        <v>#REF!</v>
      </c>
      <c r="F126" s="9" t="e">
        <f>VLOOKUP(#REF!,[1]Indi!$B$9:$C$36,2,FALSE)</f>
        <v>#REF!</v>
      </c>
      <c r="G126" s="9" t="str">
        <f>+IFERROR(IF(D126="MISIONAL",VLOOKUP(AC126,[1]Actividades!$B$12:$C$25,2,FALSE),IF(D126="TASAS",VLOOKUP(AC126,[1]Actividades!$B$26:$C$34,2,FALSE),IF(D126="MIPG",VLOOKUP(AC126,[1]Actividades!$B$35:$C$41,2,FALSE),IF(D126="INFRA",VLOOKUP(AC126,[1]Actividades!$B$42:$C$44,2,FALSE),"")))),"")</f>
        <v/>
      </c>
      <c r="H126" s="3"/>
      <c r="I126" s="7" t="s">
        <v>591</v>
      </c>
      <c r="J126" s="10" t="s">
        <v>663</v>
      </c>
      <c r="K126" s="7" t="s">
        <v>125</v>
      </c>
      <c r="L126" s="7" t="s">
        <v>141</v>
      </c>
      <c r="M126" s="145" t="s">
        <v>8</v>
      </c>
      <c r="N126" s="7" t="s">
        <v>467</v>
      </c>
      <c r="O126" s="7" t="s">
        <v>7</v>
      </c>
      <c r="P126" s="7" t="s">
        <v>6</v>
      </c>
      <c r="Q126" s="146">
        <v>6870400</v>
      </c>
      <c r="R126" s="35"/>
      <c r="S126" s="8"/>
      <c r="T126" s="8"/>
      <c r="U126" s="8"/>
      <c r="V126" s="35">
        <f t="shared" si="10"/>
        <v>6870400</v>
      </c>
      <c r="W126" s="35">
        <f t="shared" si="11"/>
        <v>6870400</v>
      </c>
      <c r="X126" s="26" t="s">
        <v>465</v>
      </c>
      <c r="Y126" s="10" t="s">
        <v>19</v>
      </c>
      <c r="Z126" s="147">
        <v>202300000000060</v>
      </c>
      <c r="AA126" s="147" t="s">
        <v>493</v>
      </c>
      <c r="AB126" s="10" t="str">
        <f t="shared" si="9"/>
        <v>3202032</v>
      </c>
      <c r="AC126" s="10"/>
      <c r="AD126" s="147" t="s">
        <v>128</v>
      </c>
      <c r="AE126" s="3"/>
      <c r="AF126" s="3"/>
      <c r="AG126" s="3"/>
      <c r="AH126" s="3"/>
      <c r="AI126" s="3"/>
      <c r="AJ126" s="3"/>
      <c r="AK126" s="3"/>
      <c r="AL126" s="3"/>
      <c r="AM126" s="3"/>
      <c r="AN126" s="3"/>
      <c r="AO126" s="3"/>
      <c r="AP126" s="3"/>
      <c r="AQ126" s="3"/>
      <c r="AR126" s="3"/>
    </row>
    <row r="127" spans="1:44" ht="51" customHeight="1" x14ac:dyDescent="0.3">
      <c r="A127" s="9"/>
      <c r="B127" s="9"/>
      <c r="C127" s="9"/>
      <c r="D127" s="9"/>
      <c r="E127" s="9"/>
      <c r="F127" s="9"/>
      <c r="G127" s="9"/>
      <c r="H127" s="3"/>
      <c r="I127" s="7" t="s">
        <v>592</v>
      </c>
      <c r="J127" s="10" t="s">
        <v>663</v>
      </c>
      <c r="K127" s="7" t="s">
        <v>125</v>
      </c>
      <c r="L127" s="7" t="s">
        <v>141</v>
      </c>
      <c r="M127" s="145" t="s">
        <v>8</v>
      </c>
      <c r="N127" s="7" t="s">
        <v>467</v>
      </c>
      <c r="O127" s="7" t="s">
        <v>57</v>
      </c>
      <c r="P127" s="7" t="s">
        <v>6</v>
      </c>
      <c r="Q127" s="146">
        <v>107325154</v>
      </c>
      <c r="R127" s="35"/>
      <c r="S127" s="8"/>
      <c r="T127" s="8"/>
      <c r="U127" s="8"/>
      <c r="V127" s="35">
        <f t="shared" si="10"/>
        <v>107325154</v>
      </c>
      <c r="W127" s="35">
        <f t="shared" si="11"/>
        <v>107325154</v>
      </c>
      <c r="X127" s="26" t="s">
        <v>465</v>
      </c>
      <c r="Y127" s="10" t="s">
        <v>19</v>
      </c>
      <c r="Z127" s="147">
        <v>202300000000060</v>
      </c>
      <c r="AA127" s="147" t="s">
        <v>493</v>
      </c>
      <c r="AB127" s="10" t="str">
        <f t="shared" si="9"/>
        <v>3202032</v>
      </c>
      <c r="AC127" s="10"/>
      <c r="AD127" s="147" t="s">
        <v>128</v>
      </c>
      <c r="AE127" s="3"/>
      <c r="AF127" s="3"/>
      <c r="AG127" s="3"/>
      <c r="AH127" s="3"/>
      <c r="AI127" s="3"/>
      <c r="AJ127" s="3"/>
      <c r="AK127" s="3"/>
      <c r="AL127" s="3"/>
      <c r="AM127" s="3"/>
      <c r="AN127" s="3"/>
      <c r="AO127" s="3"/>
      <c r="AP127" s="3"/>
      <c r="AQ127" s="3"/>
      <c r="AR127" s="3"/>
    </row>
    <row r="128" spans="1:44" ht="51" customHeight="1" x14ac:dyDescent="0.3">
      <c r="A128" s="9" t="s">
        <v>0</v>
      </c>
      <c r="B128" s="9" t="e">
        <f>VLOOKUP(#REF!,[1]Dpto!$G$2:$I$1125,2,FALSE)</f>
        <v>#REF!</v>
      </c>
      <c r="C128" s="9" t="str">
        <f>VLOOKUP(X128,[1]Proyectos!$B$2:$D$3,3,FALSE)</f>
        <v>CONSER</v>
      </c>
      <c r="D128" s="9" t="e">
        <f>VLOOKUP(#REF!,[1]Proyectos!$D$6:$E$9,2,FALSE)</f>
        <v>#REF!</v>
      </c>
      <c r="E128" s="9" t="e">
        <f>VLOOKUP(#REF!,[1]Proyectos!$B$12:$C$22,2,FALSE)</f>
        <v>#REF!</v>
      </c>
      <c r="F128" s="9" t="e">
        <f>VLOOKUP(#REF!,[1]Indi!$B$9:$C$36,2,FALSE)</f>
        <v>#REF!</v>
      </c>
      <c r="G128" s="9" t="str">
        <f>+IFERROR(IF(D128="MISIONAL",VLOOKUP(AC128,[1]Actividades!$B$12:$C$25,2,FALSE),IF(D128="TASAS",VLOOKUP(AC128,[1]Actividades!$B$26:$C$34,2,FALSE),IF(D128="MIPG",VLOOKUP(AC128,[1]Actividades!$B$35:$C$41,2,FALSE),IF(D128="INFRA",VLOOKUP(AC128,[1]Actividades!$B$42:$C$44,2,FALSE),"")))),"")</f>
        <v/>
      </c>
      <c r="H128" s="3"/>
      <c r="I128" s="7" t="s">
        <v>593</v>
      </c>
      <c r="J128" s="10" t="s">
        <v>663</v>
      </c>
      <c r="K128" s="7" t="s">
        <v>125</v>
      </c>
      <c r="L128" s="7" t="s">
        <v>141</v>
      </c>
      <c r="M128" s="145" t="s">
        <v>13</v>
      </c>
      <c r="N128" s="7" t="s">
        <v>467</v>
      </c>
      <c r="O128" s="7" t="s">
        <v>57</v>
      </c>
      <c r="P128" s="7" t="s">
        <v>6</v>
      </c>
      <c r="Q128" s="146">
        <v>62400750</v>
      </c>
      <c r="R128" s="35"/>
      <c r="S128" s="8"/>
      <c r="T128" s="8"/>
      <c r="U128" s="8"/>
      <c r="V128" s="35">
        <f t="shared" si="10"/>
        <v>62400750</v>
      </c>
      <c r="W128" s="35">
        <f t="shared" si="11"/>
        <v>62400750</v>
      </c>
      <c r="X128" s="26" t="s">
        <v>465</v>
      </c>
      <c r="Y128" s="10" t="s">
        <v>19</v>
      </c>
      <c r="Z128" s="147">
        <v>202300000000060</v>
      </c>
      <c r="AA128" s="147" t="s">
        <v>60</v>
      </c>
      <c r="AB128" s="10" t="str">
        <f t="shared" si="9"/>
        <v>3202038</v>
      </c>
      <c r="AC128" s="10"/>
      <c r="AD128" s="147" t="s">
        <v>134</v>
      </c>
      <c r="AE128" s="3"/>
      <c r="AF128" s="3"/>
      <c r="AG128" s="3"/>
      <c r="AH128" s="3"/>
      <c r="AI128" s="3"/>
      <c r="AJ128" s="3"/>
      <c r="AK128" s="3"/>
      <c r="AL128" s="3"/>
      <c r="AM128" s="3"/>
      <c r="AN128" s="3"/>
      <c r="AO128" s="3"/>
      <c r="AP128" s="3"/>
      <c r="AQ128" s="3"/>
      <c r="AR128" s="3"/>
    </row>
    <row r="129" spans="1:44" ht="51" customHeight="1" x14ac:dyDescent="0.3">
      <c r="A129" s="9" t="s">
        <v>0</v>
      </c>
      <c r="B129" s="9" t="e">
        <f>VLOOKUP(#REF!,[1]Dpto!$G$2:$I$1125,2,FALSE)</f>
        <v>#REF!</v>
      </c>
      <c r="C129" s="9" t="str">
        <f>VLOOKUP(X129,[1]Proyectos!$B$2:$D$3,3,FALSE)</f>
        <v>CONSER</v>
      </c>
      <c r="D129" s="9" t="e">
        <f>VLOOKUP(#REF!,[1]Proyectos!$D$6:$E$9,2,FALSE)</f>
        <v>#REF!</v>
      </c>
      <c r="E129" s="9" t="e">
        <f>VLOOKUP(#REF!,[1]Proyectos!$B$12:$C$22,2,FALSE)</f>
        <v>#REF!</v>
      </c>
      <c r="F129" s="9" t="e">
        <f>VLOOKUP(#REF!,[1]Indi!$B$9:$C$36,2,FALSE)</f>
        <v>#REF!</v>
      </c>
      <c r="G129" s="9" t="str">
        <f>+IFERROR(IF(D129="MISIONAL",VLOOKUP(AC129,[1]Actividades!$B$12:$C$25,2,FALSE),IF(D129="TASAS",VLOOKUP(AC129,[1]Actividades!$B$26:$C$34,2,FALSE),IF(D129="MIPG",VLOOKUP(AC129,[1]Actividades!$B$35:$C$41,2,FALSE),IF(D129="INFRA",VLOOKUP(AC129,[1]Actividades!$B$42:$C$44,2,FALSE),"")))),"")</f>
        <v/>
      </c>
      <c r="H129" s="3"/>
      <c r="I129" s="7" t="s">
        <v>594</v>
      </c>
      <c r="J129" s="10" t="s">
        <v>663</v>
      </c>
      <c r="K129" s="7" t="s">
        <v>125</v>
      </c>
      <c r="L129" s="7" t="s">
        <v>141</v>
      </c>
      <c r="M129" s="145" t="s">
        <v>8</v>
      </c>
      <c r="N129" s="7" t="s">
        <v>467</v>
      </c>
      <c r="O129" s="7" t="s">
        <v>57</v>
      </c>
      <c r="P129" s="7" t="s">
        <v>6</v>
      </c>
      <c r="Q129" s="146">
        <v>40385000</v>
      </c>
      <c r="R129" s="35"/>
      <c r="S129" s="8"/>
      <c r="T129" s="8"/>
      <c r="U129" s="8"/>
      <c r="V129" s="35">
        <f t="shared" si="10"/>
        <v>40385000</v>
      </c>
      <c r="W129" s="35">
        <f t="shared" si="11"/>
        <v>40385000</v>
      </c>
      <c r="X129" s="26" t="s">
        <v>465</v>
      </c>
      <c r="Y129" s="10" t="s">
        <v>19</v>
      </c>
      <c r="Z129" s="147">
        <v>202300000000060</v>
      </c>
      <c r="AA129" s="147" t="s">
        <v>60</v>
      </c>
      <c r="AB129" s="10" t="str">
        <f t="shared" si="9"/>
        <v>3202038</v>
      </c>
      <c r="AC129" s="10"/>
      <c r="AD129" s="147" t="s">
        <v>134</v>
      </c>
      <c r="AE129" s="3"/>
      <c r="AF129" s="3"/>
      <c r="AG129" s="3"/>
      <c r="AH129" s="3"/>
      <c r="AI129" s="3"/>
      <c r="AJ129" s="3"/>
      <c r="AK129" s="3"/>
      <c r="AL129" s="3"/>
      <c r="AM129" s="3"/>
      <c r="AN129" s="3"/>
      <c r="AO129" s="3"/>
      <c r="AP129" s="3"/>
      <c r="AQ129" s="3"/>
      <c r="AR129" s="3"/>
    </row>
    <row r="130" spans="1:44" ht="51" customHeight="1" x14ac:dyDescent="0.3">
      <c r="A130" s="9" t="s">
        <v>0</v>
      </c>
      <c r="B130" s="9" t="e">
        <f>VLOOKUP(#REF!,[1]Dpto!$G$2:$I$1125,2,FALSE)</f>
        <v>#REF!</v>
      </c>
      <c r="C130" s="9" t="str">
        <f>VLOOKUP(X130,[1]Proyectos!$B$2:$D$3,3,FALSE)</f>
        <v>CONSER</v>
      </c>
      <c r="D130" s="9" t="e">
        <f>VLOOKUP(#REF!,[1]Proyectos!$D$6:$E$9,2,FALSE)</f>
        <v>#REF!</v>
      </c>
      <c r="E130" s="9" t="e">
        <f>VLOOKUP(#REF!,[1]Proyectos!$B$12:$C$22,2,FALSE)</f>
        <v>#REF!</v>
      </c>
      <c r="F130" s="9" t="e">
        <f>VLOOKUP(#REF!,[1]Indi!$B$9:$C$36,2,FALSE)</f>
        <v>#REF!</v>
      </c>
      <c r="G130" s="9" t="str">
        <f>+IFERROR(IF(D130="MISIONAL",VLOOKUP(AC130,[1]Actividades!$B$12:$C$25,2,FALSE),IF(D130="TASAS",VLOOKUP(AC130,[1]Actividades!$B$26:$C$34,2,FALSE),IF(D130="MIPG",VLOOKUP(AC130,[1]Actividades!$B$35:$C$41,2,FALSE),IF(D130="INFRA",VLOOKUP(AC130,[1]Actividades!$B$42:$C$44,2,FALSE),"")))),"")</f>
        <v/>
      </c>
      <c r="H130" s="3"/>
      <c r="I130" s="7" t="s">
        <v>595</v>
      </c>
      <c r="J130" s="10" t="s">
        <v>663</v>
      </c>
      <c r="K130" s="7" t="s">
        <v>125</v>
      </c>
      <c r="L130" s="7" t="s">
        <v>141</v>
      </c>
      <c r="M130" s="145" t="s">
        <v>13</v>
      </c>
      <c r="N130" s="7" t="s">
        <v>467</v>
      </c>
      <c r="O130" s="7" t="s">
        <v>57</v>
      </c>
      <c r="P130" s="7" t="s">
        <v>6</v>
      </c>
      <c r="Q130" s="146">
        <v>165945000</v>
      </c>
      <c r="R130" s="35"/>
      <c r="S130" s="8"/>
      <c r="T130" s="8"/>
      <c r="U130" s="8"/>
      <c r="V130" s="35">
        <f t="shared" si="10"/>
        <v>165945000</v>
      </c>
      <c r="W130" s="35">
        <f t="shared" si="11"/>
        <v>165945000</v>
      </c>
      <c r="X130" s="26" t="s">
        <v>465</v>
      </c>
      <c r="Y130" s="10" t="s">
        <v>19</v>
      </c>
      <c r="Z130" s="147">
        <v>202300000000060</v>
      </c>
      <c r="AA130" s="182" t="s">
        <v>462</v>
      </c>
      <c r="AB130" s="10" t="str">
        <f t="shared" si="9"/>
        <v>3202053</v>
      </c>
      <c r="AC130" s="10"/>
      <c r="AD130" s="147" t="s">
        <v>136</v>
      </c>
      <c r="AE130" s="3"/>
      <c r="AF130" s="3"/>
      <c r="AG130" s="3"/>
      <c r="AH130" s="3"/>
      <c r="AI130" s="3"/>
      <c r="AJ130" s="3"/>
      <c r="AK130" s="3"/>
      <c r="AL130" s="3"/>
      <c r="AM130" s="3"/>
      <c r="AN130" s="3"/>
      <c r="AO130" s="3"/>
      <c r="AP130" s="3"/>
      <c r="AQ130" s="3"/>
      <c r="AR130" s="3"/>
    </row>
    <row r="131" spans="1:44" ht="51" customHeight="1" x14ac:dyDescent="0.3">
      <c r="A131" s="9" t="s">
        <v>0</v>
      </c>
      <c r="B131" s="9" t="e">
        <f>VLOOKUP(#REF!,[1]Dpto!$G$2:$I$1125,2,FALSE)</f>
        <v>#REF!</v>
      </c>
      <c r="C131" s="9" t="str">
        <f>VLOOKUP(X131,[1]Proyectos!$B$2:$D$3,3,FALSE)</f>
        <v>CONSER</v>
      </c>
      <c r="D131" s="9" t="e">
        <f>VLOOKUP(#REF!,[1]Proyectos!$D$6:$E$9,2,FALSE)</f>
        <v>#REF!</v>
      </c>
      <c r="E131" s="9" t="e">
        <f>VLOOKUP(#REF!,[1]Proyectos!$B$12:$C$22,2,FALSE)</f>
        <v>#REF!</v>
      </c>
      <c r="F131" s="9" t="e">
        <f>VLOOKUP(#REF!,[1]Indi!$B$9:$C$36,2,FALSE)</f>
        <v>#REF!</v>
      </c>
      <c r="G131" s="9" t="str">
        <f>+IFERROR(IF(D131="MISIONAL",VLOOKUP(AC131,[1]Actividades!$B$12:$C$25,2,FALSE),IF(D131="TASAS",VLOOKUP(AC131,[1]Actividades!$B$26:$C$34,2,FALSE),IF(D131="MIPG",VLOOKUP(AC131,[1]Actividades!$B$35:$C$41,2,FALSE),IF(D131="INFRA",VLOOKUP(AC131,[1]Actividades!$B$42:$C$44,2,FALSE),"")))),"")</f>
        <v/>
      </c>
      <c r="H131" s="3"/>
      <c r="I131" s="7" t="s">
        <v>596</v>
      </c>
      <c r="J131" s="10" t="s">
        <v>663</v>
      </c>
      <c r="K131" s="7" t="s">
        <v>125</v>
      </c>
      <c r="L131" s="7" t="s">
        <v>141</v>
      </c>
      <c r="M131" s="145" t="s">
        <v>8</v>
      </c>
      <c r="N131" s="7" t="s">
        <v>467</v>
      </c>
      <c r="O131" s="7" t="s">
        <v>7</v>
      </c>
      <c r="P131" s="7" t="s">
        <v>6</v>
      </c>
      <c r="Q131" s="146">
        <v>45945000</v>
      </c>
      <c r="R131" s="242">
        <v>59000</v>
      </c>
      <c r="S131" s="8"/>
      <c r="T131" s="8"/>
      <c r="U131" s="8"/>
      <c r="V131" s="35">
        <f t="shared" si="10"/>
        <v>45886000</v>
      </c>
      <c r="W131" s="35">
        <f t="shared" si="11"/>
        <v>45886000</v>
      </c>
      <c r="X131" s="26" t="s">
        <v>465</v>
      </c>
      <c r="Y131" s="10" t="s">
        <v>19</v>
      </c>
      <c r="Z131" s="147">
        <v>202300000000060</v>
      </c>
      <c r="AA131" s="147" t="s">
        <v>462</v>
      </c>
      <c r="AB131" s="10" t="str">
        <f t="shared" si="9"/>
        <v>3202053</v>
      </c>
      <c r="AC131" s="10"/>
      <c r="AD131" s="147" t="s">
        <v>136</v>
      </c>
      <c r="AE131" s="3"/>
      <c r="AF131" s="3"/>
      <c r="AG131" s="3"/>
      <c r="AH131" s="3"/>
      <c r="AI131" s="3"/>
      <c r="AJ131" s="3"/>
      <c r="AK131" s="3"/>
      <c r="AL131" s="3"/>
      <c r="AM131" s="3"/>
      <c r="AN131" s="3"/>
      <c r="AO131" s="3"/>
      <c r="AP131" s="3"/>
      <c r="AQ131" s="3"/>
      <c r="AR131" s="3"/>
    </row>
    <row r="132" spans="1:44" ht="51" customHeight="1" x14ac:dyDescent="0.3">
      <c r="A132" s="9" t="s">
        <v>0</v>
      </c>
      <c r="B132" s="9" t="e">
        <f>VLOOKUP(#REF!,[1]Dpto!$G$2:$I$1125,2,FALSE)</f>
        <v>#REF!</v>
      </c>
      <c r="C132" s="9" t="str">
        <f>VLOOKUP(X132,[1]Proyectos!$B$2:$D$3,3,FALSE)</f>
        <v>CONSER</v>
      </c>
      <c r="D132" s="9" t="e">
        <f>VLOOKUP(#REF!,[1]Proyectos!$D$6:$E$9,2,FALSE)</f>
        <v>#REF!</v>
      </c>
      <c r="E132" s="9" t="e">
        <f>VLOOKUP(#REF!,[1]Proyectos!$B$12:$C$22,2,FALSE)</f>
        <v>#REF!</v>
      </c>
      <c r="F132" s="9" t="e">
        <f>VLOOKUP(#REF!,[1]Indi!$B$9:$C$36,2,FALSE)</f>
        <v>#REF!</v>
      </c>
      <c r="G132" s="9" t="str">
        <f>+IFERROR(IF(D132="MISIONAL",VLOOKUP(AC132,[1]Actividades!$B$12:$C$25,2,FALSE),IF(D132="TASAS",VLOOKUP(AC132,[1]Actividades!$B$26:$C$34,2,FALSE),IF(D132="MIPG",VLOOKUP(AC132,[1]Actividades!$B$35:$C$41,2,FALSE),IF(D132="INFRA",VLOOKUP(AC132,[1]Actividades!$B$42:$C$44,2,FALSE),"")))),"")</f>
        <v/>
      </c>
      <c r="H132" s="3"/>
      <c r="I132" s="7" t="s">
        <v>597</v>
      </c>
      <c r="J132" s="10" t="s">
        <v>663</v>
      </c>
      <c r="K132" s="7" t="s">
        <v>125</v>
      </c>
      <c r="L132" s="7" t="s">
        <v>141</v>
      </c>
      <c r="M132" s="145" t="s">
        <v>13</v>
      </c>
      <c r="N132" s="7" t="s">
        <v>467</v>
      </c>
      <c r="O132" s="7" t="s">
        <v>57</v>
      </c>
      <c r="P132" s="7" t="s">
        <v>6</v>
      </c>
      <c r="Q132" s="146">
        <v>49875000</v>
      </c>
      <c r="R132" s="35"/>
      <c r="S132" s="8"/>
      <c r="T132" s="8"/>
      <c r="U132" s="8"/>
      <c r="V132" s="35">
        <f t="shared" si="10"/>
        <v>49875000</v>
      </c>
      <c r="W132" s="35">
        <f t="shared" si="11"/>
        <v>49875000</v>
      </c>
      <c r="X132" s="26" t="s">
        <v>465</v>
      </c>
      <c r="Y132" s="10" t="s">
        <v>19</v>
      </c>
      <c r="Z132" s="147">
        <v>202300000000060</v>
      </c>
      <c r="AA132" s="147" t="s">
        <v>462</v>
      </c>
      <c r="AB132" s="10" t="str">
        <f t="shared" si="9"/>
        <v>3202053</v>
      </c>
      <c r="AC132" s="10"/>
      <c r="AD132" s="147" t="s">
        <v>133</v>
      </c>
      <c r="AE132" s="3"/>
      <c r="AF132" s="3"/>
      <c r="AG132" s="3"/>
      <c r="AH132" s="3"/>
      <c r="AI132" s="3"/>
      <c r="AJ132" s="3"/>
      <c r="AK132" s="3"/>
      <c r="AL132" s="3"/>
      <c r="AM132" s="3"/>
      <c r="AN132" s="3"/>
      <c r="AO132" s="3"/>
      <c r="AP132" s="3"/>
      <c r="AQ132" s="3"/>
      <c r="AR132" s="3"/>
    </row>
    <row r="133" spans="1:44" ht="51" customHeight="1" x14ac:dyDescent="0.3">
      <c r="A133" s="9" t="s">
        <v>0</v>
      </c>
      <c r="B133" s="9" t="e">
        <f>VLOOKUP(#REF!,[1]Dpto!$G$2:$I$1125,2,FALSE)</f>
        <v>#REF!</v>
      </c>
      <c r="C133" s="9" t="str">
        <f>VLOOKUP(X133,[1]Proyectos!$B$2:$D$3,3,FALSE)</f>
        <v>CONSER</v>
      </c>
      <c r="D133" s="9" t="e">
        <f>VLOOKUP(#REF!,[1]Proyectos!$D$6:$E$9,2,FALSE)</f>
        <v>#REF!</v>
      </c>
      <c r="E133" s="9" t="e">
        <f>VLOOKUP(#REF!,[1]Proyectos!$B$12:$C$22,2,FALSE)</f>
        <v>#REF!</v>
      </c>
      <c r="F133" s="9" t="e">
        <f>VLOOKUP(#REF!,[1]Indi!$B$9:$C$36,2,FALSE)</f>
        <v>#REF!</v>
      </c>
      <c r="G133" s="9" t="str">
        <f>+IFERROR(IF(D133="MISIONAL",VLOOKUP(AC133,[1]Actividades!$B$12:$C$25,2,FALSE),IF(D133="TASAS",VLOOKUP(AC133,[1]Actividades!$B$26:$C$34,2,FALSE),IF(D133="MIPG",VLOOKUP(AC133,[1]Actividades!$B$35:$C$41,2,FALSE),IF(D133="INFRA",VLOOKUP(AC133,[1]Actividades!$B$42:$C$44,2,FALSE),"")))),"")</f>
        <v/>
      </c>
      <c r="H133" s="3"/>
      <c r="I133" s="7" t="s">
        <v>598</v>
      </c>
      <c r="J133" s="10" t="s">
        <v>663</v>
      </c>
      <c r="K133" s="7" t="s">
        <v>125</v>
      </c>
      <c r="L133" s="7" t="s">
        <v>141</v>
      </c>
      <c r="M133" s="145" t="s">
        <v>8</v>
      </c>
      <c r="N133" s="7" t="s">
        <v>467</v>
      </c>
      <c r="O133" s="7" t="s">
        <v>7</v>
      </c>
      <c r="P133" s="7" t="s">
        <v>6</v>
      </c>
      <c r="Q133" s="146">
        <v>49875000</v>
      </c>
      <c r="R133" s="35"/>
      <c r="S133" s="8"/>
      <c r="T133" s="8"/>
      <c r="U133" s="8"/>
      <c r="V133" s="35">
        <f t="shared" si="10"/>
        <v>49875000</v>
      </c>
      <c r="W133" s="35">
        <f t="shared" si="11"/>
        <v>49875000</v>
      </c>
      <c r="X133" s="26" t="s">
        <v>465</v>
      </c>
      <c r="Y133" s="10" t="s">
        <v>19</v>
      </c>
      <c r="Z133" s="147">
        <v>202300000000060</v>
      </c>
      <c r="AA133" s="147" t="s">
        <v>462</v>
      </c>
      <c r="AB133" s="10" t="str">
        <f t="shared" si="9"/>
        <v>3202053</v>
      </c>
      <c r="AC133" s="10"/>
      <c r="AD133" s="147" t="s">
        <v>133</v>
      </c>
      <c r="AE133" s="3"/>
      <c r="AF133" s="3"/>
      <c r="AG133" s="3"/>
      <c r="AH133" s="3"/>
      <c r="AI133" s="3"/>
      <c r="AJ133" s="3"/>
      <c r="AK133" s="3"/>
      <c r="AL133" s="3"/>
      <c r="AM133" s="3"/>
      <c r="AN133" s="3"/>
      <c r="AO133" s="3"/>
      <c r="AP133" s="3"/>
      <c r="AQ133" s="3"/>
      <c r="AR133" s="3"/>
    </row>
    <row r="134" spans="1:44" ht="51" customHeight="1" x14ac:dyDescent="0.3">
      <c r="A134" s="9" t="s">
        <v>0</v>
      </c>
      <c r="B134" s="9" t="e">
        <f>VLOOKUP(#REF!,[1]Dpto!$G$2:$I$1125,2,FALSE)</f>
        <v>#REF!</v>
      </c>
      <c r="C134" s="9" t="str">
        <f>VLOOKUP(X134,[1]Proyectos!$B$2:$D$3,3,FALSE)</f>
        <v>CONSER</v>
      </c>
      <c r="D134" s="9" t="e">
        <f>VLOOKUP(#REF!,[1]Proyectos!$D$6:$E$9,2,FALSE)</f>
        <v>#REF!</v>
      </c>
      <c r="E134" s="9" t="e">
        <f>VLOOKUP(#REF!,[1]Proyectos!$B$12:$C$22,2,FALSE)</f>
        <v>#REF!</v>
      </c>
      <c r="F134" s="9" t="e">
        <f>VLOOKUP(#REF!,[1]Indi!$B$9:$C$36,2,FALSE)</f>
        <v>#REF!</v>
      </c>
      <c r="G134" s="9" t="str">
        <f>+IFERROR(IF(D134="MISIONAL",VLOOKUP(AC134,[1]Actividades!$B$12:$C$25,2,FALSE),IF(D134="TASAS",VLOOKUP(AC134,[1]Actividades!$B$26:$C$34,2,FALSE),IF(D134="MIPG",VLOOKUP(AC134,[1]Actividades!$B$35:$C$41,2,FALSE),IF(D134="INFRA",VLOOKUP(AC134,[1]Actividades!$B$42:$C$44,2,FALSE),"")))),"")</f>
        <v/>
      </c>
      <c r="H134" s="3"/>
      <c r="I134" s="7" t="s">
        <v>599</v>
      </c>
      <c r="J134" s="10" t="s">
        <v>663</v>
      </c>
      <c r="K134" s="7" t="s">
        <v>125</v>
      </c>
      <c r="L134" s="7" t="s">
        <v>141</v>
      </c>
      <c r="M134" s="145" t="s">
        <v>13</v>
      </c>
      <c r="N134" s="7" t="s">
        <v>467</v>
      </c>
      <c r="O134" s="7" t="s">
        <v>57</v>
      </c>
      <c r="P134" s="7" t="s">
        <v>6</v>
      </c>
      <c r="Q134" s="146">
        <v>43800000</v>
      </c>
      <c r="R134" s="35"/>
      <c r="S134" s="8"/>
      <c r="T134" s="8"/>
      <c r="U134" s="8"/>
      <c r="V134" s="35">
        <f t="shared" si="10"/>
        <v>43800000</v>
      </c>
      <c r="W134" s="35">
        <f t="shared" si="11"/>
        <v>43800000</v>
      </c>
      <c r="X134" s="26" t="s">
        <v>465</v>
      </c>
      <c r="Y134" s="10" t="s">
        <v>19</v>
      </c>
      <c r="Z134" s="147">
        <v>202300000000060</v>
      </c>
      <c r="AA134" s="147" t="s">
        <v>496</v>
      </c>
      <c r="AB134" s="10" t="str">
        <f t="shared" ref="AB134:AB197" si="12">MID(I134,SEARCH("-",I134)+1,SEARCH("-",I134,SEARCH("-",I134)+1)-SEARCH("-",I134)-1)</f>
        <v>3202056</v>
      </c>
      <c r="AC134" s="10"/>
      <c r="AD134" s="147" t="s">
        <v>129</v>
      </c>
      <c r="AE134" s="3"/>
      <c r="AF134" s="3"/>
      <c r="AG134" s="3"/>
      <c r="AH134" s="3"/>
      <c r="AI134" s="3"/>
      <c r="AJ134" s="3"/>
      <c r="AK134" s="3"/>
      <c r="AL134" s="3"/>
      <c r="AM134" s="3"/>
      <c r="AN134" s="3"/>
      <c r="AO134" s="3"/>
      <c r="AP134" s="3"/>
      <c r="AQ134" s="3"/>
      <c r="AR134" s="3"/>
    </row>
    <row r="135" spans="1:44" ht="51" customHeight="1" x14ac:dyDescent="0.3">
      <c r="A135" s="9" t="s">
        <v>0</v>
      </c>
      <c r="B135" s="9" t="e">
        <f>VLOOKUP(#REF!,[1]Dpto!$G$2:$I$1125,2,FALSE)</f>
        <v>#REF!</v>
      </c>
      <c r="C135" s="9" t="str">
        <f>VLOOKUP(X135,[1]Proyectos!$B$2:$D$3,3,FALSE)</f>
        <v>CONSER</v>
      </c>
      <c r="D135" s="9" t="e">
        <f>VLOOKUP(#REF!,[1]Proyectos!$D$6:$E$9,2,FALSE)</f>
        <v>#REF!</v>
      </c>
      <c r="E135" s="9" t="e">
        <f>VLOOKUP(#REF!,[1]Proyectos!$B$12:$C$22,2,FALSE)</f>
        <v>#REF!</v>
      </c>
      <c r="F135" s="9" t="e">
        <f>VLOOKUP(#REF!,[1]Indi!$B$9:$C$36,2,FALSE)</f>
        <v>#REF!</v>
      </c>
      <c r="G135" s="9" t="str">
        <f>+IFERROR(IF(D135="MISIONAL",VLOOKUP(AC135,[1]Actividades!$B$12:$C$25,2,FALSE),IF(D135="TASAS",VLOOKUP(AC135,[1]Actividades!$B$26:$C$34,2,FALSE),IF(D135="MIPG",VLOOKUP(AC135,[1]Actividades!$B$35:$C$41,2,FALSE),IF(D135="INFRA",VLOOKUP(AC135,[1]Actividades!$B$42:$C$44,2,FALSE),"")))),"")</f>
        <v/>
      </c>
      <c r="H135" s="3"/>
      <c r="I135" s="7" t="s">
        <v>600</v>
      </c>
      <c r="J135" s="10" t="s">
        <v>663</v>
      </c>
      <c r="K135" s="7" t="s">
        <v>125</v>
      </c>
      <c r="L135" s="7" t="s">
        <v>141</v>
      </c>
      <c r="M135" s="145" t="s">
        <v>8</v>
      </c>
      <c r="N135" s="7" t="s">
        <v>467</v>
      </c>
      <c r="O135" s="7" t="s">
        <v>57</v>
      </c>
      <c r="P135" s="7" t="s">
        <v>6</v>
      </c>
      <c r="Q135" s="146">
        <v>23800000</v>
      </c>
      <c r="R135" s="35"/>
      <c r="S135" s="8"/>
      <c r="T135" s="8"/>
      <c r="U135" s="8"/>
      <c r="V135" s="35">
        <f t="shared" si="10"/>
        <v>23800000</v>
      </c>
      <c r="W135" s="35">
        <f t="shared" si="11"/>
        <v>23800000</v>
      </c>
      <c r="X135" s="26" t="s">
        <v>465</v>
      </c>
      <c r="Y135" s="10" t="s">
        <v>19</v>
      </c>
      <c r="Z135" s="147">
        <v>202300000000060</v>
      </c>
      <c r="AA135" s="147" t="s">
        <v>496</v>
      </c>
      <c r="AB135" s="10" t="str">
        <f t="shared" si="12"/>
        <v>3202056</v>
      </c>
      <c r="AC135" s="10"/>
      <c r="AD135" s="147" t="s">
        <v>129</v>
      </c>
      <c r="AE135" s="3"/>
      <c r="AF135" s="3"/>
      <c r="AG135" s="3"/>
      <c r="AH135" s="3"/>
      <c r="AI135" s="3"/>
      <c r="AJ135" s="3"/>
      <c r="AK135" s="3"/>
      <c r="AL135" s="3"/>
      <c r="AM135" s="3"/>
      <c r="AN135" s="3"/>
      <c r="AO135" s="3"/>
      <c r="AP135" s="3"/>
      <c r="AQ135" s="3"/>
      <c r="AR135" s="3"/>
    </row>
    <row r="136" spans="1:44" ht="51" customHeight="1" x14ac:dyDescent="0.3">
      <c r="A136" s="9" t="s">
        <v>0</v>
      </c>
      <c r="B136" s="9" t="e">
        <f>VLOOKUP(#REF!,[1]Dpto!$G$2:$I$1125,2,FALSE)</f>
        <v>#REF!</v>
      </c>
      <c r="C136" s="9" t="str">
        <f>VLOOKUP(X136,[1]Proyectos!$B$2:$D$3,3,FALSE)</f>
        <v>CONSER</v>
      </c>
      <c r="D136" s="9" t="e">
        <f>VLOOKUP(#REF!,[1]Proyectos!$D$6:$E$9,2,FALSE)</f>
        <v>#REF!</v>
      </c>
      <c r="E136" s="9" t="e">
        <f>VLOOKUP(#REF!,[1]Proyectos!$B$12:$C$22,2,FALSE)</f>
        <v>#REF!</v>
      </c>
      <c r="F136" s="9" t="e">
        <f>VLOOKUP(#REF!,[1]Indi!$B$9:$C$36,2,FALSE)</f>
        <v>#REF!</v>
      </c>
      <c r="G136" s="9" t="str">
        <f>+IFERROR(IF(D136="MISIONAL",VLOOKUP(AC136,[1]Actividades!$B$12:$C$25,2,FALSE),IF(D136="TASAS",VLOOKUP(AC136,[1]Actividades!$B$26:$C$34,2,FALSE),IF(D136="MIPG",VLOOKUP(AC136,[1]Actividades!$B$35:$C$41,2,FALSE),IF(D136="INFRA",VLOOKUP(AC136,[1]Actividades!$B$42:$C$44,2,FALSE),"")))),"")</f>
        <v/>
      </c>
      <c r="H136" s="3"/>
      <c r="I136" s="7" t="s">
        <v>601</v>
      </c>
      <c r="J136" s="10" t="s">
        <v>663</v>
      </c>
      <c r="K136" s="7" t="s">
        <v>125</v>
      </c>
      <c r="L136" s="7" t="s">
        <v>141</v>
      </c>
      <c r="M136" s="145" t="s">
        <v>13</v>
      </c>
      <c r="N136" s="7" t="s">
        <v>467</v>
      </c>
      <c r="O136" s="7" t="s">
        <v>57</v>
      </c>
      <c r="P136" s="7" t="s">
        <v>6</v>
      </c>
      <c r="Q136" s="146">
        <v>46240000</v>
      </c>
      <c r="R136" s="35"/>
      <c r="S136" s="8"/>
      <c r="T136" s="8"/>
      <c r="U136" s="8"/>
      <c r="V136" s="35">
        <f t="shared" si="10"/>
        <v>46240000</v>
      </c>
      <c r="W136" s="35">
        <f t="shared" si="11"/>
        <v>46240000</v>
      </c>
      <c r="X136" s="26" t="s">
        <v>465</v>
      </c>
      <c r="Y136" s="10" t="s">
        <v>19</v>
      </c>
      <c r="Z136" s="147">
        <v>202300000000060</v>
      </c>
      <c r="AA136" s="147" t="s">
        <v>24</v>
      </c>
      <c r="AB136" s="10" t="str">
        <f t="shared" si="12"/>
        <v>3202060</v>
      </c>
      <c r="AC136" s="10"/>
      <c r="AD136" s="147" t="s">
        <v>126</v>
      </c>
      <c r="AE136" s="3"/>
      <c r="AF136" s="3"/>
      <c r="AG136" s="3"/>
      <c r="AH136" s="3"/>
      <c r="AI136" s="3"/>
      <c r="AJ136" s="3"/>
      <c r="AK136" s="3"/>
      <c r="AL136" s="3"/>
      <c r="AM136" s="3"/>
      <c r="AN136" s="3"/>
      <c r="AO136" s="3"/>
      <c r="AP136" s="3"/>
      <c r="AQ136" s="3"/>
      <c r="AR136" s="3"/>
    </row>
    <row r="137" spans="1:44" ht="51" customHeight="1" x14ac:dyDescent="0.3">
      <c r="A137" s="9" t="s">
        <v>0</v>
      </c>
      <c r="B137" s="9" t="e">
        <f>VLOOKUP(#REF!,[1]Dpto!$G$2:$I$1125,2,FALSE)</f>
        <v>#REF!</v>
      </c>
      <c r="C137" s="9" t="str">
        <f>VLOOKUP(X137,[1]Proyectos!$B$2:$D$3,3,FALSE)</f>
        <v>CONSER</v>
      </c>
      <c r="D137" s="9" t="e">
        <f>VLOOKUP(#REF!,[1]Proyectos!$D$6:$E$9,2,FALSE)</f>
        <v>#REF!</v>
      </c>
      <c r="E137" s="9" t="e">
        <f>VLOOKUP(#REF!,[1]Proyectos!$B$12:$C$22,2,FALSE)</f>
        <v>#REF!</v>
      </c>
      <c r="F137" s="9" t="e">
        <f>VLOOKUP(#REF!,[1]Indi!$B$9:$C$36,2,FALSE)</f>
        <v>#REF!</v>
      </c>
      <c r="G137" s="9" t="str">
        <f>+IFERROR(IF(D137="MISIONAL",VLOOKUP(AC137,[1]Actividades!$B$12:$C$25,2,FALSE),IF(D137="TASAS",VLOOKUP(AC137,[1]Actividades!$B$26:$C$34,2,FALSE),IF(D137="MIPG",VLOOKUP(AC137,[1]Actividades!$B$35:$C$41,2,FALSE),IF(D137="INFRA",VLOOKUP(AC137,[1]Actividades!$B$42:$C$44,2,FALSE),"")))),"")</f>
        <v/>
      </c>
      <c r="H137" s="3"/>
      <c r="I137" s="7" t="s">
        <v>602</v>
      </c>
      <c r="J137" s="10" t="s">
        <v>663</v>
      </c>
      <c r="K137" s="7" t="s">
        <v>125</v>
      </c>
      <c r="L137" s="7" t="s">
        <v>141</v>
      </c>
      <c r="M137" s="145" t="s">
        <v>8</v>
      </c>
      <c r="N137" s="7" t="s">
        <v>467</v>
      </c>
      <c r="O137" s="7" t="s">
        <v>57</v>
      </c>
      <c r="P137" s="7" t="s">
        <v>6</v>
      </c>
      <c r="Q137" s="146">
        <v>33240000</v>
      </c>
      <c r="R137" s="35"/>
      <c r="S137" s="8"/>
      <c r="T137" s="8"/>
      <c r="U137" s="8"/>
      <c r="V137" s="35">
        <f t="shared" si="10"/>
        <v>33240000</v>
      </c>
      <c r="W137" s="35">
        <f t="shared" si="11"/>
        <v>33240000</v>
      </c>
      <c r="X137" s="26" t="s">
        <v>465</v>
      </c>
      <c r="Y137" s="10" t="s">
        <v>19</v>
      </c>
      <c r="Z137" s="147">
        <v>202300000000060</v>
      </c>
      <c r="AA137" s="147" t="s">
        <v>24</v>
      </c>
      <c r="AB137" s="10" t="str">
        <f t="shared" si="12"/>
        <v>3202060</v>
      </c>
      <c r="AC137" s="10"/>
      <c r="AD137" s="147" t="s">
        <v>126</v>
      </c>
      <c r="AE137" s="3"/>
      <c r="AF137" s="3"/>
      <c r="AG137" s="3"/>
      <c r="AH137" s="3"/>
      <c r="AI137" s="3"/>
      <c r="AJ137" s="3"/>
      <c r="AK137" s="3"/>
      <c r="AL137" s="3"/>
      <c r="AM137" s="3"/>
      <c r="AN137" s="3"/>
      <c r="AO137" s="3"/>
      <c r="AP137" s="3"/>
      <c r="AQ137" s="3"/>
      <c r="AR137" s="3"/>
    </row>
    <row r="138" spans="1:44" ht="51" customHeight="1" x14ac:dyDescent="0.3">
      <c r="A138" s="9" t="s">
        <v>0</v>
      </c>
      <c r="B138" s="9" t="e">
        <f>VLOOKUP(#REF!,[1]Dpto!$G$2:$I$1125,2,FALSE)</f>
        <v>#REF!</v>
      </c>
      <c r="C138" s="9" t="str">
        <f>VLOOKUP(X138,[1]Proyectos!$B$2:$D$3,3,FALSE)</f>
        <v>CONSER</v>
      </c>
      <c r="D138" s="9" t="e">
        <f>VLOOKUP(#REF!,[1]Proyectos!$D$6:$E$9,2,FALSE)</f>
        <v>#REF!</v>
      </c>
      <c r="E138" s="9" t="e">
        <f>VLOOKUP(#REF!,[1]Proyectos!$B$12:$C$22,2,FALSE)</f>
        <v>#REF!</v>
      </c>
      <c r="F138" s="9" t="e">
        <f>VLOOKUP(#REF!,[1]Indi!$B$9:$C$36,2,FALSE)</f>
        <v>#REF!</v>
      </c>
      <c r="G138" s="9" t="str">
        <f>+IFERROR(IF(D138="MISIONAL",VLOOKUP(AC138,[1]Actividades!$B$12:$C$25,2,FALSE),IF(D138="TASAS",VLOOKUP(AC138,[1]Actividades!$B$26:$C$34,2,FALSE),IF(D138="MIPG",VLOOKUP(AC138,[1]Actividades!$B$35:$C$41,2,FALSE),IF(D138="INFRA",VLOOKUP(AC138,[1]Actividades!$B$42:$C$44,2,FALSE),"")))),"")</f>
        <v/>
      </c>
      <c r="H138" s="3"/>
      <c r="I138" s="7" t="s">
        <v>603</v>
      </c>
      <c r="J138" s="10" t="s">
        <v>663</v>
      </c>
      <c r="K138" s="7" t="s">
        <v>125</v>
      </c>
      <c r="L138" s="7" t="s">
        <v>141</v>
      </c>
      <c r="M138" s="145" t="s">
        <v>13</v>
      </c>
      <c r="N138" s="7" t="s">
        <v>467</v>
      </c>
      <c r="O138" s="7" t="s">
        <v>57</v>
      </c>
      <c r="P138" s="7" t="s">
        <v>6</v>
      </c>
      <c r="Q138" s="146">
        <v>9460000</v>
      </c>
      <c r="R138" s="35"/>
      <c r="S138" s="8"/>
      <c r="T138" s="8"/>
      <c r="U138" s="8"/>
      <c r="V138" s="35">
        <f t="shared" si="10"/>
        <v>9460000</v>
      </c>
      <c r="W138" s="35">
        <f t="shared" si="11"/>
        <v>9460000</v>
      </c>
      <c r="X138" s="26" t="s">
        <v>465</v>
      </c>
      <c r="Y138" s="10" t="s">
        <v>19</v>
      </c>
      <c r="Z138" s="147">
        <v>202300000000060</v>
      </c>
      <c r="AA138" s="147" t="s">
        <v>24</v>
      </c>
      <c r="AB138" s="10" t="str">
        <f t="shared" si="12"/>
        <v>3202060</v>
      </c>
      <c r="AC138" s="10"/>
      <c r="AD138" s="147" t="s">
        <v>239</v>
      </c>
      <c r="AE138" s="3"/>
      <c r="AF138" s="3"/>
      <c r="AG138" s="3"/>
      <c r="AH138" s="3"/>
      <c r="AI138" s="3"/>
      <c r="AJ138" s="3"/>
      <c r="AK138" s="3"/>
      <c r="AL138" s="3"/>
      <c r="AM138" s="3"/>
      <c r="AN138" s="3"/>
      <c r="AO138" s="3"/>
      <c r="AP138" s="3"/>
      <c r="AQ138" s="3"/>
      <c r="AR138" s="3"/>
    </row>
    <row r="139" spans="1:44" ht="51" customHeight="1" x14ac:dyDescent="0.3">
      <c r="A139" s="9" t="s">
        <v>0</v>
      </c>
      <c r="B139" s="9" t="e">
        <f>VLOOKUP(#REF!,[1]Dpto!$G$2:$I$1125,2,FALSE)</f>
        <v>#REF!</v>
      </c>
      <c r="C139" s="9" t="str">
        <f>VLOOKUP(X139,[1]Proyectos!$B$2:$D$3,3,FALSE)</f>
        <v>CONSER</v>
      </c>
      <c r="D139" s="9" t="e">
        <f>VLOOKUP(#REF!,[1]Proyectos!$D$6:$E$9,2,FALSE)</f>
        <v>#REF!</v>
      </c>
      <c r="E139" s="9" t="e">
        <f>VLOOKUP(#REF!,[1]Proyectos!$B$12:$C$22,2,FALSE)</f>
        <v>#REF!</v>
      </c>
      <c r="F139" s="9" t="e">
        <f>VLOOKUP(#REF!,[1]Indi!$B$9:$C$36,2,FALSE)</f>
        <v>#REF!</v>
      </c>
      <c r="G139" s="9" t="str">
        <f>+IFERROR(IF(D139="MISIONAL",VLOOKUP(AC139,[1]Actividades!$B$12:$C$25,2,FALSE),IF(D139="TASAS",VLOOKUP(AC139,[1]Actividades!$B$26:$C$34,2,FALSE),IF(D139="MIPG",VLOOKUP(AC139,[1]Actividades!$B$35:$C$41,2,FALSE),IF(D139="INFRA",VLOOKUP(AC139,[1]Actividades!$B$42:$C$44,2,FALSE),"")))),"")</f>
        <v/>
      </c>
      <c r="H139" s="3"/>
      <c r="I139" s="7" t="s">
        <v>604</v>
      </c>
      <c r="J139" s="10" t="s">
        <v>663</v>
      </c>
      <c r="K139" s="7" t="s">
        <v>125</v>
      </c>
      <c r="L139" s="7" t="s">
        <v>141</v>
      </c>
      <c r="M139" s="145" t="s">
        <v>8</v>
      </c>
      <c r="N139" s="7" t="s">
        <v>467</v>
      </c>
      <c r="O139" s="7" t="s">
        <v>57</v>
      </c>
      <c r="P139" s="7" t="s">
        <v>6</v>
      </c>
      <c r="Q139" s="146">
        <v>9460000</v>
      </c>
      <c r="R139" s="242">
        <v>975900</v>
      </c>
      <c r="S139" s="8"/>
      <c r="T139" s="8"/>
      <c r="U139" s="8"/>
      <c r="V139" s="35">
        <f t="shared" si="10"/>
        <v>8484100</v>
      </c>
      <c r="W139" s="35">
        <f t="shared" si="11"/>
        <v>8484100</v>
      </c>
      <c r="X139" s="26" t="s">
        <v>465</v>
      </c>
      <c r="Y139" s="10" t="s">
        <v>19</v>
      </c>
      <c r="Z139" s="147">
        <v>202300000000060</v>
      </c>
      <c r="AA139" s="147" t="s">
        <v>24</v>
      </c>
      <c r="AB139" s="10" t="str">
        <f t="shared" si="12"/>
        <v>3202060</v>
      </c>
      <c r="AC139" s="10"/>
      <c r="AD139" s="147" t="s">
        <v>239</v>
      </c>
      <c r="AE139" s="3"/>
      <c r="AF139" s="3"/>
      <c r="AG139" s="3"/>
      <c r="AH139" s="3"/>
      <c r="AI139" s="3"/>
      <c r="AJ139" s="3"/>
      <c r="AK139" s="3"/>
      <c r="AL139" s="3"/>
      <c r="AM139" s="3"/>
      <c r="AN139" s="3"/>
      <c r="AO139" s="3"/>
      <c r="AP139" s="3"/>
      <c r="AQ139" s="3"/>
      <c r="AR139" s="3"/>
    </row>
    <row r="140" spans="1:44" ht="51" customHeight="1" x14ac:dyDescent="0.3">
      <c r="A140" s="9" t="s">
        <v>0</v>
      </c>
      <c r="B140" s="9" t="e">
        <f>VLOOKUP(#REF!,[1]Dpto!$G$2:$I$1125,2,FALSE)</f>
        <v>#REF!</v>
      </c>
      <c r="C140" s="9" t="str">
        <f>VLOOKUP(X140,[1]Proyectos!$B$2:$D$3,3,FALSE)</f>
        <v>FORTA</v>
      </c>
      <c r="D140" s="9" t="e">
        <f>VLOOKUP(#REF!,[1]Proyectos!$D$6:$E$9,2,FALSE)</f>
        <v>#REF!</v>
      </c>
      <c r="E140" s="9" t="e">
        <f>VLOOKUP(#REF!,[1]Proyectos!$B$12:$C$22,2,FALSE)</f>
        <v>#REF!</v>
      </c>
      <c r="F140" s="9" t="e">
        <f>VLOOKUP(#REF!,[1]Indi!$B$9:$C$36,2,FALSE)</f>
        <v>#REF!</v>
      </c>
      <c r="G140" s="9" t="str">
        <f>+IFERROR(IF(D140="MISIONAL",VLOOKUP(AC140,[1]Actividades!$B$12:$C$25,2,FALSE),IF(D140="TASAS",VLOOKUP(AC140,[1]Actividades!$B$26:$C$34,2,FALSE),IF(D140="MIPG",VLOOKUP(AC140,[1]Actividades!$B$35:$C$41,2,FALSE),IF(D140="INFRA",VLOOKUP(AC140,[1]Actividades!$B$42:$C$44,2,FALSE),"")))),"")</f>
        <v/>
      </c>
      <c r="H140" s="3"/>
      <c r="I140" s="7" t="s">
        <v>605</v>
      </c>
      <c r="J140" s="10" t="s">
        <v>663</v>
      </c>
      <c r="K140" s="7" t="s">
        <v>125</v>
      </c>
      <c r="L140" s="7" t="s">
        <v>141</v>
      </c>
      <c r="M140" s="145" t="s">
        <v>13</v>
      </c>
      <c r="N140" s="7" t="s">
        <v>467</v>
      </c>
      <c r="O140" s="7" t="s">
        <v>57</v>
      </c>
      <c r="P140" s="7" t="s">
        <v>6</v>
      </c>
      <c r="Q140" s="146">
        <v>315000000</v>
      </c>
      <c r="R140" s="35"/>
      <c r="S140" s="8"/>
      <c r="T140" s="8"/>
      <c r="U140" s="8"/>
      <c r="V140" s="35">
        <f t="shared" si="10"/>
        <v>315000000</v>
      </c>
      <c r="W140" s="35">
        <f t="shared" si="11"/>
        <v>315000000</v>
      </c>
      <c r="X140" s="26" t="s">
        <v>1483</v>
      </c>
      <c r="Y140" s="10" t="s">
        <v>4</v>
      </c>
      <c r="Z140" s="147">
        <v>202300000000304</v>
      </c>
      <c r="AA140" s="147" t="s">
        <v>12</v>
      </c>
      <c r="AB140" s="10" t="str">
        <f t="shared" si="12"/>
        <v>3299011</v>
      </c>
      <c r="AC140" s="10"/>
      <c r="AD140" s="147" t="s">
        <v>662</v>
      </c>
      <c r="AE140" s="3"/>
      <c r="AF140" s="3"/>
      <c r="AG140" s="3"/>
      <c r="AH140" s="3"/>
      <c r="AI140" s="3"/>
      <c r="AJ140" s="3"/>
      <c r="AK140" s="3"/>
      <c r="AL140" s="3"/>
      <c r="AM140" s="3"/>
      <c r="AN140" s="3"/>
      <c r="AO140" s="3"/>
      <c r="AP140" s="3"/>
      <c r="AQ140" s="3"/>
      <c r="AR140" s="3"/>
    </row>
    <row r="141" spans="1:44" ht="51" customHeight="1" x14ac:dyDescent="0.3">
      <c r="A141" s="9" t="s">
        <v>0</v>
      </c>
      <c r="B141" s="9" t="e">
        <f>VLOOKUP(#REF!,[1]Dpto!$G$2:$I$1125,2,FALSE)</f>
        <v>#REF!</v>
      </c>
      <c r="C141" s="9" t="str">
        <f>VLOOKUP(X141,[1]Proyectos!$B$2:$D$3,3,FALSE)</f>
        <v>CONSER</v>
      </c>
      <c r="D141" s="9" t="e">
        <f>VLOOKUP(#REF!,[1]Proyectos!$D$6:$E$9,2,FALSE)</f>
        <v>#REF!</v>
      </c>
      <c r="E141" s="9" t="e">
        <f>VLOOKUP(#REF!,[1]Proyectos!$B$12:$C$22,2,FALSE)</f>
        <v>#REF!</v>
      </c>
      <c r="F141" s="9" t="e">
        <f>VLOOKUP(#REF!,[1]Indi!$B$9:$C$36,2,FALSE)</f>
        <v>#REF!</v>
      </c>
      <c r="G141" s="9" t="str">
        <f>+IFERROR(IF(D141="MISIONAL",VLOOKUP(AC141,[1]Actividades!$B$12:$C$25,2,FALSE),IF(D141="TASAS",VLOOKUP(AC141,[1]Actividades!$B$26:$C$34,2,FALSE),IF(D141="MIPG",VLOOKUP(AC141,[1]Actividades!$B$35:$C$41,2,FALSE),IF(D141="INFRA",VLOOKUP(AC141,[1]Actividades!$B$42:$C$44,2,FALSE),"")))),"")</f>
        <v/>
      </c>
      <c r="H141" s="3"/>
      <c r="I141" s="7" t="s">
        <v>606</v>
      </c>
      <c r="J141" s="10" t="s">
        <v>663</v>
      </c>
      <c r="K141" s="7" t="s">
        <v>125</v>
      </c>
      <c r="L141" s="7" t="s">
        <v>140</v>
      </c>
      <c r="M141" s="145" t="s">
        <v>103</v>
      </c>
      <c r="N141" s="7" t="s">
        <v>466</v>
      </c>
      <c r="O141" s="7" t="s">
        <v>7</v>
      </c>
      <c r="P141" s="7" t="s">
        <v>6</v>
      </c>
      <c r="Q141" s="146">
        <v>75830700</v>
      </c>
      <c r="R141" s="35"/>
      <c r="S141" s="8"/>
      <c r="T141" s="8"/>
      <c r="U141" s="8"/>
      <c r="V141" s="35">
        <f t="shared" si="10"/>
        <v>75830700</v>
      </c>
      <c r="W141" s="35">
        <f t="shared" si="11"/>
        <v>75830700</v>
      </c>
      <c r="X141" s="26" t="s">
        <v>465</v>
      </c>
      <c r="Y141" s="10" t="s">
        <v>19</v>
      </c>
      <c r="Z141" s="147">
        <v>202300000000060</v>
      </c>
      <c r="AA141" s="147" t="s">
        <v>30</v>
      </c>
      <c r="AB141" s="10" t="str">
        <f t="shared" si="12"/>
        <v>3202008</v>
      </c>
      <c r="AC141" s="10"/>
      <c r="AD141" s="147" t="s">
        <v>135</v>
      </c>
      <c r="AE141" s="3"/>
      <c r="AF141" s="3"/>
      <c r="AG141" s="3"/>
      <c r="AH141" s="3"/>
      <c r="AI141" s="3"/>
      <c r="AJ141" s="3"/>
      <c r="AK141" s="3"/>
      <c r="AL141" s="3"/>
      <c r="AM141" s="3"/>
      <c r="AN141" s="3"/>
      <c r="AO141" s="3"/>
      <c r="AP141" s="3"/>
      <c r="AQ141" s="3"/>
      <c r="AR141" s="3"/>
    </row>
    <row r="142" spans="1:44" ht="51" customHeight="1" x14ac:dyDescent="0.3">
      <c r="A142" s="9" t="s">
        <v>0</v>
      </c>
      <c r="B142" s="9" t="e">
        <f>VLOOKUP(#REF!,[1]Dpto!$G$2:$I$1125,2,FALSE)</f>
        <v>#REF!</v>
      </c>
      <c r="C142" s="9" t="str">
        <f>VLOOKUP(X142,[1]Proyectos!$B$2:$D$3,3,FALSE)</f>
        <v>CONSER</v>
      </c>
      <c r="D142" s="9" t="e">
        <f>VLOOKUP(#REF!,[1]Proyectos!$D$6:$E$9,2,FALSE)</f>
        <v>#REF!</v>
      </c>
      <c r="E142" s="9" t="e">
        <f>VLOOKUP(#REF!,[1]Proyectos!$B$12:$C$22,2,FALSE)</f>
        <v>#REF!</v>
      </c>
      <c r="F142" s="9" t="e">
        <f>VLOOKUP(#REF!,[1]Indi!$B$9:$C$36,2,FALSE)</f>
        <v>#REF!</v>
      </c>
      <c r="G142" s="9" t="str">
        <f>+IFERROR(IF(D142="MISIONAL",VLOOKUP(AC142,[1]Actividades!$B$12:$C$25,2,FALSE),IF(D142="TASAS",VLOOKUP(AC142,[1]Actividades!$B$26:$C$34,2,FALSE),IF(D142="MIPG",VLOOKUP(AC142,[1]Actividades!$B$35:$C$41,2,FALSE),IF(D142="INFRA",VLOOKUP(AC142,[1]Actividades!$B$42:$C$44,2,FALSE),"")))),"")</f>
        <v/>
      </c>
      <c r="H142" s="3"/>
      <c r="I142" s="7" t="s">
        <v>607</v>
      </c>
      <c r="J142" s="10" t="s">
        <v>663</v>
      </c>
      <c r="K142" s="7" t="s">
        <v>125</v>
      </c>
      <c r="L142" s="7" t="s">
        <v>140</v>
      </c>
      <c r="M142" s="145" t="s">
        <v>13</v>
      </c>
      <c r="N142" s="7" t="s">
        <v>467</v>
      </c>
      <c r="O142" s="7" t="s">
        <v>7</v>
      </c>
      <c r="P142" s="7" t="s">
        <v>6</v>
      </c>
      <c r="Q142" s="146">
        <v>43076437</v>
      </c>
      <c r="R142" s="242">
        <v>499200</v>
      </c>
      <c r="S142" s="8"/>
      <c r="T142" s="8"/>
      <c r="U142" s="8"/>
      <c r="V142" s="35">
        <f t="shared" si="10"/>
        <v>42577237</v>
      </c>
      <c r="W142" s="35">
        <f t="shared" si="11"/>
        <v>42577237</v>
      </c>
      <c r="X142" s="26" t="s">
        <v>465</v>
      </c>
      <c r="Y142" s="10" t="s">
        <v>19</v>
      </c>
      <c r="Z142" s="147">
        <v>202300000000060</v>
      </c>
      <c r="AA142" s="147" t="s">
        <v>30</v>
      </c>
      <c r="AB142" s="10" t="str">
        <f t="shared" si="12"/>
        <v>3202008</v>
      </c>
      <c r="AC142" s="10"/>
      <c r="AD142" s="147" t="s">
        <v>135</v>
      </c>
      <c r="AE142" s="3"/>
      <c r="AF142" s="3"/>
      <c r="AG142" s="3"/>
      <c r="AH142" s="3"/>
      <c r="AI142" s="3"/>
      <c r="AJ142" s="3"/>
      <c r="AK142" s="3"/>
      <c r="AL142" s="3"/>
      <c r="AM142" s="3"/>
      <c r="AN142" s="3"/>
      <c r="AO142" s="3"/>
      <c r="AP142" s="3"/>
      <c r="AQ142" s="3"/>
      <c r="AR142" s="3"/>
    </row>
    <row r="143" spans="1:44" ht="51" customHeight="1" x14ac:dyDescent="0.3">
      <c r="A143" s="9" t="s">
        <v>0</v>
      </c>
      <c r="B143" s="9" t="e">
        <f>VLOOKUP(#REF!,[1]Dpto!$G$2:$I$1125,2,FALSE)</f>
        <v>#REF!</v>
      </c>
      <c r="C143" s="9" t="str">
        <f>VLOOKUP(X143,[1]Proyectos!$B$2:$D$3,3,FALSE)</f>
        <v>CONSER</v>
      </c>
      <c r="D143" s="9" t="e">
        <f>VLOOKUP(#REF!,[1]Proyectos!$D$6:$E$9,2,FALSE)</f>
        <v>#REF!</v>
      </c>
      <c r="E143" s="9" t="e">
        <f>VLOOKUP(#REF!,[1]Proyectos!$B$12:$C$22,2,FALSE)</f>
        <v>#REF!</v>
      </c>
      <c r="F143" s="9" t="e">
        <f>VLOOKUP(#REF!,[1]Indi!$B$9:$C$36,2,FALSE)</f>
        <v>#REF!</v>
      </c>
      <c r="G143" s="9" t="str">
        <f>+IFERROR(IF(D143="MISIONAL",VLOOKUP(AC143,[1]Actividades!$B$12:$C$25,2,FALSE),IF(D143="TASAS",VLOOKUP(AC143,[1]Actividades!$B$26:$C$34,2,FALSE),IF(D143="MIPG",VLOOKUP(AC143,[1]Actividades!$B$35:$C$41,2,FALSE),IF(D143="INFRA",VLOOKUP(AC143,[1]Actividades!$B$42:$C$44,2,FALSE),"")))),"")</f>
        <v/>
      </c>
      <c r="H143" s="3"/>
      <c r="I143" s="7" t="s">
        <v>608</v>
      </c>
      <c r="J143" s="10" t="s">
        <v>663</v>
      </c>
      <c r="K143" s="7" t="s">
        <v>125</v>
      </c>
      <c r="L143" s="7" t="s">
        <v>140</v>
      </c>
      <c r="M143" s="145" t="s">
        <v>103</v>
      </c>
      <c r="N143" s="7" t="s">
        <v>466</v>
      </c>
      <c r="O143" s="7" t="s">
        <v>7</v>
      </c>
      <c r="P143" s="7" t="s">
        <v>6</v>
      </c>
      <c r="Q143" s="146">
        <v>97658900</v>
      </c>
      <c r="R143" s="35"/>
      <c r="S143" s="8"/>
      <c r="T143" s="8"/>
      <c r="U143" s="8"/>
      <c r="V143" s="35">
        <f t="shared" si="10"/>
        <v>97658900</v>
      </c>
      <c r="W143" s="35">
        <f t="shared" si="11"/>
        <v>97658900</v>
      </c>
      <c r="X143" s="26" t="s">
        <v>465</v>
      </c>
      <c r="Y143" s="10" t="s">
        <v>19</v>
      </c>
      <c r="Z143" s="147">
        <v>202300000000060</v>
      </c>
      <c r="AA143" s="147" t="s">
        <v>30</v>
      </c>
      <c r="AB143" s="10" t="str">
        <f t="shared" si="12"/>
        <v>3202008</v>
      </c>
      <c r="AC143" s="10"/>
      <c r="AD143" s="147" t="s">
        <v>492</v>
      </c>
      <c r="AE143" s="3"/>
      <c r="AF143" s="3"/>
      <c r="AG143" s="3"/>
      <c r="AH143" s="3"/>
      <c r="AI143" s="3"/>
      <c r="AJ143" s="3"/>
      <c r="AK143" s="3"/>
      <c r="AL143" s="3"/>
      <c r="AM143" s="3"/>
      <c r="AN143" s="3"/>
      <c r="AO143" s="3"/>
      <c r="AP143" s="3"/>
      <c r="AQ143" s="3"/>
      <c r="AR143" s="3"/>
    </row>
    <row r="144" spans="1:44" ht="51" customHeight="1" x14ac:dyDescent="0.3">
      <c r="A144" s="9" t="s">
        <v>0</v>
      </c>
      <c r="B144" s="9" t="e">
        <f>VLOOKUP(#REF!,[1]Dpto!$G$2:$I$1125,2,FALSE)</f>
        <v>#REF!</v>
      </c>
      <c r="C144" s="9" t="str">
        <f>VLOOKUP(X144,[1]Proyectos!$B$2:$D$3,3,FALSE)</f>
        <v>CONSER</v>
      </c>
      <c r="D144" s="9" t="e">
        <f>VLOOKUP(#REF!,[1]Proyectos!$D$6:$E$9,2,FALSE)</f>
        <v>#REF!</v>
      </c>
      <c r="E144" s="9" t="e">
        <f>VLOOKUP(#REF!,[1]Proyectos!$B$12:$C$22,2,FALSE)</f>
        <v>#REF!</v>
      </c>
      <c r="F144" s="9" t="e">
        <f>VLOOKUP(#REF!,[1]Indi!$B$9:$C$36,2,FALSE)</f>
        <v>#REF!</v>
      </c>
      <c r="G144" s="9" t="str">
        <f>+IFERROR(IF(D144="MISIONAL",VLOOKUP(AC144,[1]Actividades!$B$12:$C$25,2,FALSE),IF(D144="TASAS",VLOOKUP(AC144,[1]Actividades!$B$26:$C$34,2,FALSE),IF(D144="MIPG",VLOOKUP(AC144,[1]Actividades!$B$35:$C$41,2,FALSE),IF(D144="INFRA",VLOOKUP(AC144,[1]Actividades!$B$42:$C$44,2,FALSE),"")))),"")</f>
        <v/>
      </c>
      <c r="H144" s="3"/>
      <c r="I144" s="7" t="s">
        <v>609</v>
      </c>
      <c r="J144" s="10" t="s">
        <v>663</v>
      </c>
      <c r="K144" s="7" t="s">
        <v>125</v>
      </c>
      <c r="L144" s="7" t="s">
        <v>140</v>
      </c>
      <c r="M144" s="145" t="s">
        <v>13</v>
      </c>
      <c r="N144" s="7" t="s">
        <v>467</v>
      </c>
      <c r="O144" s="7" t="s">
        <v>7</v>
      </c>
      <c r="P144" s="7" t="s">
        <v>6</v>
      </c>
      <c r="Q144" s="146">
        <v>16152000</v>
      </c>
      <c r="R144" s="35"/>
      <c r="S144" s="8"/>
      <c r="T144" s="8"/>
      <c r="U144" s="8"/>
      <c r="V144" s="35">
        <f t="shared" si="10"/>
        <v>16152000</v>
      </c>
      <c r="W144" s="35">
        <f t="shared" si="11"/>
        <v>16152000</v>
      </c>
      <c r="X144" s="26" t="s">
        <v>465</v>
      </c>
      <c r="Y144" s="10" t="s">
        <v>19</v>
      </c>
      <c r="Z144" s="147">
        <v>202300000000060</v>
      </c>
      <c r="AA144" s="147" t="s">
        <v>30</v>
      </c>
      <c r="AB144" s="10" t="str">
        <f t="shared" si="12"/>
        <v>3202008</v>
      </c>
      <c r="AC144" s="10"/>
      <c r="AD144" s="147" t="s">
        <v>492</v>
      </c>
      <c r="AE144" s="3"/>
      <c r="AF144" s="3"/>
      <c r="AG144" s="3"/>
      <c r="AH144" s="3"/>
      <c r="AI144" s="3"/>
      <c r="AJ144" s="3"/>
      <c r="AK144" s="3"/>
      <c r="AL144" s="3"/>
      <c r="AM144" s="3"/>
      <c r="AN144" s="3"/>
      <c r="AO144" s="3"/>
      <c r="AP144" s="3"/>
      <c r="AQ144" s="3"/>
      <c r="AR144" s="3"/>
    </row>
    <row r="145" spans="1:44" ht="51" customHeight="1" x14ac:dyDescent="0.3">
      <c r="A145" s="9" t="s">
        <v>0</v>
      </c>
      <c r="B145" s="9" t="e">
        <f>VLOOKUP(#REF!,[1]Dpto!$G$2:$I$1125,2,FALSE)</f>
        <v>#REF!</v>
      </c>
      <c r="C145" s="9" t="str">
        <f>VLOOKUP(X145,[1]Proyectos!$B$2:$D$3,3,FALSE)</f>
        <v>CONSER</v>
      </c>
      <c r="D145" s="9" t="e">
        <f>VLOOKUP(#REF!,[1]Proyectos!$D$6:$E$9,2,FALSE)</f>
        <v>#REF!</v>
      </c>
      <c r="E145" s="9" t="e">
        <f>VLOOKUP(#REF!,[1]Proyectos!$B$12:$C$22,2,FALSE)</f>
        <v>#REF!</v>
      </c>
      <c r="F145" s="9" t="e">
        <f>VLOOKUP(#REF!,[1]Indi!$B$9:$C$36,2,FALSE)</f>
        <v>#REF!</v>
      </c>
      <c r="G145" s="9" t="str">
        <f>+IFERROR(IF(D145="MISIONAL",VLOOKUP(AC145,[1]Actividades!$B$12:$C$25,2,FALSE),IF(D145="TASAS",VLOOKUP(AC145,[1]Actividades!$B$26:$C$34,2,FALSE),IF(D145="MIPG",VLOOKUP(AC145,[1]Actividades!$B$35:$C$41,2,FALSE),IF(D145="INFRA",VLOOKUP(AC145,[1]Actividades!$B$42:$C$44,2,FALSE),"")))),"")</f>
        <v/>
      </c>
      <c r="H145" s="3"/>
      <c r="I145" s="7" t="s">
        <v>610</v>
      </c>
      <c r="J145" s="10" t="s">
        <v>663</v>
      </c>
      <c r="K145" s="7" t="s">
        <v>125</v>
      </c>
      <c r="L145" s="7" t="s">
        <v>140</v>
      </c>
      <c r="M145" s="145" t="s">
        <v>103</v>
      </c>
      <c r="N145" s="7" t="s">
        <v>466</v>
      </c>
      <c r="O145" s="7" t="s">
        <v>7</v>
      </c>
      <c r="P145" s="7" t="s">
        <v>6</v>
      </c>
      <c r="Q145" s="146">
        <v>68918700</v>
      </c>
      <c r="R145" s="35"/>
      <c r="S145" s="8"/>
      <c r="T145" s="8"/>
      <c r="U145" s="8"/>
      <c r="V145" s="35">
        <f t="shared" si="10"/>
        <v>68918700</v>
      </c>
      <c r="W145" s="35">
        <f t="shared" si="11"/>
        <v>68918700</v>
      </c>
      <c r="X145" s="26" t="s">
        <v>465</v>
      </c>
      <c r="Y145" s="10" t="s">
        <v>19</v>
      </c>
      <c r="Z145" s="147">
        <v>202300000000060</v>
      </c>
      <c r="AA145" s="147" t="s">
        <v>493</v>
      </c>
      <c r="AB145" s="10" t="str">
        <f t="shared" si="12"/>
        <v>3202032</v>
      </c>
      <c r="AC145" s="10"/>
      <c r="AD145" s="147" t="s">
        <v>128</v>
      </c>
      <c r="AE145" s="3"/>
      <c r="AF145" s="3"/>
      <c r="AG145" s="3"/>
      <c r="AH145" s="3"/>
      <c r="AI145" s="3"/>
      <c r="AJ145" s="3"/>
      <c r="AK145" s="3"/>
      <c r="AL145" s="3"/>
      <c r="AM145" s="3"/>
      <c r="AN145" s="3"/>
      <c r="AO145" s="3"/>
      <c r="AP145" s="3"/>
      <c r="AQ145" s="3"/>
      <c r="AR145" s="3"/>
    </row>
    <row r="146" spans="1:44" ht="51" customHeight="1" x14ac:dyDescent="0.3">
      <c r="A146" s="9" t="s">
        <v>0</v>
      </c>
      <c r="B146" s="9" t="e">
        <f>VLOOKUP(#REF!,[1]Dpto!$G$2:$I$1125,2,FALSE)</f>
        <v>#REF!</v>
      </c>
      <c r="C146" s="9" t="str">
        <f>VLOOKUP(X146,[1]Proyectos!$B$2:$D$3,3,FALSE)</f>
        <v>CONSER</v>
      </c>
      <c r="D146" s="9" t="e">
        <f>VLOOKUP(#REF!,[1]Proyectos!$D$6:$E$9,2,FALSE)</f>
        <v>#REF!</v>
      </c>
      <c r="E146" s="9" t="e">
        <f>VLOOKUP(#REF!,[1]Proyectos!$B$12:$C$22,2,FALSE)</f>
        <v>#REF!</v>
      </c>
      <c r="F146" s="9" t="e">
        <f>VLOOKUP(#REF!,[1]Indi!$B$9:$C$36,2,FALSE)</f>
        <v>#REF!</v>
      </c>
      <c r="G146" s="9" t="str">
        <f>+IFERROR(IF(D146="MISIONAL",VLOOKUP(AC146,[1]Actividades!$B$12:$C$25,2,FALSE),IF(D146="TASAS",VLOOKUP(AC146,[1]Actividades!$B$26:$C$34,2,FALSE),IF(D146="MIPG",VLOOKUP(AC146,[1]Actividades!$B$35:$C$41,2,FALSE),IF(D146="INFRA",VLOOKUP(AC146,[1]Actividades!$B$42:$C$44,2,FALSE),"")))),"")</f>
        <v/>
      </c>
      <c r="H146" s="3"/>
      <c r="I146" s="7" t="s">
        <v>611</v>
      </c>
      <c r="J146" s="10" t="s">
        <v>663</v>
      </c>
      <c r="K146" s="7" t="s">
        <v>125</v>
      </c>
      <c r="L146" s="7" t="s">
        <v>140</v>
      </c>
      <c r="M146" s="145" t="s">
        <v>13</v>
      </c>
      <c r="N146" s="7" t="s">
        <v>467</v>
      </c>
      <c r="O146" s="7" t="s">
        <v>7</v>
      </c>
      <c r="P146" s="7" t="s">
        <v>6</v>
      </c>
      <c r="Q146" s="146">
        <v>42000000</v>
      </c>
      <c r="R146" s="242">
        <v>3404139</v>
      </c>
      <c r="S146" s="8"/>
      <c r="T146" s="8"/>
      <c r="U146" s="8"/>
      <c r="V146" s="35">
        <f t="shared" si="10"/>
        <v>38595861</v>
      </c>
      <c r="W146" s="35">
        <f t="shared" si="11"/>
        <v>38595861</v>
      </c>
      <c r="X146" s="26" t="s">
        <v>465</v>
      </c>
      <c r="Y146" s="10" t="s">
        <v>19</v>
      </c>
      <c r="Z146" s="147">
        <v>202300000000060</v>
      </c>
      <c r="AA146" s="147" t="s">
        <v>493</v>
      </c>
      <c r="AB146" s="10" t="str">
        <f t="shared" si="12"/>
        <v>3202032</v>
      </c>
      <c r="AC146" s="10"/>
      <c r="AD146" s="147" t="s">
        <v>128</v>
      </c>
      <c r="AE146" s="3"/>
      <c r="AF146" s="3"/>
      <c r="AG146" s="3"/>
      <c r="AH146" s="3"/>
      <c r="AI146" s="3"/>
      <c r="AJ146" s="3"/>
      <c r="AK146" s="3"/>
      <c r="AL146" s="3"/>
      <c r="AM146" s="3"/>
      <c r="AN146" s="3"/>
      <c r="AO146" s="3"/>
      <c r="AP146" s="3"/>
      <c r="AQ146" s="3"/>
      <c r="AR146" s="3"/>
    </row>
    <row r="147" spans="1:44" ht="51" customHeight="1" x14ac:dyDescent="0.3">
      <c r="A147" s="9" t="s">
        <v>0</v>
      </c>
      <c r="B147" s="9" t="e">
        <f>VLOOKUP(#REF!,[1]Dpto!$G$2:$I$1125,2,FALSE)</f>
        <v>#REF!</v>
      </c>
      <c r="C147" s="9" t="str">
        <f>VLOOKUP(X147,[1]Proyectos!$B$2:$D$3,3,FALSE)</f>
        <v>CONSER</v>
      </c>
      <c r="D147" s="9" t="e">
        <f>VLOOKUP(#REF!,[1]Proyectos!$D$6:$E$9,2,FALSE)</f>
        <v>#REF!</v>
      </c>
      <c r="E147" s="9" t="e">
        <f>VLOOKUP(#REF!,[1]Proyectos!$B$12:$C$22,2,FALSE)</f>
        <v>#REF!</v>
      </c>
      <c r="F147" s="9" t="e">
        <f>VLOOKUP(#REF!,[1]Indi!$B$9:$C$36,2,FALSE)</f>
        <v>#REF!</v>
      </c>
      <c r="G147" s="9" t="str">
        <f>+IFERROR(IF(D147="MISIONAL",VLOOKUP(AC147,[1]Actividades!$B$12:$C$25,2,FALSE),IF(D147="TASAS",VLOOKUP(AC147,[1]Actividades!$B$26:$C$34,2,FALSE),IF(D147="MIPG",VLOOKUP(AC147,[1]Actividades!$B$35:$C$41,2,FALSE),IF(D147="INFRA",VLOOKUP(AC147,[1]Actividades!$B$42:$C$44,2,FALSE),"")))),"")</f>
        <v/>
      </c>
      <c r="H147" s="3"/>
      <c r="I147" s="7" t="s">
        <v>612</v>
      </c>
      <c r="J147" s="10" t="s">
        <v>663</v>
      </c>
      <c r="K147" s="7" t="s">
        <v>125</v>
      </c>
      <c r="L147" s="7" t="s">
        <v>140</v>
      </c>
      <c r="M147" s="145" t="s">
        <v>8</v>
      </c>
      <c r="N147" s="7" t="s">
        <v>467</v>
      </c>
      <c r="O147" s="7" t="s">
        <v>7</v>
      </c>
      <c r="P147" s="7" t="s">
        <v>6</v>
      </c>
      <c r="Q147" s="146">
        <v>7000000</v>
      </c>
      <c r="R147" s="35"/>
      <c r="S147" s="8"/>
      <c r="T147" s="8"/>
      <c r="U147" s="8"/>
      <c r="V147" s="35">
        <f t="shared" si="10"/>
        <v>7000000</v>
      </c>
      <c r="W147" s="35">
        <f t="shared" si="11"/>
        <v>7000000</v>
      </c>
      <c r="X147" s="26" t="s">
        <v>465</v>
      </c>
      <c r="Y147" s="10" t="s">
        <v>19</v>
      </c>
      <c r="Z147" s="147">
        <v>202300000000060</v>
      </c>
      <c r="AA147" s="147" t="s">
        <v>493</v>
      </c>
      <c r="AB147" s="10" t="str">
        <f t="shared" si="12"/>
        <v>3202032</v>
      </c>
      <c r="AC147" s="10"/>
      <c r="AD147" s="147" t="s">
        <v>128</v>
      </c>
      <c r="AE147" s="3"/>
      <c r="AF147" s="3"/>
      <c r="AG147" s="3"/>
      <c r="AH147" s="3"/>
      <c r="AI147" s="3"/>
      <c r="AJ147" s="3"/>
      <c r="AK147" s="3"/>
      <c r="AL147" s="3"/>
      <c r="AM147" s="3"/>
      <c r="AN147" s="3"/>
      <c r="AO147" s="3"/>
      <c r="AP147" s="3"/>
      <c r="AQ147" s="3"/>
      <c r="AR147" s="3"/>
    </row>
    <row r="148" spans="1:44" ht="51" customHeight="1" x14ac:dyDescent="0.3">
      <c r="A148" s="9" t="s">
        <v>0</v>
      </c>
      <c r="B148" s="9" t="e">
        <f>VLOOKUP(#REF!,[1]Dpto!$G$2:$I$1125,2,FALSE)</f>
        <v>#REF!</v>
      </c>
      <c r="C148" s="9" t="str">
        <f>VLOOKUP(X148,[1]Proyectos!$B$2:$D$3,3,FALSE)</f>
        <v>CONSER</v>
      </c>
      <c r="D148" s="9" t="e">
        <f>VLOOKUP(#REF!,[1]Proyectos!$D$6:$E$9,2,FALSE)</f>
        <v>#REF!</v>
      </c>
      <c r="E148" s="9" t="e">
        <f>VLOOKUP(#REF!,[1]Proyectos!$B$12:$C$22,2,FALSE)</f>
        <v>#REF!</v>
      </c>
      <c r="F148" s="9" t="e">
        <f>VLOOKUP(#REF!,[1]Indi!$B$9:$C$36,2,FALSE)</f>
        <v>#REF!</v>
      </c>
      <c r="G148" s="9" t="str">
        <f>+IFERROR(IF(D148="MISIONAL",VLOOKUP(AC148,[1]Actividades!$B$12:$C$25,2,FALSE),IF(D148="TASAS",VLOOKUP(AC148,[1]Actividades!$B$26:$C$34,2,FALSE),IF(D148="MIPG",VLOOKUP(AC148,[1]Actividades!$B$35:$C$41,2,FALSE),IF(D148="INFRA",VLOOKUP(AC148,[1]Actividades!$B$42:$C$44,2,FALSE),"")))),"")</f>
        <v/>
      </c>
      <c r="H148" s="3"/>
      <c r="I148" s="7" t="s">
        <v>613</v>
      </c>
      <c r="J148" s="10" t="s">
        <v>663</v>
      </c>
      <c r="K148" s="7" t="s">
        <v>125</v>
      </c>
      <c r="L148" s="7" t="s">
        <v>140</v>
      </c>
      <c r="M148" s="145" t="s">
        <v>103</v>
      </c>
      <c r="N148" s="7" t="s">
        <v>466</v>
      </c>
      <c r="O148" s="7" t="s">
        <v>7</v>
      </c>
      <c r="P148" s="7" t="s">
        <v>6</v>
      </c>
      <c r="Q148" s="146">
        <v>77842500</v>
      </c>
      <c r="R148" s="35"/>
      <c r="S148" s="8"/>
      <c r="T148" s="8"/>
      <c r="U148" s="8"/>
      <c r="V148" s="35">
        <f t="shared" si="10"/>
        <v>77842500</v>
      </c>
      <c r="W148" s="35">
        <f t="shared" si="11"/>
        <v>77842500</v>
      </c>
      <c r="X148" s="26" t="s">
        <v>465</v>
      </c>
      <c r="Y148" s="10" t="s">
        <v>19</v>
      </c>
      <c r="Z148" s="147">
        <v>202300000000060</v>
      </c>
      <c r="AA148" s="147" t="s">
        <v>60</v>
      </c>
      <c r="AB148" s="10" t="str">
        <f t="shared" si="12"/>
        <v>3202038</v>
      </c>
      <c r="AC148" s="10"/>
      <c r="AD148" s="147" t="s">
        <v>134</v>
      </c>
      <c r="AE148" s="3"/>
      <c r="AF148" s="3"/>
      <c r="AG148" s="3"/>
      <c r="AH148" s="3"/>
      <c r="AI148" s="3"/>
      <c r="AJ148" s="3"/>
      <c r="AK148" s="3"/>
      <c r="AL148" s="3"/>
      <c r="AM148" s="3"/>
      <c r="AN148" s="3"/>
      <c r="AO148" s="3"/>
      <c r="AP148" s="3"/>
      <c r="AQ148" s="3"/>
      <c r="AR148" s="3"/>
    </row>
    <row r="149" spans="1:44" ht="51" customHeight="1" x14ac:dyDescent="0.3">
      <c r="A149" s="9" t="s">
        <v>0</v>
      </c>
      <c r="B149" s="9" t="e">
        <f>VLOOKUP(#REF!,[1]Dpto!$G$2:$I$1125,2,FALSE)</f>
        <v>#REF!</v>
      </c>
      <c r="C149" s="9" t="str">
        <f>VLOOKUP(X149,[1]Proyectos!$B$2:$D$3,3,FALSE)</f>
        <v>CONSER</v>
      </c>
      <c r="D149" s="9" t="e">
        <f>VLOOKUP(#REF!,[1]Proyectos!$D$6:$E$9,2,FALSE)</f>
        <v>#REF!</v>
      </c>
      <c r="E149" s="9" t="e">
        <f>VLOOKUP(#REF!,[1]Proyectos!$B$12:$C$22,2,FALSE)</f>
        <v>#REF!</v>
      </c>
      <c r="F149" s="9" t="e">
        <f>VLOOKUP(#REF!,[1]Indi!$B$9:$C$36,2,FALSE)</f>
        <v>#REF!</v>
      </c>
      <c r="G149" s="9" t="str">
        <f>+IFERROR(IF(D149="MISIONAL",VLOOKUP(AC149,[1]Actividades!$B$12:$C$25,2,FALSE),IF(D149="TASAS",VLOOKUP(AC149,[1]Actividades!$B$26:$C$34,2,FALSE),IF(D149="MIPG",VLOOKUP(AC149,[1]Actividades!$B$35:$C$41,2,FALSE),IF(D149="INFRA",VLOOKUP(AC149,[1]Actividades!$B$42:$C$44,2,FALSE),"")))),"")</f>
        <v/>
      </c>
      <c r="H149" s="3"/>
      <c r="I149" s="7" t="s">
        <v>614</v>
      </c>
      <c r="J149" s="10" t="s">
        <v>663</v>
      </c>
      <c r="K149" s="7" t="s">
        <v>125</v>
      </c>
      <c r="L149" s="7" t="s">
        <v>140</v>
      </c>
      <c r="M149" s="145" t="s">
        <v>13</v>
      </c>
      <c r="N149" s="7" t="s">
        <v>467</v>
      </c>
      <c r="O149" s="7" t="s">
        <v>7</v>
      </c>
      <c r="P149" s="7" t="s">
        <v>6</v>
      </c>
      <c r="Q149" s="146">
        <v>75000000</v>
      </c>
      <c r="R149" s="35"/>
      <c r="S149" s="8"/>
      <c r="T149" s="8"/>
      <c r="U149" s="8"/>
      <c r="V149" s="35">
        <f t="shared" si="10"/>
        <v>75000000</v>
      </c>
      <c r="W149" s="35">
        <f t="shared" si="11"/>
        <v>75000000</v>
      </c>
      <c r="X149" s="26" t="s">
        <v>465</v>
      </c>
      <c r="Y149" s="10" t="s">
        <v>19</v>
      </c>
      <c r="Z149" s="147">
        <v>202300000000060</v>
      </c>
      <c r="AA149" s="147" t="s">
        <v>60</v>
      </c>
      <c r="AB149" s="10" t="str">
        <f t="shared" si="12"/>
        <v>3202038</v>
      </c>
      <c r="AC149" s="10"/>
      <c r="AD149" s="147" t="s">
        <v>134</v>
      </c>
      <c r="AE149" s="3"/>
      <c r="AF149" s="3"/>
      <c r="AG149" s="3"/>
      <c r="AH149" s="3"/>
      <c r="AI149" s="3"/>
      <c r="AJ149" s="3"/>
      <c r="AK149" s="3"/>
      <c r="AL149" s="3"/>
      <c r="AM149" s="3"/>
      <c r="AN149" s="3"/>
      <c r="AO149" s="3"/>
      <c r="AP149" s="3"/>
      <c r="AQ149" s="3"/>
      <c r="AR149" s="3"/>
    </row>
    <row r="150" spans="1:44" ht="51" customHeight="1" x14ac:dyDescent="0.3">
      <c r="A150" s="9" t="s">
        <v>0</v>
      </c>
      <c r="B150" s="9" t="e">
        <f>VLOOKUP(#REF!,[1]Dpto!$G$2:$I$1125,2,FALSE)</f>
        <v>#REF!</v>
      </c>
      <c r="C150" s="9" t="str">
        <f>VLOOKUP(X150,[1]Proyectos!$B$2:$D$3,3,FALSE)</f>
        <v>CONSER</v>
      </c>
      <c r="D150" s="9" t="e">
        <f>VLOOKUP(#REF!,[1]Proyectos!$D$6:$E$9,2,FALSE)</f>
        <v>#REF!</v>
      </c>
      <c r="E150" s="9" t="e">
        <f>VLOOKUP(#REF!,[1]Proyectos!$B$12:$C$22,2,FALSE)</f>
        <v>#REF!</v>
      </c>
      <c r="F150" s="9" t="e">
        <f>VLOOKUP(#REF!,[1]Indi!$B$9:$C$36,2,FALSE)</f>
        <v>#REF!</v>
      </c>
      <c r="G150" s="9" t="str">
        <f>+IFERROR(IF(D150="MISIONAL",VLOOKUP(AC150,[1]Actividades!$B$12:$C$25,2,FALSE),IF(D150="TASAS",VLOOKUP(AC150,[1]Actividades!$B$26:$C$34,2,FALSE),IF(D150="MIPG",VLOOKUP(AC150,[1]Actividades!$B$35:$C$41,2,FALSE),IF(D150="INFRA",VLOOKUP(AC150,[1]Actividades!$B$42:$C$44,2,FALSE),"")))),"")</f>
        <v/>
      </c>
      <c r="H150" s="3"/>
      <c r="I150" s="7" t="s">
        <v>615</v>
      </c>
      <c r="J150" s="10" t="s">
        <v>663</v>
      </c>
      <c r="K150" s="7" t="s">
        <v>125</v>
      </c>
      <c r="L150" s="7" t="s">
        <v>140</v>
      </c>
      <c r="M150" s="145" t="s">
        <v>13</v>
      </c>
      <c r="N150" s="7" t="s">
        <v>467</v>
      </c>
      <c r="O150" s="7" t="s">
        <v>7</v>
      </c>
      <c r="P150" s="7" t="s">
        <v>6</v>
      </c>
      <c r="Q150" s="146">
        <v>201910000</v>
      </c>
      <c r="R150" s="35"/>
      <c r="S150" s="8"/>
      <c r="T150" s="8"/>
      <c r="U150" s="8"/>
      <c r="V150" s="35">
        <f t="shared" si="10"/>
        <v>201910000</v>
      </c>
      <c r="W150" s="35">
        <f t="shared" si="11"/>
        <v>201910000</v>
      </c>
      <c r="X150" s="26" t="s">
        <v>465</v>
      </c>
      <c r="Y150" s="10" t="s">
        <v>19</v>
      </c>
      <c r="Z150" s="147">
        <v>202300000000060</v>
      </c>
      <c r="AA150" s="147" t="s">
        <v>462</v>
      </c>
      <c r="AB150" s="10" t="str">
        <f t="shared" si="12"/>
        <v>3202053</v>
      </c>
      <c r="AC150" s="10"/>
      <c r="AD150" s="147" t="s">
        <v>136</v>
      </c>
      <c r="AE150" s="3"/>
      <c r="AF150" s="3"/>
      <c r="AG150" s="3"/>
      <c r="AH150" s="3"/>
      <c r="AI150" s="3"/>
      <c r="AJ150" s="3"/>
      <c r="AK150" s="3"/>
      <c r="AL150" s="3"/>
      <c r="AM150" s="3"/>
      <c r="AN150" s="3"/>
      <c r="AO150" s="3"/>
      <c r="AP150" s="3"/>
      <c r="AQ150" s="3"/>
      <c r="AR150" s="3"/>
    </row>
    <row r="151" spans="1:44" ht="51" customHeight="1" x14ac:dyDescent="0.3">
      <c r="A151" s="9" t="s">
        <v>0</v>
      </c>
      <c r="B151" s="9" t="e">
        <f>VLOOKUP(#REF!,[1]Dpto!$G$2:$I$1125,2,FALSE)</f>
        <v>#REF!</v>
      </c>
      <c r="C151" s="9" t="str">
        <f>VLOOKUP(X151,[1]Proyectos!$B$2:$D$3,3,FALSE)</f>
        <v>CONSER</v>
      </c>
      <c r="D151" s="9" t="e">
        <f>VLOOKUP(#REF!,[1]Proyectos!$D$6:$E$9,2,FALSE)</f>
        <v>#REF!</v>
      </c>
      <c r="E151" s="9" t="e">
        <f>VLOOKUP(#REF!,[1]Proyectos!$B$12:$C$22,2,FALSE)</f>
        <v>#REF!</v>
      </c>
      <c r="F151" s="9" t="e">
        <f>VLOOKUP(#REF!,[1]Indi!$B$9:$C$36,2,FALSE)</f>
        <v>#REF!</v>
      </c>
      <c r="G151" s="9" t="str">
        <f>+IFERROR(IF(D151="MISIONAL",VLOOKUP(AC151,[1]Actividades!$B$12:$C$25,2,FALSE),IF(D151="TASAS",VLOOKUP(AC151,[1]Actividades!$B$26:$C$34,2,FALSE),IF(D151="MIPG",VLOOKUP(AC151,[1]Actividades!$B$35:$C$41,2,FALSE),IF(D151="INFRA",VLOOKUP(AC151,[1]Actividades!$B$42:$C$44,2,FALSE),"")))),"")</f>
        <v/>
      </c>
      <c r="H151" s="3"/>
      <c r="I151" s="7" t="s">
        <v>616</v>
      </c>
      <c r="J151" s="10" t="s">
        <v>663</v>
      </c>
      <c r="K151" s="7" t="s">
        <v>125</v>
      </c>
      <c r="L151" s="7" t="s">
        <v>140</v>
      </c>
      <c r="M151" s="145" t="s">
        <v>8</v>
      </c>
      <c r="N151" s="7" t="s">
        <v>467</v>
      </c>
      <c r="O151" s="7" t="s">
        <v>7</v>
      </c>
      <c r="P151" s="7" t="s">
        <v>6</v>
      </c>
      <c r="Q151" s="146">
        <v>103907700</v>
      </c>
      <c r="R151" s="242">
        <v>50700</v>
      </c>
      <c r="S151" s="8"/>
      <c r="T151" s="8"/>
      <c r="U151" s="8"/>
      <c r="V151" s="35">
        <f t="shared" si="10"/>
        <v>103857000</v>
      </c>
      <c r="W151" s="35">
        <f t="shared" si="11"/>
        <v>103857000</v>
      </c>
      <c r="X151" s="26" t="s">
        <v>465</v>
      </c>
      <c r="Y151" s="10" t="s">
        <v>19</v>
      </c>
      <c r="Z151" s="147">
        <v>202300000000060</v>
      </c>
      <c r="AA151" s="147" t="s">
        <v>462</v>
      </c>
      <c r="AB151" s="10" t="str">
        <f t="shared" si="12"/>
        <v>3202053</v>
      </c>
      <c r="AC151" s="10"/>
      <c r="AD151" s="147" t="s">
        <v>136</v>
      </c>
      <c r="AE151" s="3"/>
      <c r="AF151" s="3"/>
      <c r="AG151" s="3"/>
      <c r="AH151" s="3"/>
      <c r="AI151" s="3"/>
      <c r="AJ151" s="3"/>
      <c r="AK151" s="3"/>
      <c r="AL151" s="3"/>
      <c r="AM151" s="3"/>
      <c r="AN151" s="3"/>
      <c r="AO151" s="3"/>
      <c r="AP151" s="3"/>
      <c r="AQ151" s="3"/>
      <c r="AR151" s="3"/>
    </row>
    <row r="152" spans="1:44" ht="51" customHeight="1" x14ac:dyDescent="0.3">
      <c r="A152" s="9" t="s">
        <v>0</v>
      </c>
      <c r="B152" s="9" t="e">
        <f>VLOOKUP(#REF!,[1]Dpto!$G$2:$I$1125,2,FALSE)</f>
        <v>#REF!</v>
      </c>
      <c r="C152" s="9" t="str">
        <f>VLOOKUP(X152,[1]Proyectos!$B$2:$D$3,3,FALSE)</f>
        <v>CONSER</v>
      </c>
      <c r="D152" s="9" t="e">
        <f>VLOOKUP(#REF!,[1]Proyectos!$D$6:$E$9,2,FALSE)</f>
        <v>#REF!</v>
      </c>
      <c r="E152" s="9" t="e">
        <f>VLOOKUP(#REF!,[1]Proyectos!$B$12:$C$22,2,FALSE)</f>
        <v>#REF!</v>
      </c>
      <c r="F152" s="9" t="e">
        <f>VLOOKUP(#REF!,[1]Indi!$B$9:$C$36,2,FALSE)</f>
        <v>#REF!</v>
      </c>
      <c r="G152" s="9" t="str">
        <f>+IFERROR(IF(D152="MISIONAL",VLOOKUP(AC152,[1]Actividades!$B$12:$C$25,2,FALSE),IF(D152="TASAS",VLOOKUP(AC152,[1]Actividades!$B$26:$C$34,2,FALSE),IF(D152="MIPG",VLOOKUP(AC152,[1]Actividades!$B$35:$C$41,2,FALSE),IF(D152="INFRA",VLOOKUP(AC152,[1]Actividades!$B$42:$C$44,2,FALSE),"")))),"")</f>
        <v/>
      </c>
      <c r="H152" s="3"/>
      <c r="I152" s="7" t="s">
        <v>617</v>
      </c>
      <c r="J152" s="10" t="s">
        <v>663</v>
      </c>
      <c r="K152" s="7" t="s">
        <v>125</v>
      </c>
      <c r="L152" s="7" t="s">
        <v>140</v>
      </c>
      <c r="M152" s="145" t="s">
        <v>13</v>
      </c>
      <c r="N152" s="7" t="s">
        <v>467</v>
      </c>
      <c r="O152" s="7" t="s">
        <v>7</v>
      </c>
      <c r="P152" s="7" t="s">
        <v>6</v>
      </c>
      <c r="Q152" s="146">
        <v>30233700</v>
      </c>
      <c r="R152" s="35"/>
      <c r="S152" s="8"/>
      <c r="T152" s="8"/>
      <c r="U152" s="8"/>
      <c r="V152" s="35">
        <f t="shared" si="10"/>
        <v>30233700</v>
      </c>
      <c r="W152" s="35">
        <f t="shared" si="11"/>
        <v>30233700</v>
      </c>
      <c r="X152" s="26" t="s">
        <v>465</v>
      </c>
      <c r="Y152" s="10" t="s">
        <v>19</v>
      </c>
      <c r="Z152" s="147">
        <v>202300000000060</v>
      </c>
      <c r="AA152" s="147" t="s">
        <v>496</v>
      </c>
      <c r="AB152" s="10" t="str">
        <f t="shared" si="12"/>
        <v>3202056</v>
      </c>
      <c r="AC152" s="10"/>
      <c r="AD152" s="147" t="s">
        <v>129</v>
      </c>
      <c r="AE152" s="3"/>
      <c r="AF152" s="3"/>
      <c r="AG152" s="3"/>
      <c r="AH152" s="3"/>
      <c r="AI152" s="3"/>
      <c r="AJ152" s="3"/>
      <c r="AK152" s="3"/>
      <c r="AL152" s="3"/>
      <c r="AM152" s="3"/>
      <c r="AN152" s="3"/>
      <c r="AO152" s="3"/>
      <c r="AP152" s="3"/>
      <c r="AQ152" s="3"/>
      <c r="AR152" s="3"/>
    </row>
    <row r="153" spans="1:44" ht="51" customHeight="1" x14ac:dyDescent="0.3">
      <c r="A153" s="9" t="s">
        <v>0</v>
      </c>
      <c r="B153" s="9" t="e">
        <f>VLOOKUP(#REF!,[1]Dpto!$G$2:$I$1125,2,FALSE)</f>
        <v>#REF!</v>
      </c>
      <c r="C153" s="9" t="str">
        <f>VLOOKUP(X153,[1]Proyectos!$B$2:$D$3,3,FALSE)</f>
        <v>CONSER</v>
      </c>
      <c r="D153" s="9" t="e">
        <f>VLOOKUP(#REF!,[1]Proyectos!$D$6:$E$9,2,FALSE)</f>
        <v>#REF!</v>
      </c>
      <c r="E153" s="9" t="e">
        <f>VLOOKUP(#REF!,[1]Proyectos!$B$12:$C$22,2,FALSE)</f>
        <v>#REF!</v>
      </c>
      <c r="F153" s="9" t="e">
        <f>VLOOKUP(#REF!,[1]Indi!$B$9:$C$36,2,FALSE)</f>
        <v>#REF!</v>
      </c>
      <c r="G153" s="9" t="str">
        <f>+IFERROR(IF(D153="MISIONAL",VLOOKUP(AC153,[1]Actividades!$B$12:$C$25,2,FALSE),IF(D153="TASAS",VLOOKUP(AC153,[1]Actividades!$B$26:$C$34,2,FALSE),IF(D153="MIPG",VLOOKUP(AC153,[1]Actividades!$B$35:$C$41,2,FALSE),IF(D153="INFRA",VLOOKUP(AC153,[1]Actividades!$B$42:$C$44,2,FALSE),"")))),"")</f>
        <v/>
      </c>
      <c r="H153" s="3"/>
      <c r="I153" s="7" t="s">
        <v>618</v>
      </c>
      <c r="J153" s="10" t="s">
        <v>663</v>
      </c>
      <c r="K153" s="7" t="s">
        <v>125</v>
      </c>
      <c r="L153" s="7" t="s">
        <v>140</v>
      </c>
      <c r="M153" s="145" t="s">
        <v>8</v>
      </c>
      <c r="N153" s="7" t="s">
        <v>467</v>
      </c>
      <c r="O153" s="7" t="s">
        <v>7</v>
      </c>
      <c r="P153" s="7" t="s">
        <v>6</v>
      </c>
      <c r="Q153" s="146">
        <v>20233700</v>
      </c>
      <c r="R153" s="35"/>
      <c r="S153" s="8"/>
      <c r="T153" s="8"/>
      <c r="U153" s="8"/>
      <c r="V153" s="35">
        <f t="shared" si="10"/>
        <v>20233700</v>
      </c>
      <c r="W153" s="35">
        <f t="shared" si="11"/>
        <v>20233700</v>
      </c>
      <c r="X153" s="26" t="s">
        <v>465</v>
      </c>
      <c r="Y153" s="10" t="s">
        <v>19</v>
      </c>
      <c r="Z153" s="147">
        <v>202300000000060</v>
      </c>
      <c r="AA153" s="147" t="s">
        <v>496</v>
      </c>
      <c r="AB153" s="10" t="str">
        <f t="shared" si="12"/>
        <v>3202056</v>
      </c>
      <c r="AC153" s="10"/>
      <c r="AD153" s="147" t="s">
        <v>129</v>
      </c>
      <c r="AE153" s="3"/>
      <c r="AF153" s="3"/>
      <c r="AG153" s="3"/>
      <c r="AH153" s="3"/>
      <c r="AI153" s="3"/>
      <c r="AJ153" s="3"/>
      <c r="AK153" s="3"/>
      <c r="AL153" s="3"/>
      <c r="AM153" s="3"/>
      <c r="AN153" s="3"/>
      <c r="AO153" s="3"/>
      <c r="AP153" s="3"/>
      <c r="AQ153" s="3"/>
      <c r="AR153" s="3"/>
    </row>
    <row r="154" spans="1:44" ht="51" customHeight="1" x14ac:dyDescent="0.3">
      <c r="A154" s="9" t="s">
        <v>0</v>
      </c>
      <c r="B154" s="9" t="e">
        <f>VLOOKUP(#REF!,[1]Dpto!$G$2:$I$1125,2,FALSE)</f>
        <v>#REF!</v>
      </c>
      <c r="C154" s="9" t="str">
        <f>VLOOKUP(X154,[1]Proyectos!$B$2:$D$3,3,FALSE)</f>
        <v>CONSER</v>
      </c>
      <c r="D154" s="9" t="e">
        <f>VLOOKUP(#REF!,[1]Proyectos!$D$6:$E$9,2,FALSE)</f>
        <v>#REF!</v>
      </c>
      <c r="E154" s="9" t="e">
        <f>VLOOKUP(#REF!,[1]Proyectos!$B$12:$C$22,2,FALSE)</f>
        <v>#REF!</v>
      </c>
      <c r="F154" s="9" t="e">
        <f>VLOOKUP(#REF!,[1]Indi!$B$9:$C$36,2,FALSE)</f>
        <v>#REF!</v>
      </c>
      <c r="G154" s="9" t="str">
        <f>+IFERROR(IF(D154="MISIONAL",VLOOKUP(AC154,[1]Actividades!$B$12:$C$25,2,FALSE),IF(D154="TASAS",VLOOKUP(AC154,[1]Actividades!$B$26:$C$34,2,FALSE),IF(D154="MIPG",VLOOKUP(AC154,[1]Actividades!$B$35:$C$41,2,FALSE),IF(D154="INFRA",VLOOKUP(AC154,[1]Actividades!$B$42:$C$44,2,FALSE),"")))),"")</f>
        <v/>
      </c>
      <c r="H154" s="3"/>
      <c r="I154" s="7" t="s">
        <v>619</v>
      </c>
      <c r="J154" s="10" t="s">
        <v>663</v>
      </c>
      <c r="K154" s="7" t="s">
        <v>125</v>
      </c>
      <c r="L154" s="7" t="s">
        <v>140</v>
      </c>
      <c r="M154" s="145" t="s">
        <v>13</v>
      </c>
      <c r="N154" s="7" t="s">
        <v>467</v>
      </c>
      <c r="O154" s="7" t="s">
        <v>7</v>
      </c>
      <c r="P154" s="7" t="s">
        <v>6</v>
      </c>
      <c r="Q154" s="146">
        <v>8000000</v>
      </c>
      <c r="R154" s="35"/>
      <c r="S154" s="8"/>
      <c r="T154" s="8"/>
      <c r="U154" s="8"/>
      <c r="V154" s="35">
        <f t="shared" si="10"/>
        <v>8000000</v>
      </c>
      <c r="W154" s="35">
        <f t="shared" si="11"/>
        <v>8000000</v>
      </c>
      <c r="X154" s="26" t="s">
        <v>465</v>
      </c>
      <c r="Y154" s="10" t="s">
        <v>19</v>
      </c>
      <c r="Z154" s="147">
        <v>202300000000060</v>
      </c>
      <c r="AA154" s="147" t="s">
        <v>24</v>
      </c>
      <c r="AB154" s="10" t="str">
        <f t="shared" si="12"/>
        <v>3202060</v>
      </c>
      <c r="AC154" s="10"/>
      <c r="AD154" s="147" t="s">
        <v>137</v>
      </c>
      <c r="AE154" s="3"/>
      <c r="AF154" s="3"/>
      <c r="AG154" s="3"/>
      <c r="AH154" s="3"/>
      <c r="AI154" s="3"/>
      <c r="AJ154" s="3"/>
      <c r="AK154" s="3"/>
      <c r="AL154" s="3"/>
      <c r="AM154" s="3"/>
      <c r="AN154" s="3"/>
      <c r="AO154" s="3"/>
      <c r="AP154" s="3"/>
      <c r="AQ154" s="3"/>
      <c r="AR154" s="3"/>
    </row>
    <row r="155" spans="1:44" ht="51" customHeight="1" x14ac:dyDescent="0.3">
      <c r="A155" s="9" t="s">
        <v>0</v>
      </c>
      <c r="B155" s="9" t="e">
        <f>VLOOKUP(#REF!,[1]Dpto!$G$2:$I$1125,2,FALSE)</f>
        <v>#REF!</v>
      </c>
      <c r="C155" s="9" t="str">
        <f>VLOOKUP(X155,[1]Proyectos!$B$2:$D$3,3,FALSE)</f>
        <v>CONSER</v>
      </c>
      <c r="D155" s="9" t="e">
        <f>VLOOKUP(#REF!,[1]Proyectos!$D$6:$E$9,2,FALSE)</f>
        <v>#REF!</v>
      </c>
      <c r="E155" s="9" t="e">
        <f>VLOOKUP(#REF!,[1]Proyectos!$B$12:$C$22,2,FALSE)</f>
        <v>#REF!</v>
      </c>
      <c r="F155" s="9" t="e">
        <f>VLOOKUP(#REF!,[1]Indi!$B$9:$C$36,2,FALSE)</f>
        <v>#REF!</v>
      </c>
      <c r="G155" s="9" t="str">
        <f>+IFERROR(IF(D155="MISIONAL",VLOOKUP(AC155,[1]Actividades!$B$12:$C$25,2,FALSE),IF(D155="TASAS",VLOOKUP(AC155,[1]Actividades!$B$26:$C$34,2,FALSE),IF(D155="MIPG",VLOOKUP(AC155,[1]Actividades!$B$35:$C$41,2,FALSE),IF(D155="INFRA",VLOOKUP(AC155,[1]Actividades!$B$42:$C$44,2,FALSE),"")))),"")</f>
        <v/>
      </c>
      <c r="H155" s="3"/>
      <c r="I155" s="7" t="s">
        <v>620</v>
      </c>
      <c r="J155" s="10" t="s">
        <v>663</v>
      </c>
      <c r="K155" s="7" t="s">
        <v>125</v>
      </c>
      <c r="L155" s="7" t="s">
        <v>138</v>
      </c>
      <c r="M155" s="145" t="s">
        <v>103</v>
      </c>
      <c r="N155" s="7" t="s">
        <v>466</v>
      </c>
      <c r="O155" s="7" t="s">
        <v>7</v>
      </c>
      <c r="P155" s="7" t="s">
        <v>6</v>
      </c>
      <c r="Q155" s="146">
        <v>76282554</v>
      </c>
      <c r="R155" s="35"/>
      <c r="S155" s="8"/>
      <c r="T155" s="8"/>
      <c r="U155" s="8"/>
      <c r="V155" s="35">
        <f t="shared" si="10"/>
        <v>76282554</v>
      </c>
      <c r="W155" s="35">
        <f t="shared" si="11"/>
        <v>76282554</v>
      </c>
      <c r="X155" s="26" t="s">
        <v>465</v>
      </c>
      <c r="Y155" s="10" t="s">
        <v>19</v>
      </c>
      <c r="Z155" s="147">
        <v>202300000000060</v>
      </c>
      <c r="AA155" s="147" t="s">
        <v>30</v>
      </c>
      <c r="AB155" s="10" t="str">
        <f t="shared" si="12"/>
        <v>3202008</v>
      </c>
      <c r="AC155" s="10"/>
      <c r="AD155" s="147" t="s">
        <v>135</v>
      </c>
      <c r="AE155" s="3"/>
      <c r="AF155" s="3"/>
      <c r="AG155" s="3"/>
      <c r="AH155" s="3"/>
      <c r="AI155" s="3"/>
      <c r="AJ155" s="3"/>
      <c r="AK155" s="3"/>
      <c r="AL155" s="3"/>
      <c r="AM155" s="3"/>
      <c r="AN155" s="3"/>
      <c r="AO155" s="3"/>
      <c r="AP155" s="3"/>
      <c r="AQ155" s="3"/>
      <c r="AR155" s="3"/>
    </row>
    <row r="156" spans="1:44" ht="51" customHeight="1" x14ac:dyDescent="0.3">
      <c r="A156" s="9" t="s">
        <v>0</v>
      </c>
      <c r="B156" s="9" t="e">
        <f>VLOOKUP(#REF!,[1]Dpto!$G$2:$I$1125,2,FALSE)</f>
        <v>#REF!</v>
      </c>
      <c r="C156" s="9" t="str">
        <f>VLOOKUP(X156,[1]Proyectos!$B$2:$D$3,3,FALSE)</f>
        <v>CONSER</v>
      </c>
      <c r="D156" s="9" t="e">
        <f>VLOOKUP(#REF!,[1]Proyectos!$D$6:$E$9,2,FALSE)</f>
        <v>#REF!</v>
      </c>
      <c r="E156" s="9" t="e">
        <f>VLOOKUP(#REF!,[1]Proyectos!$B$12:$C$22,2,FALSE)</f>
        <v>#REF!</v>
      </c>
      <c r="F156" s="9" t="e">
        <f>VLOOKUP(#REF!,[1]Indi!$B$9:$C$36,2,FALSE)</f>
        <v>#REF!</v>
      </c>
      <c r="G156" s="9" t="str">
        <f>+IFERROR(IF(D156="MISIONAL",VLOOKUP(AC156,[1]Actividades!$B$12:$C$25,2,FALSE),IF(D156="TASAS",VLOOKUP(AC156,[1]Actividades!$B$26:$C$34,2,FALSE),IF(D156="MIPG",VLOOKUP(AC156,[1]Actividades!$B$35:$C$41,2,FALSE),IF(D156="INFRA",VLOOKUP(AC156,[1]Actividades!$B$42:$C$44,2,FALSE),"")))),"")</f>
        <v/>
      </c>
      <c r="H156" s="3"/>
      <c r="I156" s="7" t="s">
        <v>621</v>
      </c>
      <c r="J156" s="10" t="s">
        <v>663</v>
      </c>
      <c r="K156" s="7" t="s">
        <v>125</v>
      </c>
      <c r="L156" s="7" t="s">
        <v>138</v>
      </c>
      <c r="M156" s="145" t="s">
        <v>13</v>
      </c>
      <c r="N156" s="7" t="s">
        <v>467</v>
      </c>
      <c r="O156" s="7" t="s">
        <v>7</v>
      </c>
      <c r="P156" s="7" t="s">
        <v>6</v>
      </c>
      <c r="Q156" s="146">
        <v>6000000</v>
      </c>
      <c r="R156" s="35"/>
      <c r="S156" s="8"/>
      <c r="T156" s="8"/>
      <c r="U156" s="8"/>
      <c r="V156" s="35">
        <f t="shared" si="10"/>
        <v>6000000</v>
      </c>
      <c r="W156" s="35">
        <f t="shared" si="11"/>
        <v>6000000</v>
      </c>
      <c r="X156" s="26" t="s">
        <v>465</v>
      </c>
      <c r="Y156" s="10" t="s">
        <v>19</v>
      </c>
      <c r="Z156" s="147">
        <v>202300000000060</v>
      </c>
      <c r="AA156" s="147" t="s">
        <v>30</v>
      </c>
      <c r="AB156" s="10" t="str">
        <f t="shared" si="12"/>
        <v>3202008</v>
      </c>
      <c r="AC156" s="10"/>
      <c r="AD156" s="147" t="s">
        <v>135</v>
      </c>
      <c r="AE156" s="3"/>
      <c r="AF156" s="3"/>
      <c r="AG156" s="3"/>
      <c r="AH156" s="3"/>
      <c r="AI156" s="3"/>
      <c r="AJ156" s="3"/>
      <c r="AK156" s="3"/>
      <c r="AL156" s="3"/>
      <c r="AM156" s="3"/>
      <c r="AN156" s="3"/>
      <c r="AO156" s="3"/>
      <c r="AP156" s="3"/>
      <c r="AQ156" s="3"/>
      <c r="AR156" s="3"/>
    </row>
    <row r="157" spans="1:44" ht="51" customHeight="1" x14ac:dyDescent="0.3">
      <c r="A157" s="9" t="s">
        <v>0</v>
      </c>
      <c r="B157" s="9" t="e">
        <f>VLOOKUP(#REF!,[1]Dpto!$G$2:$I$1125,2,FALSE)</f>
        <v>#REF!</v>
      </c>
      <c r="C157" s="9" t="str">
        <f>VLOOKUP(X157,[1]Proyectos!$B$2:$D$3,3,FALSE)</f>
        <v>CONSER</v>
      </c>
      <c r="D157" s="9" t="e">
        <f>VLOOKUP(#REF!,[1]Proyectos!$D$6:$E$9,2,FALSE)</f>
        <v>#REF!</v>
      </c>
      <c r="E157" s="9" t="e">
        <f>VLOOKUP(#REF!,[1]Proyectos!$B$12:$C$22,2,FALSE)</f>
        <v>#REF!</v>
      </c>
      <c r="F157" s="9" t="e">
        <f>VLOOKUP(#REF!,[1]Indi!$B$9:$C$36,2,FALSE)</f>
        <v>#REF!</v>
      </c>
      <c r="G157" s="9" t="str">
        <f>+IFERROR(IF(D157="MISIONAL",VLOOKUP(AC157,[1]Actividades!$B$12:$C$25,2,FALSE),IF(D157="TASAS",VLOOKUP(AC157,[1]Actividades!$B$26:$C$34,2,FALSE),IF(D157="MIPG",VLOOKUP(AC157,[1]Actividades!$B$35:$C$41,2,FALSE),IF(D157="INFRA",VLOOKUP(AC157,[1]Actividades!$B$42:$C$44,2,FALSE),"")))),"")</f>
        <v/>
      </c>
      <c r="H157" s="3"/>
      <c r="I157" s="7" t="s">
        <v>622</v>
      </c>
      <c r="J157" s="10" t="s">
        <v>663</v>
      </c>
      <c r="K157" s="7" t="s">
        <v>125</v>
      </c>
      <c r="L157" s="7" t="s">
        <v>138</v>
      </c>
      <c r="M157" s="145" t="s">
        <v>103</v>
      </c>
      <c r="N157" s="7" t="s">
        <v>466</v>
      </c>
      <c r="O157" s="7" t="s">
        <v>7</v>
      </c>
      <c r="P157" s="7" t="s">
        <v>6</v>
      </c>
      <c r="Q157" s="146">
        <v>116759500</v>
      </c>
      <c r="R157" s="35"/>
      <c r="S157" s="8"/>
      <c r="T157" s="8"/>
      <c r="U157" s="8"/>
      <c r="V157" s="35">
        <f t="shared" si="10"/>
        <v>116759500</v>
      </c>
      <c r="W157" s="35">
        <f t="shared" si="11"/>
        <v>116759500</v>
      </c>
      <c r="X157" s="26" t="s">
        <v>465</v>
      </c>
      <c r="Y157" s="10" t="s">
        <v>19</v>
      </c>
      <c r="Z157" s="147">
        <v>202300000000060</v>
      </c>
      <c r="AA157" s="147" t="s">
        <v>30</v>
      </c>
      <c r="AB157" s="10" t="str">
        <f t="shared" si="12"/>
        <v>3202008</v>
      </c>
      <c r="AC157" s="10"/>
      <c r="AD157" s="147" t="s">
        <v>492</v>
      </c>
      <c r="AE157" s="3"/>
      <c r="AF157" s="3"/>
      <c r="AG157" s="3"/>
      <c r="AH157" s="3"/>
      <c r="AI157" s="3"/>
      <c r="AJ157" s="3"/>
      <c r="AK157" s="3"/>
      <c r="AL157" s="3"/>
      <c r="AM157" s="3"/>
      <c r="AN157" s="3"/>
      <c r="AO157" s="3"/>
      <c r="AP157" s="3"/>
      <c r="AQ157" s="3"/>
      <c r="AR157" s="3"/>
    </row>
    <row r="158" spans="1:44" ht="51" customHeight="1" x14ac:dyDescent="0.3">
      <c r="A158" s="9" t="s">
        <v>0</v>
      </c>
      <c r="B158" s="9" t="e">
        <f>VLOOKUP(#REF!,[1]Dpto!$G$2:$I$1125,2,FALSE)</f>
        <v>#REF!</v>
      </c>
      <c r="C158" s="9" t="str">
        <f>VLOOKUP(X158,[1]Proyectos!$B$2:$D$3,3,FALSE)</f>
        <v>CONSER</v>
      </c>
      <c r="D158" s="9" t="e">
        <f>VLOOKUP(#REF!,[1]Proyectos!$D$6:$E$9,2,FALSE)</f>
        <v>#REF!</v>
      </c>
      <c r="E158" s="9" t="e">
        <f>VLOOKUP(#REF!,[1]Proyectos!$B$12:$C$22,2,FALSE)</f>
        <v>#REF!</v>
      </c>
      <c r="F158" s="9" t="e">
        <f>VLOOKUP(#REF!,[1]Indi!$B$9:$C$36,2,FALSE)</f>
        <v>#REF!</v>
      </c>
      <c r="G158" s="9" t="str">
        <f>+IFERROR(IF(D158="MISIONAL",VLOOKUP(AC158,[1]Actividades!$B$12:$C$25,2,FALSE),IF(D158="TASAS",VLOOKUP(AC158,[1]Actividades!$B$26:$C$34,2,FALSE),IF(D158="MIPG",VLOOKUP(AC158,[1]Actividades!$B$35:$C$41,2,FALSE),IF(D158="INFRA",VLOOKUP(AC158,[1]Actividades!$B$42:$C$44,2,FALSE),"")))),"")</f>
        <v/>
      </c>
      <c r="H158" s="3"/>
      <c r="I158" s="7" t="s">
        <v>623</v>
      </c>
      <c r="J158" s="10" t="s">
        <v>663</v>
      </c>
      <c r="K158" s="7" t="s">
        <v>125</v>
      </c>
      <c r="L158" s="7" t="s">
        <v>138</v>
      </c>
      <c r="M158" s="145" t="s">
        <v>13</v>
      </c>
      <c r="N158" s="7" t="s">
        <v>467</v>
      </c>
      <c r="O158" s="7" t="s">
        <v>7</v>
      </c>
      <c r="P158" s="7" t="s">
        <v>6</v>
      </c>
      <c r="Q158" s="146">
        <v>52000000</v>
      </c>
      <c r="R158" s="35"/>
      <c r="S158" s="8"/>
      <c r="T158" s="8"/>
      <c r="U158" s="8"/>
      <c r="V158" s="35">
        <f t="shared" si="10"/>
        <v>52000000</v>
      </c>
      <c r="W158" s="35">
        <f t="shared" si="11"/>
        <v>52000000</v>
      </c>
      <c r="X158" s="26" t="s">
        <v>465</v>
      </c>
      <c r="Y158" s="10" t="s">
        <v>19</v>
      </c>
      <c r="Z158" s="147">
        <v>202300000000060</v>
      </c>
      <c r="AA158" s="147" t="s">
        <v>30</v>
      </c>
      <c r="AB158" s="10" t="str">
        <f t="shared" si="12"/>
        <v>3202008</v>
      </c>
      <c r="AC158" s="10"/>
      <c r="AD158" s="147" t="s">
        <v>492</v>
      </c>
      <c r="AE158" s="3"/>
      <c r="AF158" s="3"/>
      <c r="AG158" s="3"/>
      <c r="AH158" s="3"/>
      <c r="AI158" s="3"/>
      <c r="AJ158" s="3"/>
      <c r="AK158" s="3"/>
      <c r="AL158" s="3"/>
      <c r="AM158" s="3"/>
      <c r="AN158" s="3"/>
      <c r="AO158" s="3"/>
      <c r="AP158" s="3"/>
      <c r="AQ158" s="3"/>
      <c r="AR158" s="3"/>
    </row>
    <row r="159" spans="1:44" ht="51" customHeight="1" x14ac:dyDescent="0.3">
      <c r="A159" s="9" t="s">
        <v>0</v>
      </c>
      <c r="B159" s="9" t="e">
        <f>VLOOKUP(#REF!,[1]Dpto!$G$2:$I$1125,2,FALSE)</f>
        <v>#REF!</v>
      </c>
      <c r="C159" s="9" t="str">
        <f>VLOOKUP(X159,[1]Proyectos!$B$2:$D$3,3,FALSE)</f>
        <v>CONSER</v>
      </c>
      <c r="D159" s="9" t="e">
        <f>VLOOKUP(#REF!,[1]Proyectos!$D$6:$E$9,2,FALSE)</f>
        <v>#REF!</v>
      </c>
      <c r="E159" s="9" t="e">
        <f>VLOOKUP(#REF!,[1]Proyectos!$B$12:$C$22,2,FALSE)</f>
        <v>#REF!</v>
      </c>
      <c r="F159" s="9" t="e">
        <f>VLOOKUP(#REF!,[1]Indi!$B$9:$C$36,2,FALSE)</f>
        <v>#REF!</v>
      </c>
      <c r="G159" s="9" t="str">
        <f>+IFERROR(IF(D159="MISIONAL",VLOOKUP(AC159,[1]Actividades!$B$12:$C$25,2,FALSE),IF(D159="TASAS",VLOOKUP(AC159,[1]Actividades!$B$26:$C$34,2,FALSE),IF(D159="MIPG",VLOOKUP(AC159,[1]Actividades!$B$35:$C$41,2,FALSE),IF(D159="INFRA",VLOOKUP(AC159,[1]Actividades!$B$42:$C$44,2,FALSE),"")))),"")</f>
        <v/>
      </c>
      <c r="H159" s="3"/>
      <c r="I159" s="7" t="s">
        <v>624</v>
      </c>
      <c r="J159" s="10" t="s">
        <v>663</v>
      </c>
      <c r="K159" s="7" t="s">
        <v>125</v>
      </c>
      <c r="L159" s="7" t="s">
        <v>138</v>
      </c>
      <c r="M159" s="145" t="s">
        <v>103</v>
      </c>
      <c r="N159" s="7" t="s">
        <v>466</v>
      </c>
      <c r="O159" s="7" t="s">
        <v>7</v>
      </c>
      <c r="P159" s="7" t="s">
        <v>6</v>
      </c>
      <c r="Q159" s="146">
        <v>41624000</v>
      </c>
      <c r="R159" s="35"/>
      <c r="S159" s="8"/>
      <c r="T159" s="8"/>
      <c r="U159" s="8"/>
      <c r="V159" s="35">
        <f t="shared" si="10"/>
        <v>41624000</v>
      </c>
      <c r="W159" s="35">
        <f t="shared" si="11"/>
        <v>41624000</v>
      </c>
      <c r="X159" s="26" t="s">
        <v>465</v>
      </c>
      <c r="Y159" s="10" t="s">
        <v>19</v>
      </c>
      <c r="Z159" s="147">
        <v>202300000000060</v>
      </c>
      <c r="AA159" s="147" t="s">
        <v>493</v>
      </c>
      <c r="AB159" s="10" t="str">
        <f t="shared" si="12"/>
        <v>3202032</v>
      </c>
      <c r="AC159" s="10"/>
      <c r="AD159" s="147" t="s">
        <v>128</v>
      </c>
      <c r="AE159" s="3"/>
      <c r="AF159" s="3"/>
      <c r="AG159" s="3"/>
      <c r="AH159" s="3"/>
      <c r="AI159" s="3"/>
      <c r="AJ159" s="3"/>
      <c r="AK159" s="3"/>
      <c r="AL159" s="3"/>
      <c r="AM159" s="3"/>
      <c r="AN159" s="3"/>
      <c r="AO159" s="3"/>
      <c r="AP159" s="3"/>
      <c r="AQ159" s="3"/>
      <c r="AR159" s="3"/>
    </row>
    <row r="160" spans="1:44" ht="51" customHeight="1" x14ac:dyDescent="0.3">
      <c r="A160" s="9" t="s">
        <v>0</v>
      </c>
      <c r="B160" s="9" t="e">
        <f>VLOOKUP(#REF!,[1]Dpto!$G$2:$I$1125,2,FALSE)</f>
        <v>#REF!</v>
      </c>
      <c r="C160" s="9" t="str">
        <f>VLOOKUP(X160,[1]Proyectos!$B$2:$D$3,3,FALSE)</f>
        <v>CONSER</v>
      </c>
      <c r="D160" s="9" t="e">
        <f>VLOOKUP(#REF!,[1]Proyectos!$D$6:$E$9,2,FALSE)</f>
        <v>#REF!</v>
      </c>
      <c r="E160" s="9" t="e">
        <f>VLOOKUP(#REF!,[1]Proyectos!$B$12:$C$22,2,FALSE)</f>
        <v>#REF!</v>
      </c>
      <c r="F160" s="9" t="e">
        <f>VLOOKUP(#REF!,[1]Indi!$B$9:$C$36,2,FALSE)</f>
        <v>#REF!</v>
      </c>
      <c r="G160" s="9" t="str">
        <f>+IFERROR(IF(D160="MISIONAL",VLOOKUP(AC160,[1]Actividades!$B$12:$C$25,2,FALSE),IF(D160="TASAS",VLOOKUP(AC160,[1]Actividades!$B$26:$C$34,2,FALSE),IF(D160="MIPG",VLOOKUP(AC160,[1]Actividades!$B$35:$C$41,2,FALSE),IF(D160="INFRA",VLOOKUP(AC160,[1]Actividades!$B$42:$C$44,2,FALSE),"")))),"")</f>
        <v/>
      </c>
      <c r="H160" s="3"/>
      <c r="I160" s="7" t="s">
        <v>625</v>
      </c>
      <c r="J160" s="10" t="s">
        <v>663</v>
      </c>
      <c r="K160" s="7" t="s">
        <v>125</v>
      </c>
      <c r="L160" s="7" t="s">
        <v>138</v>
      </c>
      <c r="M160" s="145" t="s">
        <v>13</v>
      </c>
      <c r="N160" s="7" t="s">
        <v>467</v>
      </c>
      <c r="O160" s="7" t="s">
        <v>7</v>
      </c>
      <c r="P160" s="7" t="s">
        <v>6</v>
      </c>
      <c r="Q160" s="146">
        <v>92000000</v>
      </c>
      <c r="R160" s="242">
        <v>80000</v>
      </c>
      <c r="S160" s="8"/>
      <c r="T160" s="8"/>
      <c r="U160" s="8"/>
      <c r="V160" s="35">
        <f t="shared" si="10"/>
        <v>91920000</v>
      </c>
      <c r="W160" s="35">
        <f t="shared" si="11"/>
        <v>91920000</v>
      </c>
      <c r="X160" s="26" t="s">
        <v>465</v>
      </c>
      <c r="Y160" s="10" t="s">
        <v>19</v>
      </c>
      <c r="Z160" s="147">
        <v>202300000000060</v>
      </c>
      <c r="AA160" s="147" t="s">
        <v>493</v>
      </c>
      <c r="AB160" s="10" t="str">
        <f t="shared" si="12"/>
        <v>3202032</v>
      </c>
      <c r="AC160" s="10"/>
      <c r="AD160" s="147" t="s">
        <v>128</v>
      </c>
      <c r="AE160" s="3"/>
      <c r="AF160" s="3"/>
      <c r="AG160" s="3"/>
      <c r="AH160" s="3"/>
      <c r="AI160" s="3"/>
      <c r="AJ160" s="3"/>
      <c r="AK160" s="3"/>
      <c r="AL160" s="3"/>
      <c r="AM160" s="3"/>
      <c r="AN160" s="3"/>
      <c r="AO160" s="3"/>
      <c r="AP160" s="3"/>
      <c r="AQ160" s="3"/>
      <c r="AR160" s="3"/>
    </row>
    <row r="161" spans="1:44" ht="51" customHeight="1" x14ac:dyDescent="0.3">
      <c r="A161" s="9" t="s">
        <v>0</v>
      </c>
      <c r="B161" s="9" t="e">
        <f>VLOOKUP(#REF!,[1]Dpto!$G$2:$I$1125,2,FALSE)</f>
        <v>#REF!</v>
      </c>
      <c r="C161" s="9" t="str">
        <f>VLOOKUP(X161,[1]Proyectos!$B$2:$D$3,3,FALSE)</f>
        <v>CONSER</v>
      </c>
      <c r="D161" s="9" t="e">
        <f>VLOOKUP(#REF!,[1]Proyectos!$D$6:$E$9,2,FALSE)</f>
        <v>#REF!</v>
      </c>
      <c r="E161" s="9" t="e">
        <f>VLOOKUP(#REF!,[1]Proyectos!$B$12:$C$22,2,FALSE)</f>
        <v>#REF!</v>
      </c>
      <c r="F161" s="9" t="e">
        <f>VLOOKUP(#REF!,[1]Indi!$B$9:$C$36,2,FALSE)</f>
        <v>#REF!</v>
      </c>
      <c r="G161" s="9" t="str">
        <f>+IFERROR(IF(D161="MISIONAL",VLOOKUP(AC161,[1]Actividades!$B$12:$C$25,2,FALSE),IF(D161="TASAS",VLOOKUP(AC161,[1]Actividades!$B$26:$C$34,2,FALSE),IF(D161="MIPG",VLOOKUP(AC161,[1]Actividades!$B$35:$C$41,2,FALSE),IF(D161="INFRA",VLOOKUP(AC161,[1]Actividades!$B$42:$C$44,2,FALSE),"")))),"")</f>
        <v/>
      </c>
      <c r="H161" s="3"/>
      <c r="I161" s="7" t="s">
        <v>626</v>
      </c>
      <c r="J161" s="10" t="s">
        <v>663</v>
      </c>
      <c r="K161" s="7" t="s">
        <v>125</v>
      </c>
      <c r="L161" s="7" t="s">
        <v>138</v>
      </c>
      <c r="M161" s="145" t="s">
        <v>8</v>
      </c>
      <c r="N161" s="7" t="s">
        <v>467</v>
      </c>
      <c r="O161" s="7" t="s">
        <v>7</v>
      </c>
      <c r="P161" s="7" t="s">
        <v>6</v>
      </c>
      <c r="Q161" s="146">
        <v>16000000</v>
      </c>
      <c r="R161" s="35"/>
      <c r="S161" s="8"/>
      <c r="T161" s="8"/>
      <c r="U161" s="8"/>
      <c r="V161" s="35">
        <f t="shared" si="10"/>
        <v>16000000</v>
      </c>
      <c r="W161" s="35">
        <f t="shared" si="11"/>
        <v>16000000</v>
      </c>
      <c r="X161" s="26" t="s">
        <v>465</v>
      </c>
      <c r="Y161" s="10" t="s">
        <v>19</v>
      </c>
      <c r="Z161" s="147">
        <v>202300000000060</v>
      </c>
      <c r="AA161" s="147" t="s">
        <v>493</v>
      </c>
      <c r="AB161" s="10" t="str">
        <f t="shared" si="12"/>
        <v>3202032</v>
      </c>
      <c r="AC161" s="10"/>
      <c r="AD161" s="147" t="s">
        <v>128</v>
      </c>
      <c r="AE161" s="3"/>
      <c r="AF161" s="3"/>
      <c r="AG161" s="3"/>
      <c r="AH161" s="3"/>
      <c r="AI161" s="3"/>
      <c r="AJ161" s="3"/>
      <c r="AK161" s="3"/>
      <c r="AL161" s="3"/>
      <c r="AM161" s="3"/>
      <c r="AN161" s="3"/>
      <c r="AO161" s="3"/>
      <c r="AP161" s="3"/>
      <c r="AQ161" s="3"/>
      <c r="AR161" s="3"/>
    </row>
    <row r="162" spans="1:44" ht="51" customHeight="1" x14ac:dyDescent="0.3">
      <c r="A162" s="9" t="s">
        <v>0</v>
      </c>
      <c r="B162" s="9" t="e">
        <f>VLOOKUP(#REF!,[1]Dpto!$G$2:$I$1125,2,FALSE)</f>
        <v>#REF!</v>
      </c>
      <c r="C162" s="9" t="str">
        <f>VLOOKUP(X162,[1]Proyectos!$B$2:$D$3,3,FALSE)</f>
        <v>CONSER</v>
      </c>
      <c r="D162" s="9" t="e">
        <f>VLOOKUP(#REF!,[1]Proyectos!$D$6:$E$9,2,FALSE)</f>
        <v>#REF!</v>
      </c>
      <c r="E162" s="9" t="e">
        <f>VLOOKUP(#REF!,[1]Proyectos!$B$12:$C$22,2,FALSE)</f>
        <v>#REF!</v>
      </c>
      <c r="F162" s="9" t="e">
        <f>VLOOKUP(#REF!,[1]Indi!$B$9:$C$36,2,FALSE)</f>
        <v>#REF!</v>
      </c>
      <c r="G162" s="9" t="str">
        <f>+IFERROR(IF(D162="MISIONAL",VLOOKUP(AC162,[1]Actividades!$B$12:$C$25,2,FALSE),IF(D162="TASAS",VLOOKUP(AC162,[1]Actividades!$B$26:$C$34,2,FALSE),IF(D162="MIPG",VLOOKUP(AC162,[1]Actividades!$B$35:$C$41,2,FALSE),IF(D162="INFRA",VLOOKUP(AC162,[1]Actividades!$B$42:$C$44,2,FALSE),"")))),"")</f>
        <v/>
      </c>
      <c r="H162" s="3"/>
      <c r="I162" s="7" t="s">
        <v>627</v>
      </c>
      <c r="J162" s="10" t="s">
        <v>663</v>
      </c>
      <c r="K162" s="7" t="s">
        <v>125</v>
      </c>
      <c r="L162" s="7" t="s">
        <v>138</v>
      </c>
      <c r="M162" s="145" t="s">
        <v>103</v>
      </c>
      <c r="N162" s="7" t="s">
        <v>466</v>
      </c>
      <c r="O162" s="7" t="s">
        <v>7</v>
      </c>
      <c r="P162" s="7" t="s">
        <v>6</v>
      </c>
      <c r="Q162" s="146">
        <v>234048000</v>
      </c>
      <c r="R162" s="35"/>
      <c r="S162" s="8"/>
      <c r="T162" s="8"/>
      <c r="U162" s="8"/>
      <c r="V162" s="35">
        <f t="shared" si="10"/>
        <v>234048000</v>
      </c>
      <c r="W162" s="35">
        <f t="shared" si="11"/>
        <v>234048000</v>
      </c>
      <c r="X162" s="26" t="s">
        <v>465</v>
      </c>
      <c r="Y162" s="10" t="s">
        <v>19</v>
      </c>
      <c r="Z162" s="147">
        <v>202300000000060</v>
      </c>
      <c r="AA162" s="147" t="s">
        <v>60</v>
      </c>
      <c r="AB162" s="10" t="str">
        <f t="shared" si="12"/>
        <v>3202038</v>
      </c>
      <c r="AC162" s="10"/>
      <c r="AD162" s="147" t="s">
        <v>134</v>
      </c>
      <c r="AE162" s="3"/>
      <c r="AF162" s="3"/>
      <c r="AG162" s="3"/>
      <c r="AH162" s="3"/>
      <c r="AI162" s="3"/>
      <c r="AJ162" s="3"/>
      <c r="AK162" s="3"/>
      <c r="AL162" s="3"/>
      <c r="AM162" s="3"/>
      <c r="AN162" s="3"/>
      <c r="AO162" s="3"/>
      <c r="AP162" s="3"/>
      <c r="AQ162" s="3"/>
      <c r="AR162" s="3"/>
    </row>
    <row r="163" spans="1:44" ht="51" customHeight="1" x14ac:dyDescent="0.3">
      <c r="A163" s="9" t="s">
        <v>0</v>
      </c>
      <c r="B163" s="9" t="e">
        <f>VLOOKUP(#REF!,[1]Dpto!$G$2:$I$1125,2,FALSE)</f>
        <v>#REF!</v>
      </c>
      <c r="C163" s="9" t="str">
        <f>VLOOKUP(X163,[1]Proyectos!$B$2:$D$3,3,FALSE)</f>
        <v>CONSER</v>
      </c>
      <c r="D163" s="9" t="e">
        <f>VLOOKUP(#REF!,[1]Proyectos!$D$6:$E$9,2,FALSE)</f>
        <v>#REF!</v>
      </c>
      <c r="E163" s="9" t="e">
        <f>VLOOKUP(#REF!,[1]Proyectos!$B$12:$C$22,2,FALSE)</f>
        <v>#REF!</v>
      </c>
      <c r="F163" s="9" t="e">
        <f>VLOOKUP(#REF!,[1]Indi!$B$9:$C$36,2,FALSE)</f>
        <v>#REF!</v>
      </c>
      <c r="G163" s="9" t="str">
        <f>+IFERROR(IF(D163="MISIONAL",VLOOKUP(AC163,[1]Actividades!$B$12:$C$25,2,FALSE),IF(D163="TASAS",VLOOKUP(AC163,[1]Actividades!$B$26:$C$34,2,FALSE),IF(D163="MIPG",VLOOKUP(AC163,[1]Actividades!$B$35:$C$41,2,FALSE),IF(D163="INFRA",VLOOKUP(AC163,[1]Actividades!$B$42:$C$44,2,FALSE),"")))),"")</f>
        <v/>
      </c>
      <c r="H163" s="3"/>
      <c r="I163" s="7" t="s">
        <v>628</v>
      </c>
      <c r="J163" s="10" t="s">
        <v>663</v>
      </c>
      <c r="K163" s="7" t="s">
        <v>125</v>
      </c>
      <c r="L163" s="7" t="s">
        <v>138</v>
      </c>
      <c r="M163" s="145" t="s">
        <v>13</v>
      </c>
      <c r="N163" s="7" t="s">
        <v>467</v>
      </c>
      <c r="O163" s="7" t="s">
        <v>7</v>
      </c>
      <c r="P163" s="7" t="s">
        <v>6</v>
      </c>
      <c r="Q163" s="146">
        <v>39000000</v>
      </c>
      <c r="R163" s="242">
        <v>790000</v>
      </c>
      <c r="S163" s="8"/>
      <c r="T163" s="8"/>
      <c r="U163" s="8"/>
      <c r="V163" s="35">
        <f t="shared" ref="V163" si="13">+Q163-R163+S163</f>
        <v>38210000</v>
      </c>
      <c r="W163" s="35">
        <f t="shared" ref="W163" si="14">+Q163-R163+S163-T163+U163</f>
        <v>38210000</v>
      </c>
      <c r="X163" s="26" t="s">
        <v>465</v>
      </c>
      <c r="Y163" s="10" t="s">
        <v>19</v>
      </c>
      <c r="Z163" s="147">
        <v>202300000000060</v>
      </c>
      <c r="AA163" s="182" t="s">
        <v>60</v>
      </c>
      <c r="AB163" s="10" t="str">
        <f t="shared" si="12"/>
        <v>3202038</v>
      </c>
      <c r="AC163" s="10"/>
      <c r="AD163" s="147" t="s">
        <v>134</v>
      </c>
      <c r="AE163" s="3"/>
      <c r="AF163" s="3"/>
      <c r="AG163" s="3"/>
      <c r="AH163" s="3"/>
      <c r="AI163" s="3"/>
      <c r="AJ163" s="3"/>
      <c r="AK163" s="3"/>
      <c r="AL163" s="3"/>
      <c r="AM163" s="3"/>
      <c r="AN163" s="3"/>
      <c r="AO163" s="3"/>
      <c r="AP163" s="3"/>
      <c r="AQ163" s="3"/>
      <c r="AR163" s="3"/>
    </row>
    <row r="164" spans="1:44" ht="51" customHeight="1" x14ac:dyDescent="0.3">
      <c r="A164" s="9" t="s">
        <v>0</v>
      </c>
      <c r="B164" s="9" t="e">
        <f>VLOOKUP(#REF!,[1]Dpto!$G$2:$I$1125,2,FALSE)</f>
        <v>#REF!</v>
      </c>
      <c r="C164" s="9" t="str">
        <f>VLOOKUP(X164,[1]Proyectos!$B$2:$D$3,3,FALSE)</f>
        <v>CONSER</v>
      </c>
      <c r="D164" s="9" t="e">
        <f>VLOOKUP(#REF!,[1]Proyectos!$D$6:$E$9,2,FALSE)</f>
        <v>#REF!</v>
      </c>
      <c r="E164" s="9" t="e">
        <f>VLOOKUP(#REF!,[1]Proyectos!$B$12:$C$22,2,FALSE)</f>
        <v>#REF!</v>
      </c>
      <c r="F164" s="9" t="e">
        <f>VLOOKUP(#REF!,[1]Indi!$B$9:$C$36,2,FALSE)</f>
        <v>#REF!</v>
      </c>
      <c r="G164" s="9" t="str">
        <f>+IFERROR(IF(D164="MISIONAL",VLOOKUP(AC164,[1]Actividades!$B$12:$C$25,2,FALSE),IF(D164="TASAS",VLOOKUP(AC164,[1]Actividades!$B$26:$C$34,2,FALSE),IF(D164="MIPG",VLOOKUP(AC164,[1]Actividades!$B$35:$C$41,2,FALSE),IF(D164="INFRA",VLOOKUP(AC164,[1]Actividades!$B$42:$C$44,2,FALSE),"")))),"")</f>
        <v/>
      </c>
      <c r="H164" s="3"/>
      <c r="I164" s="7" t="s">
        <v>629</v>
      </c>
      <c r="J164" s="10" t="s">
        <v>663</v>
      </c>
      <c r="K164" s="7" t="s">
        <v>125</v>
      </c>
      <c r="L164" s="7" t="s">
        <v>138</v>
      </c>
      <c r="M164" s="145" t="s">
        <v>13</v>
      </c>
      <c r="N164" s="7" t="s">
        <v>467</v>
      </c>
      <c r="O164" s="7" t="s">
        <v>7</v>
      </c>
      <c r="P164" s="10" t="s">
        <v>6</v>
      </c>
      <c r="Q164" s="146">
        <v>73000000</v>
      </c>
      <c r="R164" s="35"/>
      <c r="S164" s="8"/>
      <c r="T164" s="8"/>
      <c r="U164" s="8"/>
      <c r="V164" s="35">
        <f t="shared" ref="V164:V202" si="15">+Q164-R164+S164</f>
        <v>73000000</v>
      </c>
      <c r="W164" s="35">
        <f t="shared" ref="W164:W202" si="16">+Q164-R164+S164-T164+U164</f>
        <v>73000000</v>
      </c>
      <c r="X164" s="26" t="s">
        <v>465</v>
      </c>
      <c r="Y164" s="10" t="s">
        <v>19</v>
      </c>
      <c r="Z164" s="147">
        <v>202300000000060</v>
      </c>
      <c r="AA164" s="147" t="s">
        <v>462</v>
      </c>
      <c r="AB164" s="10" t="str">
        <f t="shared" si="12"/>
        <v>3202053</v>
      </c>
      <c r="AC164" s="10"/>
      <c r="AD164" s="10" t="s">
        <v>136</v>
      </c>
      <c r="AE164" s="3"/>
      <c r="AF164" s="3"/>
      <c r="AG164" s="3"/>
      <c r="AH164" s="3"/>
      <c r="AI164" s="3"/>
      <c r="AJ164" s="3"/>
      <c r="AK164" s="3"/>
      <c r="AL164" s="3"/>
      <c r="AM164" s="3"/>
      <c r="AN164" s="3"/>
      <c r="AO164" s="3"/>
      <c r="AP164" s="3"/>
      <c r="AQ164" s="3"/>
      <c r="AR164" s="3"/>
    </row>
    <row r="165" spans="1:44" ht="51" customHeight="1" x14ac:dyDescent="0.3">
      <c r="A165" s="9" t="s">
        <v>0</v>
      </c>
      <c r="B165" s="9" t="e">
        <f>VLOOKUP(#REF!,[1]Dpto!$G$2:$I$1125,2,FALSE)</f>
        <v>#REF!</v>
      </c>
      <c r="C165" s="9" t="str">
        <f>VLOOKUP(X165,[1]Proyectos!$B$2:$D$3,3,FALSE)</f>
        <v>CONSER</v>
      </c>
      <c r="D165" s="9" t="e">
        <f>VLOOKUP(#REF!,[1]Proyectos!$D$6:$E$9,2,FALSE)</f>
        <v>#REF!</v>
      </c>
      <c r="E165" s="9" t="e">
        <f>VLOOKUP(#REF!,[1]Proyectos!$B$12:$C$22,2,FALSE)</f>
        <v>#REF!</v>
      </c>
      <c r="F165" s="9" t="e">
        <f>VLOOKUP(#REF!,[1]Indi!$B$9:$C$36,2,FALSE)</f>
        <v>#REF!</v>
      </c>
      <c r="G165" s="9" t="str">
        <f>+IFERROR(IF(D165="MISIONAL",VLOOKUP(AC165,[1]Actividades!$B$12:$C$25,2,FALSE),IF(D165="TASAS",VLOOKUP(AC165,[1]Actividades!$B$26:$C$34,2,FALSE),IF(D165="MIPG",VLOOKUP(AC165,[1]Actividades!$B$35:$C$41,2,FALSE),IF(D165="INFRA",VLOOKUP(AC165,[1]Actividades!$B$42:$C$44,2,FALSE),"")))),"")</f>
        <v/>
      </c>
      <c r="H165" s="3"/>
      <c r="I165" s="7" t="s">
        <v>630</v>
      </c>
      <c r="J165" s="10" t="s">
        <v>663</v>
      </c>
      <c r="K165" s="7" t="s">
        <v>125</v>
      </c>
      <c r="L165" s="7" t="s">
        <v>138</v>
      </c>
      <c r="M165" s="7" t="s">
        <v>8</v>
      </c>
      <c r="N165" s="7" t="s">
        <v>467</v>
      </c>
      <c r="O165" s="7" t="s">
        <v>7</v>
      </c>
      <c r="P165" s="10" t="s">
        <v>6</v>
      </c>
      <c r="Q165" s="146">
        <v>72048000</v>
      </c>
      <c r="R165" s="242">
        <v>524533</v>
      </c>
      <c r="S165" s="8"/>
      <c r="T165" s="8"/>
      <c r="U165" s="8"/>
      <c r="V165" s="35">
        <f t="shared" si="15"/>
        <v>71523467</v>
      </c>
      <c r="W165" s="35">
        <f t="shared" si="16"/>
        <v>71523467</v>
      </c>
      <c r="X165" s="26" t="s">
        <v>465</v>
      </c>
      <c r="Y165" s="10" t="s">
        <v>19</v>
      </c>
      <c r="Z165" s="147">
        <v>202300000000060</v>
      </c>
      <c r="AA165" s="147" t="s">
        <v>462</v>
      </c>
      <c r="AB165" s="10" t="str">
        <f t="shared" si="12"/>
        <v>3202053</v>
      </c>
      <c r="AC165" s="10"/>
      <c r="AD165" s="10" t="s">
        <v>136</v>
      </c>
      <c r="AE165" s="3"/>
      <c r="AF165" s="3"/>
      <c r="AG165" s="3"/>
      <c r="AH165" s="3"/>
      <c r="AI165" s="3"/>
      <c r="AJ165" s="3"/>
      <c r="AK165" s="3"/>
      <c r="AL165" s="3"/>
      <c r="AM165" s="3"/>
      <c r="AN165" s="3"/>
      <c r="AO165" s="3"/>
      <c r="AP165" s="3"/>
      <c r="AQ165" s="3"/>
      <c r="AR165" s="3"/>
    </row>
    <row r="166" spans="1:44" ht="51" customHeight="1" x14ac:dyDescent="0.3">
      <c r="A166" s="9" t="s">
        <v>0</v>
      </c>
      <c r="B166" s="9" t="e">
        <f>VLOOKUP(#REF!,[1]Dpto!$G$2:$I$1125,2,FALSE)</f>
        <v>#REF!</v>
      </c>
      <c r="C166" s="9" t="str">
        <f>VLOOKUP(X166,[1]Proyectos!$B$2:$D$3,3,FALSE)</f>
        <v>CONSER</v>
      </c>
      <c r="D166" s="9" t="e">
        <f>VLOOKUP(#REF!,[1]Proyectos!$D$6:$E$9,2,FALSE)</f>
        <v>#REF!</v>
      </c>
      <c r="E166" s="9" t="e">
        <f>VLOOKUP(#REF!,[1]Proyectos!$B$12:$C$22,2,FALSE)</f>
        <v>#REF!</v>
      </c>
      <c r="F166" s="9" t="e">
        <f>VLOOKUP(#REF!,[1]Indi!$B$9:$C$36,2,FALSE)</f>
        <v>#REF!</v>
      </c>
      <c r="G166" s="9" t="str">
        <f>+IFERROR(IF(D166="MISIONAL",VLOOKUP(AC166,[1]Actividades!$B$12:$C$25,2,FALSE),IF(D166="TASAS",VLOOKUP(AC166,[1]Actividades!$B$26:$C$34,2,FALSE),IF(D166="MIPG",VLOOKUP(AC166,[1]Actividades!$B$35:$C$41,2,FALSE),IF(D166="INFRA",VLOOKUP(AC166,[1]Actividades!$B$42:$C$44,2,FALSE),"")))),"")</f>
        <v/>
      </c>
      <c r="H166" s="3"/>
      <c r="I166" s="7" t="s">
        <v>631</v>
      </c>
      <c r="J166" s="10" t="s">
        <v>663</v>
      </c>
      <c r="K166" s="7" t="s">
        <v>125</v>
      </c>
      <c r="L166" s="7" t="s">
        <v>138</v>
      </c>
      <c r="M166" s="7" t="s">
        <v>13</v>
      </c>
      <c r="N166" s="7" t="s">
        <v>467</v>
      </c>
      <c r="O166" s="7" t="s">
        <v>7</v>
      </c>
      <c r="P166" s="10" t="s">
        <v>6</v>
      </c>
      <c r="Q166" s="146">
        <v>10000000</v>
      </c>
      <c r="R166" s="35"/>
      <c r="S166" s="8"/>
      <c r="T166" s="8"/>
      <c r="U166" s="8"/>
      <c r="V166" s="35">
        <f t="shared" si="15"/>
        <v>10000000</v>
      </c>
      <c r="W166" s="35">
        <f t="shared" si="16"/>
        <v>10000000</v>
      </c>
      <c r="X166" s="26" t="s">
        <v>465</v>
      </c>
      <c r="Y166" s="10" t="s">
        <v>19</v>
      </c>
      <c r="Z166" s="147">
        <v>202300000000060</v>
      </c>
      <c r="AA166" s="147" t="s">
        <v>462</v>
      </c>
      <c r="AB166" s="10" t="str">
        <f t="shared" si="12"/>
        <v>3202053</v>
      </c>
      <c r="AC166" s="10"/>
      <c r="AD166" s="10" t="s">
        <v>133</v>
      </c>
      <c r="AE166" s="3"/>
      <c r="AF166" s="3"/>
      <c r="AG166" s="3"/>
      <c r="AH166" s="3"/>
      <c r="AI166" s="3"/>
      <c r="AJ166" s="3"/>
      <c r="AK166" s="3"/>
      <c r="AL166" s="3"/>
      <c r="AM166" s="3"/>
      <c r="AN166" s="3"/>
      <c r="AO166" s="3"/>
      <c r="AP166" s="3"/>
      <c r="AQ166" s="3"/>
      <c r="AR166" s="3"/>
    </row>
    <row r="167" spans="1:44" ht="51" customHeight="1" x14ac:dyDescent="0.3">
      <c r="A167" s="9" t="s">
        <v>0</v>
      </c>
      <c r="B167" s="9" t="e">
        <f>VLOOKUP(#REF!,[1]Dpto!$G$2:$I$1125,2,FALSE)</f>
        <v>#REF!</v>
      </c>
      <c r="C167" s="9" t="str">
        <f>VLOOKUP(X167,[1]Proyectos!$B$2:$D$3,3,FALSE)</f>
        <v>CONSER</v>
      </c>
      <c r="D167" s="9" t="e">
        <f>VLOOKUP(#REF!,[1]Proyectos!$D$6:$E$9,2,FALSE)</f>
        <v>#REF!</v>
      </c>
      <c r="E167" s="9" t="e">
        <f>VLOOKUP(#REF!,[1]Proyectos!$B$12:$C$22,2,FALSE)</f>
        <v>#REF!</v>
      </c>
      <c r="F167" s="9" t="e">
        <f>VLOOKUP(#REF!,[1]Indi!$B$9:$C$36,2,FALSE)</f>
        <v>#REF!</v>
      </c>
      <c r="G167" s="9" t="str">
        <f>+IFERROR(IF(D167="MISIONAL",VLOOKUP(AC167,[1]Actividades!$B$12:$C$25,2,FALSE),IF(D167="TASAS",VLOOKUP(AC167,[1]Actividades!$B$26:$C$34,2,FALSE),IF(D167="MIPG",VLOOKUP(AC167,[1]Actividades!$B$35:$C$41,2,FALSE),IF(D167="INFRA",VLOOKUP(AC167,[1]Actividades!$B$42:$C$44,2,FALSE),"")))),"")</f>
        <v/>
      </c>
      <c r="H167" s="3"/>
      <c r="I167" s="7" t="s">
        <v>632</v>
      </c>
      <c r="J167" s="10" t="s">
        <v>663</v>
      </c>
      <c r="K167" s="7" t="s">
        <v>125</v>
      </c>
      <c r="L167" s="7" t="s">
        <v>138</v>
      </c>
      <c r="M167" s="149" t="s">
        <v>13</v>
      </c>
      <c r="N167" s="8" t="s">
        <v>467</v>
      </c>
      <c r="O167" s="8" t="s">
        <v>7</v>
      </c>
      <c r="P167" s="10" t="s">
        <v>6</v>
      </c>
      <c r="Q167" s="146">
        <v>50871000</v>
      </c>
      <c r="R167" s="242">
        <v>851000</v>
      </c>
      <c r="S167" s="8"/>
      <c r="T167" s="8"/>
      <c r="U167" s="8"/>
      <c r="V167" s="35">
        <f t="shared" si="15"/>
        <v>50020000</v>
      </c>
      <c r="W167" s="35">
        <f t="shared" si="16"/>
        <v>50020000</v>
      </c>
      <c r="X167" s="26" t="s">
        <v>465</v>
      </c>
      <c r="Y167" s="10" t="s">
        <v>19</v>
      </c>
      <c r="Z167" s="147">
        <v>202300000000060</v>
      </c>
      <c r="AA167" s="147" t="s">
        <v>496</v>
      </c>
      <c r="AB167" s="10" t="str">
        <f t="shared" si="12"/>
        <v>3202056</v>
      </c>
      <c r="AC167" s="10"/>
      <c r="AD167" s="10" t="s">
        <v>129</v>
      </c>
      <c r="AE167" s="3"/>
      <c r="AF167" s="3"/>
      <c r="AG167" s="3"/>
      <c r="AH167" s="3"/>
      <c r="AI167" s="3"/>
      <c r="AJ167" s="3"/>
      <c r="AK167" s="3"/>
      <c r="AL167" s="3"/>
      <c r="AM167" s="3"/>
      <c r="AN167" s="3"/>
      <c r="AO167" s="3"/>
      <c r="AP167" s="3"/>
      <c r="AQ167" s="3"/>
      <c r="AR167" s="3"/>
    </row>
    <row r="168" spans="1:44" ht="51" customHeight="1" x14ac:dyDescent="0.3">
      <c r="A168" s="9" t="s">
        <v>0</v>
      </c>
      <c r="B168" s="9" t="e">
        <f>VLOOKUP(#REF!,[1]Dpto!$G$2:$I$1125,2,FALSE)</f>
        <v>#REF!</v>
      </c>
      <c r="C168" s="9" t="str">
        <f>VLOOKUP(X168,[1]Proyectos!$B$2:$D$3,3,FALSE)</f>
        <v>CONSER</v>
      </c>
      <c r="D168" s="9" t="e">
        <f>VLOOKUP(#REF!,[1]Proyectos!$D$6:$E$9,2,FALSE)</f>
        <v>#REF!</v>
      </c>
      <c r="E168" s="9" t="e">
        <f>VLOOKUP(#REF!,[1]Proyectos!$B$12:$C$22,2,FALSE)</f>
        <v>#REF!</v>
      </c>
      <c r="F168" s="9" t="e">
        <f>VLOOKUP(#REF!,[1]Indi!$B$9:$C$36,2,FALSE)</f>
        <v>#REF!</v>
      </c>
      <c r="G168" s="9" t="str">
        <f>+IFERROR(IF(D168="MISIONAL",VLOOKUP(AC168,[1]Actividades!$B$12:$C$25,2,FALSE),IF(D168="TASAS",VLOOKUP(AC168,[1]Actividades!$B$26:$C$34,2,FALSE),IF(D168="MIPG",VLOOKUP(AC168,[1]Actividades!$B$35:$C$41,2,FALSE),IF(D168="INFRA",VLOOKUP(AC168,[1]Actividades!$B$42:$C$44,2,FALSE),"")))),"")</f>
        <v/>
      </c>
      <c r="H168" s="3"/>
      <c r="I168" s="7" t="s">
        <v>633</v>
      </c>
      <c r="J168" s="10" t="s">
        <v>663</v>
      </c>
      <c r="K168" s="7" t="s">
        <v>125</v>
      </c>
      <c r="L168" s="7" t="s">
        <v>138</v>
      </c>
      <c r="M168" s="149" t="s">
        <v>8</v>
      </c>
      <c r="N168" s="7" t="s">
        <v>467</v>
      </c>
      <c r="O168" s="7" t="s">
        <v>7</v>
      </c>
      <c r="P168" s="10" t="s">
        <v>6</v>
      </c>
      <c r="Q168" s="146">
        <v>40871000</v>
      </c>
      <c r="R168" s="35"/>
      <c r="S168" s="8"/>
      <c r="T168" s="8"/>
      <c r="U168" s="8"/>
      <c r="V168" s="35">
        <f t="shared" si="15"/>
        <v>40871000</v>
      </c>
      <c r="W168" s="35">
        <f t="shared" si="16"/>
        <v>40871000</v>
      </c>
      <c r="X168" s="26" t="s">
        <v>465</v>
      </c>
      <c r="Y168" s="10" t="s">
        <v>19</v>
      </c>
      <c r="Z168" s="147">
        <v>202300000000060</v>
      </c>
      <c r="AA168" s="147" t="s">
        <v>496</v>
      </c>
      <c r="AB168" s="10" t="str">
        <f t="shared" si="12"/>
        <v>3202056</v>
      </c>
      <c r="AC168" s="10"/>
      <c r="AD168" s="10" t="s">
        <v>129</v>
      </c>
      <c r="AE168" s="3"/>
      <c r="AF168" s="3"/>
      <c r="AG168" s="3"/>
      <c r="AH168" s="3"/>
      <c r="AI168" s="3"/>
      <c r="AJ168" s="3"/>
      <c r="AK168" s="3"/>
      <c r="AL168" s="3"/>
      <c r="AM168" s="3"/>
      <c r="AN168" s="3"/>
      <c r="AO168" s="3"/>
      <c r="AP168" s="3"/>
      <c r="AQ168" s="3"/>
      <c r="AR168" s="3"/>
    </row>
    <row r="169" spans="1:44" ht="51" customHeight="1" x14ac:dyDescent="0.3">
      <c r="A169" s="9" t="s">
        <v>0</v>
      </c>
      <c r="B169" s="9" t="e">
        <f>VLOOKUP(#REF!,[1]Dpto!$G$2:$I$1125,2,FALSE)</f>
        <v>#REF!</v>
      </c>
      <c r="C169" s="9" t="str">
        <f>VLOOKUP(X169,[1]Proyectos!$B$2:$D$3,3,FALSE)</f>
        <v>CONSER</v>
      </c>
      <c r="D169" s="9" t="e">
        <f>VLOOKUP(#REF!,[1]Proyectos!$D$6:$E$9,2,FALSE)</f>
        <v>#REF!</v>
      </c>
      <c r="E169" s="9" t="e">
        <f>VLOOKUP(#REF!,[1]Proyectos!$B$12:$C$22,2,FALSE)</f>
        <v>#REF!</v>
      </c>
      <c r="F169" s="9" t="e">
        <f>VLOOKUP(#REF!,[1]Indi!$B$9:$C$36,2,FALSE)</f>
        <v>#REF!</v>
      </c>
      <c r="G169" s="9" t="str">
        <f>+IFERROR(IF(D169="MISIONAL",VLOOKUP(AC169,[1]Actividades!$B$12:$C$25,2,FALSE),IF(D169="TASAS",VLOOKUP(AC169,[1]Actividades!$B$26:$C$34,2,FALSE),IF(D169="MIPG",VLOOKUP(AC169,[1]Actividades!$B$35:$C$41,2,FALSE),IF(D169="INFRA",VLOOKUP(AC169,[1]Actividades!$B$42:$C$44,2,FALSE),"")))),"")</f>
        <v/>
      </c>
      <c r="H169" s="3"/>
      <c r="I169" s="7" t="s">
        <v>634</v>
      </c>
      <c r="J169" s="10" t="s">
        <v>663</v>
      </c>
      <c r="K169" s="7" t="s">
        <v>125</v>
      </c>
      <c r="L169" s="7" t="s">
        <v>138</v>
      </c>
      <c r="M169" s="149" t="s">
        <v>103</v>
      </c>
      <c r="N169" s="7" t="s">
        <v>466</v>
      </c>
      <c r="O169" s="7" t="s">
        <v>7</v>
      </c>
      <c r="P169" s="10" t="s">
        <v>6</v>
      </c>
      <c r="Q169" s="146">
        <v>179612000</v>
      </c>
      <c r="R169" s="35"/>
      <c r="S169" s="8"/>
      <c r="T169" s="8"/>
      <c r="U169" s="8"/>
      <c r="V169" s="35">
        <f t="shared" si="15"/>
        <v>179612000</v>
      </c>
      <c r="W169" s="35">
        <f t="shared" si="16"/>
        <v>179612000</v>
      </c>
      <c r="X169" s="26" t="s">
        <v>465</v>
      </c>
      <c r="Y169" s="10" t="s">
        <v>19</v>
      </c>
      <c r="Z169" s="147">
        <v>202300000000060</v>
      </c>
      <c r="AA169" s="147" t="s">
        <v>24</v>
      </c>
      <c r="AB169" s="10" t="str">
        <f t="shared" si="12"/>
        <v>3202060</v>
      </c>
      <c r="AC169" s="10"/>
      <c r="AD169" s="10" t="s">
        <v>126</v>
      </c>
      <c r="AE169" s="3"/>
      <c r="AF169" s="3"/>
      <c r="AG169" s="3"/>
      <c r="AH169" s="3"/>
      <c r="AI169" s="3"/>
      <c r="AJ169" s="3"/>
      <c r="AK169" s="3"/>
      <c r="AL169" s="3"/>
      <c r="AM169" s="3"/>
      <c r="AN169" s="3"/>
      <c r="AO169" s="3"/>
      <c r="AP169" s="3"/>
      <c r="AQ169" s="3"/>
      <c r="AR169" s="3"/>
    </row>
    <row r="170" spans="1:44" ht="51" customHeight="1" x14ac:dyDescent="0.3">
      <c r="A170" s="9" t="s">
        <v>0</v>
      </c>
      <c r="B170" s="9" t="e">
        <f>VLOOKUP(#REF!,[1]Dpto!$G$2:$I$1125,2,FALSE)</f>
        <v>#REF!</v>
      </c>
      <c r="C170" s="9" t="str">
        <f>VLOOKUP(X170,[1]Proyectos!$B$2:$D$3,3,FALSE)</f>
        <v>CONSER</v>
      </c>
      <c r="D170" s="9" t="e">
        <f>VLOOKUP(#REF!,[1]Proyectos!$D$6:$E$9,2,FALSE)</f>
        <v>#REF!</v>
      </c>
      <c r="E170" s="9" t="e">
        <f>VLOOKUP(#REF!,[1]Proyectos!$B$12:$C$22,2,FALSE)</f>
        <v>#REF!</v>
      </c>
      <c r="F170" s="9" t="e">
        <f>VLOOKUP(#REF!,[1]Indi!$B$9:$C$36,2,FALSE)</f>
        <v>#REF!</v>
      </c>
      <c r="G170" s="9" t="str">
        <f>+IFERROR(IF(D170="MISIONAL",VLOOKUP(AC170,[1]Actividades!$B$12:$C$25,2,FALSE),IF(D170="TASAS",VLOOKUP(AC170,[1]Actividades!$B$26:$C$34,2,FALSE),IF(D170="MIPG",VLOOKUP(AC170,[1]Actividades!$B$35:$C$41,2,FALSE),IF(D170="INFRA",VLOOKUP(AC170,[1]Actividades!$B$42:$C$44,2,FALSE),"")))),"")</f>
        <v/>
      </c>
      <c r="H170" s="3"/>
      <c r="I170" s="7" t="s">
        <v>635</v>
      </c>
      <c r="J170" s="10" t="s">
        <v>663</v>
      </c>
      <c r="K170" s="7" t="s">
        <v>125</v>
      </c>
      <c r="L170" s="7" t="s">
        <v>138</v>
      </c>
      <c r="M170" s="149" t="s">
        <v>13</v>
      </c>
      <c r="N170" s="7" t="s">
        <v>467</v>
      </c>
      <c r="O170" s="7" t="s">
        <v>7</v>
      </c>
      <c r="P170" s="10" t="s">
        <v>6</v>
      </c>
      <c r="Q170" s="146">
        <v>20000000</v>
      </c>
      <c r="R170" s="35"/>
      <c r="S170" s="8"/>
      <c r="T170" s="8"/>
      <c r="U170" s="8"/>
      <c r="V170" s="35">
        <f t="shared" si="15"/>
        <v>20000000</v>
      </c>
      <c r="W170" s="35">
        <f t="shared" si="16"/>
        <v>20000000</v>
      </c>
      <c r="X170" s="26" t="s">
        <v>465</v>
      </c>
      <c r="Y170" s="10" t="s">
        <v>19</v>
      </c>
      <c r="Z170" s="147">
        <v>202300000000060</v>
      </c>
      <c r="AA170" s="147" t="s">
        <v>24</v>
      </c>
      <c r="AB170" s="10" t="str">
        <f t="shared" si="12"/>
        <v>3202060</v>
      </c>
      <c r="AC170" s="10"/>
      <c r="AD170" s="10" t="s">
        <v>126</v>
      </c>
      <c r="AE170" s="3"/>
      <c r="AF170" s="3"/>
      <c r="AG170" s="3"/>
      <c r="AH170" s="3"/>
      <c r="AI170" s="3"/>
      <c r="AJ170" s="3"/>
      <c r="AK170" s="3"/>
      <c r="AL170" s="3"/>
      <c r="AM170" s="3"/>
      <c r="AN170" s="3"/>
      <c r="AO170" s="3"/>
      <c r="AP170" s="3"/>
      <c r="AQ170" s="3"/>
      <c r="AR170" s="3"/>
    </row>
    <row r="171" spans="1:44" ht="51" customHeight="1" x14ac:dyDescent="0.3">
      <c r="A171" s="9" t="s">
        <v>0</v>
      </c>
      <c r="B171" s="9" t="e">
        <f>VLOOKUP(#REF!,[1]Dpto!$G$2:$I$1125,2,FALSE)</f>
        <v>#REF!</v>
      </c>
      <c r="C171" s="9" t="str">
        <f>VLOOKUP(X171,[1]Proyectos!$B$2:$D$3,3,FALSE)</f>
        <v>CONSER</v>
      </c>
      <c r="D171" s="9" t="e">
        <f>VLOOKUP(#REF!,[1]Proyectos!$D$6:$E$9,2,FALSE)</f>
        <v>#REF!</v>
      </c>
      <c r="E171" s="9" t="e">
        <f>VLOOKUP(#REF!,[1]Proyectos!$B$12:$C$22,2,FALSE)</f>
        <v>#REF!</v>
      </c>
      <c r="F171" s="9" t="e">
        <f>VLOOKUP(#REF!,[1]Indi!$B$9:$C$36,2,FALSE)</f>
        <v>#REF!</v>
      </c>
      <c r="G171" s="9" t="str">
        <f>+IFERROR(IF(D171="MISIONAL",VLOOKUP(AC171,[1]Actividades!$B$12:$C$25,2,FALSE),IF(D171="TASAS",VLOOKUP(AC171,[1]Actividades!$B$26:$C$34,2,FALSE),IF(D171="MIPG",VLOOKUP(AC171,[1]Actividades!$B$35:$C$41,2,FALSE),IF(D171="INFRA",VLOOKUP(AC171,[1]Actividades!$B$42:$C$44,2,FALSE),"")))),"")</f>
        <v/>
      </c>
      <c r="H171" s="3"/>
      <c r="I171" s="7" t="s">
        <v>636</v>
      </c>
      <c r="J171" s="10" t="s">
        <v>663</v>
      </c>
      <c r="K171" s="7" t="s">
        <v>125</v>
      </c>
      <c r="L171" s="7" t="s">
        <v>124</v>
      </c>
      <c r="M171" s="149" t="s">
        <v>13</v>
      </c>
      <c r="N171" s="7" t="s">
        <v>467</v>
      </c>
      <c r="O171" s="7" t="s">
        <v>7</v>
      </c>
      <c r="P171" s="10" t="s">
        <v>6</v>
      </c>
      <c r="Q171" s="146">
        <v>30162300</v>
      </c>
      <c r="R171" s="35"/>
      <c r="S171" s="8"/>
      <c r="T171" s="8"/>
      <c r="U171" s="8"/>
      <c r="V171" s="35">
        <f t="shared" si="15"/>
        <v>30162300</v>
      </c>
      <c r="W171" s="35">
        <f t="shared" si="16"/>
        <v>30162300</v>
      </c>
      <c r="X171" s="26" t="s">
        <v>465</v>
      </c>
      <c r="Y171" s="10" t="s">
        <v>19</v>
      </c>
      <c r="Z171" s="147">
        <v>202300000000060</v>
      </c>
      <c r="AA171" s="147" t="s">
        <v>30</v>
      </c>
      <c r="AB171" s="10" t="str">
        <f t="shared" si="12"/>
        <v>3202008</v>
      </c>
      <c r="AC171" s="10"/>
      <c r="AD171" s="10" t="s">
        <v>135</v>
      </c>
      <c r="AE171" s="3"/>
      <c r="AF171" s="3"/>
      <c r="AG171" s="3"/>
      <c r="AH171" s="3"/>
      <c r="AI171" s="3"/>
      <c r="AJ171" s="3"/>
      <c r="AK171" s="3"/>
      <c r="AL171" s="3"/>
      <c r="AM171" s="3"/>
      <c r="AN171" s="3"/>
      <c r="AO171" s="3"/>
      <c r="AP171" s="3"/>
      <c r="AQ171" s="3"/>
      <c r="AR171" s="3"/>
    </row>
    <row r="172" spans="1:44" ht="51" customHeight="1" x14ac:dyDescent="0.3">
      <c r="A172" s="9" t="s">
        <v>0</v>
      </c>
      <c r="B172" s="9" t="e">
        <f>VLOOKUP(#REF!,[1]Dpto!$G$2:$I$1125,2,FALSE)</f>
        <v>#REF!</v>
      </c>
      <c r="C172" s="9" t="str">
        <f>VLOOKUP(X172,[1]Proyectos!$B$2:$D$3,3,FALSE)</f>
        <v>CONSER</v>
      </c>
      <c r="D172" s="9" t="e">
        <f>VLOOKUP(#REF!,[1]Proyectos!$D$6:$E$9,2,FALSE)</f>
        <v>#REF!</v>
      </c>
      <c r="E172" s="9" t="e">
        <f>VLOOKUP(#REF!,[1]Proyectos!$B$12:$C$22,2,FALSE)</f>
        <v>#REF!</v>
      </c>
      <c r="F172" s="9" t="e">
        <f>VLOOKUP(#REF!,[1]Indi!$B$9:$C$36,2,FALSE)</f>
        <v>#REF!</v>
      </c>
      <c r="G172" s="9" t="str">
        <f>+IFERROR(IF(D172="MISIONAL",VLOOKUP(AC172,[1]Actividades!$B$12:$C$25,2,FALSE),IF(D172="TASAS",VLOOKUP(AC172,[1]Actividades!$B$26:$C$34,2,FALSE),IF(D172="MIPG",VLOOKUP(AC172,[1]Actividades!$B$35:$C$41,2,FALSE),IF(D172="INFRA",VLOOKUP(AC172,[1]Actividades!$B$42:$C$44,2,FALSE),"")))),"")</f>
        <v/>
      </c>
      <c r="H172" s="3"/>
      <c r="I172" s="7" t="s">
        <v>637</v>
      </c>
      <c r="J172" s="10" t="s">
        <v>663</v>
      </c>
      <c r="K172" s="7" t="s">
        <v>125</v>
      </c>
      <c r="L172" s="7" t="s">
        <v>124</v>
      </c>
      <c r="M172" s="7" t="s">
        <v>8</v>
      </c>
      <c r="N172" s="7" t="s">
        <v>467</v>
      </c>
      <c r="O172" s="7" t="s">
        <v>7</v>
      </c>
      <c r="P172" s="10" t="s">
        <v>6</v>
      </c>
      <c r="Q172" s="146">
        <v>41105000</v>
      </c>
      <c r="R172" s="35"/>
      <c r="S172" s="8"/>
      <c r="T172" s="8"/>
      <c r="U172" s="8"/>
      <c r="V172" s="35">
        <f t="shared" si="15"/>
        <v>41105000</v>
      </c>
      <c r="W172" s="35">
        <f t="shared" si="16"/>
        <v>41105000</v>
      </c>
      <c r="X172" s="26" t="s">
        <v>465</v>
      </c>
      <c r="Y172" s="10" t="s">
        <v>19</v>
      </c>
      <c r="Z172" s="147">
        <v>202300000000060</v>
      </c>
      <c r="AA172" s="147" t="s">
        <v>30</v>
      </c>
      <c r="AB172" s="10" t="str">
        <f t="shared" si="12"/>
        <v>3202008</v>
      </c>
      <c r="AC172" s="10"/>
      <c r="AD172" s="10" t="s">
        <v>135</v>
      </c>
      <c r="AE172" s="3"/>
      <c r="AF172" s="3"/>
      <c r="AG172" s="3"/>
      <c r="AH172" s="3"/>
      <c r="AI172" s="3"/>
      <c r="AJ172" s="3"/>
      <c r="AK172" s="3"/>
      <c r="AL172" s="3"/>
      <c r="AM172" s="3"/>
      <c r="AN172" s="3"/>
      <c r="AO172" s="3"/>
      <c r="AP172" s="3"/>
      <c r="AQ172" s="3"/>
      <c r="AR172" s="3"/>
    </row>
    <row r="173" spans="1:44" ht="51" customHeight="1" x14ac:dyDescent="0.3">
      <c r="A173" s="9" t="s">
        <v>0</v>
      </c>
      <c r="B173" s="9" t="e">
        <f>VLOOKUP(#REF!,[1]Dpto!$G$2:$I$1125,2,FALSE)</f>
        <v>#REF!</v>
      </c>
      <c r="C173" s="9" t="str">
        <f>VLOOKUP(X173,[1]Proyectos!$B$2:$D$3,3,FALSE)</f>
        <v>CONSER</v>
      </c>
      <c r="D173" s="9" t="e">
        <f>VLOOKUP(#REF!,[1]Proyectos!$D$6:$E$9,2,FALSE)</f>
        <v>#REF!</v>
      </c>
      <c r="E173" s="9" t="e">
        <f>VLOOKUP(#REF!,[1]Proyectos!$B$12:$C$22,2,FALSE)</f>
        <v>#REF!</v>
      </c>
      <c r="F173" s="9" t="e">
        <f>VLOOKUP(#REF!,[1]Indi!$B$9:$C$36,2,FALSE)</f>
        <v>#REF!</v>
      </c>
      <c r="G173" s="9" t="str">
        <f>+IFERROR(IF(D173="MISIONAL",VLOOKUP(AC173,[1]Actividades!$B$12:$C$25,2,FALSE),IF(D173="TASAS",VLOOKUP(AC173,[1]Actividades!$B$26:$C$34,2,FALSE),IF(D173="MIPG",VLOOKUP(AC173,[1]Actividades!$B$35:$C$41,2,FALSE),IF(D173="INFRA",VLOOKUP(AC173,[1]Actividades!$B$42:$C$44,2,FALSE),"")))),"")</f>
        <v/>
      </c>
      <c r="H173" s="3"/>
      <c r="I173" s="7" t="s">
        <v>638</v>
      </c>
      <c r="J173" s="10" t="s">
        <v>663</v>
      </c>
      <c r="K173" s="7" t="s">
        <v>125</v>
      </c>
      <c r="L173" s="7" t="s">
        <v>124</v>
      </c>
      <c r="M173" s="7" t="s">
        <v>13</v>
      </c>
      <c r="N173" s="7" t="s">
        <v>467</v>
      </c>
      <c r="O173" s="7" t="s">
        <v>7</v>
      </c>
      <c r="P173" s="10" t="s">
        <v>6</v>
      </c>
      <c r="Q173" s="146">
        <v>34487000</v>
      </c>
      <c r="R173" s="242">
        <v>96600</v>
      </c>
      <c r="S173" s="8"/>
      <c r="T173" s="8"/>
      <c r="U173" s="8"/>
      <c r="V173" s="35">
        <f t="shared" si="15"/>
        <v>34390400</v>
      </c>
      <c r="W173" s="35">
        <f t="shared" si="16"/>
        <v>34390400</v>
      </c>
      <c r="X173" s="26" t="s">
        <v>465</v>
      </c>
      <c r="Y173" s="10" t="s">
        <v>19</v>
      </c>
      <c r="Z173" s="147">
        <v>202300000000060</v>
      </c>
      <c r="AA173" s="147" t="s">
        <v>30</v>
      </c>
      <c r="AB173" s="10" t="str">
        <f t="shared" si="12"/>
        <v>3202008</v>
      </c>
      <c r="AC173" s="10"/>
      <c r="AD173" s="10" t="s">
        <v>492</v>
      </c>
      <c r="AE173" s="3"/>
      <c r="AF173" s="3"/>
      <c r="AG173" s="3"/>
      <c r="AH173" s="3"/>
      <c r="AI173" s="3"/>
      <c r="AJ173" s="3"/>
      <c r="AK173" s="3"/>
      <c r="AL173" s="3"/>
      <c r="AM173" s="3"/>
      <c r="AN173" s="3"/>
      <c r="AO173" s="3"/>
      <c r="AP173" s="3"/>
      <c r="AQ173" s="3"/>
      <c r="AR173" s="3"/>
    </row>
    <row r="174" spans="1:44" ht="51" customHeight="1" x14ac:dyDescent="0.3">
      <c r="A174" s="9" t="s">
        <v>0</v>
      </c>
      <c r="B174" s="9" t="e">
        <f>VLOOKUP(#REF!,[1]Dpto!$G$2:$I$1125,2,FALSE)</f>
        <v>#REF!</v>
      </c>
      <c r="C174" s="9" t="str">
        <f>VLOOKUP(X174,[1]Proyectos!$B$2:$D$3,3,FALSE)</f>
        <v>CONSER</v>
      </c>
      <c r="D174" s="9" t="e">
        <f>VLOOKUP(#REF!,[1]Proyectos!$D$6:$E$9,2,FALSE)</f>
        <v>#REF!</v>
      </c>
      <c r="E174" s="9" t="e">
        <f>VLOOKUP(#REF!,[1]Proyectos!$B$12:$C$22,2,FALSE)</f>
        <v>#REF!</v>
      </c>
      <c r="F174" s="9" t="e">
        <f>VLOOKUP(#REF!,[1]Indi!$B$9:$C$36,2,FALSE)</f>
        <v>#REF!</v>
      </c>
      <c r="G174" s="9" t="str">
        <f>+IFERROR(IF(D174="MISIONAL",VLOOKUP(AC174,[1]Actividades!$B$12:$C$25,2,FALSE),IF(D174="TASAS",VLOOKUP(AC174,[1]Actividades!$B$26:$C$34,2,FALSE),IF(D174="MIPG",VLOOKUP(AC174,[1]Actividades!$B$35:$C$41,2,FALSE),IF(D174="INFRA",VLOOKUP(AC174,[1]Actividades!$B$42:$C$44,2,FALSE),"")))),"")</f>
        <v/>
      </c>
      <c r="H174" s="3"/>
      <c r="I174" s="7" t="s">
        <v>639</v>
      </c>
      <c r="J174" s="10" t="s">
        <v>663</v>
      </c>
      <c r="K174" s="7" t="s">
        <v>125</v>
      </c>
      <c r="L174" s="7" t="s">
        <v>124</v>
      </c>
      <c r="M174" s="7" t="s">
        <v>13</v>
      </c>
      <c r="N174" s="7" t="s">
        <v>467</v>
      </c>
      <c r="O174" s="7" t="s">
        <v>42</v>
      </c>
      <c r="P174" s="10" t="s">
        <v>6</v>
      </c>
      <c r="Q174" s="146">
        <v>1833114</v>
      </c>
      <c r="R174" s="35"/>
      <c r="S174" s="8"/>
      <c r="T174" s="8"/>
      <c r="U174" s="8"/>
      <c r="V174" s="35">
        <f t="shared" si="15"/>
        <v>1833114</v>
      </c>
      <c r="W174" s="35">
        <f t="shared" si="16"/>
        <v>1833114</v>
      </c>
      <c r="X174" s="26" t="s">
        <v>465</v>
      </c>
      <c r="Y174" s="10" t="s">
        <v>19</v>
      </c>
      <c r="Z174" s="147">
        <v>202300000000060</v>
      </c>
      <c r="AA174" s="147" t="s">
        <v>30</v>
      </c>
      <c r="AB174" s="10" t="str">
        <f t="shared" si="12"/>
        <v>3202008</v>
      </c>
      <c r="AC174" s="10"/>
      <c r="AD174" s="10" t="s">
        <v>492</v>
      </c>
      <c r="AE174" s="3"/>
      <c r="AF174" s="3"/>
      <c r="AG174" s="3"/>
      <c r="AH174" s="3"/>
      <c r="AI174" s="3"/>
      <c r="AJ174" s="3"/>
      <c r="AK174" s="3"/>
      <c r="AL174" s="3"/>
      <c r="AM174" s="3"/>
      <c r="AN174" s="3"/>
      <c r="AO174" s="3"/>
      <c r="AP174" s="3"/>
      <c r="AQ174" s="3"/>
      <c r="AR174" s="3"/>
    </row>
    <row r="175" spans="1:44" ht="51" customHeight="1" x14ac:dyDescent="0.3">
      <c r="A175" s="9" t="s">
        <v>0</v>
      </c>
      <c r="B175" s="9" t="e">
        <f>VLOOKUP(#REF!,[1]Dpto!$G$2:$I$1125,2,FALSE)</f>
        <v>#REF!</v>
      </c>
      <c r="C175" s="9" t="str">
        <f>VLOOKUP(X175,[1]Proyectos!$B$2:$D$3,3,FALSE)</f>
        <v>CONSER</v>
      </c>
      <c r="D175" s="9" t="e">
        <f>VLOOKUP(#REF!,[1]Proyectos!$D$6:$E$9,2,FALSE)</f>
        <v>#REF!</v>
      </c>
      <c r="E175" s="9" t="e">
        <f>VLOOKUP(#REF!,[1]Proyectos!$B$12:$C$22,2,FALSE)</f>
        <v>#REF!</v>
      </c>
      <c r="F175" s="9" t="e">
        <f>VLOOKUP(#REF!,[1]Indi!$B$9:$C$36,2,FALSE)</f>
        <v>#REF!</v>
      </c>
      <c r="G175" s="9" t="str">
        <f>+IFERROR(IF(D175="MISIONAL",VLOOKUP(AC175,[1]Actividades!$B$12:$C$25,2,FALSE),IF(D175="TASAS",VLOOKUP(AC175,[1]Actividades!$B$26:$C$34,2,FALSE),IF(D175="MIPG",VLOOKUP(AC175,[1]Actividades!$B$35:$C$41,2,FALSE),IF(D175="INFRA",VLOOKUP(AC175,[1]Actividades!$B$42:$C$44,2,FALSE),"")))),"")</f>
        <v/>
      </c>
      <c r="H175" s="3"/>
      <c r="I175" s="7" t="s">
        <v>640</v>
      </c>
      <c r="J175" s="10" t="s">
        <v>663</v>
      </c>
      <c r="K175" s="7" t="s">
        <v>125</v>
      </c>
      <c r="L175" s="7" t="s">
        <v>124</v>
      </c>
      <c r="M175" s="149" t="s">
        <v>8</v>
      </c>
      <c r="N175" s="7" t="s">
        <v>467</v>
      </c>
      <c r="O175" s="7" t="s">
        <v>7</v>
      </c>
      <c r="P175" s="10" t="s">
        <v>6</v>
      </c>
      <c r="Q175" s="146">
        <v>33783000</v>
      </c>
      <c r="R175" s="242">
        <f>6960000+6960000</f>
        <v>13920000</v>
      </c>
      <c r="S175" s="8">
        <v>6960000</v>
      </c>
      <c r="T175" s="8"/>
      <c r="U175" s="8"/>
      <c r="V175" s="35">
        <f t="shared" si="15"/>
        <v>26823000</v>
      </c>
      <c r="W175" s="35">
        <f t="shared" si="16"/>
        <v>26823000</v>
      </c>
      <c r="X175" s="26" t="s">
        <v>465</v>
      </c>
      <c r="Y175" s="10" t="s">
        <v>19</v>
      </c>
      <c r="Z175" s="147">
        <v>202300000000060</v>
      </c>
      <c r="AA175" s="147" t="s">
        <v>30</v>
      </c>
      <c r="AB175" s="10" t="str">
        <f t="shared" si="12"/>
        <v>3202008</v>
      </c>
      <c r="AC175" s="10"/>
      <c r="AD175" s="10" t="s">
        <v>492</v>
      </c>
      <c r="AE175" s="3"/>
      <c r="AF175" s="3"/>
      <c r="AG175" s="3"/>
      <c r="AH175" s="3"/>
      <c r="AI175" s="3"/>
      <c r="AJ175" s="3"/>
      <c r="AK175" s="3"/>
      <c r="AL175" s="3"/>
      <c r="AM175" s="3"/>
      <c r="AN175" s="3"/>
      <c r="AO175" s="3"/>
      <c r="AP175" s="3"/>
      <c r="AQ175" s="3"/>
      <c r="AR175" s="3"/>
    </row>
    <row r="176" spans="1:44" ht="51" customHeight="1" x14ac:dyDescent="0.3">
      <c r="A176" s="9" t="s">
        <v>0</v>
      </c>
      <c r="B176" s="9" t="e">
        <f>VLOOKUP(#REF!,[1]Dpto!$G$2:$I$1125,2,FALSE)</f>
        <v>#REF!</v>
      </c>
      <c r="C176" s="9" t="str">
        <f>VLOOKUP(X176,[1]Proyectos!$B$2:$D$3,3,FALSE)</f>
        <v>CONSER</v>
      </c>
      <c r="D176" s="9" t="e">
        <f>VLOOKUP(#REF!,[1]Proyectos!$D$6:$E$9,2,FALSE)</f>
        <v>#REF!</v>
      </c>
      <c r="E176" s="9" t="e">
        <f>VLOOKUP(#REF!,[1]Proyectos!$B$12:$C$22,2,FALSE)</f>
        <v>#REF!</v>
      </c>
      <c r="F176" s="9" t="e">
        <f>VLOOKUP(#REF!,[1]Indi!$B$9:$C$36,2,FALSE)</f>
        <v>#REF!</v>
      </c>
      <c r="G176" s="9" t="str">
        <f>+IFERROR(IF(D176="MISIONAL",VLOOKUP(AC176,[1]Actividades!$B$12:$C$25,2,FALSE),IF(D176="TASAS",VLOOKUP(AC176,[1]Actividades!$B$26:$C$34,2,FALSE),IF(D176="MIPG",VLOOKUP(AC176,[1]Actividades!$B$35:$C$41,2,FALSE),IF(D176="INFRA",VLOOKUP(AC176,[1]Actividades!$B$42:$C$44,2,FALSE),"")))),"")</f>
        <v/>
      </c>
      <c r="H176" s="3"/>
      <c r="I176" s="7" t="s">
        <v>641</v>
      </c>
      <c r="J176" s="10" t="s">
        <v>663</v>
      </c>
      <c r="K176" s="7" t="s">
        <v>125</v>
      </c>
      <c r="L176" s="7" t="s">
        <v>124</v>
      </c>
      <c r="M176" s="7" t="s">
        <v>8</v>
      </c>
      <c r="N176" s="7" t="s">
        <v>467</v>
      </c>
      <c r="O176" s="7" t="s">
        <v>42</v>
      </c>
      <c r="P176" s="10" t="s">
        <v>6</v>
      </c>
      <c r="Q176" s="146">
        <v>13166886</v>
      </c>
      <c r="R176" s="35"/>
      <c r="S176" s="8"/>
      <c r="T176" s="8"/>
      <c r="U176" s="8"/>
      <c r="V176" s="35">
        <f t="shared" si="15"/>
        <v>13166886</v>
      </c>
      <c r="W176" s="35">
        <f t="shared" si="16"/>
        <v>13166886</v>
      </c>
      <c r="X176" s="26" t="s">
        <v>465</v>
      </c>
      <c r="Y176" s="10" t="s">
        <v>19</v>
      </c>
      <c r="Z176" s="147">
        <v>202300000000060</v>
      </c>
      <c r="AA176" s="147" t="s">
        <v>30</v>
      </c>
      <c r="AB176" s="10" t="str">
        <f t="shared" si="12"/>
        <v>3202008</v>
      </c>
      <c r="AC176" s="10"/>
      <c r="AD176" s="10" t="s">
        <v>492</v>
      </c>
      <c r="AE176" s="3"/>
      <c r="AF176" s="3"/>
      <c r="AG176" s="3"/>
      <c r="AH176" s="3"/>
      <c r="AI176" s="3"/>
      <c r="AJ176" s="3"/>
      <c r="AK176" s="3"/>
      <c r="AL176" s="3"/>
      <c r="AM176" s="3"/>
      <c r="AN176" s="3"/>
      <c r="AO176" s="3"/>
      <c r="AP176" s="3"/>
      <c r="AQ176" s="3"/>
      <c r="AR176" s="3"/>
    </row>
    <row r="177" spans="1:44" ht="51" customHeight="1" x14ac:dyDescent="0.3">
      <c r="A177" s="9" t="s">
        <v>0</v>
      </c>
      <c r="B177" s="9" t="e">
        <f>VLOOKUP(#REF!,[1]Dpto!$G$2:$I$1125,2,FALSE)</f>
        <v>#REF!</v>
      </c>
      <c r="C177" s="9" t="str">
        <f>VLOOKUP(X177,[1]Proyectos!$B$2:$D$3,3,FALSE)</f>
        <v>CONSER</v>
      </c>
      <c r="D177" s="9" t="e">
        <f>VLOOKUP(#REF!,[1]Proyectos!$D$6:$E$9,2,FALSE)</f>
        <v>#REF!</v>
      </c>
      <c r="E177" s="9" t="e">
        <f>VLOOKUP(#REF!,[1]Proyectos!$B$12:$C$22,2,FALSE)</f>
        <v>#REF!</v>
      </c>
      <c r="F177" s="9" t="e">
        <f>VLOOKUP(#REF!,[1]Indi!$B$9:$C$36,2,FALSE)</f>
        <v>#REF!</v>
      </c>
      <c r="G177" s="9" t="str">
        <f>+IFERROR(IF(D177="MISIONAL",VLOOKUP(AC177,[1]Actividades!$B$12:$C$25,2,FALSE),IF(D177="TASAS",VLOOKUP(AC177,[1]Actividades!$B$26:$C$34,2,FALSE),IF(D177="MIPG",VLOOKUP(AC177,[1]Actividades!$B$35:$C$41,2,FALSE),IF(D177="INFRA",VLOOKUP(AC177,[1]Actividades!$B$42:$C$44,2,FALSE),"")))),"")</f>
        <v/>
      </c>
      <c r="H177" s="3"/>
      <c r="I177" s="7" t="s">
        <v>642</v>
      </c>
      <c r="J177" s="10" t="s">
        <v>663</v>
      </c>
      <c r="K177" s="7" t="s">
        <v>125</v>
      </c>
      <c r="L177" s="7" t="s">
        <v>124</v>
      </c>
      <c r="M177" s="7" t="s">
        <v>13</v>
      </c>
      <c r="N177" s="7" t="s">
        <v>467</v>
      </c>
      <c r="O177" s="7" t="s">
        <v>7</v>
      </c>
      <c r="P177" s="10" t="s">
        <v>6</v>
      </c>
      <c r="Q177" s="146">
        <v>73968000</v>
      </c>
      <c r="R177" s="242">
        <v>291468</v>
      </c>
      <c r="S177" s="8"/>
      <c r="T177" s="8"/>
      <c r="U177" s="8"/>
      <c r="V177" s="35">
        <f t="shared" si="15"/>
        <v>73676532</v>
      </c>
      <c r="W177" s="35">
        <f t="shared" si="16"/>
        <v>73676532</v>
      </c>
      <c r="X177" s="26" t="s">
        <v>465</v>
      </c>
      <c r="Y177" s="10" t="s">
        <v>19</v>
      </c>
      <c r="Z177" s="147">
        <v>202300000000060</v>
      </c>
      <c r="AA177" s="147" t="s">
        <v>36</v>
      </c>
      <c r="AB177" s="10" t="str">
        <f t="shared" si="12"/>
        <v>3202010</v>
      </c>
      <c r="AC177" s="10"/>
      <c r="AD177" s="10" t="s">
        <v>130</v>
      </c>
      <c r="AE177" s="3"/>
      <c r="AF177" s="3"/>
      <c r="AG177" s="3"/>
      <c r="AH177" s="3"/>
      <c r="AI177" s="3"/>
      <c r="AJ177" s="3"/>
      <c r="AK177" s="3"/>
      <c r="AL177" s="3"/>
      <c r="AM177" s="3"/>
      <c r="AN177" s="3"/>
      <c r="AO177" s="3"/>
      <c r="AP177" s="3"/>
      <c r="AQ177" s="3"/>
      <c r="AR177" s="3"/>
    </row>
    <row r="178" spans="1:44" ht="51" customHeight="1" x14ac:dyDescent="0.3">
      <c r="A178" s="9" t="s">
        <v>0</v>
      </c>
      <c r="B178" s="9" t="e">
        <f>VLOOKUP(#REF!,[1]Dpto!$G$2:$I$1125,2,FALSE)</f>
        <v>#REF!</v>
      </c>
      <c r="C178" s="9" t="str">
        <f>VLOOKUP(X178,[1]Proyectos!$B$2:$D$3,3,FALSE)</f>
        <v>CONSER</v>
      </c>
      <c r="D178" s="9" t="e">
        <f>VLOOKUP(#REF!,[1]Proyectos!$D$6:$E$9,2,FALSE)</f>
        <v>#REF!</v>
      </c>
      <c r="E178" s="9" t="e">
        <f>VLOOKUP(#REF!,[1]Proyectos!$B$12:$C$22,2,FALSE)</f>
        <v>#REF!</v>
      </c>
      <c r="F178" s="9" t="e">
        <f>VLOOKUP(#REF!,[1]Indi!$B$9:$C$36,2,FALSE)</f>
        <v>#REF!</v>
      </c>
      <c r="G178" s="9" t="str">
        <f>+IFERROR(IF(D178="MISIONAL",VLOOKUP(AC178,[1]Actividades!$B$12:$C$25,2,FALSE),IF(D178="TASAS",VLOOKUP(AC178,[1]Actividades!$B$26:$C$34,2,FALSE),IF(D178="MIPG",VLOOKUP(AC178,[1]Actividades!$B$35:$C$41,2,FALSE),IF(D178="INFRA",VLOOKUP(AC178,[1]Actividades!$B$42:$C$44,2,FALSE),"")))),"")</f>
        <v/>
      </c>
      <c r="H178" s="3"/>
      <c r="I178" s="7" t="s">
        <v>643</v>
      </c>
      <c r="J178" s="10" t="s">
        <v>663</v>
      </c>
      <c r="K178" s="7" t="s">
        <v>125</v>
      </c>
      <c r="L178" s="7" t="s">
        <v>124</v>
      </c>
      <c r="M178" s="7" t="s">
        <v>13</v>
      </c>
      <c r="N178" s="7" t="s">
        <v>467</v>
      </c>
      <c r="O178" s="7" t="s">
        <v>42</v>
      </c>
      <c r="P178" s="10" t="s">
        <v>6</v>
      </c>
      <c r="Q178" s="146">
        <v>4243019</v>
      </c>
      <c r="R178" s="35"/>
      <c r="S178" s="8"/>
      <c r="T178" s="8"/>
      <c r="U178" s="8"/>
      <c r="V178" s="35">
        <f t="shared" si="15"/>
        <v>4243019</v>
      </c>
      <c r="W178" s="35">
        <f t="shared" si="16"/>
        <v>4243019</v>
      </c>
      <c r="X178" s="26" t="s">
        <v>465</v>
      </c>
      <c r="Y178" s="10" t="s">
        <v>19</v>
      </c>
      <c r="Z178" s="147">
        <v>202300000000060</v>
      </c>
      <c r="AA178" s="147" t="s">
        <v>36</v>
      </c>
      <c r="AB178" s="10" t="str">
        <f t="shared" si="12"/>
        <v>3202010</v>
      </c>
      <c r="AC178" s="10"/>
      <c r="AD178" s="10" t="s">
        <v>130</v>
      </c>
      <c r="AE178" s="3"/>
      <c r="AF178" s="3"/>
      <c r="AG178" s="3"/>
      <c r="AH178" s="3"/>
      <c r="AI178" s="3"/>
      <c r="AJ178" s="3"/>
      <c r="AK178" s="3"/>
      <c r="AL178" s="3"/>
      <c r="AM178" s="3"/>
      <c r="AN178" s="3"/>
      <c r="AO178" s="3"/>
      <c r="AP178" s="3"/>
      <c r="AQ178" s="3"/>
      <c r="AR178" s="3"/>
    </row>
    <row r="179" spans="1:44" ht="51" customHeight="1" x14ac:dyDescent="0.3">
      <c r="A179" s="9" t="s">
        <v>0</v>
      </c>
      <c r="B179" s="9" t="e">
        <f>VLOOKUP(#REF!,[1]Dpto!$G$2:$I$1125,2,FALSE)</f>
        <v>#REF!</v>
      </c>
      <c r="C179" s="9" t="str">
        <f>VLOOKUP(X179,[1]Proyectos!$B$2:$D$3,3,FALSE)</f>
        <v>CONSER</v>
      </c>
      <c r="D179" s="9" t="e">
        <f>VLOOKUP(#REF!,[1]Proyectos!$D$6:$E$9,2,FALSE)</f>
        <v>#REF!</v>
      </c>
      <c r="E179" s="9" t="e">
        <f>VLOOKUP(#REF!,[1]Proyectos!$B$12:$C$22,2,FALSE)</f>
        <v>#REF!</v>
      </c>
      <c r="F179" s="9" t="e">
        <f>VLOOKUP(#REF!,[1]Indi!$B$9:$C$36,2,FALSE)</f>
        <v>#REF!</v>
      </c>
      <c r="G179" s="9" t="str">
        <f>+IFERROR(IF(D179="MISIONAL",VLOOKUP(AC179,[1]Actividades!$B$12:$C$25,2,FALSE),IF(D179="TASAS",VLOOKUP(AC179,[1]Actividades!$B$26:$C$34,2,FALSE),IF(D179="MIPG",VLOOKUP(AC179,[1]Actividades!$B$35:$C$41,2,FALSE),IF(D179="INFRA",VLOOKUP(AC179,[1]Actividades!$B$42:$C$44,2,FALSE),"")))),"")</f>
        <v/>
      </c>
      <c r="H179" s="3"/>
      <c r="I179" s="7" t="s">
        <v>644</v>
      </c>
      <c r="J179" s="10" t="s">
        <v>663</v>
      </c>
      <c r="K179" s="7" t="s">
        <v>125</v>
      </c>
      <c r="L179" s="7" t="s">
        <v>124</v>
      </c>
      <c r="M179" s="149" t="s">
        <v>8</v>
      </c>
      <c r="N179" s="7" t="s">
        <v>467</v>
      </c>
      <c r="O179" s="7" t="s">
        <v>7</v>
      </c>
      <c r="P179" s="10" t="s">
        <v>6</v>
      </c>
      <c r="Q179" s="146">
        <v>61640000</v>
      </c>
      <c r="R179" s="35"/>
      <c r="S179" s="8"/>
      <c r="T179" s="8"/>
      <c r="U179" s="8"/>
      <c r="V179" s="35">
        <f t="shared" si="15"/>
        <v>61640000</v>
      </c>
      <c r="W179" s="35">
        <f t="shared" si="16"/>
        <v>61640000</v>
      </c>
      <c r="X179" s="26" t="s">
        <v>465</v>
      </c>
      <c r="Y179" s="10" t="s">
        <v>19</v>
      </c>
      <c r="Z179" s="147">
        <v>202300000000060</v>
      </c>
      <c r="AA179" s="147" t="s">
        <v>36</v>
      </c>
      <c r="AB179" s="10" t="str">
        <f t="shared" si="12"/>
        <v>3202010</v>
      </c>
      <c r="AC179" s="10"/>
      <c r="AD179" s="10" t="s">
        <v>130</v>
      </c>
      <c r="AE179" s="3"/>
      <c r="AF179" s="3"/>
      <c r="AG179" s="3"/>
      <c r="AH179" s="3"/>
      <c r="AI179" s="3"/>
      <c r="AJ179" s="3"/>
      <c r="AK179" s="3"/>
      <c r="AL179" s="3"/>
      <c r="AM179" s="3"/>
      <c r="AN179" s="3"/>
      <c r="AO179" s="3"/>
      <c r="AP179" s="3"/>
      <c r="AQ179" s="3"/>
      <c r="AR179" s="3"/>
    </row>
    <row r="180" spans="1:44" ht="51" customHeight="1" x14ac:dyDescent="0.3">
      <c r="A180" s="9" t="s">
        <v>0</v>
      </c>
      <c r="B180" s="9" t="e">
        <f>VLOOKUP(#REF!,[1]Dpto!$G$2:$I$1125,2,FALSE)</f>
        <v>#REF!</v>
      </c>
      <c r="C180" s="9" t="str">
        <f>VLOOKUP(X180,[1]Proyectos!$B$2:$D$3,3,FALSE)</f>
        <v>CONSER</v>
      </c>
      <c r="D180" s="9" t="e">
        <f>VLOOKUP(#REF!,[1]Proyectos!$D$6:$E$9,2,FALSE)</f>
        <v>#REF!</v>
      </c>
      <c r="E180" s="9" t="e">
        <f>VLOOKUP(#REF!,[1]Proyectos!$B$12:$C$22,2,FALSE)</f>
        <v>#REF!</v>
      </c>
      <c r="F180" s="9" t="e">
        <f>VLOOKUP(#REF!,[1]Indi!$B$9:$C$36,2,FALSE)</f>
        <v>#REF!</v>
      </c>
      <c r="G180" s="9" t="str">
        <f>+IFERROR(IF(D180="MISIONAL",VLOOKUP(AC180,[1]Actividades!$B$12:$C$25,2,FALSE),IF(D180="TASAS",VLOOKUP(AC180,[1]Actividades!$B$26:$C$34,2,FALSE),IF(D180="MIPG",VLOOKUP(AC180,[1]Actividades!$B$35:$C$41,2,FALSE),IF(D180="INFRA",VLOOKUP(AC180,[1]Actividades!$B$42:$C$44,2,FALSE),"")))),"")</f>
        <v/>
      </c>
      <c r="H180" s="3"/>
      <c r="I180" s="7" t="s">
        <v>645</v>
      </c>
      <c r="J180" s="10" t="s">
        <v>663</v>
      </c>
      <c r="K180" s="7" t="s">
        <v>125</v>
      </c>
      <c r="L180" s="7" t="s">
        <v>124</v>
      </c>
      <c r="M180" s="7" t="s">
        <v>13</v>
      </c>
      <c r="N180" s="7" t="s">
        <v>467</v>
      </c>
      <c r="O180" s="7" t="s">
        <v>7</v>
      </c>
      <c r="P180" s="10" t="s">
        <v>6</v>
      </c>
      <c r="Q180" s="146">
        <v>120752524</v>
      </c>
      <c r="R180" s="242">
        <v>104134</v>
      </c>
      <c r="S180" s="8"/>
      <c r="T180" s="8"/>
      <c r="U180" s="8"/>
      <c r="V180" s="35">
        <f t="shared" si="15"/>
        <v>120648390</v>
      </c>
      <c r="W180" s="35">
        <f t="shared" si="16"/>
        <v>120648390</v>
      </c>
      <c r="X180" s="26" t="s">
        <v>465</v>
      </c>
      <c r="Y180" s="10" t="s">
        <v>19</v>
      </c>
      <c r="Z180" s="147">
        <v>202300000000060</v>
      </c>
      <c r="AA180" s="147" t="s">
        <v>493</v>
      </c>
      <c r="AB180" s="10" t="str">
        <f t="shared" si="12"/>
        <v>3202032</v>
      </c>
      <c r="AC180" s="10"/>
      <c r="AD180" s="10" t="s">
        <v>128</v>
      </c>
      <c r="AE180" s="3"/>
      <c r="AF180" s="3"/>
      <c r="AG180" s="3"/>
      <c r="AH180" s="3"/>
      <c r="AI180" s="3"/>
      <c r="AJ180" s="3"/>
      <c r="AK180" s="3"/>
      <c r="AL180" s="3"/>
      <c r="AM180" s="3"/>
      <c r="AN180" s="3"/>
      <c r="AO180" s="3"/>
      <c r="AP180" s="3"/>
      <c r="AQ180" s="3"/>
      <c r="AR180" s="3"/>
    </row>
    <row r="181" spans="1:44" ht="51" customHeight="1" x14ac:dyDescent="0.3">
      <c r="A181" s="9"/>
      <c r="B181" s="9"/>
      <c r="C181" s="9"/>
      <c r="D181" s="9"/>
      <c r="E181" s="9"/>
      <c r="F181" s="9"/>
      <c r="G181" s="9"/>
      <c r="H181" s="3"/>
      <c r="I181" s="7" t="s">
        <v>646</v>
      </c>
      <c r="J181" s="10" t="s">
        <v>663</v>
      </c>
      <c r="K181" s="7" t="s">
        <v>125</v>
      </c>
      <c r="L181" s="7" t="s">
        <v>124</v>
      </c>
      <c r="M181" s="153" t="s">
        <v>13</v>
      </c>
      <c r="N181" s="7" t="s">
        <v>467</v>
      </c>
      <c r="O181" s="7" t="s">
        <v>42</v>
      </c>
      <c r="P181" s="10" t="s">
        <v>6</v>
      </c>
      <c r="Q181" s="146">
        <v>5105577</v>
      </c>
      <c r="R181" s="35"/>
      <c r="S181" s="8"/>
      <c r="T181" s="8"/>
      <c r="U181" s="8"/>
      <c r="V181" s="35">
        <f t="shared" si="15"/>
        <v>5105577</v>
      </c>
      <c r="W181" s="35">
        <f t="shared" si="16"/>
        <v>5105577</v>
      </c>
      <c r="X181" s="26" t="s">
        <v>465</v>
      </c>
      <c r="Y181" s="10" t="s">
        <v>19</v>
      </c>
      <c r="Z181" s="147">
        <v>202300000000060</v>
      </c>
      <c r="AA181" s="147" t="s">
        <v>493</v>
      </c>
      <c r="AB181" s="10" t="str">
        <f t="shared" si="12"/>
        <v>3202032</v>
      </c>
      <c r="AC181" s="10"/>
      <c r="AD181" s="10" t="s">
        <v>128</v>
      </c>
      <c r="AE181" s="3"/>
      <c r="AF181" s="3"/>
      <c r="AG181" s="3"/>
      <c r="AH181" s="3"/>
      <c r="AI181" s="3"/>
      <c r="AJ181" s="3"/>
      <c r="AK181" s="3"/>
      <c r="AL181" s="3"/>
      <c r="AM181" s="3"/>
      <c r="AN181" s="3"/>
      <c r="AO181" s="3"/>
      <c r="AP181" s="3"/>
      <c r="AQ181" s="3"/>
      <c r="AR181" s="3"/>
    </row>
    <row r="182" spans="1:44" ht="51" customHeight="1" x14ac:dyDescent="0.3">
      <c r="A182" s="9" t="s">
        <v>0</v>
      </c>
      <c r="B182" s="9" t="e">
        <f>VLOOKUP(#REF!,[1]Dpto!$G$2:$I$1125,2,FALSE)</f>
        <v>#REF!</v>
      </c>
      <c r="C182" s="9" t="str">
        <f>VLOOKUP(X182,[1]Proyectos!$B$2:$D$3,3,FALSE)</f>
        <v>CONSER</v>
      </c>
      <c r="D182" s="9" t="e">
        <f>VLOOKUP(#REF!,[1]Proyectos!$D$6:$E$9,2,FALSE)</f>
        <v>#REF!</v>
      </c>
      <c r="E182" s="9" t="e">
        <f>VLOOKUP(#REF!,[1]Proyectos!$B$12:$C$22,2,FALSE)</f>
        <v>#REF!</v>
      </c>
      <c r="F182" s="9" t="e">
        <f>VLOOKUP(#REF!,[1]Indi!$B$9:$C$36,2,FALSE)</f>
        <v>#REF!</v>
      </c>
      <c r="G182" s="9" t="str">
        <f>+IFERROR(IF(D182="MISIONAL",VLOOKUP(AC182,[1]Actividades!$B$12:$C$25,2,FALSE),IF(D182="TASAS",VLOOKUP(AC182,[1]Actividades!$B$26:$C$34,2,FALSE),IF(D182="MIPG",VLOOKUP(AC182,[1]Actividades!$B$35:$C$41,2,FALSE),IF(D182="INFRA",VLOOKUP(AC182,[1]Actividades!$B$42:$C$44,2,FALSE),"")))),"")</f>
        <v/>
      </c>
      <c r="H182" s="3"/>
      <c r="I182" s="7" t="s">
        <v>647</v>
      </c>
      <c r="J182" s="10" t="s">
        <v>663</v>
      </c>
      <c r="K182" s="7" t="s">
        <v>125</v>
      </c>
      <c r="L182" s="7" t="s">
        <v>124</v>
      </c>
      <c r="M182" s="10" t="s">
        <v>8</v>
      </c>
      <c r="N182" s="7" t="s">
        <v>467</v>
      </c>
      <c r="O182" s="7" t="s">
        <v>7</v>
      </c>
      <c r="P182" s="10" t="s">
        <v>6</v>
      </c>
      <c r="Q182" s="146">
        <v>28380000</v>
      </c>
      <c r="R182" s="35"/>
      <c r="S182" s="8"/>
      <c r="T182" s="8"/>
      <c r="U182" s="8"/>
      <c r="V182" s="35">
        <f t="shared" si="15"/>
        <v>28380000</v>
      </c>
      <c r="W182" s="35">
        <f t="shared" si="16"/>
        <v>28380000</v>
      </c>
      <c r="X182" s="26" t="s">
        <v>465</v>
      </c>
      <c r="Y182" s="10" t="s">
        <v>19</v>
      </c>
      <c r="Z182" s="147">
        <v>202300000000060</v>
      </c>
      <c r="AA182" s="147" t="s">
        <v>493</v>
      </c>
      <c r="AB182" s="10" t="str">
        <f t="shared" si="12"/>
        <v>3202032</v>
      </c>
      <c r="AC182" s="10"/>
      <c r="AD182" s="10" t="s">
        <v>128</v>
      </c>
      <c r="AE182" s="3"/>
      <c r="AF182" s="3"/>
      <c r="AG182" s="3"/>
      <c r="AH182" s="3"/>
      <c r="AI182" s="3"/>
      <c r="AJ182" s="3"/>
      <c r="AK182" s="3"/>
      <c r="AL182" s="3"/>
      <c r="AM182" s="3"/>
      <c r="AN182" s="3"/>
      <c r="AO182" s="3"/>
      <c r="AP182" s="3"/>
      <c r="AQ182" s="3"/>
      <c r="AR182" s="3"/>
    </row>
    <row r="183" spans="1:44" ht="51" customHeight="1" x14ac:dyDescent="0.3">
      <c r="A183" s="9" t="s">
        <v>0</v>
      </c>
      <c r="B183" s="9" t="e">
        <f>VLOOKUP(#REF!,[1]Dpto!$G$2:$I$1125,2,FALSE)</f>
        <v>#REF!</v>
      </c>
      <c r="C183" s="9" t="str">
        <f>VLOOKUP(X183,[1]Proyectos!$B$2:$D$3,3,FALSE)</f>
        <v>CONSER</v>
      </c>
      <c r="D183" s="9" t="e">
        <f>VLOOKUP(#REF!,[1]Proyectos!$D$6:$E$9,2,FALSE)</f>
        <v>#REF!</v>
      </c>
      <c r="E183" s="9" t="e">
        <f>VLOOKUP(#REF!,[1]Proyectos!$B$12:$C$22,2,FALSE)</f>
        <v>#REF!</v>
      </c>
      <c r="F183" s="9" t="e">
        <f>VLOOKUP(#REF!,[1]Indi!$B$9:$C$36,2,FALSE)</f>
        <v>#REF!</v>
      </c>
      <c r="G183" s="9" t="str">
        <f>+IFERROR(IF(D183="MISIONAL",VLOOKUP(AC183,[1]Actividades!$B$12:$C$25,2,FALSE),IF(D183="TASAS",VLOOKUP(AC183,[1]Actividades!$B$26:$C$34,2,FALSE),IF(D183="MIPG",VLOOKUP(AC183,[1]Actividades!$B$35:$C$41,2,FALSE),IF(D183="INFRA",VLOOKUP(AC183,[1]Actividades!$B$42:$C$44,2,FALSE),"")))),"")</f>
        <v/>
      </c>
      <c r="H183" s="3"/>
      <c r="I183" s="7" t="s">
        <v>648</v>
      </c>
      <c r="J183" s="10" t="s">
        <v>663</v>
      </c>
      <c r="K183" s="7" t="s">
        <v>125</v>
      </c>
      <c r="L183" s="7" t="s">
        <v>124</v>
      </c>
      <c r="M183" s="7" t="s">
        <v>13</v>
      </c>
      <c r="N183" s="7" t="s">
        <v>467</v>
      </c>
      <c r="O183" s="7" t="s">
        <v>7</v>
      </c>
      <c r="P183" s="10" t="s">
        <v>6</v>
      </c>
      <c r="Q183" s="146">
        <v>38920000</v>
      </c>
      <c r="R183" s="242">
        <v>104134</v>
      </c>
      <c r="S183" s="8"/>
      <c r="T183" s="8"/>
      <c r="U183" s="8"/>
      <c r="V183" s="35">
        <f t="shared" si="15"/>
        <v>38815866</v>
      </c>
      <c r="W183" s="35">
        <f t="shared" si="16"/>
        <v>38815866</v>
      </c>
      <c r="X183" s="26" t="s">
        <v>465</v>
      </c>
      <c r="Y183" s="10" t="s">
        <v>19</v>
      </c>
      <c r="Z183" s="147">
        <v>202300000000060</v>
      </c>
      <c r="AA183" s="147" t="s">
        <v>60</v>
      </c>
      <c r="AB183" s="10" t="str">
        <f t="shared" si="12"/>
        <v>3202038</v>
      </c>
      <c r="AC183" s="10"/>
      <c r="AD183" s="10" t="s">
        <v>134</v>
      </c>
      <c r="AE183" s="3"/>
      <c r="AF183" s="3"/>
      <c r="AG183" s="3"/>
      <c r="AH183" s="3"/>
      <c r="AI183" s="3"/>
      <c r="AJ183" s="3"/>
      <c r="AK183" s="3"/>
      <c r="AL183" s="3"/>
      <c r="AM183" s="3"/>
      <c r="AN183" s="3"/>
      <c r="AO183" s="3"/>
      <c r="AP183" s="3"/>
      <c r="AQ183" s="3"/>
      <c r="AR183" s="3"/>
    </row>
    <row r="184" spans="1:44" ht="51" customHeight="1" x14ac:dyDescent="0.3">
      <c r="A184" s="9" t="s">
        <v>0</v>
      </c>
      <c r="B184" s="9" t="e">
        <f>VLOOKUP(#REF!,[1]Dpto!$G$2:$I$1125,2,FALSE)</f>
        <v>#REF!</v>
      </c>
      <c r="C184" s="9" t="str">
        <f>VLOOKUP(X184,[1]Proyectos!$B$2:$D$3,3,FALSE)</f>
        <v>CONSER</v>
      </c>
      <c r="D184" s="9" t="e">
        <f>VLOOKUP(#REF!,[1]Proyectos!$D$6:$E$9,2,FALSE)</f>
        <v>#REF!</v>
      </c>
      <c r="E184" s="9" t="e">
        <f>VLOOKUP(#REF!,[1]Proyectos!$B$12:$C$22,2,FALSE)</f>
        <v>#REF!</v>
      </c>
      <c r="F184" s="9" t="e">
        <f>VLOOKUP(#REF!,[1]Indi!$B$9:$C$36,2,FALSE)</f>
        <v>#REF!</v>
      </c>
      <c r="G184" s="9" t="str">
        <f>+IFERROR(IF(D184="MISIONAL",VLOOKUP(AC184,[1]Actividades!$B$12:$C$25,2,FALSE),IF(D184="TASAS",VLOOKUP(AC184,[1]Actividades!$B$26:$C$34,2,FALSE),IF(D184="MIPG",VLOOKUP(AC184,[1]Actividades!$B$35:$C$41,2,FALSE),IF(D184="INFRA",VLOOKUP(AC184,[1]Actividades!$B$42:$C$44,2,FALSE),"")))),"")</f>
        <v/>
      </c>
      <c r="H184" s="3"/>
      <c r="I184" s="7" t="s">
        <v>649</v>
      </c>
      <c r="J184" s="10" t="s">
        <v>663</v>
      </c>
      <c r="K184" s="7" t="s">
        <v>125</v>
      </c>
      <c r="L184" s="7" t="s">
        <v>124</v>
      </c>
      <c r="M184" s="7" t="s">
        <v>8</v>
      </c>
      <c r="N184" s="7" t="s">
        <v>467</v>
      </c>
      <c r="O184" s="7" t="s">
        <v>7</v>
      </c>
      <c r="P184" s="10" t="s">
        <v>6</v>
      </c>
      <c r="Q184" s="146">
        <v>18920000</v>
      </c>
      <c r="R184" s="35"/>
      <c r="S184" s="8"/>
      <c r="T184" s="8"/>
      <c r="U184" s="8"/>
      <c r="V184" s="35">
        <f t="shared" si="15"/>
        <v>18920000</v>
      </c>
      <c r="W184" s="35">
        <f t="shared" si="16"/>
        <v>18920000</v>
      </c>
      <c r="X184" s="26" t="s">
        <v>465</v>
      </c>
      <c r="Y184" s="10" t="s">
        <v>19</v>
      </c>
      <c r="Z184" s="147">
        <v>202300000000060</v>
      </c>
      <c r="AA184" s="147" t="s">
        <v>60</v>
      </c>
      <c r="AB184" s="10" t="str">
        <f t="shared" si="12"/>
        <v>3202038</v>
      </c>
      <c r="AC184" s="10"/>
      <c r="AD184" s="10" t="s">
        <v>134</v>
      </c>
      <c r="AE184" s="3"/>
      <c r="AF184" s="3"/>
      <c r="AG184" s="3"/>
      <c r="AH184" s="3"/>
      <c r="AI184" s="3"/>
      <c r="AJ184" s="3"/>
      <c r="AK184" s="3"/>
      <c r="AL184" s="3"/>
      <c r="AM184" s="3"/>
      <c r="AN184" s="3"/>
      <c r="AO184" s="3"/>
      <c r="AP184" s="3"/>
      <c r="AQ184" s="3"/>
      <c r="AR184" s="3"/>
    </row>
    <row r="185" spans="1:44" ht="51" customHeight="1" x14ac:dyDescent="0.3">
      <c r="A185" s="9" t="s">
        <v>0</v>
      </c>
      <c r="B185" s="9" t="e">
        <f>VLOOKUP(#REF!,[1]Dpto!$G$2:$I$1125,2,FALSE)</f>
        <v>#REF!</v>
      </c>
      <c r="C185" s="9" t="str">
        <f>VLOOKUP(X185,[1]Proyectos!$B$2:$D$3,3,FALSE)</f>
        <v>CONSER</v>
      </c>
      <c r="D185" s="9" t="e">
        <f>VLOOKUP(#REF!,[1]Proyectos!$D$6:$E$9,2,FALSE)</f>
        <v>#REF!</v>
      </c>
      <c r="E185" s="9" t="e">
        <f>VLOOKUP(#REF!,[1]Proyectos!$B$12:$C$22,2,FALSE)</f>
        <v>#REF!</v>
      </c>
      <c r="F185" s="9" t="e">
        <f>VLOOKUP(#REF!,[1]Indi!$B$9:$C$36,2,FALSE)</f>
        <v>#REF!</v>
      </c>
      <c r="G185" s="9" t="str">
        <f>+IFERROR(IF(D185="MISIONAL",VLOOKUP(AC185,[1]Actividades!$B$12:$C$25,2,FALSE),IF(D185="TASAS",VLOOKUP(AC185,[1]Actividades!$B$26:$C$34,2,FALSE),IF(D185="MIPG",VLOOKUP(AC185,[1]Actividades!$B$35:$C$41,2,FALSE),IF(D185="INFRA",VLOOKUP(AC185,[1]Actividades!$B$42:$C$44,2,FALSE),"")))),"")</f>
        <v/>
      </c>
      <c r="H185" s="3"/>
      <c r="I185" s="7" t="s">
        <v>650</v>
      </c>
      <c r="J185" s="10" t="s">
        <v>663</v>
      </c>
      <c r="K185" s="7" t="s">
        <v>125</v>
      </c>
      <c r="L185" s="7" t="s">
        <v>124</v>
      </c>
      <c r="M185" s="7" t="s">
        <v>8</v>
      </c>
      <c r="N185" s="7" t="s">
        <v>467</v>
      </c>
      <c r="O185" s="7" t="s">
        <v>7</v>
      </c>
      <c r="P185" s="10" t="s">
        <v>6</v>
      </c>
      <c r="Q185" s="146">
        <v>28560000</v>
      </c>
      <c r="R185" s="35"/>
      <c r="S185" s="8"/>
      <c r="T185" s="8"/>
      <c r="U185" s="8"/>
      <c r="V185" s="35">
        <f t="shared" si="15"/>
        <v>28560000</v>
      </c>
      <c r="W185" s="35">
        <f t="shared" si="16"/>
        <v>28560000</v>
      </c>
      <c r="X185" s="26" t="s">
        <v>465</v>
      </c>
      <c r="Y185" s="10" t="s">
        <v>19</v>
      </c>
      <c r="Z185" s="147">
        <v>202300000000060</v>
      </c>
      <c r="AA185" s="147" t="s">
        <v>17</v>
      </c>
      <c r="AB185" s="10" t="str">
        <f t="shared" si="12"/>
        <v>3202052</v>
      </c>
      <c r="AC185" s="10"/>
      <c r="AD185" s="10" t="s">
        <v>495</v>
      </c>
      <c r="AE185" s="3"/>
      <c r="AF185" s="3"/>
      <c r="AG185" s="3"/>
      <c r="AH185" s="3"/>
      <c r="AI185" s="3"/>
      <c r="AJ185" s="3"/>
      <c r="AK185" s="3"/>
      <c r="AL185" s="3"/>
      <c r="AM185" s="3"/>
      <c r="AN185" s="3"/>
      <c r="AO185" s="3"/>
      <c r="AP185" s="3"/>
      <c r="AQ185" s="3"/>
      <c r="AR185" s="3"/>
    </row>
    <row r="186" spans="1:44" ht="51" customHeight="1" x14ac:dyDescent="0.3">
      <c r="A186" s="9" t="s">
        <v>0</v>
      </c>
      <c r="B186" s="9" t="e">
        <f>VLOOKUP(#REF!,[1]Dpto!$G$2:$I$1125,2,FALSE)</f>
        <v>#REF!</v>
      </c>
      <c r="C186" s="9" t="str">
        <f>VLOOKUP(X186,[1]Proyectos!$B$2:$D$3,3,FALSE)</f>
        <v>CONSER</v>
      </c>
      <c r="D186" s="9" t="e">
        <f>VLOOKUP(#REF!,[1]Proyectos!$D$6:$E$9,2,FALSE)</f>
        <v>#REF!</v>
      </c>
      <c r="E186" s="9" t="e">
        <f>VLOOKUP(#REF!,[1]Proyectos!$B$12:$C$22,2,FALSE)</f>
        <v>#REF!</v>
      </c>
      <c r="F186" s="9" t="e">
        <f>VLOOKUP(#REF!,[1]Indi!$B$9:$C$36,2,FALSE)</f>
        <v>#REF!</v>
      </c>
      <c r="G186" s="9" t="str">
        <f>+IFERROR(IF(D186="MISIONAL",VLOOKUP(AC186,[1]Actividades!$B$12:$C$25,2,FALSE),IF(D186="TASAS",VLOOKUP(AC186,[1]Actividades!$B$26:$C$34,2,FALSE),IF(D186="MIPG",VLOOKUP(AC186,[1]Actividades!$B$35:$C$41,2,FALSE),IF(D186="INFRA",VLOOKUP(AC186,[1]Actividades!$B$42:$C$44,2,FALSE),"")))),"")</f>
        <v/>
      </c>
      <c r="H186" s="3"/>
      <c r="I186" s="7" t="s">
        <v>651</v>
      </c>
      <c r="J186" s="10" t="s">
        <v>663</v>
      </c>
      <c r="K186" s="7" t="s">
        <v>125</v>
      </c>
      <c r="L186" s="7" t="s">
        <v>124</v>
      </c>
      <c r="M186" s="7" t="s">
        <v>13</v>
      </c>
      <c r="N186" s="7" t="s">
        <v>467</v>
      </c>
      <c r="O186" s="7" t="s">
        <v>7</v>
      </c>
      <c r="P186" s="10" t="s">
        <v>6</v>
      </c>
      <c r="Q186" s="146">
        <v>134519848</v>
      </c>
      <c r="R186" s="35"/>
      <c r="S186" s="8"/>
      <c r="T186" s="8"/>
      <c r="U186" s="8"/>
      <c r="V186" s="35">
        <f t="shared" si="15"/>
        <v>134519848</v>
      </c>
      <c r="W186" s="35">
        <f t="shared" si="16"/>
        <v>134519848</v>
      </c>
      <c r="X186" s="26" t="s">
        <v>465</v>
      </c>
      <c r="Y186" s="10" t="s">
        <v>19</v>
      </c>
      <c r="Z186" s="147">
        <v>202300000000060</v>
      </c>
      <c r="AA186" s="147" t="s">
        <v>462</v>
      </c>
      <c r="AB186" s="10" t="str">
        <f t="shared" si="12"/>
        <v>3202053</v>
      </c>
      <c r="AC186" s="10"/>
      <c r="AD186" s="10" t="s">
        <v>136</v>
      </c>
      <c r="AE186" s="3"/>
      <c r="AF186" s="3"/>
      <c r="AG186" s="3"/>
      <c r="AH186" s="3"/>
      <c r="AI186" s="3"/>
      <c r="AJ186" s="3"/>
      <c r="AK186" s="3"/>
      <c r="AL186" s="3"/>
      <c r="AM186" s="3"/>
      <c r="AN186" s="3"/>
      <c r="AO186" s="3"/>
      <c r="AP186" s="3"/>
      <c r="AQ186" s="3"/>
      <c r="AR186" s="3"/>
    </row>
    <row r="187" spans="1:44" ht="51" customHeight="1" x14ac:dyDescent="0.3">
      <c r="A187" s="9" t="s">
        <v>0</v>
      </c>
      <c r="B187" s="9" t="e">
        <f>VLOOKUP(#REF!,[1]Dpto!$G$2:$I$1125,2,FALSE)</f>
        <v>#REF!</v>
      </c>
      <c r="C187" s="9" t="str">
        <f>VLOOKUP(X187,[1]Proyectos!$B$2:$D$3,3,FALSE)</f>
        <v>CONSER</v>
      </c>
      <c r="D187" s="9" t="e">
        <f>VLOOKUP(#REF!,[1]Proyectos!$D$6:$E$9,2,FALSE)</f>
        <v>#REF!</v>
      </c>
      <c r="E187" s="9" t="e">
        <f>VLOOKUP(#REF!,[1]Proyectos!$B$12:$C$22,2,FALSE)</f>
        <v>#REF!</v>
      </c>
      <c r="F187" s="9" t="e">
        <f>VLOOKUP(AC187,[1]Indi!$B$9:$C$36,2,FALSE)</f>
        <v>#N/A</v>
      </c>
      <c r="G187" s="9" t="str">
        <f>+IFERROR(IF(D187="MISIONAL",VLOOKUP(#REF!,[1]Actividades!$B$12:$C$25,2,FALSE),IF(D187="TASAS",VLOOKUP(#REF!,[1]Actividades!$B$26:$C$34,2,FALSE),IF(D187="MIPG",VLOOKUP(#REF!,[1]Actividades!$B$35:$C$41,2,FALSE),IF(D187="INFRA",VLOOKUP(#REF!,[1]Actividades!$B$42:$C$44,2,FALSE),"")))),"")</f>
        <v/>
      </c>
      <c r="H187" s="3"/>
      <c r="I187" s="7" t="s">
        <v>652</v>
      </c>
      <c r="J187" s="10" t="s">
        <v>663</v>
      </c>
      <c r="K187" s="7" t="s">
        <v>125</v>
      </c>
      <c r="L187" s="7" t="s">
        <v>124</v>
      </c>
      <c r="M187" s="10" t="s">
        <v>8</v>
      </c>
      <c r="N187" s="7" t="s">
        <v>467</v>
      </c>
      <c r="O187" s="7" t="s">
        <v>7</v>
      </c>
      <c r="P187" s="10" t="s">
        <v>6</v>
      </c>
      <c r="Q187" s="146">
        <v>23800000</v>
      </c>
      <c r="R187" s="35"/>
      <c r="S187" s="8"/>
      <c r="T187" s="8"/>
      <c r="U187" s="8"/>
      <c r="V187" s="35">
        <f t="shared" si="15"/>
        <v>23800000</v>
      </c>
      <c r="W187" s="35">
        <f t="shared" si="16"/>
        <v>23800000</v>
      </c>
      <c r="X187" s="26" t="s">
        <v>465</v>
      </c>
      <c r="Y187" s="10" t="s">
        <v>19</v>
      </c>
      <c r="Z187" s="147">
        <v>202300000000060</v>
      </c>
      <c r="AA187" s="147" t="s">
        <v>462</v>
      </c>
      <c r="AB187" s="10" t="str">
        <f t="shared" si="12"/>
        <v>3202053</v>
      </c>
      <c r="AC187" s="10"/>
      <c r="AD187" s="10" t="s">
        <v>136</v>
      </c>
      <c r="AE187" s="3"/>
      <c r="AF187" s="3"/>
      <c r="AG187" s="3"/>
      <c r="AH187" s="3"/>
      <c r="AI187" s="3"/>
      <c r="AJ187" s="3"/>
      <c r="AK187" s="3"/>
      <c r="AL187" s="3"/>
      <c r="AM187" s="3"/>
      <c r="AN187" s="3"/>
      <c r="AO187" s="3"/>
      <c r="AP187" s="3"/>
      <c r="AQ187" s="3"/>
      <c r="AR187" s="3"/>
    </row>
    <row r="188" spans="1:44" ht="51" customHeight="1" x14ac:dyDescent="0.3">
      <c r="A188" s="9" t="s">
        <v>0</v>
      </c>
      <c r="B188" s="9" t="e">
        <f>VLOOKUP(#REF!,[1]Dpto!$G$2:$I$1125,2,FALSE)</f>
        <v>#REF!</v>
      </c>
      <c r="C188" s="9" t="str">
        <f>VLOOKUP(X188,[1]Proyectos!$B$2:$D$3,3,FALSE)</f>
        <v>CONSER</v>
      </c>
      <c r="D188" s="9" t="e">
        <f>VLOOKUP(#REF!,[1]Proyectos!$D$6:$E$9,2,FALSE)</f>
        <v>#REF!</v>
      </c>
      <c r="E188" s="9" t="e">
        <f>VLOOKUP(#REF!,[1]Proyectos!$B$12:$C$22,2,FALSE)</f>
        <v>#REF!</v>
      </c>
      <c r="F188" s="9" t="e">
        <f>VLOOKUP(AC188,[1]Indi!$B$9:$C$36,2,FALSE)</f>
        <v>#N/A</v>
      </c>
      <c r="G188" s="9" t="str">
        <f>+IFERROR(IF(D188="MISIONAL",VLOOKUP(#REF!,[1]Actividades!$B$12:$C$25,2,FALSE),IF(D188="TASAS",VLOOKUP(#REF!,[1]Actividades!$B$26:$C$34,2,FALSE),IF(D188="MIPG",VLOOKUP(#REF!,[1]Actividades!$B$35:$C$41,2,FALSE),IF(D188="INFRA",VLOOKUP(#REF!,[1]Actividades!$B$42:$C$44,2,FALSE),"")))),"")</f>
        <v/>
      </c>
      <c r="H188" s="3"/>
      <c r="I188" s="7" t="s">
        <v>653</v>
      </c>
      <c r="J188" s="10" t="s">
        <v>663</v>
      </c>
      <c r="K188" s="7" t="s">
        <v>125</v>
      </c>
      <c r="L188" s="7" t="s">
        <v>124</v>
      </c>
      <c r="M188" s="145" t="s">
        <v>13</v>
      </c>
      <c r="N188" s="7" t="s">
        <v>467</v>
      </c>
      <c r="O188" s="7" t="s">
        <v>7</v>
      </c>
      <c r="P188" s="10" t="s">
        <v>6</v>
      </c>
      <c r="Q188" s="146">
        <v>43325000</v>
      </c>
      <c r="R188" s="35"/>
      <c r="S188" s="8"/>
      <c r="T188" s="8"/>
      <c r="U188" s="8"/>
      <c r="V188" s="35">
        <f t="shared" si="15"/>
        <v>43325000</v>
      </c>
      <c r="W188" s="35">
        <f t="shared" si="16"/>
        <v>43325000</v>
      </c>
      <c r="X188" s="26" t="s">
        <v>465</v>
      </c>
      <c r="Y188" s="10" t="s">
        <v>19</v>
      </c>
      <c r="Z188" s="147">
        <v>202300000000060</v>
      </c>
      <c r="AA188" s="147" t="s">
        <v>462</v>
      </c>
      <c r="AB188" s="10" t="str">
        <f t="shared" si="12"/>
        <v>3202053</v>
      </c>
      <c r="AC188" s="10"/>
      <c r="AD188" s="10" t="s">
        <v>133</v>
      </c>
      <c r="AE188" s="3"/>
      <c r="AF188" s="3"/>
      <c r="AG188" s="3"/>
      <c r="AH188" s="3"/>
      <c r="AI188" s="3"/>
      <c r="AJ188" s="3"/>
      <c r="AK188" s="3"/>
      <c r="AL188" s="3"/>
      <c r="AM188" s="3"/>
      <c r="AN188" s="3"/>
      <c r="AO188" s="3"/>
      <c r="AP188" s="3"/>
      <c r="AQ188" s="3"/>
      <c r="AR188" s="3"/>
    </row>
    <row r="189" spans="1:44" ht="51" customHeight="1" x14ac:dyDescent="0.3">
      <c r="A189" s="9" t="s">
        <v>0</v>
      </c>
      <c r="B189" s="9" t="e">
        <f>VLOOKUP(#REF!,[1]Dpto!$G$2:$I$1125,2,FALSE)</f>
        <v>#REF!</v>
      </c>
      <c r="C189" s="9" t="str">
        <f>VLOOKUP(X189,[1]Proyectos!$B$2:$D$3,3,FALSE)</f>
        <v>CONSER</v>
      </c>
      <c r="D189" s="9" t="e">
        <f>VLOOKUP(#REF!,[1]Proyectos!$D$6:$E$9,2,FALSE)</f>
        <v>#REF!</v>
      </c>
      <c r="E189" s="9" t="e">
        <f>VLOOKUP(#REF!,[1]Proyectos!$B$12:$C$22,2,FALSE)</f>
        <v>#REF!</v>
      </c>
      <c r="F189" s="9" t="e">
        <f>VLOOKUP(AC189,[1]Indi!$B$9:$C$36,2,FALSE)</f>
        <v>#N/A</v>
      </c>
      <c r="G189" s="9" t="str">
        <f>+IFERROR(IF(D189="MISIONAL",VLOOKUP(#REF!,[1]Actividades!$B$12:$C$25,2,FALSE),IF(D189="TASAS",VLOOKUP(#REF!,[1]Actividades!$B$26:$C$34,2,FALSE),IF(D189="MIPG",VLOOKUP(#REF!,[1]Actividades!$B$35:$C$41,2,FALSE),IF(D189="INFRA",VLOOKUP(#REF!,[1]Actividades!$B$42:$C$44,2,FALSE),"")))),"")</f>
        <v/>
      </c>
      <c r="H189" s="3"/>
      <c r="I189" s="7" t="s">
        <v>654</v>
      </c>
      <c r="J189" s="10" t="s">
        <v>663</v>
      </c>
      <c r="K189" s="7" t="s">
        <v>125</v>
      </c>
      <c r="L189" s="7" t="s">
        <v>124</v>
      </c>
      <c r="M189" s="145" t="s">
        <v>8</v>
      </c>
      <c r="N189" s="7" t="s">
        <v>467</v>
      </c>
      <c r="O189" s="7" t="s">
        <v>7</v>
      </c>
      <c r="P189" s="10" t="s">
        <v>6</v>
      </c>
      <c r="Q189" s="146">
        <v>18325000</v>
      </c>
      <c r="R189" s="35"/>
      <c r="S189" s="8"/>
      <c r="T189" s="8"/>
      <c r="U189" s="8"/>
      <c r="V189" s="35">
        <f t="shared" si="15"/>
        <v>18325000</v>
      </c>
      <c r="W189" s="35">
        <f t="shared" si="16"/>
        <v>18325000</v>
      </c>
      <c r="X189" s="26" t="s">
        <v>465</v>
      </c>
      <c r="Y189" s="10" t="s">
        <v>19</v>
      </c>
      <c r="Z189" s="147">
        <v>202300000000060</v>
      </c>
      <c r="AA189" s="147" t="s">
        <v>462</v>
      </c>
      <c r="AB189" s="10" t="str">
        <f t="shared" si="12"/>
        <v>3202053</v>
      </c>
      <c r="AC189" s="10"/>
      <c r="AD189" s="10" t="s">
        <v>133</v>
      </c>
      <c r="AE189" s="3"/>
      <c r="AF189" s="3"/>
      <c r="AG189" s="3"/>
      <c r="AH189" s="3"/>
      <c r="AI189" s="3"/>
      <c r="AJ189" s="3"/>
      <c r="AK189" s="3"/>
      <c r="AL189" s="3"/>
      <c r="AM189" s="3"/>
      <c r="AN189" s="3"/>
      <c r="AO189" s="3"/>
      <c r="AP189" s="3"/>
      <c r="AQ189" s="3"/>
      <c r="AR189" s="3"/>
    </row>
    <row r="190" spans="1:44" ht="51" customHeight="1" x14ac:dyDescent="0.3">
      <c r="A190" s="9"/>
      <c r="B190" s="9"/>
      <c r="C190" s="9"/>
      <c r="D190" s="9"/>
      <c r="E190" s="9"/>
      <c r="F190" s="9"/>
      <c r="G190" s="9"/>
      <c r="H190" s="3"/>
      <c r="I190" s="7" t="s">
        <v>655</v>
      </c>
      <c r="J190" s="10" t="s">
        <v>663</v>
      </c>
      <c r="K190" s="7" t="s">
        <v>125</v>
      </c>
      <c r="L190" s="7" t="s">
        <v>124</v>
      </c>
      <c r="M190" s="145" t="s">
        <v>13</v>
      </c>
      <c r="N190" s="7" t="s">
        <v>467</v>
      </c>
      <c r="O190" s="7" t="s">
        <v>7</v>
      </c>
      <c r="P190" s="10" t="s">
        <v>6</v>
      </c>
      <c r="Q190" s="146">
        <v>18915000</v>
      </c>
      <c r="R190" s="35"/>
      <c r="S190" s="8"/>
      <c r="T190" s="8"/>
      <c r="U190" s="8"/>
      <c r="V190" s="35">
        <f t="shared" si="15"/>
        <v>18915000</v>
      </c>
      <c r="W190" s="35">
        <f t="shared" si="16"/>
        <v>18915000</v>
      </c>
      <c r="X190" s="26" t="s">
        <v>465</v>
      </c>
      <c r="Y190" s="10" t="s">
        <v>19</v>
      </c>
      <c r="Z190" s="147">
        <v>202300000000060</v>
      </c>
      <c r="AA190" s="147" t="s">
        <v>496</v>
      </c>
      <c r="AB190" s="10" t="str">
        <f t="shared" si="12"/>
        <v>3202056</v>
      </c>
      <c r="AC190" s="10"/>
      <c r="AD190" s="10" t="s">
        <v>129</v>
      </c>
      <c r="AE190" s="3"/>
      <c r="AF190" s="3"/>
      <c r="AG190" s="3"/>
      <c r="AH190" s="3"/>
      <c r="AI190" s="3"/>
      <c r="AJ190" s="3"/>
      <c r="AK190" s="3"/>
      <c r="AL190" s="3"/>
      <c r="AM190" s="3"/>
      <c r="AN190" s="3"/>
      <c r="AO190" s="3"/>
      <c r="AP190" s="3"/>
      <c r="AQ190" s="3"/>
      <c r="AR190" s="3"/>
    </row>
    <row r="191" spans="1:44" ht="51" customHeight="1" x14ac:dyDescent="0.3">
      <c r="A191" s="9" t="s">
        <v>0</v>
      </c>
      <c r="B191" s="9" t="e">
        <f>VLOOKUP(#REF!,[1]Dpto!$G$2:$I$1125,2,FALSE)</f>
        <v>#REF!</v>
      </c>
      <c r="C191" s="9" t="str">
        <f>VLOOKUP(X191,[1]Proyectos!$B$2:$D$3,3,FALSE)</f>
        <v>CONSER</v>
      </c>
      <c r="D191" s="9" t="e">
        <f>VLOOKUP(#REF!,[1]Proyectos!$D$6:$E$9,2,FALSE)</f>
        <v>#REF!</v>
      </c>
      <c r="E191" s="9" t="e">
        <f>VLOOKUP(#REF!,[1]Proyectos!$B$12:$C$22,2,FALSE)</f>
        <v>#REF!</v>
      </c>
      <c r="F191" s="9" t="e">
        <f>VLOOKUP(AC191,[1]Indi!$B$9:$C$36,2,FALSE)</f>
        <v>#N/A</v>
      </c>
      <c r="G191" s="9" t="str">
        <f>+IFERROR(IF(D191="MISIONAL",VLOOKUP(#REF!,[1]Actividades!$B$12:$C$25,2,FALSE),IF(D191="TASAS",VLOOKUP(#REF!,[1]Actividades!$B$26:$C$34,2,FALSE),IF(D191="MIPG",VLOOKUP(#REF!,[1]Actividades!$B$35:$C$41,2,FALSE),IF(D191="INFRA",VLOOKUP(#REF!,[1]Actividades!$B$42:$C$44,2,FALSE),"")))),"")</f>
        <v/>
      </c>
      <c r="H191" s="3"/>
      <c r="I191" s="7" t="s">
        <v>656</v>
      </c>
      <c r="J191" s="10" t="s">
        <v>663</v>
      </c>
      <c r="K191" s="7" t="s">
        <v>125</v>
      </c>
      <c r="L191" s="7" t="s">
        <v>124</v>
      </c>
      <c r="M191" s="145" t="s">
        <v>8</v>
      </c>
      <c r="N191" s="7" t="s">
        <v>467</v>
      </c>
      <c r="O191" s="7" t="s">
        <v>7</v>
      </c>
      <c r="P191" s="10" t="s">
        <v>6</v>
      </c>
      <c r="Q191" s="146">
        <v>18915000</v>
      </c>
      <c r="R191" s="35"/>
      <c r="S191" s="8"/>
      <c r="T191" s="8"/>
      <c r="U191" s="8"/>
      <c r="V191" s="35">
        <f t="shared" si="15"/>
        <v>18915000</v>
      </c>
      <c r="W191" s="35">
        <f t="shared" si="16"/>
        <v>18915000</v>
      </c>
      <c r="X191" s="26" t="s">
        <v>465</v>
      </c>
      <c r="Y191" s="10" t="s">
        <v>19</v>
      </c>
      <c r="Z191" s="147">
        <v>202300000000060</v>
      </c>
      <c r="AA191" s="147" t="s">
        <v>496</v>
      </c>
      <c r="AB191" s="10" t="str">
        <f t="shared" si="12"/>
        <v>3202056</v>
      </c>
      <c r="AC191" s="10"/>
      <c r="AD191" s="10" t="s">
        <v>129</v>
      </c>
      <c r="AE191" s="3"/>
      <c r="AF191" s="3"/>
      <c r="AG191" s="3"/>
      <c r="AH191" s="3"/>
      <c r="AI191" s="3"/>
      <c r="AJ191" s="3"/>
      <c r="AK191" s="3"/>
      <c r="AL191" s="3"/>
      <c r="AM191" s="3"/>
      <c r="AN191" s="3"/>
      <c r="AO191" s="3"/>
      <c r="AP191" s="3"/>
      <c r="AQ191" s="3"/>
      <c r="AR191" s="3"/>
    </row>
    <row r="192" spans="1:44" ht="51" customHeight="1" x14ac:dyDescent="0.3">
      <c r="A192" s="9"/>
      <c r="B192" s="9"/>
      <c r="C192" s="9"/>
      <c r="D192" s="9"/>
      <c r="E192" s="9"/>
      <c r="F192" s="9"/>
      <c r="G192" s="9"/>
      <c r="H192" s="3"/>
      <c r="I192" s="7" t="s">
        <v>657</v>
      </c>
      <c r="J192" s="10" t="s">
        <v>663</v>
      </c>
      <c r="K192" s="7" t="s">
        <v>125</v>
      </c>
      <c r="L192" s="7" t="s">
        <v>124</v>
      </c>
      <c r="M192" s="145" t="s">
        <v>13</v>
      </c>
      <c r="N192" s="7" t="s">
        <v>467</v>
      </c>
      <c r="O192" s="7" t="s">
        <v>7</v>
      </c>
      <c r="P192" s="10" t="s">
        <v>6</v>
      </c>
      <c r="Q192" s="146">
        <v>34956000</v>
      </c>
      <c r="R192" s="242">
        <v>72867</v>
      </c>
      <c r="S192" s="8"/>
      <c r="T192" s="8"/>
      <c r="U192" s="8"/>
      <c r="V192" s="35">
        <f t="shared" si="15"/>
        <v>34883133</v>
      </c>
      <c r="W192" s="35">
        <f t="shared" si="16"/>
        <v>34883133</v>
      </c>
      <c r="X192" s="26" t="s">
        <v>465</v>
      </c>
      <c r="Y192" s="10" t="s">
        <v>19</v>
      </c>
      <c r="Z192" s="147">
        <v>202300000000060</v>
      </c>
      <c r="AA192" s="147" t="s">
        <v>24</v>
      </c>
      <c r="AB192" s="10" t="str">
        <f t="shared" si="12"/>
        <v>3202060</v>
      </c>
      <c r="AC192" s="10"/>
      <c r="AD192" s="10" t="s">
        <v>126</v>
      </c>
      <c r="AE192" s="3"/>
      <c r="AF192" s="3"/>
      <c r="AG192" s="3"/>
      <c r="AH192" s="3"/>
      <c r="AI192" s="3"/>
      <c r="AJ192" s="3"/>
      <c r="AK192" s="3"/>
      <c r="AL192" s="3"/>
      <c r="AM192" s="3"/>
      <c r="AN192" s="3"/>
      <c r="AO192" s="3"/>
      <c r="AP192" s="3"/>
      <c r="AQ192" s="3"/>
      <c r="AR192" s="3"/>
    </row>
    <row r="193" spans="1:44" ht="51" customHeight="1" x14ac:dyDescent="0.3">
      <c r="A193" s="9" t="s">
        <v>0</v>
      </c>
      <c r="B193" s="9" t="e">
        <f>VLOOKUP(#REF!,[1]Dpto!$G$2:$I$1125,2,FALSE)</f>
        <v>#REF!</v>
      </c>
      <c r="C193" s="9" t="str">
        <f>VLOOKUP(X193,[1]Proyectos!$B$2:$D$3,3,FALSE)</f>
        <v>CONSER</v>
      </c>
      <c r="D193" s="9" t="e">
        <f>VLOOKUP(#REF!,[1]Proyectos!$D$6:$E$9,2,FALSE)</f>
        <v>#REF!</v>
      </c>
      <c r="E193" s="9" t="e">
        <f>VLOOKUP(#REF!,[1]Proyectos!$B$12:$C$22,2,FALSE)</f>
        <v>#REF!</v>
      </c>
      <c r="F193" s="9" t="e">
        <f>VLOOKUP(AC193,[1]Indi!$B$9:$C$36,2,FALSE)</f>
        <v>#N/A</v>
      </c>
      <c r="G193" s="9" t="str">
        <f>+IFERROR(IF(D193="MISIONAL",VLOOKUP(#REF!,[1]Actividades!$B$12:$C$25,2,FALSE),IF(D193="TASAS",VLOOKUP(#REF!,[1]Actividades!$B$26:$C$34,2,FALSE),IF(D193="MIPG",VLOOKUP(#REF!,[1]Actividades!$B$35:$C$41,2,FALSE),IF(D193="INFRA",VLOOKUP(#REF!,[1]Actividades!$B$42:$C$44,2,FALSE),"")))),"")</f>
        <v/>
      </c>
      <c r="H193" s="3"/>
      <c r="I193" s="7" t="s">
        <v>658</v>
      </c>
      <c r="J193" s="10" t="s">
        <v>663</v>
      </c>
      <c r="K193" s="7" t="s">
        <v>125</v>
      </c>
      <c r="L193" s="7" t="s">
        <v>124</v>
      </c>
      <c r="M193" s="145" t="s">
        <v>8</v>
      </c>
      <c r="N193" s="7" t="s">
        <v>467</v>
      </c>
      <c r="O193" s="7" t="s">
        <v>7</v>
      </c>
      <c r="P193" s="10" t="s">
        <v>6</v>
      </c>
      <c r="Q193" s="146">
        <v>29130000</v>
      </c>
      <c r="R193" s="35"/>
      <c r="S193" s="8"/>
      <c r="T193" s="8"/>
      <c r="U193" s="8"/>
      <c r="V193" s="35">
        <f t="shared" si="15"/>
        <v>29130000</v>
      </c>
      <c r="W193" s="35">
        <f t="shared" si="16"/>
        <v>29130000</v>
      </c>
      <c r="X193" s="26" t="s">
        <v>465</v>
      </c>
      <c r="Y193" s="10" t="s">
        <v>19</v>
      </c>
      <c r="Z193" s="147">
        <v>202300000000060</v>
      </c>
      <c r="AA193" s="147" t="s">
        <v>24</v>
      </c>
      <c r="AB193" s="10" t="str">
        <f t="shared" si="12"/>
        <v>3202060</v>
      </c>
      <c r="AC193" s="10"/>
      <c r="AD193" s="10" t="s">
        <v>126</v>
      </c>
      <c r="AE193" s="3"/>
      <c r="AF193" s="3"/>
      <c r="AG193" s="3"/>
      <c r="AH193" s="3"/>
      <c r="AI193" s="3"/>
      <c r="AJ193" s="3"/>
      <c r="AK193" s="3"/>
      <c r="AL193" s="3"/>
      <c r="AM193" s="3"/>
      <c r="AN193" s="3"/>
      <c r="AO193" s="3"/>
      <c r="AP193" s="3"/>
      <c r="AQ193" s="3"/>
      <c r="AR193" s="3"/>
    </row>
    <row r="194" spans="1:44" ht="51" customHeight="1" x14ac:dyDescent="0.3">
      <c r="A194" s="9"/>
      <c r="B194" s="9"/>
      <c r="C194" s="9"/>
      <c r="D194" s="9"/>
      <c r="E194" s="9"/>
      <c r="F194" s="9"/>
      <c r="G194" s="9"/>
      <c r="H194" s="3"/>
      <c r="I194" s="7" t="s">
        <v>659</v>
      </c>
      <c r="J194" s="10" t="s">
        <v>663</v>
      </c>
      <c r="K194" s="7" t="s">
        <v>125</v>
      </c>
      <c r="L194" s="7" t="s">
        <v>124</v>
      </c>
      <c r="M194" s="7" t="s">
        <v>13</v>
      </c>
      <c r="N194" s="7" t="s">
        <v>467</v>
      </c>
      <c r="O194" s="7" t="s">
        <v>7</v>
      </c>
      <c r="P194" s="10" t="s">
        <v>6</v>
      </c>
      <c r="Q194" s="146">
        <v>15132000</v>
      </c>
      <c r="R194" s="242">
        <v>31400</v>
      </c>
      <c r="S194" s="8"/>
      <c r="T194" s="8"/>
      <c r="U194" s="8"/>
      <c r="V194" s="35">
        <f t="shared" si="15"/>
        <v>15100600</v>
      </c>
      <c r="W194" s="35">
        <f t="shared" si="16"/>
        <v>15100600</v>
      </c>
      <c r="X194" s="26" t="s">
        <v>465</v>
      </c>
      <c r="Y194" s="10" t="s">
        <v>19</v>
      </c>
      <c r="Z194" s="147">
        <v>202300000000060</v>
      </c>
      <c r="AA194" s="147" t="s">
        <v>24</v>
      </c>
      <c r="AB194" s="10" t="str">
        <f t="shared" si="12"/>
        <v>3202060</v>
      </c>
      <c r="AC194" s="10"/>
      <c r="AD194" s="10" t="s">
        <v>239</v>
      </c>
      <c r="AE194" s="3"/>
      <c r="AF194" s="3"/>
      <c r="AG194" s="3"/>
      <c r="AH194" s="3"/>
      <c r="AI194" s="3"/>
      <c r="AJ194" s="3"/>
      <c r="AK194" s="3"/>
      <c r="AL194" s="3"/>
      <c r="AM194" s="3"/>
      <c r="AN194" s="3"/>
      <c r="AO194" s="3"/>
      <c r="AP194" s="3"/>
      <c r="AQ194" s="3"/>
      <c r="AR194" s="3"/>
    </row>
    <row r="195" spans="1:44" ht="51" customHeight="1" x14ac:dyDescent="0.3">
      <c r="A195" s="9" t="s">
        <v>0</v>
      </c>
      <c r="B195" s="9" t="e">
        <f>VLOOKUP(#REF!,[1]Dpto!$G$2:$I$1125,2,FALSE)</f>
        <v>#REF!</v>
      </c>
      <c r="C195" s="9" t="str">
        <f>VLOOKUP(X195,[1]Proyectos!$B$2:$D$3,3,FALSE)</f>
        <v>CONSER</v>
      </c>
      <c r="D195" s="9" t="e">
        <f>VLOOKUP(#REF!,[1]Proyectos!$D$6:$E$9,2,FALSE)</f>
        <v>#REF!</v>
      </c>
      <c r="E195" s="9" t="e">
        <f>VLOOKUP(#REF!,[1]Proyectos!$B$12:$C$22,2,FALSE)</f>
        <v>#REF!</v>
      </c>
      <c r="F195" s="9" t="e">
        <f>VLOOKUP(AC195,[1]Indi!$B$9:$C$36,2,FALSE)</f>
        <v>#N/A</v>
      </c>
      <c r="G195" s="9" t="str">
        <f>+IFERROR(IF(D195="MISIONAL",VLOOKUP(#REF!,[1]Actividades!$B$12:$C$25,2,FALSE),IF(D195="TASAS",VLOOKUP(#REF!,[1]Actividades!$B$26:$C$34,2,FALSE),IF(D195="MIPG",VLOOKUP(#REF!,[1]Actividades!$B$35:$C$41,2,FALSE),IF(D195="INFRA",VLOOKUP(#REF!,[1]Actividades!$B$42:$C$44,2,FALSE),"")))),"")</f>
        <v/>
      </c>
      <c r="H195" s="3"/>
      <c r="I195" s="7" t="s">
        <v>660</v>
      </c>
      <c r="J195" s="10" t="s">
        <v>663</v>
      </c>
      <c r="K195" s="7" t="s">
        <v>125</v>
      </c>
      <c r="L195" s="7" t="s">
        <v>124</v>
      </c>
      <c r="M195" s="7" t="s">
        <v>8</v>
      </c>
      <c r="N195" s="7" t="s">
        <v>467</v>
      </c>
      <c r="O195" s="7" t="s">
        <v>7</v>
      </c>
      <c r="P195" s="10" t="s">
        <v>6</v>
      </c>
      <c r="Q195" s="146">
        <v>18915000</v>
      </c>
      <c r="R195" s="35"/>
      <c r="S195" s="8"/>
      <c r="T195" s="8"/>
      <c r="U195" s="8"/>
      <c r="V195" s="35">
        <f t="shared" si="15"/>
        <v>18915000</v>
      </c>
      <c r="W195" s="35">
        <f t="shared" si="16"/>
        <v>18915000</v>
      </c>
      <c r="X195" s="26" t="s">
        <v>465</v>
      </c>
      <c r="Y195" s="10" t="s">
        <v>19</v>
      </c>
      <c r="Z195" s="147">
        <v>202300000000060</v>
      </c>
      <c r="AA195" s="147" t="s">
        <v>24</v>
      </c>
      <c r="AB195" s="10" t="str">
        <f t="shared" si="12"/>
        <v>3202060</v>
      </c>
      <c r="AC195" s="10"/>
      <c r="AD195" s="10" t="s">
        <v>239</v>
      </c>
      <c r="AE195" s="3"/>
      <c r="AF195" s="3"/>
      <c r="AG195" s="3"/>
      <c r="AH195" s="3"/>
      <c r="AI195" s="3"/>
      <c r="AJ195" s="3"/>
      <c r="AK195" s="3"/>
      <c r="AL195" s="3"/>
      <c r="AM195" s="3"/>
      <c r="AN195" s="3"/>
      <c r="AO195" s="3"/>
      <c r="AP195" s="3"/>
      <c r="AQ195" s="3"/>
      <c r="AR195" s="3"/>
    </row>
    <row r="196" spans="1:44" ht="51" customHeight="1" x14ac:dyDescent="0.3">
      <c r="A196" s="9" t="s">
        <v>0</v>
      </c>
      <c r="B196" s="9" t="e">
        <f>VLOOKUP(#REF!,[1]Dpto!$G$2:$I$1125,2,FALSE)</f>
        <v>#REF!</v>
      </c>
      <c r="C196" s="9" t="str">
        <f>VLOOKUP(X196,[1]Proyectos!$B$2:$D$3,3,FALSE)</f>
        <v>FORTA</v>
      </c>
      <c r="D196" s="9" t="e">
        <f>VLOOKUP(#REF!,[1]Proyectos!$D$6:$E$9,2,FALSE)</f>
        <v>#REF!</v>
      </c>
      <c r="E196" s="9" t="e">
        <f>VLOOKUP(#REF!,[1]Proyectos!$B$12:$C$22,2,FALSE)</f>
        <v>#REF!</v>
      </c>
      <c r="F196" s="9" t="e">
        <f>VLOOKUP(AC196,[1]Indi!$B$9:$C$36,2,FALSE)</f>
        <v>#N/A</v>
      </c>
      <c r="G196" s="9" t="str">
        <f>+IFERROR(IF(D196="MISIONAL",VLOOKUP(#REF!,[1]Actividades!$B$12:$C$25,2,FALSE),IF(D196="TASAS",VLOOKUP(#REF!,[1]Actividades!$B$26:$C$34,2,FALSE),IF(D196="MIPG",VLOOKUP(#REF!,[1]Actividades!$B$35:$C$41,2,FALSE),IF(D196="INFRA",VLOOKUP(#REF!,[1]Actividades!$B$42:$C$44,2,FALSE),"")))),"")</f>
        <v/>
      </c>
      <c r="H196" s="3"/>
      <c r="I196" s="7" t="s">
        <v>661</v>
      </c>
      <c r="J196" s="10" t="s">
        <v>663</v>
      </c>
      <c r="K196" s="7" t="s">
        <v>125</v>
      </c>
      <c r="L196" s="7" t="s">
        <v>124</v>
      </c>
      <c r="M196" s="7" t="s">
        <v>8</v>
      </c>
      <c r="N196" s="7" t="s">
        <v>467</v>
      </c>
      <c r="O196" s="7" t="s">
        <v>7</v>
      </c>
      <c r="P196" s="10" t="s">
        <v>6</v>
      </c>
      <c r="Q196" s="146">
        <v>30000000</v>
      </c>
      <c r="R196" s="35"/>
      <c r="S196" s="8"/>
      <c r="T196" s="8"/>
      <c r="U196" s="8"/>
      <c r="V196" s="35">
        <f t="shared" si="15"/>
        <v>30000000</v>
      </c>
      <c r="W196" s="35">
        <f t="shared" si="16"/>
        <v>30000000</v>
      </c>
      <c r="X196" s="26" t="s">
        <v>1483</v>
      </c>
      <c r="Y196" s="10" t="s">
        <v>4</v>
      </c>
      <c r="Z196" s="147">
        <v>202300000000304</v>
      </c>
      <c r="AA196" s="147" t="s">
        <v>12</v>
      </c>
      <c r="AB196" s="10" t="str">
        <f t="shared" si="12"/>
        <v>3299011</v>
      </c>
      <c r="AC196" s="10"/>
      <c r="AD196" s="10" t="s">
        <v>662</v>
      </c>
      <c r="AE196" s="3"/>
      <c r="AF196" s="3"/>
      <c r="AG196" s="3"/>
      <c r="AH196" s="3"/>
      <c r="AI196" s="3"/>
      <c r="AJ196" s="3"/>
      <c r="AK196" s="3"/>
      <c r="AL196" s="3"/>
      <c r="AM196" s="3"/>
      <c r="AN196" s="3"/>
      <c r="AO196" s="3"/>
      <c r="AP196" s="3"/>
      <c r="AQ196" s="3"/>
      <c r="AR196" s="3"/>
    </row>
    <row r="197" spans="1:44" ht="51" customHeight="1" x14ac:dyDescent="0.3">
      <c r="A197" s="9" t="s">
        <v>0</v>
      </c>
      <c r="B197" s="9" t="e">
        <f>VLOOKUP(#REF!,[1]Dpto!$G$2:$I$1125,2,FALSE)</f>
        <v>#REF!</v>
      </c>
      <c r="C197" s="9" t="str">
        <f>VLOOKUP(X197,[1]Proyectos!$B$2:$D$3,3,FALSE)</f>
        <v>CONSER</v>
      </c>
      <c r="D197" s="9" t="e">
        <f>VLOOKUP(#REF!,[1]Proyectos!$D$6:$E$9,2,FALSE)</f>
        <v>#REF!</v>
      </c>
      <c r="E197" s="9" t="e">
        <f>VLOOKUP(#REF!,[1]Proyectos!$B$12:$C$22,2,FALSE)</f>
        <v>#REF!</v>
      </c>
      <c r="F197" s="9" t="e">
        <f>VLOOKUP(AC197,[1]Indi!$B$9:$C$36,2,FALSE)</f>
        <v>#N/A</v>
      </c>
      <c r="G197" s="9" t="str">
        <f>+IFERROR(IF(D197="MISIONAL",VLOOKUP(#REF!,[1]Actividades!$B$12:$C$25,2,FALSE),IF(D197="TASAS",VLOOKUP(#REF!,[1]Actividades!$B$26:$C$34,2,FALSE),IF(D197="MIPG",VLOOKUP(#REF!,[1]Actividades!$B$35:$C$41,2,FALSE),IF(D197="INFRA",VLOOKUP(#REF!,[1]Actividades!$B$42:$C$44,2,FALSE),"")))),"")</f>
        <v/>
      </c>
      <c r="H197" s="3"/>
      <c r="I197" s="7" t="s">
        <v>1595</v>
      </c>
      <c r="J197" s="10" t="s">
        <v>663</v>
      </c>
      <c r="K197" s="10" t="s">
        <v>152</v>
      </c>
      <c r="L197" s="7" t="s">
        <v>162</v>
      </c>
      <c r="M197" s="7" t="s">
        <v>103</v>
      </c>
      <c r="N197" s="149" t="s">
        <v>466</v>
      </c>
      <c r="O197" s="183" t="s">
        <v>7</v>
      </c>
      <c r="P197" s="7" t="s">
        <v>6</v>
      </c>
      <c r="Q197" s="146">
        <v>846285000</v>
      </c>
      <c r="R197" s="35"/>
      <c r="S197" s="8">
        <f>1884000+234366</f>
        <v>2118366</v>
      </c>
      <c r="T197" s="8"/>
      <c r="U197" s="8"/>
      <c r="V197" s="35">
        <f t="shared" si="15"/>
        <v>848403366</v>
      </c>
      <c r="W197" s="35">
        <f t="shared" si="16"/>
        <v>848403366</v>
      </c>
      <c r="X197" s="26" t="s">
        <v>465</v>
      </c>
      <c r="Y197" s="10" t="s">
        <v>19</v>
      </c>
      <c r="Z197" s="147">
        <v>202300000000060</v>
      </c>
      <c r="AA197" s="10" t="s">
        <v>30</v>
      </c>
      <c r="AB197" s="10" t="str">
        <f t="shared" si="12"/>
        <v>3202008</v>
      </c>
      <c r="AC197" s="10"/>
      <c r="AD197" s="10" t="s">
        <v>135</v>
      </c>
      <c r="AE197" s="3"/>
      <c r="AF197" s="3"/>
      <c r="AG197" s="3"/>
      <c r="AH197" s="3"/>
      <c r="AI197" s="3"/>
      <c r="AJ197" s="3"/>
      <c r="AK197" s="3"/>
      <c r="AL197" s="3"/>
      <c r="AM197" s="3"/>
      <c r="AN197" s="3"/>
      <c r="AO197" s="3"/>
      <c r="AP197" s="3"/>
      <c r="AQ197" s="3"/>
      <c r="AR197" s="3"/>
    </row>
    <row r="198" spans="1:44" ht="51" customHeight="1" x14ac:dyDescent="0.3">
      <c r="A198" s="9" t="s">
        <v>0</v>
      </c>
      <c r="B198" s="9" t="e">
        <f>VLOOKUP(#REF!,[1]Dpto!$G$2:$I$1125,2,FALSE)</f>
        <v>#REF!</v>
      </c>
      <c r="C198" s="9" t="str">
        <f>VLOOKUP(X198,[1]Proyectos!$B$2:$D$3,3,FALSE)</f>
        <v>CONSER</v>
      </c>
      <c r="D198" s="9" t="e">
        <f>VLOOKUP(#REF!,[1]Proyectos!$D$6:$E$9,2,FALSE)</f>
        <v>#REF!</v>
      </c>
      <c r="E198" s="9" t="e">
        <f>VLOOKUP(#REF!,[1]Proyectos!$B$12:$C$22,2,FALSE)</f>
        <v>#REF!</v>
      </c>
      <c r="F198" s="9" t="e">
        <f>VLOOKUP(AC198,[1]Indi!$B$9:$C$36,2,FALSE)</f>
        <v>#N/A</v>
      </c>
      <c r="G198" s="9" t="str">
        <f>+IFERROR(IF(D198="MISIONAL",VLOOKUP(#REF!,[1]Actividades!$B$12:$C$25,2,FALSE),IF(D198="TASAS",VLOOKUP(#REF!,[1]Actividades!$B$26:$C$34,2,FALSE),IF(D198="MIPG",VLOOKUP(#REF!,[1]Actividades!$B$35:$C$41,2,FALSE),IF(D198="INFRA",VLOOKUP(#REF!,[1]Actividades!$B$42:$C$44,2,FALSE),"")))),"")</f>
        <v/>
      </c>
      <c r="H198" s="3"/>
      <c r="I198" s="7" t="s">
        <v>665</v>
      </c>
      <c r="J198" s="10" t="s">
        <v>663</v>
      </c>
      <c r="K198" s="10" t="s">
        <v>152</v>
      </c>
      <c r="L198" s="7" t="s">
        <v>162</v>
      </c>
      <c r="M198" s="7" t="s">
        <v>13</v>
      </c>
      <c r="N198" s="7" t="s">
        <v>467</v>
      </c>
      <c r="O198" s="183" t="s">
        <v>7</v>
      </c>
      <c r="P198" s="7" t="s">
        <v>6</v>
      </c>
      <c r="Q198" s="146">
        <v>45000000</v>
      </c>
      <c r="R198" s="35"/>
      <c r="S198" s="8"/>
      <c r="T198" s="8"/>
      <c r="U198" s="8"/>
      <c r="V198" s="35">
        <f t="shared" si="15"/>
        <v>45000000</v>
      </c>
      <c r="W198" s="35">
        <f t="shared" si="16"/>
        <v>45000000</v>
      </c>
      <c r="X198" s="26" t="s">
        <v>465</v>
      </c>
      <c r="Y198" s="10" t="s">
        <v>19</v>
      </c>
      <c r="Z198" s="147">
        <v>202300000000060</v>
      </c>
      <c r="AA198" s="10" t="s">
        <v>30</v>
      </c>
      <c r="AB198" s="10" t="str">
        <f t="shared" ref="AB198:AB261" si="17">MID(I198,SEARCH("-",I198)+1,SEARCH("-",I198,SEARCH("-",I198)+1)-SEARCH("-",I198)-1)</f>
        <v>3202008</v>
      </c>
      <c r="AC198" s="10"/>
      <c r="AD198" s="10" t="s">
        <v>135</v>
      </c>
      <c r="AE198" s="3"/>
      <c r="AF198" s="3"/>
      <c r="AG198" s="3"/>
      <c r="AH198" s="3"/>
      <c r="AI198" s="3"/>
      <c r="AJ198" s="3"/>
      <c r="AK198" s="3"/>
      <c r="AL198" s="3"/>
      <c r="AM198" s="3"/>
      <c r="AN198" s="3"/>
      <c r="AO198" s="3"/>
      <c r="AP198" s="3"/>
      <c r="AQ198" s="3"/>
      <c r="AR198" s="3"/>
    </row>
    <row r="199" spans="1:44" ht="51" customHeight="1" x14ac:dyDescent="0.3">
      <c r="A199" s="9" t="s">
        <v>0</v>
      </c>
      <c r="B199" s="9" t="e">
        <f>VLOOKUP(#REF!,[1]Dpto!$G$2:$I$1125,2,FALSE)</f>
        <v>#REF!</v>
      </c>
      <c r="C199" s="9" t="str">
        <f>VLOOKUP(X199,[1]Proyectos!$B$2:$D$3,3,FALSE)</f>
        <v>CONSER</v>
      </c>
      <c r="D199" s="9" t="e">
        <f>VLOOKUP(#REF!,[1]Proyectos!$D$6:$E$9,2,FALSE)</f>
        <v>#REF!</v>
      </c>
      <c r="E199" s="9" t="e">
        <f>VLOOKUP(#REF!,[1]Proyectos!$B$12:$C$22,2,FALSE)</f>
        <v>#REF!</v>
      </c>
      <c r="F199" s="9" t="e">
        <f>VLOOKUP(AC199,[1]Indi!$B$9:$C$36,2,FALSE)</f>
        <v>#N/A</v>
      </c>
      <c r="G199" s="9" t="str">
        <f>+IFERROR(IF(D199="MISIONAL",VLOOKUP(#REF!,[1]Actividades!$B$12:$C$25,2,FALSE),IF(D199="TASAS",VLOOKUP(#REF!,[1]Actividades!$B$26:$C$34,2,FALSE),IF(D199="MIPG",VLOOKUP(#REF!,[1]Actividades!$B$35:$C$41,2,FALSE),IF(D199="INFRA",VLOOKUP(#REF!,[1]Actividades!$B$42:$C$44,2,FALSE),"")))),"")</f>
        <v/>
      </c>
      <c r="H199" s="3"/>
      <c r="I199" s="7" t="s">
        <v>1596</v>
      </c>
      <c r="J199" s="10" t="s">
        <v>663</v>
      </c>
      <c r="K199" s="10" t="s">
        <v>152</v>
      </c>
      <c r="L199" s="7" t="s">
        <v>162</v>
      </c>
      <c r="M199" s="7" t="s">
        <v>103</v>
      </c>
      <c r="N199" s="7" t="s">
        <v>466</v>
      </c>
      <c r="O199" s="183" t="s">
        <v>7</v>
      </c>
      <c r="P199" s="7" t="s">
        <v>6</v>
      </c>
      <c r="Q199" s="146">
        <v>304470953</v>
      </c>
      <c r="R199" s="242">
        <f>36000000+1884000</f>
        <v>37884000</v>
      </c>
      <c r="S199" s="8"/>
      <c r="T199" s="8"/>
      <c r="U199" s="8"/>
      <c r="V199" s="35">
        <f t="shared" si="15"/>
        <v>266586953</v>
      </c>
      <c r="W199" s="35">
        <f t="shared" si="16"/>
        <v>266586953</v>
      </c>
      <c r="X199" s="26" t="s">
        <v>465</v>
      </c>
      <c r="Y199" s="10" t="s">
        <v>19</v>
      </c>
      <c r="Z199" s="147">
        <v>202300000000060</v>
      </c>
      <c r="AA199" s="10" t="s">
        <v>30</v>
      </c>
      <c r="AB199" s="10" t="str">
        <f t="shared" si="17"/>
        <v>3202008</v>
      </c>
      <c r="AC199" s="10"/>
      <c r="AD199" s="10" t="s">
        <v>492</v>
      </c>
      <c r="AE199" s="3"/>
      <c r="AF199" s="3"/>
      <c r="AG199" s="3"/>
      <c r="AH199" s="3"/>
      <c r="AI199" s="3"/>
      <c r="AJ199" s="3"/>
      <c r="AK199" s="3"/>
      <c r="AL199" s="3"/>
      <c r="AM199" s="3"/>
      <c r="AN199" s="3"/>
      <c r="AO199" s="3"/>
      <c r="AP199" s="3"/>
      <c r="AQ199" s="3"/>
      <c r="AR199" s="3"/>
    </row>
    <row r="200" spans="1:44" ht="51" customHeight="1" x14ac:dyDescent="0.3">
      <c r="A200" s="9" t="s">
        <v>0</v>
      </c>
      <c r="B200" s="9" t="e">
        <f>VLOOKUP(#REF!,[1]Dpto!$G$2:$I$1125,2,FALSE)</f>
        <v>#REF!</v>
      </c>
      <c r="C200" s="9" t="str">
        <f>VLOOKUP(X200,[1]Proyectos!$B$2:$D$3,3,FALSE)</f>
        <v>CONSER</v>
      </c>
      <c r="D200" s="9" t="e">
        <f>VLOOKUP(#REF!,[1]Proyectos!$D$6:$E$9,2,FALSE)</f>
        <v>#REF!</v>
      </c>
      <c r="E200" s="9" t="e">
        <f>VLOOKUP(#REF!,[1]Proyectos!$B$12:$C$22,2,FALSE)</f>
        <v>#REF!</v>
      </c>
      <c r="F200" s="9" t="e">
        <f>VLOOKUP(AC200,[1]Indi!$B$9:$C$36,2,FALSE)</f>
        <v>#N/A</v>
      </c>
      <c r="G200" s="9" t="str">
        <f>+IFERROR(IF(D200="MISIONAL",VLOOKUP(#REF!,[1]Actividades!$B$12:$C$25,2,FALSE),IF(D200="TASAS",VLOOKUP(#REF!,[1]Actividades!$B$26:$C$34,2,FALSE),IF(D200="MIPG",VLOOKUP(#REF!,[1]Actividades!$B$35:$C$41,2,FALSE),IF(D200="INFRA",VLOOKUP(#REF!,[1]Actividades!$B$42:$C$44,2,FALSE),"")))),"")</f>
        <v/>
      </c>
      <c r="H200" s="3"/>
      <c r="I200" s="7" t="s">
        <v>667</v>
      </c>
      <c r="J200" s="10" t="s">
        <v>663</v>
      </c>
      <c r="K200" s="10" t="s">
        <v>152</v>
      </c>
      <c r="L200" s="7" t="s">
        <v>162</v>
      </c>
      <c r="M200" s="7" t="s">
        <v>13</v>
      </c>
      <c r="N200" s="149" t="s">
        <v>467</v>
      </c>
      <c r="O200" s="183" t="s">
        <v>7</v>
      </c>
      <c r="P200" s="7" t="s">
        <v>6</v>
      </c>
      <c r="Q200" s="146">
        <v>171000000</v>
      </c>
      <c r="R200" s="35"/>
      <c r="S200" s="8">
        <v>3000000</v>
      </c>
      <c r="T200" s="8"/>
      <c r="U200" s="8"/>
      <c r="V200" s="35">
        <f t="shared" si="15"/>
        <v>174000000</v>
      </c>
      <c r="W200" s="35">
        <f t="shared" si="16"/>
        <v>174000000</v>
      </c>
      <c r="X200" s="26" t="s">
        <v>465</v>
      </c>
      <c r="Y200" s="10" t="s">
        <v>19</v>
      </c>
      <c r="Z200" s="147">
        <v>202300000000060</v>
      </c>
      <c r="AA200" s="10" t="s">
        <v>30</v>
      </c>
      <c r="AB200" s="10" t="str">
        <f t="shared" si="17"/>
        <v>3202008</v>
      </c>
      <c r="AC200" s="10"/>
      <c r="AD200" s="10" t="s">
        <v>492</v>
      </c>
      <c r="AE200" s="3"/>
      <c r="AF200" s="3"/>
      <c r="AG200" s="3"/>
      <c r="AH200" s="3"/>
      <c r="AI200" s="3"/>
      <c r="AJ200" s="3"/>
      <c r="AK200" s="3"/>
      <c r="AL200" s="3"/>
      <c r="AM200" s="3"/>
      <c r="AN200" s="3"/>
      <c r="AO200" s="3"/>
      <c r="AP200" s="3"/>
      <c r="AQ200" s="3"/>
      <c r="AR200" s="3"/>
    </row>
    <row r="201" spans="1:44" ht="51" customHeight="1" x14ac:dyDescent="0.3">
      <c r="A201" s="9" t="s">
        <v>0</v>
      </c>
      <c r="B201" s="9" t="e">
        <f>VLOOKUP(#REF!,[1]Dpto!$G$2:$I$1125,2,FALSE)</f>
        <v>#REF!</v>
      </c>
      <c r="C201" s="9" t="str">
        <f>VLOOKUP(X201,[1]Proyectos!$B$2:$D$3,3,FALSE)</f>
        <v>CONSER</v>
      </c>
      <c r="D201" s="9" t="e">
        <f>VLOOKUP(#REF!,[1]Proyectos!$D$6:$E$9,2,FALSE)</f>
        <v>#REF!</v>
      </c>
      <c r="E201" s="9" t="e">
        <f>VLOOKUP(#REF!,[1]Proyectos!$B$12:$C$22,2,FALSE)</f>
        <v>#REF!</v>
      </c>
      <c r="F201" s="9" t="e">
        <f>VLOOKUP(AC201,[1]Indi!$B$9:$C$36,2,FALSE)</f>
        <v>#N/A</v>
      </c>
      <c r="G201" s="9" t="str">
        <f>+IFERROR(IF(D201="MISIONAL",VLOOKUP(#REF!,[1]Actividades!$B$12:$C$25,2,FALSE),IF(D201="TASAS",VLOOKUP(#REF!,[1]Actividades!$B$26:$C$34,2,FALSE),IF(D201="MIPG",VLOOKUP(#REF!,[1]Actividades!$B$35:$C$41,2,FALSE),IF(D201="INFRA",VLOOKUP(#REF!,[1]Actividades!$B$42:$C$44,2,FALSE),"")))),"")</f>
        <v/>
      </c>
      <c r="H201" s="3"/>
      <c r="I201" s="7" t="s">
        <v>668</v>
      </c>
      <c r="J201" s="10" t="s">
        <v>663</v>
      </c>
      <c r="K201" s="10" t="s">
        <v>152</v>
      </c>
      <c r="L201" s="7" t="s">
        <v>162</v>
      </c>
      <c r="M201" s="7" t="s">
        <v>8</v>
      </c>
      <c r="N201" s="149" t="s">
        <v>467</v>
      </c>
      <c r="O201" s="183" t="s">
        <v>7</v>
      </c>
      <c r="P201" s="7" t="s">
        <v>6</v>
      </c>
      <c r="Q201" s="146">
        <v>73308647</v>
      </c>
      <c r="R201" s="35"/>
      <c r="S201" s="8"/>
      <c r="T201" s="8"/>
      <c r="U201" s="8"/>
      <c r="V201" s="35">
        <f t="shared" si="15"/>
        <v>73308647</v>
      </c>
      <c r="W201" s="35">
        <f t="shared" si="16"/>
        <v>73308647</v>
      </c>
      <c r="X201" s="26" t="s">
        <v>465</v>
      </c>
      <c r="Y201" s="10" t="s">
        <v>19</v>
      </c>
      <c r="Z201" s="147">
        <v>202300000000060</v>
      </c>
      <c r="AA201" s="10" t="s">
        <v>30</v>
      </c>
      <c r="AB201" s="10" t="str">
        <f t="shared" si="17"/>
        <v>3202008</v>
      </c>
      <c r="AC201" s="10"/>
      <c r="AD201" s="10" t="s">
        <v>492</v>
      </c>
      <c r="AE201" s="3"/>
      <c r="AF201" s="3"/>
      <c r="AG201" s="3"/>
      <c r="AH201" s="3"/>
      <c r="AI201" s="3"/>
      <c r="AJ201" s="3"/>
      <c r="AK201" s="3"/>
      <c r="AL201" s="3"/>
      <c r="AM201" s="3"/>
      <c r="AN201" s="3"/>
      <c r="AO201" s="3"/>
      <c r="AP201" s="3"/>
      <c r="AQ201" s="3"/>
      <c r="AR201" s="3"/>
    </row>
    <row r="202" spans="1:44" ht="51" customHeight="1" x14ac:dyDescent="0.3">
      <c r="A202" s="9" t="s">
        <v>0</v>
      </c>
      <c r="B202" s="9" t="e">
        <f>VLOOKUP(#REF!,[1]Dpto!$G$2:$I$1125,2,FALSE)</f>
        <v>#REF!</v>
      </c>
      <c r="C202" s="9" t="str">
        <f>VLOOKUP(X202,[1]Proyectos!$B$2:$D$3,3,FALSE)</f>
        <v>CONSER</v>
      </c>
      <c r="D202" s="9" t="e">
        <f>VLOOKUP(#REF!,[1]Proyectos!$D$6:$E$9,2,FALSE)</f>
        <v>#REF!</v>
      </c>
      <c r="E202" s="9" t="e">
        <f>VLOOKUP(#REF!,[1]Proyectos!$B$12:$C$22,2,FALSE)</f>
        <v>#REF!</v>
      </c>
      <c r="F202" s="9" t="e">
        <f>VLOOKUP(AC202,[1]Indi!$B$9:$C$36,2,FALSE)</f>
        <v>#N/A</v>
      </c>
      <c r="G202" s="9" t="str">
        <f>+IFERROR(IF(D202="MISIONAL",VLOOKUP(#REF!,[1]Actividades!$B$12:$C$25,2,FALSE),IF(D202="TASAS",VLOOKUP(#REF!,[1]Actividades!$B$26:$C$34,2,FALSE),IF(D202="MIPG",VLOOKUP(#REF!,[1]Actividades!$B$35:$C$41,2,FALSE),IF(D202="INFRA",VLOOKUP(#REF!,[1]Actividades!$B$42:$C$44,2,FALSE),"")))),"")</f>
        <v/>
      </c>
      <c r="H202" s="3"/>
      <c r="I202" s="7" t="s">
        <v>1597</v>
      </c>
      <c r="J202" s="10" t="s">
        <v>663</v>
      </c>
      <c r="K202" s="10" t="s">
        <v>152</v>
      </c>
      <c r="L202" s="7" t="s">
        <v>162</v>
      </c>
      <c r="M202" s="7" t="s">
        <v>103</v>
      </c>
      <c r="N202" s="10" t="s">
        <v>466</v>
      </c>
      <c r="O202" s="183" t="s">
        <v>7</v>
      </c>
      <c r="P202" s="7" t="s">
        <v>6</v>
      </c>
      <c r="Q202" s="146">
        <v>88078500</v>
      </c>
      <c r="R202" s="35"/>
      <c r="S202" s="8"/>
      <c r="T202" s="8"/>
      <c r="U202" s="8"/>
      <c r="V202" s="35">
        <f t="shared" si="15"/>
        <v>88078500</v>
      </c>
      <c r="W202" s="35">
        <f t="shared" si="16"/>
        <v>88078500</v>
      </c>
      <c r="X202" s="26" t="s">
        <v>465</v>
      </c>
      <c r="Y202" s="10" t="s">
        <v>19</v>
      </c>
      <c r="Z202" s="147">
        <v>202300000000060</v>
      </c>
      <c r="AA202" s="10" t="s">
        <v>36</v>
      </c>
      <c r="AB202" s="10" t="str">
        <f t="shared" si="17"/>
        <v>3202010</v>
      </c>
      <c r="AC202" s="10"/>
      <c r="AD202" s="10" t="s">
        <v>181</v>
      </c>
      <c r="AE202" s="3"/>
      <c r="AF202" s="3"/>
      <c r="AG202" s="3"/>
      <c r="AH202" s="3"/>
      <c r="AI202" s="3"/>
      <c r="AJ202" s="3"/>
      <c r="AK202" s="3"/>
      <c r="AL202" s="3"/>
      <c r="AM202" s="3"/>
      <c r="AN202" s="3"/>
      <c r="AO202" s="3"/>
      <c r="AP202" s="3"/>
      <c r="AQ202" s="3"/>
      <c r="AR202" s="3"/>
    </row>
    <row r="203" spans="1:44" ht="51" customHeight="1" x14ac:dyDescent="0.3">
      <c r="A203" s="9" t="s">
        <v>0</v>
      </c>
      <c r="B203" s="9" t="e">
        <f>VLOOKUP(#REF!,[1]Dpto!$G$2:$I$1125,2,FALSE)</f>
        <v>#REF!</v>
      </c>
      <c r="C203" s="9" t="str">
        <f>VLOOKUP(X203,[1]Proyectos!$B$2:$D$3,3,FALSE)</f>
        <v>CONSER</v>
      </c>
      <c r="D203" s="9" t="e">
        <f>VLOOKUP(#REF!,[1]Proyectos!$D$6:$E$9,2,FALSE)</f>
        <v>#REF!</v>
      </c>
      <c r="E203" s="9" t="e">
        <f>VLOOKUP(#REF!,[1]Proyectos!$B$12:$C$22,2,FALSE)</f>
        <v>#REF!</v>
      </c>
      <c r="F203" s="9" t="e">
        <f>VLOOKUP(AC203,[1]Indi!$B$9:$C$36,2,FALSE)</f>
        <v>#N/A</v>
      </c>
      <c r="G203" s="9" t="str">
        <f>+IFERROR(IF(D203="MISIONAL",VLOOKUP(#REF!,[1]Actividades!$B$12:$C$25,2,FALSE),IF(D203="TASAS",VLOOKUP(#REF!,[1]Actividades!$B$26:$C$34,2,FALSE),IF(D203="MIPG",VLOOKUP(#REF!,[1]Actividades!$B$35:$C$41,2,FALSE),IF(D203="INFRA",VLOOKUP(#REF!,[1]Actividades!$B$42:$C$44,2,FALSE),"")))),"")</f>
        <v/>
      </c>
      <c r="H203" s="3"/>
      <c r="I203" s="7" t="s">
        <v>670</v>
      </c>
      <c r="J203" s="10" t="s">
        <v>663</v>
      </c>
      <c r="K203" s="10" t="s">
        <v>152</v>
      </c>
      <c r="L203" s="7" t="s">
        <v>162</v>
      </c>
      <c r="M203" s="7" t="s">
        <v>13</v>
      </c>
      <c r="N203" s="10" t="s">
        <v>467</v>
      </c>
      <c r="O203" s="183" t="s">
        <v>7</v>
      </c>
      <c r="P203" s="7" t="s">
        <v>6</v>
      </c>
      <c r="Q203" s="146">
        <v>5000000</v>
      </c>
      <c r="R203" s="35"/>
      <c r="S203" s="8"/>
      <c r="T203" s="8"/>
      <c r="U203" s="8"/>
      <c r="V203" s="35">
        <f t="shared" ref="V203:V266" si="18">+Q203-R203+S203</f>
        <v>5000000</v>
      </c>
      <c r="W203" s="35">
        <f t="shared" ref="W203:W266" si="19">+Q203-R203+S203-T203+U203</f>
        <v>5000000</v>
      </c>
      <c r="X203" s="26" t="s">
        <v>465</v>
      </c>
      <c r="Y203" s="10" t="s">
        <v>19</v>
      </c>
      <c r="Z203" s="147">
        <v>202300000000060</v>
      </c>
      <c r="AA203" s="10" t="s">
        <v>36</v>
      </c>
      <c r="AB203" s="10" t="str">
        <f t="shared" si="17"/>
        <v>3202010</v>
      </c>
      <c r="AC203" s="10"/>
      <c r="AD203" s="10" t="s">
        <v>181</v>
      </c>
      <c r="AE203" s="3"/>
      <c r="AF203" s="3"/>
      <c r="AG203" s="3"/>
      <c r="AH203" s="3"/>
      <c r="AI203" s="3"/>
      <c r="AJ203" s="3"/>
      <c r="AK203" s="3"/>
      <c r="AL203" s="3"/>
      <c r="AM203" s="3"/>
      <c r="AN203" s="3"/>
      <c r="AO203" s="3"/>
      <c r="AP203" s="3"/>
      <c r="AQ203" s="3"/>
      <c r="AR203" s="3"/>
    </row>
    <row r="204" spans="1:44" ht="51" customHeight="1" x14ac:dyDescent="0.3">
      <c r="A204" s="9" t="s">
        <v>0</v>
      </c>
      <c r="B204" s="9" t="e">
        <f>VLOOKUP(#REF!,[1]Dpto!$G$2:$I$1125,2,FALSE)</f>
        <v>#REF!</v>
      </c>
      <c r="C204" s="9" t="str">
        <f>VLOOKUP(X204,[1]Proyectos!$B$2:$D$3,3,FALSE)</f>
        <v>CONSER</v>
      </c>
      <c r="D204" s="9" t="e">
        <f>VLOOKUP(#REF!,[1]Proyectos!$D$6:$E$9,2,FALSE)</f>
        <v>#REF!</v>
      </c>
      <c r="E204" s="9" t="e">
        <f>VLOOKUP(#REF!,[1]Proyectos!$B$12:$C$22,2,FALSE)</f>
        <v>#REF!</v>
      </c>
      <c r="F204" s="9" t="e">
        <f>VLOOKUP(AC204,[1]Indi!$B$9:$C$36,2,FALSE)</f>
        <v>#N/A</v>
      </c>
      <c r="G204" s="9" t="str">
        <f>+IFERROR(IF(D204="MISIONAL",VLOOKUP(#REF!,[1]Actividades!$B$12:$C$25,2,FALSE),IF(D204="TASAS",VLOOKUP(#REF!,[1]Actividades!$B$26:$C$34,2,FALSE),IF(D204="MIPG",VLOOKUP(#REF!,[1]Actividades!$B$35:$C$41,2,FALSE),IF(D204="INFRA",VLOOKUP(#REF!,[1]Actividades!$B$42:$C$44,2,FALSE),"")))),"")</f>
        <v/>
      </c>
      <c r="H204" s="3"/>
      <c r="I204" s="7" t="s">
        <v>1598</v>
      </c>
      <c r="J204" s="10" t="s">
        <v>663</v>
      </c>
      <c r="K204" s="10" t="s">
        <v>152</v>
      </c>
      <c r="L204" s="7" t="s">
        <v>162</v>
      </c>
      <c r="M204" s="7" t="s">
        <v>103</v>
      </c>
      <c r="N204" s="145" t="s">
        <v>466</v>
      </c>
      <c r="O204" s="183" t="s">
        <v>7</v>
      </c>
      <c r="P204" s="7" t="s">
        <v>6</v>
      </c>
      <c r="Q204" s="146">
        <v>81883333</v>
      </c>
      <c r="R204" s="35"/>
      <c r="S204" s="8"/>
      <c r="T204" s="8"/>
      <c r="U204" s="8"/>
      <c r="V204" s="35">
        <f t="shared" si="18"/>
        <v>81883333</v>
      </c>
      <c r="W204" s="35">
        <f t="shared" si="19"/>
        <v>81883333</v>
      </c>
      <c r="X204" s="26" t="s">
        <v>465</v>
      </c>
      <c r="Y204" s="10" t="s">
        <v>19</v>
      </c>
      <c r="Z204" s="147">
        <v>202300000000060</v>
      </c>
      <c r="AA204" s="10" t="s">
        <v>493</v>
      </c>
      <c r="AB204" s="10" t="str">
        <f t="shared" si="17"/>
        <v>3202032</v>
      </c>
      <c r="AC204" s="10"/>
      <c r="AD204" s="10" t="s">
        <v>128</v>
      </c>
      <c r="AE204" s="3"/>
      <c r="AF204" s="3"/>
      <c r="AG204" s="3"/>
      <c r="AH204" s="3"/>
      <c r="AI204" s="3"/>
      <c r="AJ204" s="3"/>
      <c r="AK204" s="3"/>
      <c r="AL204" s="3"/>
      <c r="AM204" s="3"/>
      <c r="AN204" s="3"/>
      <c r="AO204" s="3"/>
      <c r="AP204" s="3"/>
      <c r="AQ204" s="3"/>
      <c r="AR204" s="3"/>
    </row>
    <row r="205" spans="1:44" ht="51" customHeight="1" x14ac:dyDescent="0.3">
      <c r="A205" s="9" t="s">
        <v>0</v>
      </c>
      <c r="B205" s="9" t="e">
        <f>VLOOKUP(#REF!,[1]Dpto!$G$2:$I$1125,2,FALSE)</f>
        <v>#REF!</v>
      </c>
      <c r="C205" s="9" t="str">
        <f>VLOOKUP(X205,[1]Proyectos!$B$2:$D$3,3,FALSE)</f>
        <v>CONSER</v>
      </c>
      <c r="D205" s="9" t="e">
        <f>VLOOKUP(#REF!,[1]Proyectos!$D$6:$E$9,2,FALSE)</f>
        <v>#REF!</v>
      </c>
      <c r="E205" s="9" t="e">
        <f>VLOOKUP(#REF!,[1]Proyectos!$B$12:$C$22,2,FALSE)</f>
        <v>#REF!</v>
      </c>
      <c r="F205" s="9" t="e">
        <f>VLOOKUP(AC205,[1]Indi!$B$9:$C$36,2,FALSE)</f>
        <v>#N/A</v>
      </c>
      <c r="G205" s="9" t="str">
        <f>+IFERROR(IF(D205="MISIONAL",VLOOKUP(#REF!,[1]Actividades!$B$12:$C$25,2,FALSE),IF(D205="TASAS",VLOOKUP(#REF!,[1]Actividades!$B$26:$C$34,2,FALSE),IF(D205="MIPG",VLOOKUP(#REF!,[1]Actividades!$B$35:$C$41,2,FALSE),IF(D205="INFRA",VLOOKUP(#REF!,[1]Actividades!$B$42:$C$44,2,FALSE),"")))),"")</f>
        <v/>
      </c>
      <c r="H205" s="3"/>
      <c r="I205" s="7" t="s">
        <v>672</v>
      </c>
      <c r="J205" s="10" t="s">
        <v>663</v>
      </c>
      <c r="K205" s="10" t="s">
        <v>152</v>
      </c>
      <c r="L205" s="7" t="s">
        <v>162</v>
      </c>
      <c r="M205" s="7" t="s">
        <v>13</v>
      </c>
      <c r="N205" s="145" t="s">
        <v>467</v>
      </c>
      <c r="O205" s="183" t="s">
        <v>7</v>
      </c>
      <c r="P205" s="7" t="s">
        <v>6</v>
      </c>
      <c r="Q205" s="146">
        <v>15000000</v>
      </c>
      <c r="R205" s="35"/>
      <c r="S205" s="8"/>
      <c r="T205" s="8"/>
      <c r="U205" s="8"/>
      <c r="V205" s="35">
        <f t="shared" si="18"/>
        <v>15000000</v>
      </c>
      <c r="W205" s="35">
        <f t="shared" si="19"/>
        <v>15000000</v>
      </c>
      <c r="X205" s="26" t="s">
        <v>465</v>
      </c>
      <c r="Y205" s="10" t="s">
        <v>19</v>
      </c>
      <c r="Z205" s="147">
        <v>202300000000060</v>
      </c>
      <c r="AA205" s="10" t="s">
        <v>493</v>
      </c>
      <c r="AB205" s="10" t="str">
        <f t="shared" si="17"/>
        <v>3202032</v>
      </c>
      <c r="AC205" s="10"/>
      <c r="AD205" s="10" t="s">
        <v>128</v>
      </c>
      <c r="AE205" s="3"/>
      <c r="AF205" s="3"/>
      <c r="AG205" s="3"/>
      <c r="AH205" s="3"/>
      <c r="AI205" s="3"/>
      <c r="AJ205" s="3"/>
      <c r="AK205" s="3"/>
      <c r="AL205" s="3"/>
      <c r="AM205" s="3"/>
      <c r="AN205" s="3"/>
      <c r="AO205" s="3"/>
      <c r="AP205" s="3"/>
      <c r="AQ205" s="3"/>
      <c r="AR205" s="3"/>
    </row>
    <row r="206" spans="1:44" ht="51" customHeight="1" x14ac:dyDescent="0.3">
      <c r="A206" s="9" t="s">
        <v>0</v>
      </c>
      <c r="B206" s="9" t="e">
        <f>VLOOKUP(#REF!,[1]Dpto!$G$2:$I$1125,2,FALSE)</f>
        <v>#REF!</v>
      </c>
      <c r="C206" s="9" t="str">
        <f>VLOOKUP(X206,[1]Proyectos!$B$2:$D$3,3,FALSE)</f>
        <v>CONSER</v>
      </c>
      <c r="D206" s="9" t="e">
        <f>VLOOKUP(#REF!,[1]Proyectos!$D$6:$E$9,2,FALSE)</f>
        <v>#REF!</v>
      </c>
      <c r="E206" s="9" t="e">
        <f>VLOOKUP(#REF!,[1]Proyectos!$B$12:$C$22,2,FALSE)</f>
        <v>#REF!</v>
      </c>
      <c r="F206" s="9" t="e">
        <f>VLOOKUP(AC206,[1]Indi!$B$9:$C$36,2,FALSE)</f>
        <v>#N/A</v>
      </c>
      <c r="G206" s="9" t="str">
        <f>+IFERROR(IF(D206="MISIONAL",VLOOKUP(#REF!,[1]Actividades!$B$12:$C$25,2,FALSE),IF(D206="TASAS",VLOOKUP(#REF!,[1]Actividades!$B$26:$C$34,2,FALSE),IF(D206="MIPG",VLOOKUP(#REF!,[1]Actividades!$B$35:$C$41,2,FALSE),IF(D206="INFRA",VLOOKUP(#REF!,[1]Actividades!$B$42:$C$44,2,FALSE),"")))),"")</f>
        <v/>
      </c>
      <c r="H206" s="3"/>
      <c r="I206" s="7" t="s">
        <v>673</v>
      </c>
      <c r="J206" s="10" t="s">
        <v>663</v>
      </c>
      <c r="K206" s="10" t="s">
        <v>152</v>
      </c>
      <c r="L206" s="7" t="s">
        <v>162</v>
      </c>
      <c r="M206" s="7" t="s">
        <v>8</v>
      </c>
      <c r="N206" s="145" t="s">
        <v>467</v>
      </c>
      <c r="O206" s="183" t="s">
        <v>7</v>
      </c>
      <c r="P206" s="7" t="s">
        <v>6</v>
      </c>
      <c r="Q206" s="146">
        <v>118988300</v>
      </c>
      <c r="R206" s="35"/>
      <c r="S206" s="8"/>
      <c r="T206" s="8"/>
      <c r="U206" s="8"/>
      <c r="V206" s="35">
        <f t="shared" si="18"/>
        <v>118988300</v>
      </c>
      <c r="W206" s="35">
        <f t="shared" si="19"/>
        <v>118988300</v>
      </c>
      <c r="X206" s="26" t="s">
        <v>465</v>
      </c>
      <c r="Y206" s="10" t="s">
        <v>19</v>
      </c>
      <c r="Z206" s="147">
        <v>202300000000060</v>
      </c>
      <c r="AA206" s="10" t="s">
        <v>493</v>
      </c>
      <c r="AB206" s="10" t="str">
        <f t="shared" si="17"/>
        <v>3202032</v>
      </c>
      <c r="AC206" s="10"/>
      <c r="AD206" s="10" t="s">
        <v>128</v>
      </c>
      <c r="AE206" s="3"/>
      <c r="AF206" s="3"/>
      <c r="AG206" s="3"/>
      <c r="AH206" s="3"/>
      <c r="AI206" s="3"/>
      <c r="AJ206" s="3"/>
      <c r="AK206" s="3"/>
      <c r="AL206" s="3"/>
      <c r="AM206" s="3"/>
      <c r="AN206" s="3"/>
      <c r="AO206" s="3"/>
      <c r="AP206" s="3"/>
      <c r="AQ206" s="3"/>
      <c r="AR206" s="3"/>
    </row>
    <row r="207" spans="1:44" ht="51" customHeight="1" x14ac:dyDescent="0.3">
      <c r="A207" s="9" t="s">
        <v>0</v>
      </c>
      <c r="B207" s="9" t="e">
        <f>VLOOKUP(#REF!,[1]Dpto!$G$2:$I$1125,2,FALSE)</f>
        <v>#REF!</v>
      </c>
      <c r="C207" s="9" t="str">
        <f>VLOOKUP(X207,[1]Proyectos!$B$2:$D$3,3,FALSE)</f>
        <v>CONSER</v>
      </c>
      <c r="D207" s="9" t="e">
        <f>VLOOKUP(#REF!,[1]Proyectos!$D$6:$E$9,2,FALSE)</f>
        <v>#REF!</v>
      </c>
      <c r="E207" s="9" t="e">
        <f>VLOOKUP(#REF!,[1]Proyectos!$B$12:$C$22,2,FALSE)</f>
        <v>#REF!</v>
      </c>
      <c r="F207" s="9" t="e">
        <f>VLOOKUP(AC207,[1]Indi!$B$9:$C$36,2,FALSE)</f>
        <v>#N/A</v>
      </c>
      <c r="G207" s="9" t="str">
        <f>+IFERROR(IF(D207="MISIONAL",VLOOKUP(#REF!,[1]Actividades!$B$12:$C$25,2,FALSE),IF(D207="TASAS",VLOOKUP(#REF!,[1]Actividades!$B$26:$C$34,2,FALSE),IF(D207="MIPG",VLOOKUP(#REF!,[1]Actividades!$B$35:$C$41,2,FALSE),IF(D207="INFRA",VLOOKUP(#REF!,[1]Actividades!$B$42:$C$44,2,FALSE),"")))),"")</f>
        <v/>
      </c>
      <c r="H207" s="3"/>
      <c r="I207" s="7" t="s">
        <v>1599</v>
      </c>
      <c r="J207" s="10" t="s">
        <v>663</v>
      </c>
      <c r="K207" s="10" t="s">
        <v>152</v>
      </c>
      <c r="L207" s="7" t="s">
        <v>162</v>
      </c>
      <c r="M207" s="7" t="s">
        <v>103</v>
      </c>
      <c r="N207" s="145" t="s">
        <v>466</v>
      </c>
      <c r="O207" s="183" t="s">
        <v>7</v>
      </c>
      <c r="P207" s="7" t="s">
        <v>6</v>
      </c>
      <c r="Q207" s="146">
        <v>88568166</v>
      </c>
      <c r="R207" s="35">
        <v>234366</v>
      </c>
      <c r="S207" s="8"/>
      <c r="T207" s="8"/>
      <c r="U207" s="8"/>
      <c r="V207" s="35">
        <f t="shared" si="18"/>
        <v>88333800</v>
      </c>
      <c r="W207" s="35">
        <f t="shared" si="19"/>
        <v>88333800</v>
      </c>
      <c r="X207" s="26" t="s">
        <v>465</v>
      </c>
      <c r="Y207" s="10" t="s">
        <v>19</v>
      </c>
      <c r="Z207" s="147">
        <v>202300000000060</v>
      </c>
      <c r="AA207" s="10" t="s">
        <v>17</v>
      </c>
      <c r="AB207" s="10" t="str">
        <f t="shared" si="17"/>
        <v>3202052</v>
      </c>
      <c r="AC207" s="10"/>
      <c r="AD207" s="10" t="s">
        <v>495</v>
      </c>
      <c r="AE207" s="3"/>
      <c r="AF207" s="3"/>
      <c r="AG207" s="3"/>
      <c r="AH207" s="3"/>
      <c r="AI207" s="3"/>
      <c r="AJ207" s="3"/>
      <c r="AK207" s="3"/>
      <c r="AL207" s="3"/>
      <c r="AM207" s="3"/>
      <c r="AN207" s="3"/>
      <c r="AO207" s="3"/>
      <c r="AP207" s="3"/>
      <c r="AQ207" s="3"/>
      <c r="AR207" s="3"/>
    </row>
    <row r="208" spans="1:44" ht="51" customHeight="1" x14ac:dyDescent="0.3">
      <c r="A208" s="9" t="s">
        <v>0</v>
      </c>
      <c r="B208" s="9" t="e">
        <f>VLOOKUP(#REF!,[1]Dpto!$G$2:$I$1125,2,FALSE)</f>
        <v>#REF!</v>
      </c>
      <c r="C208" s="9" t="str">
        <f>VLOOKUP(X208,[1]Proyectos!$B$2:$D$3,3,FALSE)</f>
        <v>CONSER</v>
      </c>
      <c r="D208" s="9" t="e">
        <f>VLOOKUP(#REF!,[1]Proyectos!$D$6:$E$9,2,FALSE)</f>
        <v>#REF!</v>
      </c>
      <c r="E208" s="9" t="e">
        <f>VLOOKUP(#REF!,[1]Proyectos!$B$12:$C$22,2,FALSE)</f>
        <v>#REF!</v>
      </c>
      <c r="F208" s="9" t="e">
        <f>VLOOKUP(AC208,[1]Indi!$B$9:$C$36,2,FALSE)</f>
        <v>#N/A</v>
      </c>
      <c r="G208" s="9" t="str">
        <f>+IFERROR(IF(D208="MISIONAL",VLOOKUP(#REF!,[1]Actividades!$B$12:$C$25,2,FALSE),IF(D208="TASAS",VLOOKUP(#REF!,[1]Actividades!$B$26:$C$34,2,FALSE),IF(D208="MIPG",VLOOKUP(#REF!,[1]Actividades!$B$35:$C$41,2,FALSE),IF(D208="INFRA",VLOOKUP(#REF!,[1]Actividades!$B$42:$C$44,2,FALSE),"")))),"")</f>
        <v/>
      </c>
      <c r="H208" s="3"/>
      <c r="I208" s="7" t="s">
        <v>1600</v>
      </c>
      <c r="J208" s="10" t="s">
        <v>663</v>
      </c>
      <c r="K208" s="7" t="s">
        <v>152</v>
      </c>
      <c r="L208" s="7" t="s">
        <v>162</v>
      </c>
      <c r="M208" s="7" t="s">
        <v>103</v>
      </c>
      <c r="N208" s="149" t="s">
        <v>466</v>
      </c>
      <c r="O208" s="183" t="s">
        <v>7</v>
      </c>
      <c r="P208" s="7" t="s">
        <v>6</v>
      </c>
      <c r="Q208" s="146">
        <v>75198500</v>
      </c>
      <c r="R208" s="35"/>
      <c r="S208" s="8"/>
      <c r="T208" s="8"/>
      <c r="U208" s="8"/>
      <c r="V208" s="35">
        <f t="shared" si="18"/>
        <v>75198500</v>
      </c>
      <c r="W208" s="35">
        <f t="shared" si="19"/>
        <v>75198500</v>
      </c>
      <c r="X208" s="26" t="s">
        <v>465</v>
      </c>
      <c r="Y208" s="10" t="s">
        <v>19</v>
      </c>
      <c r="Z208" s="147">
        <v>202300000000060</v>
      </c>
      <c r="AA208" s="10" t="s">
        <v>24</v>
      </c>
      <c r="AB208" s="10" t="str">
        <f t="shared" si="17"/>
        <v>3202060</v>
      </c>
      <c r="AC208" s="10"/>
      <c r="AD208" s="10" t="s">
        <v>126</v>
      </c>
      <c r="AE208" s="3"/>
      <c r="AF208" s="3"/>
      <c r="AG208" s="3"/>
      <c r="AH208" s="3"/>
      <c r="AI208" s="3"/>
      <c r="AJ208" s="3"/>
      <c r="AK208" s="3"/>
      <c r="AL208" s="3"/>
      <c r="AM208" s="3"/>
      <c r="AN208" s="3"/>
      <c r="AO208" s="3"/>
      <c r="AP208" s="3"/>
      <c r="AQ208" s="3"/>
      <c r="AR208" s="3"/>
    </row>
    <row r="209" spans="1:44" ht="51" customHeight="1" x14ac:dyDescent="0.3">
      <c r="A209" s="9" t="s">
        <v>0</v>
      </c>
      <c r="B209" s="9" t="e">
        <f>VLOOKUP(#REF!,[1]Dpto!$G$2:$I$1125,2,FALSE)</f>
        <v>#REF!</v>
      </c>
      <c r="C209" s="9" t="str">
        <f>VLOOKUP(X209,[1]Proyectos!$B$2:$D$3,3,FALSE)</f>
        <v>CONSER</v>
      </c>
      <c r="D209" s="9" t="e">
        <f>VLOOKUP(#REF!,[1]Proyectos!$D$6:$E$9,2,FALSE)</f>
        <v>#REF!</v>
      </c>
      <c r="E209" s="9" t="e">
        <f>VLOOKUP(#REF!,[1]Proyectos!$B$12:$C$22,2,FALSE)</f>
        <v>#REF!</v>
      </c>
      <c r="F209" s="9" t="e">
        <f>VLOOKUP(AC209,[1]Indi!$B$9:$C$36,2,FALSE)</f>
        <v>#N/A</v>
      </c>
      <c r="G209" s="9" t="str">
        <f>+IFERROR(IF(D209="MISIONAL",VLOOKUP(#REF!,[1]Actividades!$B$12:$C$25,2,FALSE),IF(D209="TASAS",VLOOKUP(#REF!,[1]Actividades!$B$26:$C$34,2,FALSE),IF(D209="MIPG",VLOOKUP(#REF!,[1]Actividades!$B$35:$C$41,2,FALSE),IF(D209="INFRA",VLOOKUP(#REF!,[1]Actividades!$B$42:$C$44,2,FALSE),"")))),"")</f>
        <v/>
      </c>
      <c r="H209" s="3"/>
      <c r="I209" s="7" t="s">
        <v>676</v>
      </c>
      <c r="J209" s="10" t="s">
        <v>663</v>
      </c>
      <c r="K209" s="7" t="s">
        <v>152</v>
      </c>
      <c r="L209" s="7" t="s">
        <v>162</v>
      </c>
      <c r="M209" s="7" t="s">
        <v>13</v>
      </c>
      <c r="N209" s="7" t="s">
        <v>467</v>
      </c>
      <c r="O209" s="183" t="s">
        <v>7</v>
      </c>
      <c r="P209" s="7" t="s">
        <v>6</v>
      </c>
      <c r="Q209" s="146">
        <v>10000000</v>
      </c>
      <c r="R209" s="35"/>
      <c r="S209" s="8"/>
      <c r="T209" s="8"/>
      <c r="U209" s="8"/>
      <c r="V209" s="35">
        <f t="shared" si="18"/>
        <v>10000000</v>
      </c>
      <c r="W209" s="35">
        <f t="shared" si="19"/>
        <v>10000000</v>
      </c>
      <c r="X209" s="26" t="s">
        <v>465</v>
      </c>
      <c r="Y209" s="10" t="s">
        <v>19</v>
      </c>
      <c r="Z209" s="147">
        <v>202300000000060</v>
      </c>
      <c r="AA209" s="10" t="s">
        <v>24</v>
      </c>
      <c r="AB209" s="10" t="str">
        <f t="shared" si="17"/>
        <v>3202060</v>
      </c>
      <c r="AC209" s="10"/>
      <c r="AD209" s="10" t="s">
        <v>126</v>
      </c>
      <c r="AE209" s="3"/>
      <c r="AF209" s="3"/>
      <c r="AG209" s="3"/>
      <c r="AH209" s="3"/>
      <c r="AI209" s="3"/>
      <c r="AJ209" s="3"/>
      <c r="AK209" s="3"/>
      <c r="AL209" s="3"/>
      <c r="AM209" s="3"/>
      <c r="AN209" s="3"/>
      <c r="AO209" s="3"/>
      <c r="AP209" s="3"/>
      <c r="AQ209" s="3"/>
      <c r="AR209" s="3"/>
    </row>
    <row r="210" spans="1:44" ht="51" customHeight="1" x14ac:dyDescent="0.3">
      <c r="A210" s="9" t="s">
        <v>0</v>
      </c>
      <c r="B210" s="9" t="e">
        <f>VLOOKUP(#REF!,[1]Dpto!$G$2:$I$1125,2,FALSE)</f>
        <v>#REF!</v>
      </c>
      <c r="C210" s="9" t="str">
        <f>VLOOKUP(X210,[1]Proyectos!$B$2:$D$3,3,FALSE)</f>
        <v>FORTA</v>
      </c>
      <c r="D210" s="9" t="e">
        <f>VLOOKUP(#REF!,[1]Proyectos!$D$6:$E$9,2,FALSE)</f>
        <v>#REF!</v>
      </c>
      <c r="E210" s="9" t="e">
        <f>VLOOKUP(#REF!,[1]Proyectos!$B$12:$C$22,2,FALSE)</f>
        <v>#REF!</v>
      </c>
      <c r="F210" s="9" t="e">
        <f>VLOOKUP(AC210,[1]Indi!$B$9:$C$36,2,FALSE)</f>
        <v>#N/A</v>
      </c>
      <c r="G210" s="9" t="str">
        <f>+IFERROR(IF(D210="MISIONAL",VLOOKUP(#REF!,[1]Actividades!$B$12:$C$25,2,FALSE),IF(D210="TASAS",VLOOKUP(#REF!,[1]Actividades!$B$26:$C$34,2,FALSE),IF(D210="MIPG",VLOOKUP(#REF!,[1]Actividades!$B$35:$C$41,2,FALSE),IF(D210="INFRA",VLOOKUP(#REF!,[1]Actividades!$B$42:$C$44,2,FALSE),"")))),"")</f>
        <v/>
      </c>
      <c r="H210" s="3"/>
      <c r="I210" s="7" t="s">
        <v>677</v>
      </c>
      <c r="J210" s="10" t="s">
        <v>663</v>
      </c>
      <c r="K210" s="7" t="s">
        <v>152</v>
      </c>
      <c r="L210" s="7" t="s">
        <v>162</v>
      </c>
      <c r="M210" s="7" t="s">
        <v>13</v>
      </c>
      <c r="N210" s="7" t="s">
        <v>467</v>
      </c>
      <c r="O210" s="183" t="s">
        <v>7</v>
      </c>
      <c r="P210" s="7" t="s">
        <v>6</v>
      </c>
      <c r="Q210" s="146">
        <v>46000000</v>
      </c>
      <c r="R210" s="35"/>
      <c r="S210" s="8"/>
      <c r="T210" s="8"/>
      <c r="U210" s="8"/>
      <c r="V210" s="35">
        <f t="shared" si="18"/>
        <v>46000000</v>
      </c>
      <c r="W210" s="35">
        <f t="shared" si="19"/>
        <v>46000000</v>
      </c>
      <c r="X210" s="26" t="s">
        <v>1483</v>
      </c>
      <c r="Y210" s="10" t="s">
        <v>4</v>
      </c>
      <c r="Z210" s="147">
        <v>202300000000304</v>
      </c>
      <c r="AA210" s="10" t="s">
        <v>3</v>
      </c>
      <c r="AB210" s="10" t="str">
        <f t="shared" si="17"/>
        <v>3299016</v>
      </c>
      <c r="AC210" s="10"/>
      <c r="AD210" s="10" t="s">
        <v>244</v>
      </c>
      <c r="AE210" s="3"/>
      <c r="AF210" s="3"/>
      <c r="AG210" s="3"/>
      <c r="AH210" s="3"/>
      <c r="AI210" s="3"/>
      <c r="AJ210" s="3"/>
      <c r="AK210" s="3"/>
      <c r="AL210" s="3"/>
      <c r="AM210" s="3"/>
      <c r="AN210" s="3"/>
      <c r="AO210" s="3"/>
      <c r="AP210" s="3"/>
      <c r="AQ210" s="3"/>
      <c r="AR210" s="3"/>
    </row>
    <row r="211" spans="1:44" ht="51" customHeight="1" x14ac:dyDescent="0.3">
      <c r="A211" s="9" t="s">
        <v>0</v>
      </c>
      <c r="B211" s="9" t="e">
        <f>VLOOKUP(#REF!,[1]Dpto!$G$2:$I$1125,2,FALSE)</f>
        <v>#REF!</v>
      </c>
      <c r="C211" s="9" t="str">
        <f>VLOOKUP(X211,[1]Proyectos!$B$2:$D$3,3,FALSE)</f>
        <v>CONSER</v>
      </c>
      <c r="D211" s="9" t="e">
        <f>VLOOKUP(#REF!,[1]Proyectos!$D$6:$E$9,2,FALSE)</f>
        <v>#REF!</v>
      </c>
      <c r="E211" s="9" t="e">
        <f>VLOOKUP(#REF!,[1]Proyectos!$B$12:$C$22,2,FALSE)</f>
        <v>#REF!</v>
      </c>
      <c r="F211" s="9" t="e">
        <f>VLOOKUP(AC211,[1]Indi!$B$9:$C$36,2,FALSE)</f>
        <v>#N/A</v>
      </c>
      <c r="G211" s="9" t="str">
        <f>+IFERROR(IF(D211="MISIONAL",VLOOKUP(#REF!,[1]Actividades!$B$12:$C$25,2,FALSE),IF(D211="TASAS",VLOOKUP(#REF!,[1]Actividades!$B$26:$C$34,2,FALSE),IF(D211="MIPG",VLOOKUP(#REF!,[1]Actividades!$B$35:$C$41,2,FALSE),IF(D211="INFRA",VLOOKUP(#REF!,[1]Actividades!$B$42:$C$44,2,FALSE),"")))),"")</f>
        <v/>
      </c>
      <c r="H211" s="3"/>
      <c r="I211" s="7" t="s">
        <v>1601</v>
      </c>
      <c r="J211" s="10" t="s">
        <v>663</v>
      </c>
      <c r="K211" s="7" t="s">
        <v>152</v>
      </c>
      <c r="L211" s="7" t="s">
        <v>161</v>
      </c>
      <c r="M211" s="7" t="s">
        <v>103</v>
      </c>
      <c r="N211" s="149" t="s">
        <v>466</v>
      </c>
      <c r="O211" s="183" t="s">
        <v>7</v>
      </c>
      <c r="P211" s="7" t="s">
        <v>6</v>
      </c>
      <c r="Q211" s="146">
        <v>20000000</v>
      </c>
      <c r="R211" s="35">
        <f>1593000+3786573</f>
        <v>5379573</v>
      </c>
      <c r="S211" s="8"/>
      <c r="T211" s="8">
        <v>20000000</v>
      </c>
      <c r="U211" s="8">
        <v>20000000</v>
      </c>
      <c r="V211" s="35">
        <f t="shared" si="18"/>
        <v>14620427</v>
      </c>
      <c r="W211" s="35">
        <f t="shared" si="19"/>
        <v>14620427</v>
      </c>
      <c r="X211" s="26" t="s">
        <v>465</v>
      </c>
      <c r="Y211" s="10" t="s">
        <v>19</v>
      </c>
      <c r="Z211" s="147">
        <v>202300000000060</v>
      </c>
      <c r="AA211" s="10" t="s">
        <v>30</v>
      </c>
      <c r="AB211" s="10" t="str">
        <f t="shared" si="17"/>
        <v>3202008</v>
      </c>
      <c r="AC211" s="10"/>
      <c r="AD211" s="10" t="s">
        <v>123</v>
      </c>
      <c r="AE211" s="3"/>
      <c r="AF211" s="3"/>
      <c r="AG211" s="3"/>
      <c r="AH211" s="3"/>
      <c r="AI211" s="3"/>
      <c r="AJ211" s="3"/>
      <c r="AK211" s="3"/>
      <c r="AL211" s="3"/>
      <c r="AM211" s="3"/>
      <c r="AN211" s="3"/>
      <c r="AO211" s="3"/>
      <c r="AP211" s="3"/>
      <c r="AQ211" s="3"/>
      <c r="AR211" s="3"/>
    </row>
    <row r="212" spans="1:44" ht="51" customHeight="1" x14ac:dyDescent="0.3">
      <c r="A212" s="9" t="s">
        <v>0</v>
      </c>
      <c r="B212" s="9" t="e">
        <f>VLOOKUP(#REF!,[1]Dpto!$G$2:$I$1125,2,FALSE)</f>
        <v>#REF!</v>
      </c>
      <c r="C212" s="9" t="str">
        <f>VLOOKUP(X212,[1]Proyectos!$B$2:$D$3,3,FALSE)</f>
        <v>CONSER</v>
      </c>
      <c r="D212" s="9" t="e">
        <f>VLOOKUP(#REF!,[1]Proyectos!$D$6:$E$9,2,FALSE)</f>
        <v>#REF!</v>
      </c>
      <c r="E212" s="9" t="e">
        <f>VLOOKUP(#REF!,[1]Proyectos!$B$12:$C$22,2,FALSE)</f>
        <v>#REF!</v>
      </c>
      <c r="F212" s="9" t="e">
        <f>VLOOKUP(AC212,[1]Indi!$B$9:$C$36,2,FALSE)</f>
        <v>#N/A</v>
      </c>
      <c r="G212" s="9" t="str">
        <f>+IFERROR(IF(D212="MISIONAL",VLOOKUP(#REF!,[1]Actividades!$B$12:$C$25,2,FALSE),IF(D212="TASAS",VLOOKUP(#REF!,[1]Actividades!$B$26:$C$34,2,FALSE),IF(D212="MIPG",VLOOKUP(#REF!,[1]Actividades!$B$35:$C$41,2,FALSE),IF(D212="INFRA",VLOOKUP(#REF!,[1]Actividades!$B$42:$C$44,2,FALSE),"")))),"")</f>
        <v/>
      </c>
      <c r="H212" s="3"/>
      <c r="I212" s="7" t="s">
        <v>679</v>
      </c>
      <c r="J212" s="10" t="s">
        <v>663</v>
      </c>
      <c r="K212" s="7" t="s">
        <v>152</v>
      </c>
      <c r="L212" s="7" t="s">
        <v>161</v>
      </c>
      <c r="M212" s="7" t="s">
        <v>13</v>
      </c>
      <c r="N212" s="10" t="s">
        <v>467</v>
      </c>
      <c r="O212" s="183" t="s">
        <v>7</v>
      </c>
      <c r="P212" s="7" t="s">
        <v>6</v>
      </c>
      <c r="Q212" s="146">
        <v>59476395</v>
      </c>
      <c r="R212" s="35"/>
      <c r="S212" s="8"/>
      <c r="T212" s="8"/>
      <c r="U212" s="8"/>
      <c r="V212" s="35">
        <f t="shared" si="18"/>
        <v>59476395</v>
      </c>
      <c r="W212" s="35">
        <f t="shared" si="19"/>
        <v>59476395</v>
      </c>
      <c r="X212" s="26" t="s">
        <v>465</v>
      </c>
      <c r="Y212" s="10" t="s">
        <v>19</v>
      </c>
      <c r="Z212" s="147">
        <v>202300000000060</v>
      </c>
      <c r="AA212" s="10" t="s">
        <v>30</v>
      </c>
      <c r="AB212" s="10" t="str">
        <f t="shared" si="17"/>
        <v>3202008</v>
      </c>
      <c r="AC212" s="10"/>
      <c r="AD212" s="10" t="s">
        <v>123</v>
      </c>
      <c r="AE212" s="3"/>
      <c r="AF212" s="3"/>
      <c r="AG212" s="3"/>
      <c r="AH212" s="3"/>
      <c r="AI212" s="3"/>
      <c r="AJ212" s="3"/>
      <c r="AK212" s="3"/>
      <c r="AL212" s="3"/>
      <c r="AM212" s="3"/>
      <c r="AN212" s="3"/>
      <c r="AO212" s="3"/>
      <c r="AP212" s="3"/>
      <c r="AQ212" s="3"/>
      <c r="AR212" s="3"/>
    </row>
    <row r="213" spans="1:44" ht="51" customHeight="1" x14ac:dyDescent="0.3">
      <c r="A213" s="9" t="s">
        <v>0</v>
      </c>
      <c r="B213" s="9" t="e">
        <f>VLOOKUP(#REF!,[1]Dpto!$G$2:$I$1125,2,FALSE)</f>
        <v>#REF!</v>
      </c>
      <c r="C213" s="9" t="str">
        <f>VLOOKUP(X213,[1]Proyectos!$B$2:$D$3,3,FALSE)</f>
        <v>CONSER</v>
      </c>
      <c r="D213" s="9" t="e">
        <f>VLOOKUP(#REF!,[1]Proyectos!$D$6:$E$9,2,FALSE)</f>
        <v>#REF!</v>
      </c>
      <c r="E213" s="9" t="e">
        <f>VLOOKUP(#REF!,[1]Proyectos!$B$12:$C$22,2,FALSE)</f>
        <v>#REF!</v>
      </c>
      <c r="F213" s="9" t="e">
        <f>VLOOKUP(AC213,[1]Indi!$B$9:$C$36,2,FALSE)</f>
        <v>#N/A</v>
      </c>
      <c r="G213" s="9" t="str">
        <f>+IFERROR(IF(D213="MISIONAL",VLOOKUP(#REF!,[1]Actividades!$B$12:$C$25,2,FALSE),IF(D213="TASAS",VLOOKUP(#REF!,[1]Actividades!$B$26:$C$34,2,FALSE),IF(D213="MIPG",VLOOKUP(#REF!,[1]Actividades!$B$35:$C$41,2,FALSE),IF(D213="INFRA",VLOOKUP(#REF!,[1]Actividades!$B$42:$C$44,2,FALSE),"")))),"")</f>
        <v/>
      </c>
      <c r="H213" s="3"/>
      <c r="I213" s="7" t="s">
        <v>1602</v>
      </c>
      <c r="J213" s="10" t="s">
        <v>663</v>
      </c>
      <c r="K213" s="7" t="s">
        <v>152</v>
      </c>
      <c r="L213" s="7" t="s">
        <v>161</v>
      </c>
      <c r="M213" s="7" t="s">
        <v>103</v>
      </c>
      <c r="N213" s="145" t="s">
        <v>466</v>
      </c>
      <c r="O213" s="183" t="s">
        <v>7</v>
      </c>
      <c r="P213" s="7" t="s">
        <v>6</v>
      </c>
      <c r="Q213" s="146">
        <v>60490000</v>
      </c>
      <c r="R213" s="35"/>
      <c r="S213" s="8"/>
      <c r="T213" s="229"/>
      <c r="U213" s="8"/>
      <c r="V213" s="35">
        <f t="shared" si="18"/>
        <v>60490000</v>
      </c>
      <c r="W213" s="35">
        <f t="shared" si="19"/>
        <v>60490000</v>
      </c>
      <c r="X213" s="26" t="s">
        <v>465</v>
      </c>
      <c r="Y213" s="10" t="s">
        <v>19</v>
      </c>
      <c r="Z213" s="147">
        <v>202300000000060</v>
      </c>
      <c r="AA213" s="10" t="s">
        <v>30</v>
      </c>
      <c r="AB213" s="10" t="str">
        <f t="shared" si="17"/>
        <v>3202008</v>
      </c>
      <c r="AC213" s="10"/>
      <c r="AD213" s="10" t="s">
        <v>135</v>
      </c>
      <c r="AE213" s="3"/>
      <c r="AF213" s="3"/>
      <c r="AG213" s="3"/>
      <c r="AH213" s="3"/>
      <c r="AI213" s="3"/>
      <c r="AJ213" s="3"/>
      <c r="AK213" s="3"/>
      <c r="AL213" s="3"/>
      <c r="AM213" s="3"/>
      <c r="AN213" s="3"/>
      <c r="AO213" s="3"/>
      <c r="AP213" s="3"/>
      <c r="AQ213" s="3"/>
      <c r="AR213" s="3"/>
    </row>
    <row r="214" spans="1:44" ht="51" customHeight="1" x14ac:dyDescent="0.3">
      <c r="A214" s="9" t="s">
        <v>0</v>
      </c>
      <c r="B214" s="9" t="e">
        <f>VLOOKUP(#REF!,[1]Dpto!$G$2:$I$1125,2,FALSE)</f>
        <v>#REF!</v>
      </c>
      <c r="C214" s="9" t="str">
        <f>VLOOKUP(X214,[1]Proyectos!$B$2:$D$3,3,FALSE)</f>
        <v>CONSER</v>
      </c>
      <c r="D214" s="9" t="e">
        <f>VLOOKUP(#REF!,[1]Proyectos!$D$6:$E$9,2,FALSE)</f>
        <v>#REF!</v>
      </c>
      <c r="E214" s="9" t="e">
        <f>VLOOKUP(#REF!,[1]Proyectos!$B$12:$C$22,2,FALSE)</f>
        <v>#REF!</v>
      </c>
      <c r="F214" s="9" t="e">
        <f>VLOOKUP(AC214,[1]Indi!$B$9:$C$36,2,FALSE)</f>
        <v>#N/A</v>
      </c>
      <c r="G214" s="9" t="str">
        <f>+IFERROR(IF(D214="MISIONAL",VLOOKUP(#REF!,[1]Actividades!$B$12:$C$25,2,FALSE),IF(D214="TASAS",VLOOKUP(#REF!,[1]Actividades!$B$26:$C$34,2,FALSE),IF(D214="MIPG",VLOOKUP(#REF!,[1]Actividades!$B$35:$C$41,2,FALSE),IF(D214="INFRA",VLOOKUP(#REF!,[1]Actividades!$B$42:$C$44,2,FALSE),"")))),"")</f>
        <v/>
      </c>
      <c r="H214" s="3"/>
      <c r="I214" s="7" t="s">
        <v>1603</v>
      </c>
      <c r="J214" s="10" t="s">
        <v>663</v>
      </c>
      <c r="K214" s="7" t="s">
        <v>152</v>
      </c>
      <c r="L214" s="7" t="s">
        <v>161</v>
      </c>
      <c r="M214" s="7" t="s">
        <v>103</v>
      </c>
      <c r="N214" s="145" t="s">
        <v>466</v>
      </c>
      <c r="O214" s="183" t="s">
        <v>7</v>
      </c>
      <c r="P214" s="7" t="s">
        <v>6</v>
      </c>
      <c r="Q214" s="146">
        <v>111913495</v>
      </c>
      <c r="R214" s="35"/>
      <c r="S214" s="8">
        <v>1593000</v>
      </c>
      <c r="T214" s="8">
        <v>14634495</v>
      </c>
      <c r="U214" s="8">
        <v>14634495</v>
      </c>
      <c r="V214" s="35">
        <f t="shared" si="18"/>
        <v>113506495</v>
      </c>
      <c r="W214" s="35">
        <f t="shared" si="19"/>
        <v>113506495</v>
      </c>
      <c r="X214" s="26" t="s">
        <v>465</v>
      </c>
      <c r="Y214" s="10" t="s">
        <v>19</v>
      </c>
      <c r="Z214" s="147">
        <v>202300000000060</v>
      </c>
      <c r="AA214" s="10" t="s">
        <v>30</v>
      </c>
      <c r="AB214" s="10" t="str">
        <f t="shared" si="17"/>
        <v>3202008</v>
      </c>
      <c r="AC214" s="10"/>
      <c r="AD214" s="10" t="s">
        <v>492</v>
      </c>
      <c r="AE214" s="3"/>
      <c r="AF214" s="3"/>
      <c r="AG214" s="3"/>
      <c r="AH214" s="3"/>
      <c r="AI214" s="3"/>
      <c r="AJ214" s="3"/>
      <c r="AK214" s="3"/>
      <c r="AL214" s="3"/>
      <c r="AM214" s="3"/>
      <c r="AN214" s="3"/>
      <c r="AO214" s="3"/>
      <c r="AP214" s="3"/>
      <c r="AQ214" s="3"/>
      <c r="AR214" s="3"/>
    </row>
    <row r="215" spans="1:44" ht="51" customHeight="1" x14ac:dyDescent="0.3">
      <c r="A215" s="9" t="s">
        <v>0</v>
      </c>
      <c r="B215" s="9" t="e">
        <f>VLOOKUP(#REF!,[1]Dpto!$G$2:$I$1125,2,FALSE)</f>
        <v>#REF!</v>
      </c>
      <c r="C215" s="9" t="str">
        <f>VLOOKUP(X215,[1]Proyectos!$B$2:$D$3,3,FALSE)</f>
        <v>CONSER</v>
      </c>
      <c r="D215" s="9" t="e">
        <f>VLOOKUP(#REF!,[1]Proyectos!$D$6:$E$9,2,FALSE)</f>
        <v>#REF!</v>
      </c>
      <c r="E215" s="9" t="e">
        <f>VLOOKUP(#REF!,[1]Proyectos!$B$12:$C$22,2,FALSE)</f>
        <v>#REF!</v>
      </c>
      <c r="F215" s="9" t="e">
        <f>VLOOKUP(AC215,[1]Indi!$B$9:$C$36,2,FALSE)</f>
        <v>#N/A</v>
      </c>
      <c r="G215" s="9" t="str">
        <f>+IFERROR(IF(D215="MISIONAL",VLOOKUP(#REF!,[1]Actividades!$B$12:$C$25,2,FALSE),IF(D215="TASAS",VLOOKUP(#REF!,[1]Actividades!$B$26:$C$34,2,FALSE),IF(D215="MIPG",VLOOKUP(#REF!,[1]Actividades!$B$35:$C$41,2,FALSE),IF(D215="INFRA",VLOOKUP(#REF!,[1]Actividades!$B$42:$C$44,2,FALSE),"")))),"")</f>
        <v/>
      </c>
      <c r="H215" s="3"/>
      <c r="I215" s="7" t="s">
        <v>682</v>
      </c>
      <c r="J215" s="10" t="s">
        <v>663</v>
      </c>
      <c r="K215" s="7" t="s">
        <v>152</v>
      </c>
      <c r="L215" s="7" t="s">
        <v>161</v>
      </c>
      <c r="M215" s="7" t="s">
        <v>13</v>
      </c>
      <c r="N215" s="145" t="s">
        <v>467</v>
      </c>
      <c r="O215" s="183" t="s">
        <v>7</v>
      </c>
      <c r="P215" s="7" t="s">
        <v>6</v>
      </c>
      <c r="Q215" s="146">
        <v>48388224</v>
      </c>
      <c r="R215" s="35"/>
      <c r="S215" s="8">
        <v>1897733</v>
      </c>
      <c r="T215" s="8"/>
      <c r="U215" s="8"/>
      <c r="V215" s="35">
        <f t="shared" si="18"/>
        <v>50285957</v>
      </c>
      <c r="W215" s="35">
        <f t="shared" si="19"/>
        <v>50285957</v>
      </c>
      <c r="X215" s="26" t="s">
        <v>465</v>
      </c>
      <c r="Y215" s="10" t="s">
        <v>19</v>
      </c>
      <c r="Z215" s="147">
        <v>202300000000060</v>
      </c>
      <c r="AA215" s="10" t="s">
        <v>30</v>
      </c>
      <c r="AB215" s="10" t="str">
        <f t="shared" si="17"/>
        <v>3202008</v>
      </c>
      <c r="AC215" s="10"/>
      <c r="AD215" s="10" t="s">
        <v>492</v>
      </c>
      <c r="AE215" s="3"/>
      <c r="AF215" s="3"/>
      <c r="AG215" s="3"/>
      <c r="AH215" s="3"/>
      <c r="AI215" s="3"/>
      <c r="AJ215" s="3"/>
      <c r="AK215" s="3"/>
      <c r="AL215" s="3"/>
      <c r="AM215" s="3"/>
      <c r="AN215" s="3"/>
      <c r="AO215" s="3"/>
      <c r="AP215" s="3"/>
      <c r="AQ215" s="3"/>
      <c r="AR215" s="3"/>
    </row>
    <row r="216" spans="1:44" ht="51" customHeight="1" x14ac:dyDescent="0.3">
      <c r="A216" s="9" t="s">
        <v>0</v>
      </c>
      <c r="B216" s="9" t="e">
        <f>VLOOKUP(#REF!,[1]Dpto!$G$2:$I$1125,2,FALSE)</f>
        <v>#REF!</v>
      </c>
      <c r="C216" s="9" t="str">
        <f>VLOOKUP(X216,[1]Proyectos!$B$2:$D$3,3,FALSE)</f>
        <v>CONSER</v>
      </c>
      <c r="D216" s="9" t="e">
        <f>VLOOKUP(#REF!,[1]Proyectos!$D$6:$E$9,2,FALSE)</f>
        <v>#REF!</v>
      </c>
      <c r="E216" s="9" t="e">
        <f>VLOOKUP(#REF!,[1]Proyectos!$B$12:$C$22,2,FALSE)</f>
        <v>#REF!</v>
      </c>
      <c r="F216" s="9" t="e">
        <f>VLOOKUP(AC216,[1]Indi!$B$9:$C$36,2,FALSE)</f>
        <v>#N/A</v>
      </c>
      <c r="G216" s="9" t="str">
        <f>+IFERROR(IF(D216="MISIONAL",VLOOKUP(#REF!,[1]Actividades!$B$12:$C$25,2,FALSE),IF(D216="TASAS",VLOOKUP(#REF!,[1]Actividades!$B$26:$C$34,2,FALSE),IF(D216="MIPG",VLOOKUP(#REF!,[1]Actividades!$B$35:$C$41,2,FALSE),IF(D216="INFRA",VLOOKUP(#REF!,[1]Actividades!$B$42:$C$44,2,FALSE),"")))),"")</f>
        <v/>
      </c>
      <c r="H216" s="3"/>
      <c r="I216" s="7" t="s">
        <v>683</v>
      </c>
      <c r="J216" s="10" t="s">
        <v>663</v>
      </c>
      <c r="K216" s="7" t="s">
        <v>152</v>
      </c>
      <c r="L216" s="7" t="s">
        <v>161</v>
      </c>
      <c r="M216" s="7" t="s">
        <v>8</v>
      </c>
      <c r="N216" s="145" t="s">
        <v>467</v>
      </c>
      <c r="O216" s="183" t="s">
        <v>7</v>
      </c>
      <c r="P216" s="7" t="s">
        <v>6</v>
      </c>
      <c r="Q216" s="146">
        <v>139825025</v>
      </c>
      <c r="R216" s="35"/>
      <c r="S216" s="8"/>
      <c r="T216" s="8"/>
      <c r="U216" s="8"/>
      <c r="V216" s="35">
        <f t="shared" si="18"/>
        <v>139825025</v>
      </c>
      <c r="W216" s="35">
        <f t="shared" si="19"/>
        <v>139825025</v>
      </c>
      <c r="X216" s="26" t="s">
        <v>465</v>
      </c>
      <c r="Y216" s="10" t="s">
        <v>19</v>
      </c>
      <c r="Z216" s="147">
        <v>202300000000060</v>
      </c>
      <c r="AA216" s="10" t="s">
        <v>30</v>
      </c>
      <c r="AB216" s="10" t="str">
        <f t="shared" si="17"/>
        <v>3202008</v>
      </c>
      <c r="AC216" s="10"/>
      <c r="AD216" s="10" t="s">
        <v>492</v>
      </c>
      <c r="AE216" s="3"/>
      <c r="AF216" s="3"/>
      <c r="AG216" s="3"/>
      <c r="AH216" s="3"/>
      <c r="AI216" s="3"/>
      <c r="AJ216" s="3"/>
      <c r="AK216" s="3"/>
      <c r="AL216" s="3"/>
      <c r="AM216" s="3"/>
      <c r="AN216" s="3"/>
      <c r="AO216" s="3"/>
      <c r="AP216" s="3"/>
      <c r="AQ216" s="3"/>
      <c r="AR216" s="3"/>
    </row>
    <row r="217" spans="1:44" ht="51" customHeight="1" x14ac:dyDescent="0.3">
      <c r="A217" s="9" t="s">
        <v>0</v>
      </c>
      <c r="B217" s="9" t="e">
        <f>VLOOKUP(#REF!,[1]Dpto!$G$2:$I$1125,2,FALSE)</f>
        <v>#REF!</v>
      </c>
      <c r="C217" s="9" t="str">
        <f>VLOOKUP(X217,[1]Proyectos!$B$2:$D$3,3,FALSE)</f>
        <v>CONSER</v>
      </c>
      <c r="D217" s="9" t="e">
        <f>VLOOKUP(#REF!,[1]Proyectos!$D$6:$E$9,2,FALSE)</f>
        <v>#REF!</v>
      </c>
      <c r="E217" s="9" t="e">
        <f>VLOOKUP(#REF!,[1]Proyectos!$B$12:$C$22,2,FALSE)</f>
        <v>#REF!</v>
      </c>
      <c r="F217" s="9" t="e">
        <f>VLOOKUP(AC217,[1]Indi!$B$9:$C$36,2,FALSE)</f>
        <v>#N/A</v>
      </c>
      <c r="G217" s="9" t="str">
        <f>+IFERROR(IF(D217="MISIONAL",VLOOKUP(#REF!,[1]Actividades!$B$12:$C$25,2,FALSE),IF(D217="TASAS",VLOOKUP(#REF!,[1]Actividades!$B$26:$C$34,2,FALSE),IF(D217="MIPG",VLOOKUP(#REF!,[1]Actividades!$B$35:$C$41,2,FALSE),IF(D217="INFRA",VLOOKUP(#REF!,[1]Actividades!$B$42:$C$44,2,FALSE),"")))),"")</f>
        <v/>
      </c>
      <c r="H217" s="3"/>
      <c r="I217" s="7" t="s">
        <v>1604</v>
      </c>
      <c r="J217" s="10" t="s">
        <v>663</v>
      </c>
      <c r="K217" s="7" t="s">
        <v>152</v>
      </c>
      <c r="L217" s="7" t="s">
        <v>161</v>
      </c>
      <c r="M217" s="7" t="s">
        <v>103</v>
      </c>
      <c r="N217" s="10" t="s">
        <v>466</v>
      </c>
      <c r="O217" s="183" t="s">
        <v>7</v>
      </c>
      <c r="P217" s="7" t="s">
        <v>6</v>
      </c>
      <c r="Q217" s="146">
        <v>69055258</v>
      </c>
      <c r="R217" s="35"/>
      <c r="S217" s="8">
        <v>2385733</v>
      </c>
      <c r="T217" s="8"/>
      <c r="U217" s="8"/>
      <c r="V217" s="35">
        <f t="shared" si="18"/>
        <v>71440991</v>
      </c>
      <c r="W217" s="35">
        <f t="shared" si="19"/>
        <v>71440991</v>
      </c>
      <c r="X217" s="26" t="s">
        <v>465</v>
      </c>
      <c r="Y217" s="10" t="s">
        <v>19</v>
      </c>
      <c r="Z217" s="147">
        <v>202300000000060</v>
      </c>
      <c r="AA217" s="10" t="s">
        <v>493</v>
      </c>
      <c r="AB217" s="10" t="str">
        <f t="shared" si="17"/>
        <v>3202032</v>
      </c>
      <c r="AC217" s="10"/>
      <c r="AD217" s="10" t="s">
        <v>128</v>
      </c>
      <c r="AE217" s="3"/>
      <c r="AF217" s="3"/>
      <c r="AG217" s="3"/>
      <c r="AH217" s="3"/>
      <c r="AI217" s="3"/>
      <c r="AJ217" s="3"/>
      <c r="AK217" s="3"/>
      <c r="AL217" s="3"/>
      <c r="AM217" s="3"/>
      <c r="AN217" s="3"/>
      <c r="AO217" s="3"/>
      <c r="AP217" s="3"/>
      <c r="AQ217" s="3"/>
      <c r="AR217" s="3"/>
    </row>
    <row r="218" spans="1:44" ht="51" customHeight="1" x14ac:dyDescent="0.3">
      <c r="A218" s="9" t="s">
        <v>0</v>
      </c>
      <c r="B218" s="9" t="e">
        <f>VLOOKUP(#REF!,[1]Dpto!$G$2:$I$1125,2,FALSE)</f>
        <v>#REF!</v>
      </c>
      <c r="C218" s="9" t="str">
        <f>VLOOKUP(X218,[1]Proyectos!$B$2:$D$3,3,FALSE)</f>
        <v>CONSER</v>
      </c>
      <c r="D218" s="9" t="e">
        <f>VLOOKUP(#REF!,[1]Proyectos!$D$6:$E$9,2,FALSE)</f>
        <v>#REF!</v>
      </c>
      <c r="E218" s="9" t="e">
        <f>VLOOKUP(#REF!,[1]Proyectos!$B$12:$C$22,2,FALSE)</f>
        <v>#REF!</v>
      </c>
      <c r="F218" s="9" t="e">
        <f>VLOOKUP(AC218,[1]Indi!$B$9:$C$36,2,FALSE)</f>
        <v>#N/A</v>
      </c>
      <c r="G218" s="9" t="str">
        <f>+IFERROR(IF(D218="MISIONAL",VLOOKUP(#REF!,[1]Actividades!$B$12:$C$25,2,FALSE),IF(D218="TASAS",VLOOKUP(#REF!,[1]Actividades!$B$26:$C$34,2,FALSE),IF(D218="MIPG",VLOOKUP(#REF!,[1]Actividades!$B$35:$C$41,2,FALSE),IF(D218="INFRA",VLOOKUP(#REF!,[1]Actividades!$B$42:$C$44,2,FALSE),"")))),"")</f>
        <v/>
      </c>
      <c r="H218" s="3"/>
      <c r="I218" s="7" t="s">
        <v>685</v>
      </c>
      <c r="J218" s="10" t="s">
        <v>663</v>
      </c>
      <c r="K218" s="7" t="s">
        <v>152</v>
      </c>
      <c r="L218" s="7" t="s">
        <v>161</v>
      </c>
      <c r="M218" s="7" t="s">
        <v>13</v>
      </c>
      <c r="N218" s="145" t="s">
        <v>467</v>
      </c>
      <c r="O218" s="183" t="s">
        <v>7</v>
      </c>
      <c r="P218" s="7" t="s">
        <v>6</v>
      </c>
      <c r="Q218" s="146">
        <v>35425742</v>
      </c>
      <c r="R218" s="35">
        <v>6000000</v>
      </c>
      <c r="S218" s="8"/>
      <c r="T218" s="8"/>
      <c r="U218" s="8"/>
      <c r="V218" s="35">
        <f t="shared" si="18"/>
        <v>29425742</v>
      </c>
      <c r="W218" s="35">
        <f t="shared" si="19"/>
        <v>29425742</v>
      </c>
      <c r="X218" s="26" t="s">
        <v>465</v>
      </c>
      <c r="Y218" s="10" t="s">
        <v>19</v>
      </c>
      <c r="Z218" s="147">
        <v>202300000000060</v>
      </c>
      <c r="AA218" s="10" t="s">
        <v>493</v>
      </c>
      <c r="AB218" s="10" t="str">
        <f t="shared" si="17"/>
        <v>3202032</v>
      </c>
      <c r="AC218" s="10"/>
      <c r="AD218" s="10" t="s">
        <v>128</v>
      </c>
      <c r="AE218" s="3"/>
      <c r="AF218" s="3"/>
      <c r="AG218" s="3"/>
      <c r="AH218" s="3"/>
      <c r="AI218" s="3"/>
      <c r="AJ218" s="3"/>
      <c r="AK218" s="3"/>
      <c r="AL218" s="3"/>
      <c r="AM218" s="3"/>
      <c r="AN218" s="3"/>
      <c r="AO218" s="3"/>
      <c r="AP218" s="3"/>
      <c r="AQ218" s="3"/>
      <c r="AR218" s="3"/>
    </row>
    <row r="219" spans="1:44" ht="51" customHeight="1" x14ac:dyDescent="0.3">
      <c r="A219" s="9" t="s">
        <v>0</v>
      </c>
      <c r="B219" s="9" t="e">
        <f>VLOOKUP(#REF!,[1]Dpto!$G$2:$I$1125,2,FALSE)</f>
        <v>#REF!</v>
      </c>
      <c r="C219" s="9" t="str">
        <f>VLOOKUP(X219,[1]Proyectos!$B$2:$D$3,3,FALSE)</f>
        <v>CONSER</v>
      </c>
      <c r="D219" s="9" t="e">
        <f>VLOOKUP(#REF!,[1]Proyectos!$D$6:$E$9,2,FALSE)</f>
        <v>#REF!</v>
      </c>
      <c r="E219" s="9" t="e">
        <f>VLOOKUP(#REF!,[1]Proyectos!$B$12:$C$22,2,FALSE)</f>
        <v>#REF!</v>
      </c>
      <c r="F219" s="9" t="e">
        <f>VLOOKUP(AC219,[1]Indi!$B$9:$C$36,2,FALSE)</f>
        <v>#N/A</v>
      </c>
      <c r="G219" s="9" t="str">
        <f>+IFERROR(IF(D219="MISIONAL",VLOOKUP(#REF!,[1]Actividades!$B$12:$C$25,2,FALSE),IF(D219="TASAS",VLOOKUP(#REF!,[1]Actividades!$B$26:$C$34,2,FALSE),IF(D219="MIPG",VLOOKUP(#REF!,[1]Actividades!$B$35:$C$41,2,FALSE),IF(D219="INFRA",VLOOKUP(#REF!,[1]Actividades!$B$42:$C$44,2,FALSE),"")))),"")</f>
        <v/>
      </c>
      <c r="H219" s="3"/>
      <c r="I219" s="7" t="s">
        <v>686</v>
      </c>
      <c r="J219" s="10" t="s">
        <v>663</v>
      </c>
      <c r="K219" s="7" t="s">
        <v>152</v>
      </c>
      <c r="L219" s="7" t="s">
        <v>161</v>
      </c>
      <c r="M219" s="7" t="s">
        <v>8</v>
      </c>
      <c r="N219" s="149" t="s">
        <v>467</v>
      </c>
      <c r="O219" s="183" t="s">
        <v>7</v>
      </c>
      <c r="P219" s="7" t="s">
        <v>6</v>
      </c>
      <c r="Q219" s="146">
        <v>12875000</v>
      </c>
      <c r="R219" s="35"/>
      <c r="S219" s="8"/>
      <c r="T219" s="8"/>
      <c r="U219" s="8"/>
      <c r="V219" s="35">
        <f t="shared" si="18"/>
        <v>12875000</v>
      </c>
      <c r="W219" s="35">
        <f t="shared" si="19"/>
        <v>12875000</v>
      </c>
      <c r="X219" s="26" t="s">
        <v>465</v>
      </c>
      <c r="Y219" s="10" t="s">
        <v>19</v>
      </c>
      <c r="Z219" s="147">
        <v>202300000000060</v>
      </c>
      <c r="AA219" s="10" t="s">
        <v>493</v>
      </c>
      <c r="AB219" s="10" t="str">
        <f t="shared" si="17"/>
        <v>3202032</v>
      </c>
      <c r="AC219" s="10"/>
      <c r="AD219" s="10" t="s">
        <v>128</v>
      </c>
      <c r="AE219" s="3"/>
      <c r="AF219" s="3"/>
      <c r="AG219" s="3"/>
      <c r="AH219" s="3"/>
      <c r="AI219" s="3"/>
      <c r="AJ219" s="3"/>
      <c r="AK219" s="3"/>
      <c r="AL219" s="3"/>
      <c r="AM219" s="3"/>
      <c r="AN219" s="3"/>
      <c r="AO219" s="3"/>
      <c r="AP219" s="3"/>
      <c r="AQ219" s="3"/>
      <c r="AR219" s="3"/>
    </row>
    <row r="220" spans="1:44" ht="51" customHeight="1" x14ac:dyDescent="0.3">
      <c r="A220" s="9" t="s">
        <v>0</v>
      </c>
      <c r="B220" s="9" t="e">
        <f>VLOOKUP(#REF!,[1]Dpto!$G$2:$I$1125,2,FALSE)</f>
        <v>#REF!</v>
      </c>
      <c r="C220" s="9" t="str">
        <f>VLOOKUP(X220,[1]Proyectos!$B$2:$D$3,3,FALSE)</f>
        <v>CONSER</v>
      </c>
      <c r="D220" s="9" t="e">
        <f>VLOOKUP(#REF!,[1]Proyectos!$D$6:$E$9,2,FALSE)</f>
        <v>#REF!</v>
      </c>
      <c r="E220" s="9" t="e">
        <f>VLOOKUP(#REF!,[1]Proyectos!$B$12:$C$22,2,FALSE)</f>
        <v>#REF!</v>
      </c>
      <c r="F220" s="9" t="e">
        <f>VLOOKUP(AC220,[1]Indi!$B$9:$C$36,2,FALSE)</f>
        <v>#N/A</v>
      </c>
      <c r="G220" s="9" t="str">
        <f>+IFERROR(IF(D220="MISIONAL",VLOOKUP(#REF!,[1]Actividades!$B$12:$C$25,2,FALSE),IF(D220="TASAS",VLOOKUP(#REF!,[1]Actividades!$B$26:$C$34,2,FALSE),IF(D220="MIPG",VLOOKUP(#REF!,[1]Actividades!$B$35:$C$41,2,FALSE),IF(D220="INFRA",VLOOKUP(#REF!,[1]Actividades!$B$42:$C$44,2,FALSE),"")))),"")</f>
        <v/>
      </c>
      <c r="H220" s="3"/>
      <c r="I220" s="7" t="s">
        <v>687</v>
      </c>
      <c r="J220" s="10" t="s">
        <v>663</v>
      </c>
      <c r="K220" s="7" t="s">
        <v>152</v>
      </c>
      <c r="L220" s="7" t="s">
        <v>161</v>
      </c>
      <c r="M220" s="7" t="s">
        <v>13</v>
      </c>
      <c r="N220" s="7" t="s">
        <v>467</v>
      </c>
      <c r="O220" s="183" t="s">
        <v>7</v>
      </c>
      <c r="P220" s="7" t="s">
        <v>154</v>
      </c>
      <c r="Q220" s="146">
        <v>11885155</v>
      </c>
      <c r="R220" s="35"/>
      <c r="S220" s="8"/>
      <c r="T220" s="8"/>
      <c r="U220" s="8"/>
      <c r="V220" s="35">
        <f t="shared" si="18"/>
        <v>11885155</v>
      </c>
      <c r="W220" s="35">
        <f t="shared" si="19"/>
        <v>11885155</v>
      </c>
      <c r="X220" s="26" t="s">
        <v>465</v>
      </c>
      <c r="Y220" s="10" t="s">
        <v>19</v>
      </c>
      <c r="Z220" s="147">
        <v>202300000000060</v>
      </c>
      <c r="AA220" s="10" t="s">
        <v>60</v>
      </c>
      <c r="AB220" s="10" t="str">
        <f t="shared" si="17"/>
        <v>3202038</v>
      </c>
      <c r="AC220" s="10"/>
      <c r="AD220" s="10" t="s">
        <v>134</v>
      </c>
      <c r="AE220" s="3"/>
      <c r="AF220" s="3"/>
      <c r="AG220" s="3"/>
      <c r="AH220" s="3"/>
      <c r="AI220" s="3"/>
      <c r="AJ220" s="3"/>
      <c r="AK220" s="3"/>
      <c r="AL220" s="3"/>
      <c r="AM220" s="3"/>
      <c r="AN220" s="3"/>
      <c r="AO220" s="3"/>
      <c r="AP220" s="3"/>
      <c r="AQ220" s="3"/>
      <c r="AR220" s="3"/>
    </row>
    <row r="221" spans="1:44" ht="51" customHeight="1" x14ac:dyDescent="0.3">
      <c r="A221" s="9" t="s">
        <v>0</v>
      </c>
      <c r="B221" s="9" t="e">
        <f>VLOOKUP(#REF!,[1]Dpto!$G$2:$I$1125,2,FALSE)</f>
        <v>#REF!</v>
      </c>
      <c r="C221" s="9" t="str">
        <f>VLOOKUP(X221,[1]Proyectos!$B$2:$D$3,3,FALSE)</f>
        <v>CONSER</v>
      </c>
      <c r="D221" s="9" t="e">
        <f>VLOOKUP(#REF!,[1]Proyectos!$D$6:$E$9,2,FALSE)</f>
        <v>#REF!</v>
      </c>
      <c r="E221" s="9" t="e">
        <f>VLOOKUP(#REF!,[1]Proyectos!$B$12:$C$22,2,FALSE)</f>
        <v>#REF!</v>
      </c>
      <c r="F221" s="9" t="e">
        <f>VLOOKUP(AC221,[1]Indi!$B$9:$C$36,2,FALSE)</f>
        <v>#N/A</v>
      </c>
      <c r="G221" s="9" t="str">
        <f>+IFERROR(IF(D221="MISIONAL",VLOOKUP(#REF!,[1]Actividades!$B$12:$C$25,2,FALSE),IF(D221="TASAS",VLOOKUP(#REF!,[1]Actividades!$B$26:$C$34,2,FALSE),IF(D221="MIPG",VLOOKUP(#REF!,[1]Actividades!$B$35:$C$41,2,FALSE),IF(D221="INFRA",VLOOKUP(#REF!,[1]Actividades!$B$42:$C$44,2,FALSE),"")))),"")</f>
        <v/>
      </c>
      <c r="H221" s="3"/>
      <c r="I221" s="7" t="s">
        <v>688</v>
      </c>
      <c r="J221" s="10" t="s">
        <v>663</v>
      </c>
      <c r="K221" s="7" t="s">
        <v>152</v>
      </c>
      <c r="L221" s="7" t="s">
        <v>161</v>
      </c>
      <c r="M221" s="7" t="s">
        <v>8</v>
      </c>
      <c r="N221" s="7" t="s">
        <v>467</v>
      </c>
      <c r="O221" s="183" t="s">
        <v>7</v>
      </c>
      <c r="P221" s="7" t="s">
        <v>6</v>
      </c>
      <c r="Q221" s="146">
        <v>71675500</v>
      </c>
      <c r="R221" s="35"/>
      <c r="S221" s="8"/>
      <c r="T221" s="8"/>
      <c r="U221" s="8"/>
      <c r="V221" s="35">
        <f t="shared" si="18"/>
        <v>71675500</v>
      </c>
      <c r="W221" s="35">
        <f t="shared" si="19"/>
        <v>71675500</v>
      </c>
      <c r="X221" s="26" t="s">
        <v>465</v>
      </c>
      <c r="Y221" s="10" t="s">
        <v>19</v>
      </c>
      <c r="Z221" s="147">
        <v>202300000000060</v>
      </c>
      <c r="AA221" s="10" t="s">
        <v>60</v>
      </c>
      <c r="AB221" s="10" t="str">
        <f t="shared" si="17"/>
        <v>3202038</v>
      </c>
      <c r="AC221" s="10"/>
      <c r="AD221" s="10" t="s">
        <v>134</v>
      </c>
      <c r="AE221" s="3"/>
      <c r="AF221" s="3"/>
      <c r="AG221" s="3"/>
      <c r="AH221" s="3"/>
      <c r="AI221" s="3"/>
      <c r="AJ221" s="3"/>
      <c r="AK221" s="3"/>
      <c r="AL221" s="3"/>
      <c r="AM221" s="3"/>
      <c r="AN221" s="3"/>
      <c r="AO221" s="3"/>
      <c r="AP221" s="3"/>
      <c r="AQ221" s="3"/>
      <c r="AR221" s="3"/>
    </row>
    <row r="222" spans="1:44" ht="51" customHeight="1" x14ac:dyDescent="0.3">
      <c r="A222" s="9" t="s">
        <v>0</v>
      </c>
      <c r="B222" s="9" t="e">
        <f>VLOOKUP(#REF!,[1]Dpto!$G$2:$I$1125,2,FALSE)</f>
        <v>#REF!</v>
      </c>
      <c r="C222" s="9" t="str">
        <f>VLOOKUP(X222,[1]Proyectos!$B$2:$D$3,3,FALSE)</f>
        <v>CONSER</v>
      </c>
      <c r="D222" s="9" t="e">
        <f>VLOOKUP(#REF!,[1]Proyectos!$D$6:$E$9,2,FALSE)</f>
        <v>#REF!</v>
      </c>
      <c r="E222" s="9" t="e">
        <f>VLOOKUP(#REF!,[1]Proyectos!$B$12:$C$22,2,FALSE)</f>
        <v>#REF!</v>
      </c>
      <c r="F222" s="9" t="e">
        <f>VLOOKUP(AC222,[1]Indi!$B$9:$C$36,2,FALSE)</f>
        <v>#N/A</v>
      </c>
      <c r="G222" s="9" t="str">
        <f>+IFERROR(IF(D222="MISIONAL",VLOOKUP(#REF!,[1]Actividades!$B$12:$C$25,2,FALSE),IF(D222="TASAS",VLOOKUP(#REF!,[1]Actividades!$B$26:$C$34,2,FALSE),IF(D222="MIPG",VLOOKUP(#REF!,[1]Actividades!$B$35:$C$41,2,FALSE),IF(D222="INFRA",VLOOKUP(#REF!,[1]Actividades!$B$42:$C$44,2,FALSE),"")))),"")</f>
        <v/>
      </c>
      <c r="H222" s="3"/>
      <c r="I222" s="7" t="s">
        <v>689</v>
      </c>
      <c r="J222" s="10" t="s">
        <v>663</v>
      </c>
      <c r="K222" s="7" t="s">
        <v>152</v>
      </c>
      <c r="L222" s="7" t="s">
        <v>161</v>
      </c>
      <c r="M222" s="7" t="s">
        <v>13</v>
      </c>
      <c r="N222" s="7" t="s">
        <v>467</v>
      </c>
      <c r="O222" s="183" t="s">
        <v>7</v>
      </c>
      <c r="P222" s="7" t="s">
        <v>6</v>
      </c>
      <c r="Q222" s="146">
        <v>6313284</v>
      </c>
      <c r="R222" s="35"/>
      <c r="S222" s="8">
        <v>1883600</v>
      </c>
      <c r="T222" s="8"/>
      <c r="U222" s="8"/>
      <c r="V222" s="35">
        <f t="shared" si="18"/>
        <v>8196884</v>
      </c>
      <c r="W222" s="35">
        <f t="shared" si="19"/>
        <v>8196884</v>
      </c>
      <c r="X222" s="26" t="s">
        <v>465</v>
      </c>
      <c r="Y222" s="10" t="s">
        <v>19</v>
      </c>
      <c r="Z222" s="147">
        <v>202300000000060</v>
      </c>
      <c r="AA222" s="10" t="s">
        <v>462</v>
      </c>
      <c r="AB222" s="10" t="str">
        <f t="shared" si="17"/>
        <v>3202053</v>
      </c>
      <c r="AC222" s="10"/>
      <c r="AD222" s="10" t="s">
        <v>136</v>
      </c>
      <c r="AE222" s="3"/>
      <c r="AF222" s="3"/>
      <c r="AG222" s="3"/>
      <c r="AH222" s="3"/>
      <c r="AI222" s="3"/>
      <c r="AJ222" s="3"/>
      <c r="AK222" s="3"/>
      <c r="AL222" s="3"/>
      <c r="AM222" s="3"/>
      <c r="AN222" s="3"/>
      <c r="AO222" s="3"/>
      <c r="AP222" s="3"/>
      <c r="AQ222" s="3"/>
      <c r="AR222" s="3"/>
    </row>
    <row r="223" spans="1:44" ht="51" customHeight="1" x14ac:dyDescent="0.3">
      <c r="A223" s="9" t="s">
        <v>0</v>
      </c>
      <c r="B223" s="9" t="e">
        <f>VLOOKUP(#REF!,[1]Dpto!$G$2:$I$1125,2,FALSE)</f>
        <v>#REF!</v>
      </c>
      <c r="C223" s="9" t="str">
        <f>VLOOKUP(X223,[1]Proyectos!$B$2:$D$3,3,FALSE)</f>
        <v>CONSER</v>
      </c>
      <c r="D223" s="9" t="e">
        <f>VLOOKUP(#REF!,[1]Proyectos!$D$6:$E$9,2,FALSE)</f>
        <v>#REF!</v>
      </c>
      <c r="E223" s="9" t="e">
        <f>VLOOKUP(#REF!,[1]Proyectos!$B$12:$C$22,2,FALSE)</f>
        <v>#REF!</v>
      </c>
      <c r="F223" s="9" t="e">
        <f>VLOOKUP(AC223,[1]Indi!$B$9:$C$36,2,FALSE)</f>
        <v>#N/A</v>
      </c>
      <c r="G223" s="9" t="str">
        <f>+IFERROR(IF(D223="MISIONAL",VLOOKUP(#REF!,[1]Actividades!$B$12:$C$25,2,FALSE),IF(D223="TASAS",VLOOKUP(#REF!,[1]Actividades!$B$26:$C$34,2,FALSE),IF(D223="MIPG",VLOOKUP(#REF!,[1]Actividades!$B$35:$C$41,2,FALSE),IF(D223="INFRA",VLOOKUP(#REF!,[1]Actividades!$B$42:$C$44,2,FALSE),"")))),"")</f>
        <v/>
      </c>
      <c r="H223" s="3"/>
      <c r="I223" s="7" t="s">
        <v>690</v>
      </c>
      <c r="J223" s="10" t="s">
        <v>663</v>
      </c>
      <c r="K223" s="7" t="s">
        <v>152</v>
      </c>
      <c r="L223" s="7" t="s">
        <v>161</v>
      </c>
      <c r="M223" s="7" t="s">
        <v>13</v>
      </c>
      <c r="N223" s="149" t="s">
        <v>467</v>
      </c>
      <c r="O223" s="183" t="s">
        <v>7</v>
      </c>
      <c r="P223" s="7" t="s">
        <v>154</v>
      </c>
      <c r="Q223" s="146">
        <v>83195362</v>
      </c>
      <c r="R223" s="35"/>
      <c r="S223" s="8"/>
      <c r="T223" s="8"/>
      <c r="U223" s="8"/>
      <c r="V223" s="35">
        <f t="shared" si="18"/>
        <v>83195362</v>
      </c>
      <c r="W223" s="35">
        <f t="shared" si="19"/>
        <v>83195362</v>
      </c>
      <c r="X223" s="26" t="s">
        <v>465</v>
      </c>
      <c r="Y223" s="10" t="s">
        <v>19</v>
      </c>
      <c r="Z223" s="147">
        <v>202300000000060</v>
      </c>
      <c r="AA223" s="10" t="s">
        <v>462</v>
      </c>
      <c r="AB223" s="10" t="str">
        <f t="shared" si="17"/>
        <v>3202053</v>
      </c>
      <c r="AC223" s="10"/>
      <c r="AD223" s="10" t="s">
        <v>136</v>
      </c>
      <c r="AE223" s="3"/>
      <c r="AF223" s="3"/>
      <c r="AG223" s="3"/>
      <c r="AH223" s="3"/>
      <c r="AI223" s="3"/>
      <c r="AJ223" s="3"/>
      <c r="AK223" s="3"/>
      <c r="AL223" s="3"/>
      <c r="AM223" s="3"/>
      <c r="AN223" s="3"/>
      <c r="AO223" s="3"/>
      <c r="AP223" s="3"/>
      <c r="AQ223" s="3"/>
      <c r="AR223" s="3"/>
    </row>
    <row r="224" spans="1:44" ht="51" customHeight="1" x14ac:dyDescent="0.3">
      <c r="A224" s="9" t="s">
        <v>0</v>
      </c>
      <c r="B224" s="9" t="e">
        <f>VLOOKUP(#REF!,[1]Dpto!$G$2:$I$1125,2,FALSE)</f>
        <v>#REF!</v>
      </c>
      <c r="C224" s="9" t="str">
        <f>VLOOKUP(X224,[1]Proyectos!$B$2:$D$3,3,FALSE)</f>
        <v>CONSER</v>
      </c>
      <c r="D224" s="9" t="e">
        <f>VLOOKUP(#REF!,[1]Proyectos!$D$6:$E$9,2,FALSE)</f>
        <v>#REF!</v>
      </c>
      <c r="E224" s="9" t="e">
        <f>VLOOKUP(#REF!,[1]Proyectos!$B$12:$C$22,2,FALSE)</f>
        <v>#REF!</v>
      </c>
      <c r="F224" s="9" t="e">
        <f>VLOOKUP(AC224,[1]Indi!$B$9:$C$36,2,FALSE)</f>
        <v>#N/A</v>
      </c>
      <c r="G224" s="9" t="str">
        <f>+IFERROR(IF(D224="MISIONAL",VLOOKUP(#REF!,[1]Actividades!$B$12:$C$25,2,FALSE),IF(D224="TASAS",VLOOKUP(#REF!,[1]Actividades!$B$26:$C$34,2,FALSE),IF(D224="MIPG",VLOOKUP(#REF!,[1]Actividades!$B$35:$C$41,2,FALSE),IF(D224="INFRA",VLOOKUP(#REF!,[1]Actividades!$B$42:$C$44,2,FALSE),"")))),"")</f>
        <v/>
      </c>
      <c r="H224" s="3"/>
      <c r="I224" s="7" t="s">
        <v>691</v>
      </c>
      <c r="J224" s="10" t="s">
        <v>663</v>
      </c>
      <c r="K224" s="7" t="s">
        <v>152</v>
      </c>
      <c r="L224" s="7" t="s">
        <v>161</v>
      </c>
      <c r="M224" s="7" t="s">
        <v>8</v>
      </c>
      <c r="N224" s="149" t="s">
        <v>467</v>
      </c>
      <c r="O224" s="183" t="s">
        <v>7</v>
      </c>
      <c r="P224" s="7" t="s">
        <v>6</v>
      </c>
      <c r="Q224" s="146">
        <v>145086500</v>
      </c>
      <c r="R224" s="35"/>
      <c r="S224" s="8"/>
      <c r="T224" s="8"/>
      <c r="U224" s="8"/>
      <c r="V224" s="35">
        <f t="shared" si="18"/>
        <v>145086500</v>
      </c>
      <c r="W224" s="35">
        <f t="shared" si="19"/>
        <v>145086500</v>
      </c>
      <c r="X224" s="26" t="s">
        <v>465</v>
      </c>
      <c r="Y224" s="10" t="s">
        <v>19</v>
      </c>
      <c r="Z224" s="147">
        <v>202300000000060</v>
      </c>
      <c r="AA224" s="10" t="s">
        <v>462</v>
      </c>
      <c r="AB224" s="10" t="str">
        <f t="shared" si="17"/>
        <v>3202053</v>
      </c>
      <c r="AC224" s="10"/>
      <c r="AD224" s="10" t="s">
        <v>136</v>
      </c>
      <c r="AE224" s="3"/>
      <c r="AF224" s="3"/>
      <c r="AG224" s="3"/>
      <c r="AH224" s="3"/>
      <c r="AI224" s="3"/>
      <c r="AJ224" s="3"/>
      <c r="AK224" s="3"/>
      <c r="AL224" s="3"/>
      <c r="AM224" s="3"/>
      <c r="AN224" s="3"/>
      <c r="AO224" s="3"/>
      <c r="AP224" s="3"/>
      <c r="AQ224" s="3"/>
      <c r="AR224" s="3"/>
    </row>
    <row r="225" spans="1:44" ht="51" customHeight="1" x14ac:dyDescent="0.3">
      <c r="A225" s="9" t="s">
        <v>0</v>
      </c>
      <c r="B225" s="9" t="e">
        <f>VLOOKUP(#REF!,[1]Dpto!$G$2:$I$1125,2,FALSE)</f>
        <v>#REF!</v>
      </c>
      <c r="C225" s="9" t="str">
        <f>VLOOKUP(X225,[1]Proyectos!$B$2:$D$3,3,FALSE)</f>
        <v>CONSER</v>
      </c>
      <c r="D225" s="9" t="e">
        <f>VLOOKUP(#REF!,[1]Proyectos!$D$6:$E$9,2,FALSE)</f>
        <v>#REF!</v>
      </c>
      <c r="E225" s="9" t="e">
        <f>VLOOKUP(#REF!,[1]Proyectos!$B$12:$C$22,2,FALSE)</f>
        <v>#REF!</v>
      </c>
      <c r="F225" s="9" t="e">
        <f>VLOOKUP(AC225,[1]Indi!$B$9:$C$36,2,FALSE)</f>
        <v>#N/A</v>
      </c>
      <c r="G225" s="9" t="str">
        <f>+IFERROR(IF(D225="MISIONAL",VLOOKUP(#REF!,[1]Actividades!$B$12:$C$25,2,FALSE),IF(D225="TASAS",VLOOKUP(#REF!,[1]Actividades!$B$26:$C$34,2,FALSE),IF(D225="MIPG",VLOOKUP(#REF!,[1]Actividades!$B$35:$C$41,2,FALSE),IF(D225="INFRA",VLOOKUP(#REF!,[1]Actividades!$B$42:$C$44,2,FALSE),"")))),"")</f>
        <v/>
      </c>
      <c r="H225" s="3"/>
      <c r="I225" s="7" t="s">
        <v>1605</v>
      </c>
      <c r="J225" s="10" t="s">
        <v>663</v>
      </c>
      <c r="K225" s="7" t="s">
        <v>152</v>
      </c>
      <c r="L225" s="7" t="s">
        <v>161</v>
      </c>
      <c r="M225" s="7" t="s">
        <v>103</v>
      </c>
      <c r="N225" s="7" t="s">
        <v>466</v>
      </c>
      <c r="O225" s="183" t="s">
        <v>7</v>
      </c>
      <c r="P225" s="7" t="s">
        <v>6</v>
      </c>
      <c r="Q225" s="146">
        <v>106403542</v>
      </c>
      <c r="R225" s="35"/>
      <c r="S225" s="8">
        <v>1400840</v>
      </c>
      <c r="T225" s="8"/>
      <c r="U225" s="8"/>
      <c r="V225" s="35">
        <f t="shared" si="18"/>
        <v>107804382</v>
      </c>
      <c r="W225" s="35">
        <f t="shared" si="19"/>
        <v>107804382</v>
      </c>
      <c r="X225" s="26" t="s">
        <v>465</v>
      </c>
      <c r="Y225" s="10" t="s">
        <v>19</v>
      </c>
      <c r="Z225" s="147">
        <v>202300000000060</v>
      </c>
      <c r="AA225" s="10" t="s">
        <v>24</v>
      </c>
      <c r="AB225" s="10" t="str">
        <f t="shared" si="17"/>
        <v>3202060</v>
      </c>
      <c r="AC225" s="10"/>
      <c r="AD225" s="10" t="s">
        <v>126</v>
      </c>
      <c r="AE225" s="3"/>
      <c r="AF225" s="3"/>
      <c r="AG225" s="3"/>
      <c r="AH225" s="3"/>
      <c r="AI225" s="3"/>
      <c r="AJ225" s="3"/>
      <c r="AK225" s="3"/>
      <c r="AL225" s="3"/>
      <c r="AM225" s="3"/>
      <c r="AN225" s="3"/>
      <c r="AO225" s="3"/>
      <c r="AP225" s="3"/>
      <c r="AQ225" s="3"/>
      <c r="AR225" s="3"/>
    </row>
    <row r="226" spans="1:44" ht="51" customHeight="1" x14ac:dyDescent="0.3">
      <c r="A226" s="9" t="s">
        <v>0</v>
      </c>
      <c r="B226" s="9" t="e">
        <f>VLOOKUP(#REF!,[1]Dpto!$G$2:$I$1125,2,FALSE)</f>
        <v>#REF!</v>
      </c>
      <c r="C226" s="9" t="str">
        <f>VLOOKUP(X226,[1]Proyectos!$B$2:$D$3,3,FALSE)</f>
        <v>CONSER</v>
      </c>
      <c r="D226" s="9" t="e">
        <f>VLOOKUP(#REF!,[1]Proyectos!$D$6:$E$9,2,FALSE)</f>
        <v>#REF!</v>
      </c>
      <c r="E226" s="9" t="e">
        <f>VLOOKUP(#REF!,[1]Proyectos!$B$12:$C$22,2,FALSE)</f>
        <v>#REF!</v>
      </c>
      <c r="F226" s="9" t="e">
        <f>VLOOKUP(AC226,[1]Indi!$B$9:$C$36,2,FALSE)</f>
        <v>#N/A</v>
      </c>
      <c r="G226" s="9" t="str">
        <f>+IFERROR(IF(D226="MISIONAL",VLOOKUP(#REF!,[1]Actividades!$B$12:$C$25,2,FALSE),IF(D226="TASAS",VLOOKUP(#REF!,[1]Actividades!$B$26:$C$34,2,FALSE),IF(D226="MIPG",VLOOKUP(#REF!,[1]Actividades!$B$35:$C$41,2,FALSE),IF(D226="INFRA",VLOOKUP(#REF!,[1]Actividades!$B$42:$C$44,2,FALSE),"")))),"")</f>
        <v/>
      </c>
      <c r="H226" s="3"/>
      <c r="I226" s="7" t="s">
        <v>693</v>
      </c>
      <c r="J226" s="10" t="s">
        <v>663</v>
      </c>
      <c r="K226" s="7" t="s">
        <v>152</v>
      </c>
      <c r="L226" s="7" t="s">
        <v>161</v>
      </c>
      <c r="M226" s="7" t="s">
        <v>13</v>
      </c>
      <c r="N226" s="7" t="s">
        <v>467</v>
      </c>
      <c r="O226" s="183" t="s">
        <v>7</v>
      </c>
      <c r="P226" s="7" t="s">
        <v>6</v>
      </c>
      <c r="Q226" s="146">
        <v>18263433</v>
      </c>
      <c r="R226" s="35">
        <v>6336200</v>
      </c>
      <c r="S226" s="8"/>
      <c r="T226" s="8"/>
      <c r="U226" s="8"/>
      <c r="V226" s="35">
        <f t="shared" si="18"/>
        <v>11927233</v>
      </c>
      <c r="W226" s="35">
        <f t="shared" si="19"/>
        <v>11927233</v>
      </c>
      <c r="X226" s="26" t="s">
        <v>465</v>
      </c>
      <c r="Y226" s="10" t="s">
        <v>19</v>
      </c>
      <c r="Z226" s="147">
        <v>202300000000060</v>
      </c>
      <c r="AA226" s="10" t="s">
        <v>24</v>
      </c>
      <c r="AB226" s="10" t="str">
        <f t="shared" si="17"/>
        <v>3202060</v>
      </c>
      <c r="AC226" s="10"/>
      <c r="AD226" s="10" t="s">
        <v>126</v>
      </c>
      <c r="AE226" s="3"/>
      <c r="AF226" s="3"/>
      <c r="AG226" s="3"/>
      <c r="AH226" s="3"/>
      <c r="AI226" s="3"/>
      <c r="AJ226" s="3"/>
      <c r="AK226" s="3"/>
      <c r="AL226" s="3"/>
      <c r="AM226" s="3"/>
      <c r="AN226" s="3"/>
      <c r="AO226" s="3"/>
      <c r="AP226" s="3"/>
      <c r="AQ226" s="3"/>
      <c r="AR226" s="3"/>
    </row>
    <row r="227" spans="1:44" ht="51" customHeight="1" x14ac:dyDescent="0.3">
      <c r="A227" s="9" t="s">
        <v>0</v>
      </c>
      <c r="B227" s="9" t="e">
        <f>VLOOKUP(#REF!,[1]Dpto!$G$2:$I$1125,2,FALSE)</f>
        <v>#REF!</v>
      </c>
      <c r="C227" s="9" t="str">
        <f>VLOOKUP(X227,[1]Proyectos!$B$2:$D$3,3,FALSE)</f>
        <v>CONSER</v>
      </c>
      <c r="D227" s="9" t="e">
        <f>VLOOKUP(#REF!,[1]Proyectos!$D$6:$E$9,2,FALSE)</f>
        <v>#REF!</v>
      </c>
      <c r="E227" s="9" t="e">
        <f>VLOOKUP(#REF!,[1]Proyectos!$B$12:$C$22,2,FALSE)</f>
        <v>#REF!</v>
      </c>
      <c r="F227" s="9" t="e">
        <f>VLOOKUP(AC227,[1]Indi!$B$9:$C$36,2,FALSE)</f>
        <v>#N/A</v>
      </c>
      <c r="G227" s="9" t="str">
        <f>+IFERROR(IF(D227="MISIONAL",VLOOKUP(#REF!,[1]Actividades!$B$12:$C$25,2,FALSE),IF(D227="TASAS",VLOOKUP(#REF!,[1]Actividades!$B$26:$C$34,2,FALSE),IF(D227="MIPG",VLOOKUP(#REF!,[1]Actividades!$B$35:$C$41,2,FALSE),IF(D227="INFRA",VLOOKUP(#REF!,[1]Actividades!$B$42:$C$44,2,FALSE),"")))),"")</f>
        <v/>
      </c>
      <c r="H227" s="3"/>
      <c r="I227" s="7" t="s">
        <v>694</v>
      </c>
      <c r="J227" s="10" t="s">
        <v>663</v>
      </c>
      <c r="K227" s="7" t="s">
        <v>152</v>
      </c>
      <c r="L227" s="7" t="s">
        <v>161</v>
      </c>
      <c r="M227" s="7" t="s">
        <v>13</v>
      </c>
      <c r="N227" s="10" t="s">
        <v>467</v>
      </c>
      <c r="O227" s="183" t="s">
        <v>7</v>
      </c>
      <c r="P227" s="7" t="s">
        <v>154</v>
      </c>
      <c r="Q227" s="146">
        <v>198988300</v>
      </c>
      <c r="R227" s="35"/>
      <c r="S227" s="8"/>
      <c r="T227" s="8"/>
      <c r="U227" s="8"/>
      <c r="V227" s="35">
        <f t="shared" si="18"/>
        <v>198988300</v>
      </c>
      <c r="W227" s="35">
        <f t="shared" si="19"/>
        <v>198988300</v>
      </c>
      <c r="X227" s="26" t="s">
        <v>465</v>
      </c>
      <c r="Y227" s="10" t="s">
        <v>19</v>
      </c>
      <c r="Z227" s="147">
        <v>202300000000060</v>
      </c>
      <c r="AA227" s="10" t="s">
        <v>24</v>
      </c>
      <c r="AB227" s="10" t="str">
        <f t="shared" si="17"/>
        <v>3202060</v>
      </c>
      <c r="AC227" s="10"/>
      <c r="AD227" s="10" t="s">
        <v>126</v>
      </c>
      <c r="AE227" s="3"/>
      <c r="AF227" s="3"/>
      <c r="AG227" s="3"/>
      <c r="AH227" s="3"/>
      <c r="AI227" s="3"/>
      <c r="AJ227" s="3"/>
      <c r="AK227" s="3"/>
      <c r="AL227" s="3"/>
      <c r="AM227" s="3"/>
      <c r="AN227" s="3"/>
      <c r="AO227" s="3"/>
      <c r="AP227" s="3"/>
      <c r="AQ227" s="3"/>
      <c r="AR227" s="3"/>
    </row>
    <row r="228" spans="1:44" ht="51" customHeight="1" x14ac:dyDescent="0.3">
      <c r="A228" s="9" t="s">
        <v>0</v>
      </c>
      <c r="B228" s="9" t="e">
        <f>VLOOKUP(#REF!,[1]Dpto!$G$2:$I$1125,2,FALSE)</f>
        <v>#REF!</v>
      </c>
      <c r="C228" s="9" t="str">
        <f>VLOOKUP(X228,[1]Proyectos!$B$2:$D$3,3,FALSE)</f>
        <v>CONSER</v>
      </c>
      <c r="D228" s="9" t="e">
        <f>VLOOKUP(#REF!,[1]Proyectos!$D$6:$E$9,2,FALSE)</f>
        <v>#REF!</v>
      </c>
      <c r="E228" s="9" t="e">
        <f>VLOOKUP(#REF!,[1]Proyectos!$B$12:$C$22,2,FALSE)</f>
        <v>#REF!</v>
      </c>
      <c r="F228" s="9" t="e">
        <f>VLOOKUP(AC228,[1]Indi!$B$9:$C$36,2,FALSE)</f>
        <v>#N/A</v>
      </c>
      <c r="G228" s="9" t="str">
        <f>+IFERROR(IF(D228="MISIONAL",VLOOKUP(#REF!,[1]Actividades!$B$12:$C$25,2,FALSE),IF(D228="TASAS",VLOOKUP(#REF!,[1]Actividades!$B$26:$C$34,2,FALSE),IF(D228="MIPG",VLOOKUP(#REF!,[1]Actividades!$B$35:$C$41,2,FALSE),IF(D228="INFRA",VLOOKUP(#REF!,[1]Actividades!$B$42:$C$44,2,FALSE),"")))),"")</f>
        <v/>
      </c>
      <c r="H228" s="3"/>
      <c r="I228" s="7" t="s">
        <v>695</v>
      </c>
      <c r="J228" s="10" t="s">
        <v>663</v>
      </c>
      <c r="K228" s="7" t="s">
        <v>152</v>
      </c>
      <c r="L228" s="7" t="s">
        <v>161</v>
      </c>
      <c r="M228" s="7" t="s">
        <v>8</v>
      </c>
      <c r="N228" s="145" t="s">
        <v>467</v>
      </c>
      <c r="O228" s="183" t="s">
        <v>7</v>
      </c>
      <c r="P228" s="7" t="s">
        <v>6</v>
      </c>
      <c r="Q228" s="146">
        <v>21582000</v>
      </c>
      <c r="R228" s="35"/>
      <c r="S228" s="8"/>
      <c r="T228" s="8"/>
      <c r="U228" s="8"/>
      <c r="V228" s="35">
        <f t="shared" si="18"/>
        <v>21582000</v>
      </c>
      <c r="W228" s="35">
        <f t="shared" si="19"/>
        <v>21582000</v>
      </c>
      <c r="X228" s="26" t="s">
        <v>465</v>
      </c>
      <c r="Y228" s="10" t="s">
        <v>19</v>
      </c>
      <c r="Z228" s="147">
        <v>202300000000060</v>
      </c>
      <c r="AA228" s="10" t="s">
        <v>24</v>
      </c>
      <c r="AB228" s="10" t="str">
        <f t="shared" si="17"/>
        <v>3202060</v>
      </c>
      <c r="AC228" s="10"/>
      <c r="AD228" s="10" t="s">
        <v>126</v>
      </c>
      <c r="AE228" s="3"/>
      <c r="AF228" s="3"/>
      <c r="AG228" s="3"/>
      <c r="AH228" s="3"/>
      <c r="AI228" s="3"/>
      <c r="AJ228" s="3"/>
      <c r="AK228" s="3"/>
      <c r="AL228" s="3"/>
      <c r="AM228" s="3"/>
      <c r="AN228" s="3"/>
      <c r="AO228" s="3"/>
      <c r="AP228" s="3"/>
      <c r="AQ228" s="3"/>
      <c r="AR228" s="3"/>
    </row>
    <row r="229" spans="1:44" ht="51" customHeight="1" x14ac:dyDescent="0.3">
      <c r="A229" s="9" t="s">
        <v>0</v>
      </c>
      <c r="B229" s="9" t="e">
        <f>VLOOKUP(#REF!,[1]Dpto!$G$2:$I$1125,2,FALSE)</f>
        <v>#REF!</v>
      </c>
      <c r="C229" s="9" t="str">
        <f>VLOOKUP(X229,[1]Proyectos!$B$2:$D$3,3,FALSE)</f>
        <v>CONSER</v>
      </c>
      <c r="D229" s="9" t="e">
        <f>VLOOKUP(#REF!,[1]Proyectos!$D$6:$E$9,2,FALSE)</f>
        <v>#REF!</v>
      </c>
      <c r="E229" s="9" t="e">
        <f>VLOOKUP(#REF!,[1]Proyectos!$B$12:$C$22,2,FALSE)</f>
        <v>#REF!</v>
      </c>
      <c r="F229" s="9" t="e">
        <f>VLOOKUP(AC229,[1]Indi!$B$9:$C$36,2,FALSE)</f>
        <v>#N/A</v>
      </c>
      <c r="G229" s="9" t="str">
        <f>+IFERROR(IF(D229="MISIONAL",VLOOKUP(#REF!,[1]Actividades!$B$12:$C$25,2,FALSE),IF(D229="TASAS",VLOOKUP(#REF!,[1]Actividades!$B$26:$C$34,2,FALSE),IF(D229="MIPG",VLOOKUP(#REF!,[1]Actividades!$B$35:$C$41,2,FALSE),IF(D229="INFRA",VLOOKUP(#REF!,[1]Actividades!$B$42:$C$44,2,FALSE),"")))),"")</f>
        <v/>
      </c>
      <c r="H229" s="3"/>
      <c r="I229" s="7" t="s">
        <v>696</v>
      </c>
      <c r="J229" s="10" t="s">
        <v>663</v>
      </c>
      <c r="K229" s="7" t="s">
        <v>152</v>
      </c>
      <c r="L229" s="7" t="s">
        <v>159</v>
      </c>
      <c r="M229" s="7" t="s">
        <v>8</v>
      </c>
      <c r="N229" s="149" t="s">
        <v>467</v>
      </c>
      <c r="O229" s="183" t="s">
        <v>42</v>
      </c>
      <c r="P229" s="7" t="s">
        <v>6</v>
      </c>
      <c r="Q229" s="146">
        <v>240429500</v>
      </c>
      <c r="R229" s="35"/>
      <c r="S229" s="8"/>
      <c r="T229" s="8"/>
      <c r="U229" s="8"/>
      <c r="V229" s="35">
        <f t="shared" si="18"/>
        <v>240429500</v>
      </c>
      <c r="W229" s="35">
        <f t="shared" si="19"/>
        <v>240429500</v>
      </c>
      <c r="X229" s="26" t="s">
        <v>465</v>
      </c>
      <c r="Y229" s="10" t="s">
        <v>19</v>
      </c>
      <c r="Z229" s="147">
        <v>202300000000060</v>
      </c>
      <c r="AA229" s="10" t="s">
        <v>30</v>
      </c>
      <c r="AB229" s="10" t="str">
        <f t="shared" si="17"/>
        <v>3202008</v>
      </c>
      <c r="AC229" s="10"/>
      <c r="AD229" s="10" t="s">
        <v>143</v>
      </c>
      <c r="AE229" s="3"/>
      <c r="AF229" s="3"/>
      <c r="AG229" s="3"/>
      <c r="AH229" s="3"/>
      <c r="AI229" s="3"/>
      <c r="AJ229" s="3"/>
      <c r="AK229" s="3"/>
      <c r="AL229" s="3"/>
      <c r="AM229" s="3"/>
      <c r="AN229" s="3"/>
      <c r="AO229" s="3"/>
      <c r="AP229" s="3"/>
      <c r="AQ229" s="3"/>
      <c r="AR229" s="3"/>
    </row>
    <row r="230" spans="1:44" ht="51" customHeight="1" x14ac:dyDescent="0.3">
      <c r="A230" s="9" t="s">
        <v>0</v>
      </c>
      <c r="B230" s="9" t="e">
        <f>VLOOKUP(#REF!,[1]Dpto!$G$2:$I$1125,2,FALSE)</f>
        <v>#REF!</v>
      </c>
      <c r="C230" s="9" t="str">
        <f>VLOOKUP(X230,[1]Proyectos!$B$2:$D$3,3,FALSE)</f>
        <v>CONSER</v>
      </c>
      <c r="D230" s="9" t="e">
        <f>VLOOKUP(#REF!,[1]Proyectos!$D$6:$E$9,2,FALSE)</f>
        <v>#REF!</v>
      </c>
      <c r="E230" s="9" t="e">
        <f>VLOOKUP(#REF!,[1]Proyectos!$B$12:$C$22,2,FALSE)</f>
        <v>#REF!</v>
      </c>
      <c r="F230" s="9" t="e">
        <f>VLOOKUP(AC230,[1]Indi!$B$9:$C$36,2,FALSE)</f>
        <v>#N/A</v>
      </c>
      <c r="G230" s="9" t="str">
        <f>+IFERROR(IF(D230="MISIONAL",VLOOKUP(#REF!,[1]Actividades!$B$12:$C$25,2,FALSE),IF(D230="TASAS",VLOOKUP(#REF!,[1]Actividades!$B$26:$C$34,2,FALSE),IF(D230="MIPG",VLOOKUP(#REF!,[1]Actividades!$B$35:$C$41,2,FALSE),IF(D230="INFRA",VLOOKUP(#REF!,[1]Actividades!$B$42:$C$44,2,FALSE),"")))),"")</f>
        <v/>
      </c>
      <c r="H230" s="3"/>
      <c r="I230" s="7" t="s">
        <v>697</v>
      </c>
      <c r="J230" s="10" t="s">
        <v>663</v>
      </c>
      <c r="K230" s="152" t="s">
        <v>152</v>
      </c>
      <c r="L230" s="7" t="s">
        <v>159</v>
      </c>
      <c r="M230" s="7" t="s">
        <v>13</v>
      </c>
      <c r="N230" s="149" t="s">
        <v>467</v>
      </c>
      <c r="O230" s="183" t="s">
        <v>42</v>
      </c>
      <c r="P230" s="7" t="s">
        <v>6</v>
      </c>
      <c r="Q230" s="146">
        <v>44000000</v>
      </c>
      <c r="R230" s="35"/>
      <c r="S230" s="8"/>
      <c r="T230" s="8"/>
      <c r="U230" s="8"/>
      <c r="V230" s="35">
        <f t="shared" si="18"/>
        <v>44000000</v>
      </c>
      <c r="W230" s="35">
        <f t="shared" si="19"/>
        <v>44000000</v>
      </c>
      <c r="X230" s="26" t="s">
        <v>465</v>
      </c>
      <c r="Y230" s="10" t="s">
        <v>19</v>
      </c>
      <c r="Z230" s="147">
        <v>202300000000060</v>
      </c>
      <c r="AA230" s="10" t="s">
        <v>30</v>
      </c>
      <c r="AB230" s="10" t="str">
        <f t="shared" si="17"/>
        <v>3202008</v>
      </c>
      <c r="AC230" s="10"/>
      <c r="AD230" s="10" t="s">
        <v>135</v>
      </c>
      <c r="AE230" s="3"/>
      <c r="AF230" s="3"/>
      <c r="AG230" s="3"/>
      <c r="AH230" s="3"/>
      <c r="AI230" s="3"/>
      <c r="AJ230" s="3"/>
      <c r="AK230" s="3"/>
      <c r="AL230" s="3"/>
      <c r="AM230" s="3"/>
      <c r="AN230" s="3"/>
      <c r="AO230" s="3"/>
      <c r="AP230" s="3"/>
      <c r="AQ230" s="3"/>
      <c r="AR230" s="3"/>
    </row>
    <row r="231" spans="1:44" ht="51" customHeight="1" x14ac:dyDescent="0.3">
      <c r="A231" s="9" t="s">
        <v>0</v>
      </c>
      <c r="B231" s="9" t="e">
        <f>VLOOKUP(#REF!,[1]Dpto!$G$2:$I$1125,2,FALSE)</f>
        <v>#REF!</v>
      </c>
      <c r="C231" s="9" t="str">
        <f>VLOOKUP(X231,[1]Proyectos!$B$2:$D$3,3,FALSE)</f>
        <v>CONSER</v>
      </c>
      <c r="D231" s="9" t="e">
        <f>VLOOKUP(#REF!,[1]Proyectos!$D$6:$E$9,2,FALSE)</f>
        <v>#REF!</v>
      </c>
      <c r="E231" s="9" t="e">
        <f>VLOOKUP(#REF!,[1]Proyectos!$B$12:$C$22,2,FALSE)</f>
        <v>#REF!</v>
      </c>
      <c r="F231" s="9" t="e">
        <f>VLOOKUP(AC231,[1]Indi!$B$9:$C$36,2,FALSE)</f>
        <v>#N/A</v>
      </c>
      <c r="G231" s="9" t="str">
        <f>+IFERROR(IF(D231="MISIONAL",VLOOKUP(#REF!,[1]Actividades!$B$12:$C$25,2,FALSE),IF(D231="TASAS",VLOOKUP(#REF!,[1]Actividades!$B$26:$C$34,2,FALSE),IF(D231="MIPG",VLOOKUP(#REF!,[1]Actividades!$B$35:$C$41,2,FALSE),IF(D231="INFRA",VLOOKUP(#REF!,[1]Actividades!$B$42:$C$44,2,FALSE),"")))),"")</f>
        <v/>
      </c>
      <c r="H231" s="3"/>
      <c r="I231" s="7" t="s">
        <v>698</v>
      </c>
      <c r="J231" s="10" t="s">
        <v>663</v>
      </c>
      <c r="K231" s="7" t="s">
        <v>152</v>
      </c>
      <c r="L231" s="7" t="s">
        <v>159</v>
      </c>
      <c r="M231" s="7" t="s">
        <v>8</v>
      </c>
      <c r="N231" s="7" t="s">
        <v>467</v>
      </c>
      <c r="O231" s="183" t="s">
        <v>42</v>
      </c>
      <c r="P231" s="7" t="s">
        <v>6</v>
      </c>
      <c r="Q231" s="146">
        <v>613662500</v>
      </c>
      <c r="R231" s="35"/>
      <c r="S231" s="8"/>
      <c r="T231" s="8"/>
      <c r="U231" s="8"/>
      <c r="V231" s="35">
        <f t="shared" si="18"/>
        <v>613662500</v>
      </c>
      <c r="W231" s="35">
        <f t="shared" si="19"/>
        <v>613662500</v>
      </c>
      <c r="X231" s="26" t="s">
        <v>465</v>
      </c>
      <c r="Y231" s="10" t="s">
        <v>19</v>
      </c>
      <c r="Z231" s="147">
        <v>202300000000060</v>
      </c>
      <c r="AA231" s="10" t="s">
        <v>30</v>
      </c>
      <c r="AB231" s="10" t="str">
        <f t="shared" si="17"/>
        <v>3202008</v>
      </c>
      <c r="AC231" s="10"/>
      <c r="AD231" s="10" t="s">
        <v>135</v>
      </c>
      <c r="AE231" s="3"/>
      <c r="AF231" s="3"/>
      <c r="AG231" s="3"/>
      <c r="AH231" s="3"/>
      <c r="AI231" s="3"/>
      <c r="AJ231" s="3"/>
      <c r="AK231" s="3"/>
      <c r="AL231" s="3"/>
      <c r="AM231" s="3"/>
      <c r="AN231" s="3"/>
      <c r="AO231" s="3"/>
      <c r="AP231" s="3"/>
      <c r="AQ231" s="3"/>
      <c r="AR231" s="3"/>
    </row>
    <row r="232" spans="1:44" ht="51" customHeight="1" x14ac:dyDescent="0.3">
      <c r="A232" s="9" t="s">
        <v>0</v>
      </c>
      <c r="B232" s="9" t="e">
        <f>VLOOKUP(#REF!,[1]Dpto!$G$2:$I$1125,2,FALSE)</f>
        <v>#REF!</v>
      </c>
      <c r="C232" s="9" t="str">
        <f>VLOOKUP(X232,[1]Proyectos!$B$2:$D$3,3,FALSE)</f>
        <v>CONSER</v>
      </c>
      <c r="D232" s="9" t="e">
        <f>VLOOKUP(#REF!,[1]Proyectos!$D$6:$E$9,2,FALSE)</f>
        <v>#REF!</v>
      </c>
      <c r="E232" s="9" t="e">
        <f>VLOOKUP(#REF!,[1]Proyectos!$B$12:$C$22,2,FALSE)</f>
        <v>#REF!</v>
      </c>
      <c r="F232" s="9" t="e">
        <f>VLOOKUP(AC232,[1]Indi!$B$9:$C$36,2,FALSE)</f>
        <v>#N/A</v>
      </c>
      <c r="G232" s="9" t="str">
        <f>+IFERROR(IF(D232="MISIONAL",VLOOKUP(#REF!,[1]Actividades!$B$12:$C$25,2,FALSE),IF(D232="TASAS",VLOOKUP(#REF!,[1]Actividades!$B$26:$C$34,2,FALSE),IF(D232="MIPG",VLOOKUP(#REF!,[1]Actividades!$B$35:$C$41,2,FALSE),IF(D232="INFRA",VLOOKUP(#REF!,[1]Actividades!$B$42:$C$44,2,FALSE),"")))),"")</f>
        <v/>
      </c>
      <c r="H232" s="3"/>
      <c r="I232" s="7" t="s">
        <v>699</v>
      </c>
      <c r="J232" s="10" t="s">
        <v>663</v>
      </c>
      <c r="K232" s="7" t="s">
        <v>152</v>
      </c>
      <c r="L232" s="7" t="s">
        <v>159</v>
      </c>
      <c r="M232" s="7" t="s">
        <v>13</v>
      </c>
      <c r="N232" s="7" t="s">
        <v>467</v>
      </c>
      <c r="O232" s="183" t="s">
        <v>57</v>
      </c>
      <c r="P232" s="7" t="s">
        <v>6</v>
      </c>
      <c r="Q232" s="146">
        <v>500000000</v>
      </c>
      <c r="R232" s="35"/>
      <c r="S232" s="8"/>
      <c r="T232" s="8"/>
      <c r="U232" s="8"/>
      <c r="V232" s="35">
        <f t="shared" si="18"/>
        <v>500000000</v>
      </c>
      <c r="W232" s="35">
        <f t="shared" si="19"/>
        <v>500000000</v>
      </c>
      <c r="X232" s="26" t="s">
        <v>465</v>
      </c>
      <c r="Y232" s="10" t="s">
        <v>19</v>
      </c>
      <c r="Z232" s="147">
        <v>202300000000060</v>
      </c>
      <c r="AA232" s="10" t="s">
        <v>30</v>
      </c>
      <c r="AB232" s="10" t="str">
        <f t="shared" si="17"/>
        <v>3202008</v>
      </c>
      <c r="AC232" s="10"/>
      <c r="AD232" s="10" t="s">
        <v>492</v>
      </c>
      <c r="AE232" s="3"/>
      <c r="AF232" s="3"/>
      <c r="AG232" s="3"/>
      <c r="AH232" s="3"/>
      <c r="AI232" s="3"/>
      <c r="AJ232" s="3"/>
      <c r="AK232" s="3"/>
      <c r="AL232" s="3"/>
      <c r="AM232" s="3"/>
      <c r="AN232" s="3"/>
      <c r="AO232" s="3"/>
      <c r="AP232" s="3"/>
      <c r="AQ232" s="3"/>
      <c r="AR232" s="3"/>
    </row>
    <row r="233" spans="1:44" ht="51" customHeight="1" x14ac:dyDescent="0.3">
      <c r="A233" s="9" t="s">
        <v>0</v>
      </c>
      <c r="B233" s="9" t="e">
        <f>VLOOKUP(#REF!,[1]Dpto!$G$2:$I$1125,2,FALSE)</f>
        <v>#REF!</v>
      </c>
      <c r="C233" s="9" t="str">
        <f>VLOOKUP(X233,[1]Proyectos!$B$2:$D$3,3,FALSE)</f>
        <v>CONSER</v>
      </c>
      <c r="D233" s="9" t="e">
        <f>VLOOKUP(#REF!,[1]Proyectos!$D$6:$E$9,2,FALSE)</f>
        <v>#REF!</v>
      </c>
      <c r="E233" s="9" t="e">
        <f>VLOOKUP(#REF!,[1]Proyectos!$B$12:$C$22,2,FALSE)</f>
        <v>#REF!</v>
      </c>
      <c r="F233" s="9" t="e">
        <f>VLOOKUP(AC233,[1]Indi!$B$9:$C$36,2,FALSE)</f>
        <v>#N/A</v>
      </c>
      <c r="G233" s="9" t="str">
        <f>+IFERROR(IF(D233="MISIONAL",VLOOKUP(#REF!,[1]Actividades!$B$12:$C$25,2,FALSE),IF(D233="TASAS",VLOOKUP(#REF!,[1]Actividades!$B$26:$C$34,2,FALSE),IF(D233="MIPG",VLOOKUP(#REF!,[1]Actividades!$B$35:$C$41,2,FALSE),IF(D233="INFRA",VLOOKUP(#REF!,[1]Actividades!$B$42:$C$44,2,FALSE),"")))),"")</f>
        <v/>
      </c>
      <c r="H233" s="3"/>
      <c r="I233" s="7" t="s">
        <v>700</v>
      </c>
      <c r="J233" s="10" t="s">
        <v>663</v>
      </c>
      <c r="K233" s="7" t="s">
        <v>152</v>
      </c>
      <c r="L233" s="7" t="s">
        <v>159</v>
      </c>
      <c r="M233" s="7" t="s">
        <v>13</v>
      </c>
      <c r="N233" s="7" t="s">
        <v>467</v>
      </c>
      <c r="O233" s="183" t="s">
        <v>42</v>
      </c>
      <c r="P233" s="7" t="s">
        <v>6</v>
      </c>
      <c r="Q233" s="146">
        <v>1419000000</v>
      </c>
      <c r="R233" s="35"/>
      <c r="S233" s="8"/>
      <c r="T233" s="8"/>
      <c r="U233" s="8"/>
      <c r="V233" s="35">
        <f t="shared" si="18"/>
        <v>1419000000</v>
      </c>
      <c r="W233" s="35">
        <f t="shared" si="19"/>
        <v>1419000000</v>
      </c>
      <c r="X233" s="26" t="s">
        <v>465</v>
      </c>
      <c r="Y233" s="10" t="s">
        <v>19</v>
      </c>
      <c r="Z233" s="147">
        <v>202300000000060</v>
      </c>
      <c r="AA233" s="10" t="s">
        <v>30</v>
      </c>
      <c r="AB233" s="10" t="str">
        <f t="shared" si="17"/>
        <v>3202008</v>
      </c>
      <c r="AC233" s="10"/>
      <c r="AD233" s="10" t="s">
        <v>492</v>
      </c>
      <c r="AE233" s="3"/>
      <c r="AF233" s="3"/>
      <c r="AG233" s="3"/>
      <c r="AH233" s="3"/>
      <c r="AI233" s="3"/>
      <c r="AJ233" s="3"/>
      <c r="AK233" s="3"/>
      <c r="AL233" s="3"/>
      <c r="AM233" s="3"/>
      <c r="AN233" s="3"/>
      <c r="AO233" s="3"/>
      <c r="AP233" s="3"/>
      <c r="AQ233" s="3"/>
      <c r="AR233" s="3"/>
    </row>
    <row r="234" spans="1:44" ht="51" customHeight="1" x14ac:dyDescent="0.3">
      <c r="A234" s="9" t="s">
        <v>0</v>
      </c>
      <c r="B234" s="9" t="e">
        <f>VLOOKUP(#REF!,[1]Dpto!$G$2:$I$1125,2,FALSE)</f>
        <v>#REF!</v>
      </c>
      <c r="C234" s="9" t="str">
        <f>VLOOKUP(X234,[1]Proyectos!$B$2:$D$3,3,FALSE)</f>
        <v>CONSER</v>
      </c>
      <c r="D234" s="9" t="e">
        <f>VLOOKUP(#REF!,[1]Proyectos!$D$6:$E$9,2,FALSE)</f>
        <v>#REF!</v>
      </c>
      <c r="E234" s="9" t="e">
        <f>VLOOKUP(#REF!,[1]Proyectos!$B$12:$C$22,2,FALSE)</f>
        <v>#REF!</v>
      </c>
      <c r="F234" s="9" t="e">
        <f>VLOOKUP(AC234,[1]Indi!$B$9:$C$36,2,FALSE)</f>
        <v>#N/A</v>
      </c>
      <c r="G234" s="9" t="str">
        <f>+IFERROR(IF(D234="MISIONAL",VLOOKUP(#REF!,[1]Actividades!$B$12:$C$25,2,FALSE),IF(D234="TASAS",VLOOKUP(#REF!,[1]Actividades!$B$26:$C$34,2,FALSE),IF(D234="MIPG",VLOOKUP(#REF!,[1]Actividades!$B$35:$C$41,2,FALSE),IF(D234="INFRA",VLOOKUP(#REF!,[1]Actividades!$B$42:$C$44,2,FALSE),"")))),"")</f>
        <v/>
      </c>
      <c r="H234" s="3"/>
      <c r="I234" s="7" t="s">
        <v>701</v>
      </c>
      <c r="J234" s="10" t="s">
        <v>663</v>
      </c>
      <c r="K234" s="7" t="s">
        <v>152</v>
      </c>
      <c r="L234" s="7" t="s">
        <v>159</v>
      </c>
      <c r="M234" s="7" t="s">
        <v>8</v>
      </c>
      <c r="N234" s="7" t="s">
        <v>467</v>
      </c>
      <c r="O234" s="183" t="s">
        <v>57</v>
      </c>
      <c r="P234" s="7" t="s">
        <v>6</v>
      </c>
      <c r="Q234" s="146">
        <v>65390000</v>
      </c>
      <c r="R234" s="35"/>
      <c r="S234" s="8"/>
      <c r="T234" s="8"/>
      <c r="U234" s="8"/>
      <c r="V234" s="35">
        <f t="shared" si="18"/>
        <v>65390000</v>
      </c>
      <c r="W234" s="35">
        <f t="shared" si="19"/>
        <v>65390000</v>
      </c>
      <c r="X234" s="26" t="s">
        <v>465</v>
      </c>
      <c r="Y234" s="10" t="s">
        <v>19</v>
      </c>
      <c r="Z234" s="147">
        <v>202300000000060</v>
      </c>
      <c r="AA234" s="10" t="s">
        <v>30</v>
      </c>
      <c r="AB234" s="10" t="str">
        <f t="shared" si="17"/>
        <v>3202008</v>
      </c>
      <c r="AC234" s="10"/>
      <c r="AD234" s="10" t="s">
        <v>492</v>
      </c>
      <c r="AE234" s="3"/>
      <c r="AF234" s="3"/>
      <c r="AG234" s="3"/>
      <c r="AH234" s="3"/>
      <c r="AI234" s="3"/>
      <c r="AJ234" s="3"/>
      <c r="AK234" s="3"/>
      <c r="AL234" s="3"/>
      <c r="AM234" s="3"/>
      <c r="AN234" s="3"/>
      <c r="AO234" s="3"/>
      <c r="AP234" s="3"/>
      <c r="AQ234" s="3"/>
      <c r="AR234" s="3"/>
    </row>
    <row r="235" spans="1:44" ht="51" customHeight="1" x14ac:dyDescent="0.3">
      <c r="A235" s="9" t="s">
        <v>0</v>
      </c>
      <c r="B235" s="9" t="e">
        <f>VLOOKUP(#REF!,[1]Dpto!$G$2:$I$1125,2,FALSE)</f>
        <v>#REF!</v>
      </c>
      <c r="C235" s="9" t="str">
        <f>VLOOKUP(X235,[1]Proyectos!$B$2:$D$3,3,FALSE)</f>
        <v>CONSER</v>
      </c>
      <c r="D235" s="9" t="e">
        <f>VLOOKUP(#REF!,[1]Proyectos!$D$6:$E$9,2,FALSE)</f>
        <v>#REF!</v>
      </c>
      <c r="E235" s="9" t="e">
        <f>VLOOKUP(#REF!,[1]Proyectos!$B$12:$C$22,2,FALSE)</f>
        <v>#REF!</v>
      </c>
      <c r="F235" s="9" t="e">
        <f>VLOOKUP(AC235,[1]Indi!$B$9:$C$36,2,FALSE)</f>
        <v>#N/A</v>
      </c>
      <c r="G235" s="9" t="str">
        <f>+IFERROR(IF(D235="MISIONAL",VLOOKUP(#REF!,[1]Actividades!$B$12:$C$25,2,FALSE),IF(D235="TASAS",VLOOKUP(#REF!,[1]Actividades!$B$26:$C$34,2,FALSE),IF(D235="MIPG",VLOOKUP(#REF!,[1]Actividades!$B$35:$C$41,2,FALSE),IF(D235="INFRA",VLOOKUP(#REF!,[1]Actividades!$B$42:$C$44,2,FALSE),"")))),"")</f>
        <v/>
      </c>
      <c r="H235" s="3"/>
      <c r="I235" s="7" t="s">
        <v>702</v>
      </c>
      <c r="J235" s="10" t="s">
        <v>663</v>
      </c>
      <c r="K235" s="7" t="s">
        <v>152</v>
      </c>
      <c r="L235" s="7" t="s">
        <v>159</v>
      </c>
      <c r="M235" s="7" t="s">
        <v>8</v>
      </c>
      <c r="N235" s="145" t="s">
        <v>467</v>
      </c>
      <c r="O235" s="183" t="s">
        <v>42</v>
      </c>
      <c r="P235" s="7" t="s">
        <v>6</v>
      </c>
      <c r="Q235" s="146">
        <v>709439000</v>
      </c>
      <c r="R235" s="35"/>
      <c r="S235" s="8"/>
      <c r="T235" s="8"/>
      <c r="U235" s="8"/>
      <c r="V235" s="35">
        <f t="shared" si="18"/>
        <v>709439000</v>
      </c>
      <c r="W235" s="35">
        <f t="shared" si="19"/>
        <v>709439000</v>
      </c>
      <c r="X235" s="26" t="s">
        <v>465</v>
      </c>
      <c r="Y235" s="10" t="s">
        <v>19</v>
      </c>
      <c r="Z235" s="147">
        <v>202300000000060</v>
      </c>
      <c r="AA235" s="10" t="s">
        <v>30</v>
      </c>
      <c r="AB235" s="10" t="str">
        <f t="shared" si="17"/>
        <v>3202008</v>
      </c>
      <c r="AC235" s="10"/>
      <c r="AD235" s="10" t="s">
        <v>492</v>
      </c>
      <c r="AE235" s="3"/>
      <c r="AF235" s="3"/>
      <c r="AG235" s="3"/>
      <c r="AH235" s="3"/>
      <c r="AI235" s="3"/>
      <c r="AJ235" s="3"/>
      <c r="AK235" s="3"/>
      <c r="AL235" s="3"/>
      <c r="AM235" s="3"/>
      <c r="AN235" s="3"/>
      <c r="AO235" s="3"/>
      <c r="AP235" s="3"/>
      <c r="AQ235" s="3"/>
      <c r="AR235" s="3"/>
    </row>
    <row r="236" spans="1:44" ht="51" customHeight="1" x14ac:dyDescent="0.3">
      <c r="A236" s="9" t="s">
        <v>0</v>
      </c>
      <c r="B236" s="9" t="e">
        <f>VLOOKUP(#REF!,[1]Dpto!$G$2:$I$1125,2,FALSE)</f>
        <v>#REF!</v>
      </c>
      <c r="C236" s="9" t="str">
        <f>VLOOKUP(X236,[1]Proyectos!$B$2:$D$3,3,FALSE)</f>
        <v>CONSER</v>
      </c>
      <c r="D236" s="9" t="e">
        <f>VLOOKUP(#REF!,[1]Proyectos!$D$6:$E$9,2,FALSE)</f>
        <v>#REF!</v>
      </c>
      <c r="E236" s="9" t="e">
        <f>VLOOKUP(#REF!,[1]Proyectos!$B$12:$C$22,2,FALSE)</f>
        <v>#REF!</v>
      </c>
      <c r="F236" s="9" t="e">
        <f>VLOOKUP(AC236,[1]Indi!$B$9:$C$36,2,FALSE)</f>
        <v>#N/A</v>
      </c>
      <c r="G236" s="9" t="str">
        <f>+IFERROR(IF(D236="MISIONAL",VLOOKUP(#REF!,[1]Actividades!$B$12:$C$25,2,FALSE),IF(D236="TASAS",VLOOKUP(#REF!,[1]Actividades!$B$26:$C$34,2,FALSE),IF(D236="MIPG",VLOOKUP(#REF!,[1]Actividades!$B$35:$C$41,2,FALSE),IF(D236="INFRA",VLOOKUP(#REF!,[1]Actividades!$B$42:$C$44,2,FALSE),"")))),"")</f>
        <v/>
      </c>
      <c r="H236" s="3"/>
      <c r="I236" s="7" t="s">
        <v>703</v>
      </c>
      <c r="J236" s="10" t="s">
        <v>663</v>
      </c>
      <c r="K236" s="7" t="s">
        <v>152</v>
      </c>
      <c r="L236" s="7" t="s">
        <v>159</v>
      </c>
      <c r="M236" s="7" t="s">
        <v>13</v>
      </c>
      <c r="N236" s="145" t="s">
        <v>467</v>
      </c>
      <c r="O236" s="183" t="s">
        <v>42</v>
      </c>
      <c r="P236" s="7" t="s">
        <v>6</v>
      </c>
      <c r="Q236" s="146">
        <v>549000000</v>
      </c>
      <c r="R236" s="35"/>
      <c r="S236" s="8"/>
      <c r="T236" s="8"/>
      <c r="U236" s="8"/>
      <c r="V236" s="35">
        <f t="shared" si="18"/>
        <v>549000000</v>
      </c>
      <c r="W236" s="35">
        <f t="shared" si="19"/>
        <v>549000000</v>
      </c>
      <c r="X236" s="26" t="s">
        <v>465</v>
      </c>
      <c r="Y236" s="10" t="s">
        <v>19</v>
      </c>
      <c r="Z236" s="147">
        <v>202300000000060</v>
      </c>
      <c r="AA236" s="10" t="s">
        <v>36</v>
      </c>
      <c r="AB236" s="10" t="str">
        <f t="shared" si="17"/>
        <v>3202010</v>
      </c>
      <c r="AC236" s="10"/>
      <c r="AD236" s="10" t="s">
        <v>181</v>
      </c>
      <c r="AE236" s="3"/>
      <c r="AF236" s="3"/>
      <c r="AG236" s="3"/>
      <c r="AH236" s="3"/>
      <c r="AI236" s="3"/>
      <c r="AJ236" s="3"/>
      <c r="AK236" s="3"/>
      <c r="AL236" s="3"/>
      <c r="AM236" s="3"/>
      <c r="AN236" s="3"/>
      <c r="AO236" s="3"/>
      <c r="AP236" s="3"/>
      <c r="AQ236" s="3"/>
      <c r="AR236" s="3"/>
    </row>
    <row r="237" spans="1:44" ht="51" customHeight="1" x14ac:dyDescent="0.3">
      <c r="A237" s="9" t="s">
        <v>0</v>
      </c>
      <c r="B237" s="9" t="e">
        <f>VLOOKUP(#REF!,[1]Dpto!$G$2:$I$1125,2,FALSE)</f>
        <v>#REF!</v>
      </c>
      <c r="C237" s="9" t="str">
        <f>VLOOKUP(X237,[1]Proyectos!$B$2:$D$3,3,FALSE)</f>
        <v>CONSER</v>
      </c>
      <c r="D237" s="9" t="e">
        <f>VLOOKUP(#REF!,[1]Proyectos!$D$6:$E$9,2,FALSE)</f>
        <v>#REF!</v>
      </c>
      <c r="E237" s="9" t="e">
        <f>VLOOKUP(#REF!,[1]Proyectos!$B$12:$C$22,2,FALSE)</f>
        <v>#REF!</v>
      </c>
      <c r="F237" s="9" t="e">
        <f>VLOOKUP(AC237,[1]Indi!$B$9:$C$36,2,FALSE)</f>
        <v>#N/A</v>
      </c>
      <c r="G237" s="9" t="str">
        <f>+IFERROR(IF(D237="MISIONAL",VLOOKUP(#REF!,[1]Actividades!$B$12:$C$25,2,FALSE),IF(D237="TASAS",VLOOKUP(#REF!,[1]Actividades!$B$26:$C$34,2,FALSE),IF(D237="MIPG",VLOOKUP(#REF!,[1]Actividades!$B$35:$C$41,2,FALSE),IF(D237="INFRA",VLOOKUP(#REF!,[1]Actividades!$B$42:$C$44,2,FALSE),"")))),"")</f>
        <v/>
      </c>
      <c r="H237" s="3"/>
      <c r="I237" s="7" t="s">
        <v>704</v>
      </c>
      <c r="J237" s="10" t="s">
        <v>663</v>
      </c>
      <c r="K237" s="7" t="s">
        <v>152</v>
      </c>
      <c r="L237" s="7" t="s">
        <v>159</v>
      </c>
      <c r="M237" s="7" t="s">
        <v>8</v>
      </c>
      <c r="N237" s="145" t="s">
        <v>467</v>
      </c>
      <c r="O237" s="183" t="s">
        <v>42</v>
      </c>
      <c r="P237" s="7" t="s">
        <v>6</v>
      </c>
      <c r="Q237" s="146">
        <v>1060879971</v>
      </c>
      <c r="R237" s="35"/>
      <c r="S237" s="8"/>
      <c r="T237" s="8"/>
      <c r="U237" s="8"/>
      <c r="V237" s="35">
        <f t="shared" si="18"/>
        <v>1060879971</v>
      </c>
      <c r="W237" s="35">
        <f t="shared" si="19"/>
        <v>1060879971</v>
      </c>
      <c r="X237" s="26" t="s">
        <v>465</v>
      </c>
      <c r="Y237" s="10" t="s">
        <v>19</v>
      </c>
      <c r="Z237" s="147">
        <v>202300000000060</v>
      </c>
      <c r="AA237" s="10" t="s">
        <v>36</v>
      </c>
      <c r="AB237" s="10" t="str">
        <f t="shared" si="17"/>
        <v>3202010</v>
      </c>
      <c r="AC237" s="10"/>
      <c r="AD237" s="10" t="s">
        <v>181</v>
      </c>
      <c r="AE237" s="3"/>
      <c r="AF237" s="3"/>
      <c r="AG237" s="3"/>
      <c r="AH237" s="3"/>
      <c r="AI237" s="3"/>
      <c r="AJ237" s="3"/>
      <c r="AK237" s="3"/>
      <c r="AL237" s="3"/>
      <c r="AM237" s="3"/>
      <c r="AN237" s="3"/>
      <c r="AO237" s="3"/>
      <c r="AP237" s="3"/>
      <c r="AQ237" s="3"/>
      <c r="AR237" s="3"/>
    </row>
    <row r="238" spans="1:44" ht="51" customHeight="1" x14ac:dyDescent="0.3">
      <c r="A238" s="9" t="s">
        <v>0</v>
      </c>
      <c r="B238" s="9" t="e">
        <f>VLOOKUP(#REF!,[1]Dpto!$G$2:$I$1125,2,FALSE)</f>
        <v>#REF!</v>
      </c>
      <c r="C238" s="9" t="str">
        <f>VLOOKUP(X238,[1]Proyectos!$B$2:$D$3,3,FALSE)</f>
        <v>CONSER</v>
      </c>
      <c r="D238" s="9" t="e">
        <f>VLOOKUP(#REF!,[1]Proyectos!$D$6:$E$9,2,FALSE)</f>
        <v>#REF!</v>
      </c>
      <c r="E238" s="9" t="e">
        <f>VLOOKUP(#REF!,[1]Proyectos!$B$12:$C$22,2,FALSE)</f>
        <v>#REF!</v>
      </c>
      <c r="F238" s="9" t="e">
        <f>VLOOKUP(AC238,[1]Indi!$B$9:$C$36,2,FALSE)</f>
        <v>#N/A</v>
      </c>
      <c r="G238" s="9" t="str">
        <f>+IFERROR(IF(D238="MISIONAL",VLOOKUP(#REF!,[1]Actividades!$B$12:$C$25,2,FALSE),IF(D238="TASAS",VLOOKUP(#REF!,[1]Actividades!$B$26:$C$34,2,FALSE),IF(D238="MIPG",VLOOKUP(#REF!,[1]Actividades!$B$35:$C$41,2,FALSE),IF(D238="INFRA",VLOOKUP(#REF!,[1]Actividades!$B$42:$C$44,2,FALSE),"")))),"")</f>
        <v/>
      </c>
      <c r="H238" s="3"/>
      <c r="I238" s="7" t="s">
        <v>705</v>
      </c>
      <c r="J238" s="10" t="s">
        <v>663</v>
      </c>
      <c r="K238" s="7" t="s">
        <v>152</v>
      </c>
      <c r="L238" s="7" t="s">
        <v>159</v>
      </c>
      <c r="M238" s="7" t="s">
        <v>13</v>
      </c>
      <c r="N238" s="145" t="s">
        <v>467</v>
      </c>
      <c r="O238" s="183" t="s">
        <v>42</v>
      </c>
      <c r="P238" s="7" t="s">
        <v>6</v>
      </c>
      <c r="Q238" s="146">
        <v>155000000</v>
      </c>
      <c r="R238" s="35"/>
      <c r="S238" s="8"/>
      <c r="T238" s="8"/>
      <c r="U238" s="8"/>
      <c r="V238" s="35">
        <f t="shared" si="18"/>
        <v>155000000</v>
      </c>
      <c r="W238" s="35">
        <f t="shared" si="19"/>
        <v>155000000</v>
      </c>
      <c r="X238" s="26" t="s">
        <v>465</v>
      </c>
      <c r="Y238" s="10" t="s">
        <v>19</v>
      </c>
      <c r="Z238" s="147">
        <v>202300000000060</v>
      </c>
      <c r="AA238" s="10" t="s">
        <v>493</v>
      </c>
      <c r="AB238" s="10" t="str">
        <f t="shared" si="17"/>
        <v>3202032</v>
      </c>
      <c r="AC238" s="10"/>
      <c r="AD238" s="10" t="s">
        <v>128</v>
      </c>
      <c r="AE238" s="3"/>
      <c r="AF238" s="3"/>
      <c r="AG238" s="3"/>
      <c r="AH238" s="3"/>
      <c r="AI238" s="3"/>
      <c r="AJ238" s="3"/>
      <c r="AK238" s="3"/>
      <c r="AL238" s="3"/>
      <c r="AM238" s="3"/>
      <c r="AN238" s="3"/>
      <c r="AO238" s="3"/>
      <c r="AP238" s="3"/>
      <c r="AQ238" s="3"/>
      <c r="AR238" s="3"/>
    </row>
    <row r="239" spans="1:44" ht="51" customHeight="1" x14ac:dyDescent="0.3">
      <c r="A239" s="9" t="s">
        <v>0</v>
      </c>
      <c r="B239" s="9" t="e">
        <f>VLOOKUP(#REF!,[1]Dpto!$G$2:$I$1125,2,FALSE)</f>
        <v>#REF!</v>
      </c>
      <c r="C239" s="9" t="str">
        <f>VLOOKUP(X239,[1]Proyectos!$B$2:$D$3,3,FALSE)</f>
        <v>CONSER</v>
      </c>
      <c r="D239" s="9" t="e">
        <f>VLOOKUP(#REF!,[1]Proyectos!$D$6:$E$9,2,FALSE)</f>
        <v>#REF!</v>
      </c>
      <c r="E239" s="9" t="e">
        <f>VLOOKUP(#REF!,[1]Proyectos!$B$12:$C$22,2,FALSE)</f>
        <v>#REF!</v>
      </c>
      <c r="F239" s="9" t="e">
        <f>VLOOKUP(AC239,[1]Indi!$B$9:$C$36,2,FALSE)</f>
        <v>#N/A</v>
      </c>
      <c r="G239" s="9" t="str">
        <f>+IFERROR(IF(D239="MISIONAL",VLOOKUP(#REF!,[1]Actividades!$B$12:$C$25,2,FALSE),IF(D239="TASAS",VLOOKUP(#REF!,[1]Actividades!$B$26:$C$34,2,FALSE),IF(D239="MIPG",VLOOKUP(#REF!,[1]Actividades!$B$35:$C$41,2,FALSE),IF(D239="INFRA",VLOOKUP(#REF!,[1]Actividades!$B$42:$C$44,2,FALSE),"")))),"")</f>
        <v/>
      </c>
      <c r="H239" s="3"/>
      <c r="I239" s="7" t="s">
        <v>706</v>
      </c>
      <c r="J239" s="10" t="s">
        <v>663</v>
      </c>
      <c r="K239" s="7" t="s">
        <v>152</v>
      </c>
      <c r="L239" s="7" t="s">
        <v>159</v>
      </c>
      <c r="M239" s="7" t="s">
        <v>8</v>
      </c>
      <c r="N239" s="145" t="s">
        <v>467</v>
      </c>
      <c r="O239" s="183" t="s">
        <v>42</v>
      </c>
      <c r="P239" s="7" t="s">
        <v>6</v>
      </c>
      <c r="Q239" s="146">
        <v>847079873</v>
      </c>
      <c r="R239" s="35"/>
      <c r="S239" s="8"/>
      <c r="T239" s="8"/>
      <c r="U239" s="8"/>
      <c r="V239" s="35">
        <f t="shared" si="18"/>
        <v>847079873</v>
      </c>
      <c r="W239" s="35">
        <f t="shared" si="19"/>
        <v>847079873</v>
      </c>
      <c r="X239" s="26" t="s">
        <v>465</v>
      </c>
      <c r="Y239" s="10" t="s">
        <v>19</v>
      </c>
      <c r="Z239" s="147">
        <v>202300000000060</v>
      </c>
      <c r="AA239" s="10" t="s">
        <v>493</v>
      </c>
      <c r="AB239" s="10" t="str">
        <f t="shared" si="17"/>
        <v>3202032</v>
      </c>
      <c r="AC239" s="10"/>
      <c r="AD239" s="10" t="s">
        <v>128</v>
      </c>
      <c r="AE239" s="3"/>
      <c r="AF239" s="3"/>
      <c r="AG239" s="3"/>
      <c r="AH239" s="3"/>
      <c r="AI239" s="3"/>
      <c r="AJ239" s="3"/>
      <c r="AK239" s="3"/>
      <c r="AL239" s="3"/>
      <c r="AM239" s="3"/>
      <c r="AN239" s="3"/>
      <c r="AO239" s="3"/>
      <c r="AP239" s="3"/>
      <c r="AQ239" s="3"/>
      <c r="AR239" s="3"/>
    </row>
    <row r="240" spans="1:44" ht="51" customHeight="1" x14ac:dyDescent="0.3">
      <c r="A240" s="9" t="s">
        <v>0</v>
      </c>
      <c r="B240" s="9" t="e">
        <f>VLOOKUP(#REF!,[1]Dpto!$G$2:$I$1125,2,FALSE)</f>
        <v>#REF!</v>
      </c>
      <c r="C240" s="9" t="str">
        <f>VLOOKUP(X240,[1]Proyectos!$B$2:$D$3,3,FALSE)</f>
        <v>CONSER</v>
      </c>
      <c r="D240" s="9" t="e">
        <f>VLOOKUP(#REF!,[1]Proyectos!$D$6:$E$9,2,FALSE)</f>
        <v>#REF!</v>
      </c>
      <c r="E240" s="9" t="e">
        <f>VLOOKUP(#REF!,[1]Proyectos!$B$12:$C$22,2,FALSE)</f>
        <v>#REF!</v>
      </c>
      <c r="F240" s="9" t="e">
        <f>VLOOKUP(AC240,[1]Indi!$B$9:$C$36,2,FALSE)</f>
        <v>#N/A</v>
      </c>
      <c r="G240" s="9" t="str">
        <f>+IFERROR(IF(D240="MISIONAL",VLOOKUP(#REF!,[1]Actividades!$B$12:$C$25,2,FALSE),IF(D240="TASAS",VLOOKUP(#REF!,[1]Actividades!$B$26:$C$34,2,FALSE),IF(D240="MIPG",VLOOKUP(#REF!,[1]Actividades!$B$35:$C$41,2,FALSE),IF(D240="INFRA",VLOOKUP(#REF!,[1]Actividades!$B$42:$C$44,2,FALSE),"")))),"")</f>
        <v/>
      </c>
      <c r="H240" s="3"/>
      <c r="I240" s="7" t="s">
        <v>707</v>
      </c>
      <c r="J240" s="10" t="s">
        <v>663</v>
      </c>
      <c r="K240" s="7" t="s">
        <v>152</v>
      </c>
      <c r="L240" s="7" t="s">
        <v>159</v>
      </c>
      <c r="M240" s="7" t="s">
        <v>13</v>
      </c>
      <c r="N240" s="145" t="s">
        <v>467</v>
      </c>
      <c r="O240" s="183" t="s">
        <v>57</v>
      </c>
      <c r="P240" s="7" t="s">
        <v>6</v>
      </c>
      <c r="Q240" s="146">
        <v>470034414</v>
      </c>
      <c r="R240" s="35"/>
      <c r="S240" s="8"/>
      <c r="T240" s="8"/>
      <c r="U240" s="8"/>
      <c r="V240" s="35">
        <f t="shared" si="18"/>
        <v>470034414</v>
      </c>
      <c r="W240" s="35">
        <f t="shared" si="19"/>
        <v>470034414</v>
      </c>
      <c r="X240" s="26" t="s">
        <v>465</v>
      </c>
      <c r="Y240" s="10" t="s">
        <v>19</v>
      </c>
      <c r="Z240" s="147">
        <v>202300000000060</v>
      </c>
      <c r="AA240" s="10" t="s">
        <v>493</v>
      </c>
      <c r="AB240" s="10" t="str">
        <f t="shared" si="17"/>
        <v>3202032</v>
      </c>
      <c r="AC240" s="10"/>
      <c r="AD240" s="10" t="s">
        <v>127</v>
      </c>
      <c r="AE240" s="3"/>
      <c r="AF240" s="3"/>
      <c r="AG240" s="3"/>
      <c r="AH240" s="3"/>
      <c r="AI240" s="3"/>
      <c r="AJ240" s="3"/>
      <c r="AK240" s="3"/>
      <c r="AL240" s="3"/>
      <c r="AM240" s="3"/>
      <c r="AN240" s="3"/>
      <c r="AO240" s="3"/>
      <c r="AP240" s="3"/>
      <c r="AQ240" s="3"/>
      <c r="AR240" s="3"/>
    </row>
    <row r="241" spans="1:44" ht="51" customHeight="1" x14ac:dyDescent="0.3">
      <c r="A241" s="9" t="s">
        <v>0</v>
      </c>
      <c r="B241" s="9" t="e">
        <f>VLOOKUP(#REF!,[1]Dpto!$G$2:$I$1125,2,FALSE)</f>
        <v>#REF!</v>
      </c>
      <c r="C241" s="9" t="str">
        <f>VLOOKUP(X241,[1]Proyectos!$B$2:$D$3,3,FALSE)</f>
        <v>CONSER</v>
      </c>
      <c r="D241" s="9" t="e">
        <f>VLOOKUP(#REF!,[1]Proyectos!$D$6:$E$9,2,FALSE)</f>
        <v>#REF!</v>
      </c>
      <c r="E241" s="9" t="e">
        <f>VLOOKUP(#REF!,[1]Proyectos!$B$12:$C$22,2,FALSE)</f>
        <v>#REF!</v>
      </c>
      <c r="F241" s="9" t="e">
        <f>VLOOKUP(AC241,[1]Indi!$B$9:$C$36,2,FALSE)</f>
        <v>#N/A</v>
      </c>
      <c r="G241" s="9" t="str">
        <f>+IFERROR(IF(D241="MISIONAL",VLOOKUP(#REF!,[1]Actividades!$B$12:$C$25,2,FALSE),IF(D241="TASAS",VLOOKUP(#REF!,[1]Actividades!$B$26:$C$34,2,FALSE),IF(D241="MIPG",VLOOKUP(#REF!,[1]Actividades!$B$35:$C$41,2,FALSE),IF(D241="INFRA",VLOOKUP(#REF!,[1]Actividades!$B$42:$C$44,2,FALSE),"")))),"")</f>
        <v/>
      </c>
      <c r="H241" s="3"/>
      <c r="I241" s="7" t="s">
        <v>708</v>
      </c>
      <c r="J241" s="10" t="s">
        <v>663</v>
      </c>
      <c r="K241" s="7" t="s">
        <v>152</v>
      </c>
      <c r="L241" s="7" t="s">
        <v>159</v>
      </c>
      <c r="M241" s="7" t="s">
        <v>8</v>
      </c>
      <c r="N241" s="7" t="s">
        <v>467</v>
      </c>
      <c r="O241" s="183" t="s">
        <v>57</v>
      </c>
      <c r="P241" s="7" t="s">
        <v>6</v>
      </c>
      <c r="Q241" s="146">
        <v>942040606</v>
      </c>
      <c r="R241" s="35"/>
      <c r="S241" s="8"/>
      <c r="T241" s="8"/>
      <c r="U241" s="8"/>
      <c r="V241" s="35">
        <f t="shared" si="18"/>
        <v>942040606</v>
      </c>
      <c r="W241" s="35">
        <f t="shared" si="19"/>
        <v>942040606</v>
      </c>
      <c r="X241" s="26" t="s">
        <v>465</v>
      </c>
      <c r="Y241" s="10" t="s">
        <v>19</v>
      </c>
      <c r="Z241" s="147">
        <v>202300000000060</v>
      </c>
      <c r="AA241" s="10" t="s">
        <v>493</v>
      </c>
      <c r="AB241" s="10" t="str">
        <f t="shared" si="17"/>
        <v>3202032</v>
      </c>
      <c r="AC241" s="10"/>
      <c r="AD241" s="10" t="s">
        <v>127</v>
      </c>
      <c r="AE241" s="3"/>
      <c r="AF241" s="3"/>
      <c r="AG241" s="3"/>
      <c r="AH241" s="3"/>
      <c r="AI241" s="3"/>
      <c r="AJ241" s="3"/>
      <c r="AK241" s="3"/>
      <c r="AL241" s="3"/>
      <c r="AM241" s="3"/>
      <c r="AN241" s="3"/>
      <c r="AO241" s="3"/>
      <c r="AP241" s="3"/>
      <c r="AQ241" s="3"/>
      <c r="AR241" s="3"/>
    </row>
    <row r="242" spans="1:44" ht="51" customHeight="1" x14ac:dyDescent="0.3">
      <c r="A242" s="9" t="s">
        <v>0</v>
      </c>
      <c r="B242" s="9" t="e">
        <f>VLOOKUP(#REF!,[1]Dpto!$G$2:$I$1125,2,FALSE)</f>
        <v>#REF!</v>
      </c>
      <c r="C242" s="9" t="str">
        <f>VLOOKUP(X242,[1]Proyectos!$B$2:$D$3,3,FALSE)</f>
        <v>CONSER</v>
      </c>
      <c r="D242" s="9" t="e">
        <f>VLOOKUP(#REF!,[1]Proyectos!$D$6:$E$9,2,FALSE)</f>
        <v>#REF!</v>
      </c>
      <c r="E242" s="9" t="e">
        <f>VLOOKUP(#REF!,[1]Proyectos!$B$12:$C$22,2,FALSE)</f>
        <v>#REF!</v>
      </c>
      <c r="F242" s="9" t="e">
        <f>VLOOKUP(AC242,[1]Indi!$B$9:$C$36,2,FALSE)</f>
        <v>#N/A</v>
      </c>
      <c r="G242" s="9" t="str">
        <f>+IFERROR(IF(D242="MISIONAL",VLOOKUP(#REF!,[1]Actividades!$B$12:$C$25,2,FALSE),IF(D242="TASAS",VLOOKUP(#REF!,[1]Actividades!$B$26:$C$34,2,FALSE),IF(D242="MIPG",VLOOKUP(#REF!,[1]Actividades!$B$35:$C$41,2,FALSE),IF(D242="INFRA",VLOOKUP(#REF!,[1]Actividades!$B$42:$C$44,2,FALSE),"")))),"")</f>
        <v/>
      </c>
      <c r="H242" s="3"/>
      <c r="I242" s="7" t="s">
        <v>709</v>
      </c>
      <c r="J242" s="10" t="s">
        <v>663</v>
      </c>
      <c r="K242" s="7" t="s">
        <v>152</v>
      </c>
      <c r="L242" s="7" t="s">
        <v>159</v>
      </c>
      <c r="M242" s="7" t="s">
        <v>8</v>
      </c>
      <c r="N242" s="149" t="s">
        <v>467</v>
      </c>
      <c r="O242" s="183" t="s">
        <v>57</v>
      </c>
      <c r="P242" s="7" t="s">
        <v>6</v>
      </c>
      <c r="Q242" s="146">
        <v>79475000</v>
      </c>
      <c r="R242" s="35"/>
      <c r="S242" s="8"/>
      <c r="T242" s="8"/>
      <c r="U242" s="8"/>
      <c r="V242" s="35">
        <f t="shared" si="18"/>
        <v>79475000</v>
      </c>
      <c r="W242" s="35">
        <f t="shared" si="19"/>
        <v>79475000</v>
      </c>
      <c r="X242" s="26" t="s">
        <v>465</v>
      </c>
      <c r="Y242" s="10" t="s">
        <v>19</v>
      </c>
      <c r="Z242" s="147">
        <v>202300000000060</v>
      </c>
      <c r="AA242" s="10" t="s">
        <v>17</v>
      </c>
      <c r="AB242" s="10" t="str">
        <f t="shared" si="17"/>
        <v>3202052</v>
      </c>
      <c r="AC242" s="10"/>
      <c r="AD242" s="10" t="s">
        <v>495</v>
      </c>
      <c r="AE242" s="3"/>
      <c r="AF242" s="3"/>
      <c r="AG242" s="3"/>
      <c r="AH242" s="3"/>
      <c r="AI242" s="3"/>
      <c r="AJ242" s="3"/>
      <c r="AK242" s="3"/>
      <c r="AL242" s="3"/>
      <c r="AM242" s="3"/>
      <c r="AN242" s="3"/>
      <c r="AO242" s="3"/>
      <c r="AP242" s="3"/>
      <c r="AQ242" s="3"/>
      <c r="AR242" s="3"/>
    </row>
    <row r="243" spans="1:44" ht="51" customHeight="1" x14ac:dyDescent="0.3">
      <c r="A243" s="9" t="s">
        <v>0</v>
      </c>
      <c r="B243" s="9" t="e">
        <f>VLOOKUP(#REF!,[1]Dpto!$G$2:$I$1125,2,FALSE)</f>
        <v>#REF!</v>
      </c>
      <c r="C243" s="9" t="str">
        <f>VLOOKUP(X243,[1]Proyectos!$B$2:$D$3,3,FALSE)</f>
        <v>CONSER</v>
      </c>
      <c r="D243" s="9" t="e">
        <f>VLOOKUP(#REF!,[1]Proyectos!$D$6:$E$9,2,FALSE)</f>
        <v>#REF!</v>
      </c>
      <c r="E243" s="9" t="e">
        <f>VLOOKUP(#REF!,[1]Proyectos!$B$12:$C$22,2,FALSE)</f>
        <v>#REF!</v>
      </c>
      <c r="F243" s="9" t="e">
        <f>VLOOKUP(AC243,[1]Indi!$B$9:$C$36,2,FALSE)</f>
        <v>#N/A</v>
      </c>
      <c r="G243" s="9" t="str">
        <f>+IFERROR(IF(D243="MISIONAL",VLOOKUP(#REF!,[1]Actividades!$B$12:$C$25,2,FALSE),IF(D243="TASAS",VLOOKUP(#REF!,[1]Actividades!$B$26:$C$34,2,FALSE),IF(D243="MIPG",VLOOKUP(#REF!,[1]Actividades!$B$35:$C$41,2,FALSE),IF(D243="INFRA",VLOOKUP(#REF!,[1]Actividades!$B$42:$C$44,2,FALSE),"")))),"")</f>
        <v/>
      </c>
      <c r="H243" s="3"/>
      <c r="I243" s="7" t="s">
        <v>710</v>
      </c>
      <c r="J243" s="10" t="s">
        <v>663</v>
      </c>
      <c r="K243" s="7" t="s">
        <v>152</v>
      </c>
      <c r="L243" s="7" t="s">
        <v>159</v>
      </c>
      <c r="M243" s="7" t="s">
        <v>13</v>
      </c>
      <c r="N243" s="149" t="s">
        <v>467</v>
      </c>
      <c r="O243" s="183" t="s">
        <v>42</v>
      </c>
      <c r="P243" s="7" t="s">
        <v>154</v>
      </c>
      <c r="Q243" s="146">
        <v>690000000</v>
      </c>
      <c r="R243" s="35"/>
      <c r="S243" s="8"/>
      <c r="T243" s="8"/>
      <c r="U243" s="8"/>
      <c r="V243" s="35">
        <f t="shared" si="18"/>
        <v>690000000</v>
      </c>
      <c r="W243" s="35">
        <f t="shared" si="19"/>
        <v>690000000</v>
      </c>
      <c r="X243" s="26" t="s">
        <v>465</v>
      </c>
      <c r="Y243" s="10" t="s">
        <v>19</v>
      </c>
      <c r="Z243" s="147">
        <v>202300000000060</v>
      </c>
      <c r="AA243" s="10" t="s">
        <v>462</v>
      </c>
      <c r="AB243" s="10" t="str">
        <f t="shared" si="17"/>
        <v>3202053</v>
      </c>
      <c r="AC243" s="10"/>
      <c r="AD243" s="10" t="s">
        <v>136</v>
      </c>
      <c r="AE243" s="3"/>
      <c r="AF243" s="3"/>
      <c r="AG243" s="3"/>
      <c r="AH243" s="3"/>
      <c r="AI243" s="3"/>
      <c r="AJ243" s="3"/>
      <c r="AK243" s="3"/>
      <c r="AL243" s="3"/>
      <c r="AM243" s="3"/>
      <c r="AN243" s="3"/>
      <c r="AO243" s="3"/>
      <c r="AP243" s="3"/>
      <c r="AQ243" s="3"/>
      <c r="AR243" s="3"/>
    </row>
    <row r="244" spans="1:44" ht="51" customHeight="1" x14ac:dyDescent="0.3">
      <c r="A244" s="9" t="s">
        <v>0</v>
      </c>
      <c r="B244" s="9" t="e">
        <f>VLOOKUP(#REF!,[1]Dpto!$G$2:$I$1125,2,FALSE)</f>
        <v>#REF!</v>
      </c>
      <c r="C244" s="9" t="str">
        <f>VLOOKUP(X244,[1]Proyectos!$B$2:$D$3,3,FALSE)</f>
        <v>CONSER</v>
      </c>
      <c r="D244" s="9" t="e">
        <f>VLOOKUP(#REF!,[1]Proyectos!$D$6:$E$9,2,FALSE)</f>
        <v>#REF!</v>
      </c>
      <c r="E244" s="9" t="e">
        <f>VLOOKUP(#REF!,[1]Proyectos!$B$12:$C$22,2,FALSE)</f>
        <v>#REF!</v>
      </c>
      <c r="F244" s="9" t="e">
        <f>VLOOKUP(AC244,[1]Indi!$B$9:$C$36,2,FALSE)</f>
        <v>#N/A</v>
      </c>
      <c r="G244" s="9" t="str">
        <f>+IFERROR(IF(D244="MISIONAL",VLOOKUP(#REF!,[1]Actividades!$B$12:$C$25,2,FALSE),IF(D244="TASAS",VLOOKUP(#REF!,[1]Actividades!$B$26:$C$34,2,FALSE),IF(D244="MIPG",VLOOKUP(#REF!,[1]Actividades!$B$35:$C$41,2,FALSE),IF(D244="INFRA",VLOOKUP(#REF!,[1]Actividades!$B$42:$C$44,2,FALSE),"")))),"")</f>
        <v/>
      </c>
      <c r="H244" s="3"/>
      <c r="I244" s="7" t="s">
        <v>711</v>
      </c>
      <c r="J244" s="10" t="s">
        <v>663</v>
      </c>
      <c r="K244" s="7" t="s">
        <v>152</v>
      </c>
      <c r="L244" s="7" t="s">
        <v>159</v>
      </c>
      <c r="M244" s="7" t="s">
        <v>8</v>
      </c>
      <c r="N244" s="7" t="s">
        <v>467</v>
      </c>
      <c r="O244" s="183" t="s">
        <v>42</v>
      </c>
      <c r="P244" s="7" t="s">
        <v>6</v>
      </c>
      <c r="Q244" s="146">
        <v>119087171</v>
      </c>
      <c r="R244" s="35"/>
      <c r="S244" s="8"/>
      <c r="T244" s="8"/>
      <c r="U244" s="8"/>
      <c r="V244" s="35">
        <f t="shared" si="18"/>
        <v>119087171</v>
      </c>
      <c r="W244" s="35">
        <f t="shared" si="19"/>
        <v>119087171</v>
      </c>
      <c r="X244" s="26" t="s">
        <v>465</v>
      </c>
      <c r="Y244" s="10" t="s">
        <v>19</v>
      </c>
      <c r="Z244" s="147">
        <v>202300000000060</v>
      </c>
      <c r="AA244" s="10" t="s">
        <v>462</v>
      </c>
      <c r="AB244" s="10" t="str">
        <f t="shared" si="17"/>
        <v>3202053</v>
      </c>
      <c r="AC244" s="10"/>
      <c r="AD244" s="10" t="s">
        <v>136</v>
      </c>
      <c r="AE244" s="3"/>
      <c r="AF244" s="3"/>
      <c r="AG244" s="3"/>
      <c r="AH244" s="3"/>
      <c r="AI244" s="3"/>
      <c r="AJ244" s="3"/>
      <c r="AK244" s="3"/>
      <c r="AL244" s="3"/>
      <c r="AM244" s="3"/>
      <c r="AN244" s="3"/>
      <c r="AO244" s="3"/>
      <c r="AP244" s="3"/>
      <c r="AQ244" s="3"/>
      <c r="AR244" s="3"/>
    </row>
    <row r="245" spans="1:44" ht="51" customHeight="1" x14ac:dyDescent="0.3">
      <c r="A245" s="9" t="s">
        <v>0</v>
      </c>
      <c r="B245" s="9" t="e">
        <f>VLOOKUP(#REF!,[1]Dpto!$G$2:$I$1125,2,FALSE)</f>
        <v>#REF!</v>
      </c>
      <c r="C245" s="9" t="str">
        <f>VLOOKUP(X245,[1]Proyectos!$B$2:$D$3,3,FALSE)</f>
        <v>CONSER</v>
      </c>
      <c r="D245" s="9" t="e">
        <f>VLOOKUP(#REF!,[1]Proyectos!$D$6:$E$9,2,FALSE)</f>
        <v>#REF!</v>
      </c>
      <c r="E245" s="9" t="e">
        <f>VLOOKUP(#REF!,[1]Proyectos!$B$12:$C$22,2,FALSE)</f>
        <v>#REF!</v>
      </c>
      <c r="F245" s="9" t="e">
        <f>VLOOKUP(AC245,[1]Indi!$B$9:$C$36,2,FALSE)</f>
        <v>#N/A</v>
      </c>
      <c r="G245" s="9" t="str">
        <f>+IFERROR(IF(D245="MISIONAL",VLOOKUP(#REF!,[1]Actividades!$B$12:$C$25,2,FALSE),IF(D245="TASAS",VLOOKUP(#REF!,[1]Actividades!$B$26:$C$34,2,FALSE),IF(D245="MIPG",VLOOKUP(#REF!,[1]Actividades!$B$35:$C$41,2,FALSE),IF(D245="INFRA",VLOOKUP(#REF!,[1]Actividades!$B$42:$C$44,2,FALSE),"")))),"")</f>
        <v/>
      </c>
      <c r="H245" s="3"/>
      <c r="I245" s="7" t="s">
        <v>712</v>
      </c>
      <c r="J245" s="10" t="s">
        <v>663</v>
      </c>
      <c r="K245" s="7" t="s">
        <v>152</v>
      </c>
      <c r="L245" s="7" t="s">
        <v>159</v>
      </c>
      <c r="M245" s="7" t="s">
        <v>8</v>
      </c>
      <c r="N245" s="7" t="s">
        <v>467</v>
      </c>
      <c r="O245" s="183" t="s">
        <v>42</v>
      </c>
      <c r="P245" s="7" t="s">
        <v>6</v>
      </c>
      <c r="Q245" s="146">
        <v>114741500</v>
      </c>
      <c r="R245" s="35"/>
      <c r="S245" s="8"/>
      <c r="T245" s="8"/>
      <c r="U245" s="8"/>
      <c r="V245" s="35">
        <f t="shared" si="18"/>
        <v>114741500</v>
      </c>
      <c r="W245" s="35">
        <f t="shared" si="19"/>
        <v>114741500</v>
      </c>
      <c r="X245" s="26" t="s">
        <v>465</v>
      </c>
      <c r="Y245" s="10" t="s">
        <v>19</v>
      </c>
      <c r="Z245" s="147">
        <v>202300000000060</v>
      </c>
      <c r="AA245" s="10" t="s">
        <v>496</v>
      </c>
      <c r="AB245" s="10" t="str">
        <f t="shared" si="17"/>
        <v>3202056</v>
      </c>
      <c r="AC245" s="10"/>
      <c r="AD245" s="10" t="s">
        <v>129</v>
      </c>
      <c r="AE245" s="3"/>
      <c r="AF245" s="3"/>
      <c r="AG245" s="3"/>
      <c r="AH245" s="3"/>
      <c r="AI245" s="3"/>
      <c r="AJ245" s="3"/>
      <c r="AK245" s="3"/>
      <c r="AL245" s="3"/>
      <c r="AM245" s="3"/>
      <c r="AN245" s="3"/>
      <c r="AO245" s="3"/>
      <c r="AP245" s="3"/>
      <c r="AQ245" s="3"/>
      <c r="AR245" s="3"/>
    </row>
    <row r="246" spans="1:44" ht="51" customHeight="1" x14ac:dyDescent="0.3">
      <c r="A246" s="9" t="s">
        <v>0</v>
      </c>
      <c r="B246" s="9" t="e">
        <f>VLOOKUP(#REF!,[1]Dpto!$G$2:$I$1125,2,FALSE)</f>
        <v>#REF!</v>
      </c>
      <c r="C246" s="9" t="str">
        <f>VLOOKUP(X246,[1]Proyectos!$B$2:$D$3,3,FALSE)</f>
        <v>CONSER</v>
      </c>
      <c r="D246" s="9" t="e">
        <f>VLOOKUP(#REF!,[1]Proyectos!$D$6:$E$9,2,FALSE)</f>
        <v>#REF!</v>
      </c>
      <c r="E246" s="9" t="e">
        <f>VLOOKUP(#REF!,[1]Proyectos!$B$12:$C$22,2,FALSE)</f>
        <v>#REF!</v>
      </c>
      <c r="F246" s="9" t="e">
        <f>VLOOKUP(AC246,[1]Indi!$B$9:$C$36,2,FALSE)</f>
        <v>#N/A</v>
      </c>
      <c r="G246" s="9" t="str">
        <f>+IFERROR(IF(D246="MISIONAL",VLOOKUP(#REF!,[1]Actividades!$B$12:$C$25,2,FALSE),IF(D246="TASAS",VLOOKUP(#REF!,[1]Actividades!$B$26:$C$34,2,FALSE),IF(D246="MIPG",VLOOKUP(#REF!,[1]Actividades!$B$35:$C$41,2,FALSE),IF(D246="INFRA",VLOOKUP(#REF!,[1]Actividades!$B$42:$C$44,2,FALSE),"")))),"")</f>
        <v/>
      </c>
      <c r="H246" s="3"/>
      <c r="I246" s="7" t="s">
        <v>713</v>
      </c>
      <c r="J246" s="10" t="s">
        <v>663</v>
      </c>
      <c r="K246" s="7" t="s">
        <v>152</v>
      </c>
      <c r="L246" s="7" t="s">
        <v>159</v>
      </c>
      <c r="M246" s="7" t="s">
        <v>13</v>
      </c>
      <c r="N246" s="10" t="s">
        <v>467</v>
      </c>
      <c r="O246" s="183" t="s">
        <v>42</v>
      </c>
      <c r="P246" s="7" t="s">
        <v>6</v>
      </c>
      <c r="Q246" s="146">
        <v>63916642</v>
      </c>
      <c r="R246" s="35"/>
      <c r="S246" s="8"/>
      <c r="T246" s="8"/>
      <c r="U246" s="8"/>
      <c r="V246" s="35">
        <f t="shared" si="18"/>
        <v>63916642</v>
      </c>
      <c r="W246" s="35">
        <f t="shared" si="19"/>
        <v>63916642</v>
      </c>
      <c r="X246" s="26" t="s">
        <v>465</v>
      </c>
      <c r="Y246" s="10" t="s">
        <v>19</v>
      </c>
      <c r="Z246" s="147">
        <v>202300000000060</v>
      </c>
      <c r="AA246" s="10" t="s">
        <v>24</v>
      </c>
      <c r="AB246" s="10" t="str">
        <f t="shared" si="17"/>
        <v>3202060</v>
      </c>
      <c r="AC246" s="10"/>
      <c r="AD246" s="10" t="s">
        <v>126</v>
      </c>
      <c r="AE246" s="3"/>
      <c r="AF246" s="3"/>
      <c r="AG246" s="3"/>
      <c r="AH246" s="3"/>
      <c r="AI246" s="3"/>
      <c r="AJ246" s="3"/>
      <c r="AK246" s="3"/>
      <c r="AL246" s="3"/>
      <c r="AM246" s="3"/>
      <c r="AN246" s="3"/>
      <c r="AO246" s="3"/>
      <c r="AP246" s="3"/>
      <c r="AQ246" s="3"/>
      <c r="AR246" s="3"/>
    </row>
    <row r="247" spans="1:44" ht="51" customHeight="1" x14ac:dyDescent="0.3">
      <c r="A247" s="9" t="s">
        <v>0</v>
      </c>
      <c r="B247" s="9" t="e">
        <f>VLOOKUP(#REF!,[1]Dpto!$G$2:$I$1125,2,FALSE)</f>
        <v>#REF!</v>
      </c>
      <c r="C247" s="9" t="str">
        <f>VLOOKUP(X247,[1]Proyectos!$B$2:$D$3,3,FALSE)</f>
        <v>CONSER</v>
      </c>
      <c r="D247" s="9" t="e">
        <f>VLOOKUP(#REF!,[1]Proyectos!$D$6:$E$9,2,FALSE)</f>
        <v>#REF!</v>
      </c>
      <c r="E247" s="9" t="e">
        <f>VLOOKUP(#REF!,[1]Proyectos!$B$12:$C$22,2,FALSE)</f>
        <v>#REF!</v>
      </c>
      <c r="F247" s="9" t="e">
        <f>VLOOKUP(AC247,[1]Indi!$B$9:$C$36,2,FALSE)</f>
        <v>#N/A</v>
      </c>
      <c r="G247" s="9" t="str">
        <f>+IFERROR(IF(D247="MISIONAL",VLOOKUP(#REF!,[1]Actividades!$B$12:$C$25,2,FALSE),IF(D247="TASAS",VLOOKUP(#REF!,[1]Actividades!$B$26:$C$34,2,FALSE),IF(D247="MIPG",VLOOKUP(#REF!,[1]Actividades!$B$35:$C$41,2,FALSE),IF(D247="INFRA",VLOOKUP(#REF!,[1]Actividades!$B$42:$C$44,2,FALSE),"")))),"")</f>
        <v/>
      </c>
      <c r="H247" s="3"/>
      <c r="I247" s="7" t="s">
        <v>714</v>
      </c>
      <c r="J247" s="10" t="s">
        <v>663</v>
      </c>
      <c r="K247" s="7" t="s">
        <v>152</v>
      </c>
      <c r="L247" s="7" t="s">
        <v>159</v>
      </c>
      <c r="M247" s="7" t="s">
        <v>8</v>
      </c>
      <c r="N247" s="10" t="s">
        <v>467</v>
      </c>
      <c r="O247" s="183" t="s">
        <v>42</v>
      </c>
      <c r="P247" s="7" t="s">
        <v>6</v>
      </c>
      <c r="Q247" s="146">
        <v>458029500</v>
      </c>
      <c r="R247" s="35"/>
      <c r="S247" s="8"/>
      <c r="T247" s="8"/>
      <c r="U247" s="8"/>
      <c r="V247" s="35">
        <f t="shared" si="18"/>
        <v>458029500</v>
      </c>
      <c r="W247" s="35">
        <f t="shared" si="19"/>
        <v>458029500</v>
      </c>
      <c r="X247" s="26" t="s">
        <v>465</v>
      </c>
      <c r="Y247" s="10" t="s">
        <v>19</v>
      </c>
      <c r="Z247" s="147">
        <v>202300000000060</v>
      </c>
      <c r="AA247" s="10" t="s">
        <v>24</v>
      </c>
      <c r="AB247" s="10" t="str">
        <f t="shared" si="17"/>
        <v>3202060</v>
      </c>
      <c r="AC247" s="10"/>
      <c r="AD247" s="10" t="s">
        <v>126</v>
      </c>
      <c r="AE247" s="3"/>
      <c r="AF247" s="3"/>
      <c r="AG247" s="3"/>
      <c r="AH247" s="3"/>
      <c r="AI247" s="3"/>
      <c r="AJ247" s="3"/>
      <c r="AK247" s="3"/>
      <c r="AL247" s="3"/>
      <c r="AM247" s="3"/>
      <c r="AN247" s="3"/>
      <c r="AO247" s="3"/>
      <c r="AP247" s="3"/>
      <c r="AQ247" s="3"/>
      <c r="AR247" s="3"/>
    </row>
    <row r="248" spans="1:44" ht="51" customHeight="1" x14ac:dyDescent="0.3">
      <c r="A248" s="9" t="s">
        <v>0</v>
      </c>
      <c r="B248" s="9" t="e">
        <f>VLOOKUP(#REF!,[1]Dpto!$G$2:$I$1125,2,FALSE)</f>
        <v>#REF!</v>
      </c>
      <c r="C248" s="9" t="str">
        <f>VLOOKUP(X248,[1]Proyectos!$B$2:$D$3,3,FALSE)</f>
        <v>FORTA</v>
      </c>
      <c r="D248" s="9" t="e">
        <f>VLOOKUP(#REF!,[1]Proyectos!$D$6:$E$9,2,FALSE)</f>
        <v>#REF!</v>
      </c>
      <c r="E248" s="9" t="e">
        <f>VLOOKUP(#REF!,[1]Proyectos!$B$12:$C$22,2,FALSE)</f>
        <v>#REF!</v>
      </c>
      <c r="F248" s="9" t="e">
        <f>VLOOKUP(AC248,[1]Indi!$B$9:$C$36,2,FALSE)</f>
        <v>#N/A</v>
      </c>
      <c r="G248" s="9" t="str">
        <f>+IFERROR(IF(D248="MISIONAL",VLOOKUP(#REF!,[1]Actividades!$B$12:$C$25,2,FALSE),IF(D248="TASAS",VLOOKUP(#REF!,[1]Actividades!$B$26:$C$34,2,FALSE),IF(D248="MIPG",VLOOKUP(#REF!,[1]Actividades!$B$35:$C$41,2,FALSE),IF(D248="INFRA",VLOOKUP(#REF!,[1]Actividades!$B$42:$C$44,2,FALSE),"")))),"")</f>
        <v/>
      </c>
      <c r="H248" s="3"/>
      <c r="I248" s="7" t="s">
        <v>715</v>
      </c>
      <c r="J248" s="10" t="s">
        <v>663</v>
      </c>
      <c r="K248" s="7" t="s">
        <v>152</v>
      </c>
      <c r="L248" s="7" t="s">
        <v>159</v>
      </c>
      <c r="M248" s="7" t="s">
        <v>13</v>
      </c>
      <c r="N248" s="145" t="s">
        <v>467</v>
      </c>
      <c r="O248" s="183" t="s">
        <v>42</v>
      </c>
      <c r="P248" s="7" t="s">
        <v>6</v>
      </c>
      <c r="Q248" s="146">
        <v>4231000000</v>
      </c>
      <c r="R248" s="35"/>
      <c r="S248" s="8"/>
      <c r="T248" s="8"/>
      <c r="U248" s="8"/>
      <c r="V248" s="35">
        <f t="shared" si="18"/>
        <v>4231000000</v>
      </c>
      <c r="W248" s="35">
        <f t="shared" si="19"/>
        <v>4231000000</v>
      </c>
      <c r="X248" s="26" t="s">
        <v>1483</v>
      </c>
      <c r="Y248" s="10" t="s">
        <v>4</v>
      </c>
      <c r="Z248" s="147">
        <v>202300000000304</v>
      </c>
      <c r="AA248" s="10" t="s">
        <v>12</v>
      </c>
      <c r="AB248" s="10" t="str">
        <f t="shared" si="17"/>
        <v>3299011</v>
      </c>
      <c r="AC248" s="10"/>
      <c r="AD248" s="10" t="s">
        <v>818</v>
      </c>
      <c r="AE248" s="3"/>
      <c r="AF248" s="3"/>
      <c r="AG248" s="3"/>
      <c r="AH248" s="3"/>
      <c r="AI248" s="3"/>
      <c r="AJ248" s="3"/>
      <c r="AK248" s="3"/>
      <c r="AL248" s="3"/>
      <c r="AM248" s="3"/>
      <c r="AN248" s="3"/>
      <c r="AO248" s="3"/>
      <c r="AP248" s="3"/>
      <c r="AQ248" s="3"/>
      <c r="AR248" s="3"/>
    </row>
    <row r="249" spans="1:44" ht="51" customHeight="1" x14ac:dyDescent="0.3">
      <c r="A249" s="9" t="s">
        <v>0</v>
      </c>
      <c r="B249" s="9" t="e">
        <f>VLOOKUP(#REF!,[1]Dpto!$G$2:$I$1125,2,FALSE)</f>
        <v>#REF!</v>
      </c>
      <c r="C249" s="9" t="str">
        <f>VLOOKUP(X249,[1]Proyectos!$B$2:$D$3,3,FALSE)</f>
        <v>FORTA</v>
      </c>
      <c r="D249" s="9" t="e">
        <f>VLOOKUP(#REF!,[1]Proyectos!$D$6:$E$9,2,FALSE)</f>
        <v>#REF!</v>
      </c>
      <c r="E249" s="9" t="e">
        <f>VLOOKUP(#REF!,[1]Proyectos!$B$12:$C$22,2,FALSE)</f>
        <v>#REF!</v>
      </c>
      <c r="F249" s="9" t="e">
        <f>VLOOKUP(AC249,[1]Indi!$B$9:$C$36,2,FALSE)</f>
        <v>#N/A</v>
      </c>
      <c r="G249" s="9" t="str">
        <f>+IFERROR(IF(D249="MISIONAL",VLOOKUP(#REF!,[1]Actividades!$B$12:$C$25,2,FALSE),IF(D249="TASAS",VLOOKUP(#REF!,[1]Actividades!$B$26:$C$34,2,FALSE),IF(D249="MIPG",VLOOKUP(#REF!,[1]Actividades!$B$35:$C$41,2,FALSE),IF(D249="INFRA",VLOOKUP(#REF!,[1]Actividades!$B$42:$C$44,2,FALSE),"")))),"")</f>
        <v/>
      </c>
      <c r="H249" s="3"/>
      <c r="I249" s="7" t="s">
        <v>716</v>
      </c>
      <c r="J249" s="10" t="s">
        <v>663</v>
      </c>
      <c r="K249" s="7" t="s">
        <v>152</v>
      </c>
      <c r="L249" s="7" t="s">
        <v>159</v>
      </c>
      <c r="M249" s="7" t="s">
        <v>13</v>
      </c>
      <c r="N249" s="145" t="s">
        <v>467</v>
      </c>
      <c r="O249" s="183" t="s">
        <v>42</v>
      </c>
      <c r="P249" s="7" t="s">
        <v>6</v>
      </c>
      <c r="Q249" s="146">
        <v>790000000</v>
      </c>
      <c r="R249" s="35"/>
      <c r="S249" s="8"/>
      <c r="T249" s="8"/>
      <c r="U249" s="8"/>
      <c r="V249" s="35">
        <f t="shared" si="18"/>
        <v>790000000</v>
      </c>
      <c r="W249" s="35">
        <f t="shared" si="19"/>
        <v>790000000</v>
      </c>
      <c r="X249" s="26" t="s">
        <v>1483</v>
      </c>
      <c r="Y249" s="10" t="s">
        <v>4</v>
      </c>
      <c r="Z249" s="147">
        <v>202300000000304</v>
      </c>
      <c r="AA249" s="10" t="s">
        <v>3</v>
      </c>
      <c r="AB249" s="10" t="str">
        <f t="shared" si="17"/>
        <v>3299016</v>
      </c>
      <c r="AC249" s="10"/>
      <c r="AD249" s="10" t="s">
        <v>244</v>
      </c>
      <c r="AE249" s="3"/>
      <c r="AF249" s="3"/>
      <c r="AG249" s="3"/>
      <c r="AH249" s="3"/>
      <c r="AI249" s="3"/>
      <c r="AJ249" s="3"/>
      <c r="AK249" s="3"/>
      <c r="AL249" s="3"/>
      <c r="AM249" s="3"/>
      <c r="AN249" s="3"/>
      <c r="AO249" s="3"/>
      <c r="AP249" s="3"/>
      <c r="AQ249" s="3"/>
      <c r="AR249" s="3"/>
    </row>
    <row r="250" spans="1:44" ht="51" customHeight="1" x14ac:dyDescent="0.3">
      <c r="A250" s="9" t="s">
        <v>0</v>
      </c>
      <c r="B250" s="9" t="e">
        <f>VLOOKUP(#REF!,[1]Dpto!$G$2:$I$1125,2,FALSE)</f>
        <v>#REF!</v>
      </c>
      <c r="C250" s="9" t="str">
        <f>VLOOKUP(X250,[1]Proyectos!$B$2:$D$3,3,FALSE)</f>
        <v>CONSER</v>
      </c>
      <c r="D250" s="9" t="e">
        <f>VLOOKUP(#REF!,[1]Proyectos!$D$6:$E$9,2,FALSE)</f>
        <v>#REF!</v>
      </c>
      <c r="E250" s="9" t="e">
        <f>VLOOKUP(#REF!,[1]Proyectos!$B$12:$C$22,2,FALSE)</f>
        <v>#REF!</v>
      </c>
      <c r="F250" s="9" t="e">
        <f>VLOOKUP(AC250,[1]Indi!$B$9:$C$36,2,FALSE)</f>
        <v>#N/A</v>
      </c>
      <c r="G250" s="9" t="str">
        <f>+IFERROR(IF(D250="MISIONAL",VLOOKUP(#REF!,[1]Actividades!$B$12:$C$25,2,FALSE),IF(D250="TASAS",VLOOKUP(#REF!,[1]Actividades!$B$26:$C$34,2,FALSE),IF(D250="MIPG",VLOOKUP(#REF!,[1]Actividades!$B$35:$C$41,2,FALSE),IF(D250="INFRA",VLOOKUP(#REF!,[1]Actividades!$B$42:$C$44,2,FALSE),"")))),"")</f>
        <v/>
      </c>
      <c r="H250" s="3"/>
      <c r="I250" s="7" t="s">
        <v>1606</v>
      </c>
      <c r="J250" s="10" t="s">
        <v>663</v>
      </c>
      <c r="K250" s="7" t="s">
        <v>152</v>
      </c>
      <c r="L250" s="7" t="s">
        <v>158</v>
      </c>
      <c r="M250" s="7" t="s">
        <v>103</v>
      </c>
      <c r="N250" s="145" t="s">
        <v>466</v>
      </c>
      <c r="O250" s="183" t="s">
        <v>7</v>
      </c>
      <c r="P250" s="7" t="s">
        <v>6</v>
      </c>
      <c r="Q250" s="146">
        <v>160701500</v>
      </c>
      <c r="R250" s="35"/>
      <c r="S250" s="8"/>
      <c r="T250" s="8"/>
      <c r="U250" s="8"/>
      <c r="V250" s="35">
        <f t="shared" si="18"/>
        <v>160701500</v>
      </c>
      <c r="W250" s="35">
        <f t="shared" si="19"/>
        <v>160701500</v>
      </c>
      <c r="X250" s="26" t="s">
        <v>465</v>
      </c>
      <c r="Y250" s="10" t="s">
        <v>19</v>
      </c>
      <c r="Z250" s="147">
        <v>202300000000060</v>
      </c>
      <c r="AA250" s="10" t="s">
        <v>30</v>
      </c>
      <c r="AB250" s="10" t="str">
        <f t="shared" si="17"/>
        <v>3202008</v>
      </c>
      <c r="AC250" s="10"/>
      <c r="AD250" s="10" t="s">
        <v>492</v>
      </c>
      <c r="AE250" s="3"/>
      <c r="AF250" s="3"/>
      <c r="AG250" s="3"/>
      <c r="AH250" s="3"/>
      <c r="AI250" s="3"/>
      <c r="AJ250" s="3"/>
      <c r="AK250" s="3"/>
      <c r="AL250" s="3"/>
      <c r="AM250" s="3"/>
      <c r="AN250" s="3"/>
      <c r="AO250" s="3"/>
      <c r="AP250" s="3"/>
      <c r="AQ250" s="3"/>
      <c r="AR250" s="3"/>
    </row>
    <row r="251" spans="1:44" ht="51" customHeight="1" x14ac:dyDescent="0.3">
      <c r="A251" s="9" t="s">
        <v>0</v>
      </c>
      <c r="B251" s="9" t="e">
        <f>VLOOKUP(#REF!,[1]Dpto!$G$2:$I$1125,2,FALSE)</f>
        <v>#REF!</v>
      </c>
      <c r="C251" s="9" t="str">
        <f>VLOOKUP(X251,[1]Proyectos!$B$2:$D$3,3,FALSE)</f>
        <v>CONSER</v>
      </c>
      <c r="D251" s="9" t="e">
        <f>VLOOKUP(#REF!,[1]Proyectos!$D$6:$E$9,2,FALSE)</f>
        <v>#REF!</v>
      </c>
      <c r="E251" s="9" t="e">
        <f>VLOOKUP(#REF!,[1]Proyectos!$B$12:$C$22,2,FALSE)</f>
        <v>#REF!</v>
      </c>
      <c r="F251" s="9" t="e">
        <f>VLOOKUP(AC251,[1]Indi!$B$9:$C$36,2,FALSE)</f>
        <v>#N/A</v>
      </c>
      <c r="G251" s="9" t="str">
        <f>+IFERROR(IF(D251="MISIONAL",VLOOKUP(#REF!,[1]Actividades!$B$12:$C$25,2,FALSE),IF(D251="TASAS",VLOOKUP(#REF!,[1]Actividades!$B$26:$C$34,2,FALSE),IF(D251="MIPG",VLOOKUP(#REF!,[1]Actividades!$B$35:$C$41,2,FALSE),IF(D251="INFRA",VLOOKUP(#REF!,[1]Actividades!$B$42:$C$44,2,FALSE),"")))),"")</f>
        <v/>
      </c>
      <c r="H251" s="3"/>
      <c r="I251" s="7" t="s">
        <v>718</v>
      </c>
      <c r="J251" s="10" t="s">
        <v>663</v>
      </c>
      <c r="K251" s="7" t="s">
        <v>152</v>
      </c>
      <c r="L251" s="7" t="s">
        <v>158</v>
      </c>
      <c r="M251" s="7" t="s">
        <v>13</v>
      </c>
      <c r="N251" s="7" t="s">
        <v>467</v>
      </c>
      <c r="O251" s="183" t="s">
        <v>7</v>
      </c>
      <c r="P251" s="7" t="s">
        <v>6</v>
      </c>
      <c r="Q251" s="146">
        <v>78907227</v>
      </c>
      <c r="R251" s="35">
        <v>456512</v>
      </c>
      <c r="S251" s="8"/>
      <c r="T251" s="8"/>
      <c r="U251" s="8"/>
      <c r="V251" s="35">
        <f t="shared" si="18"/>
        <v>78450715</v>
      </c>
      <c r="W251" s="35">
        <f t="shared" si="19"/>
        <v>78450715</v>
      </c>
      <c r="X251" s="26" t="s">
        <v>465</v>
      </c>
      <c r="Y251" s="10" t="s">
        <v>19</v>
      </c>
      <c r="Z251" s="147">
        <v>202300000000060</v>
      </c>
      <c r="AA251" s="10" t="s">
        <v>30</v>
      </c>
      <c r="AB251" s="10" t="str">
        <f t="shared" si="17"/>
        <v>3202008</v>
      </c>
      <c r="AC251" s="10"/>
      <c r="AD251" s="10" t="s">
        <v>492</v>
      </c>
      <c r="AE251" s="3"/>
      <c r="AF251" s="3"/>
      <c r="AG251" s="3"/>
      <c r="AH251" s="3"/>
      <c r="AI251" s="3"/>
      <c r="AJ251" s="3"/>
      <c r="AK251" s="3"/>
      <c r="AL251" s="3"/>
      <c r="AM251" s="3"/>
      <c r="AN251" s="3"/>
      <c r="AO251" s="3"/>
      <c r="AP251" s="3"/>
      <c r="AQ251" s="3"/>
      <c r="AR251" s="3"/>
    </row>
    <row r="252" spans="1:44" ht="51" customHeight="1" x14ac:dyDescent="0.3">
      <c r="A252" s="9" t="s">
        <v>0</v>
      </c>
      <c r="B252" s="9" t="e">
        <f>VLOOKUP(#REF!,[1]Dpto!$G$2:$I$1125,2,FALSE)</f>
        <v>#REF!</v>
      </c>
      <c r="C252" s="9" t="str">
        <f>VLOOKUP(X252,[1]Proyectos!$B$2:$D$3,3,FALSE)</f>
        <v>CONSER</v>
      </c>
      <c r="D252" s="9" t="e">
        <f>VLOOKUP(#REF!,[1]Proyectos!$D$6:$E$9,2,FALSE)</f>
        <v>#REF!</v>
      </c>
      <c r="E252" s="9" t="e">
        <f>VLOOKUP(#REF!,[1]Proyectos!$B$12:$C$22,2,FALSE)</f>
        <v>#REF!</v>
      </c>
      <c r="F252" s="9" t="e">
        <f>VLOOKUP(AC252,[1]Indi!$B$9:$C$36,2,FALSE)</f>
        <v>#N/A</v>
      </c>
      <c r="G252" s="9" t="str">
        <f>+IFERROR(IF(D252="MISIONAL",VLOOKUP(#REF!,[1]Actividades!$B$12:$C$25,2,FALSE),IF(D252="TASAS",VLOOKUP(#REF!,[1]Actividades!$B$26:$C$34,2,FALSE),IF(D252="MIPG",VLOOKUP(#REF!,[1]Actividades!$B$35:$C$41,2,FALSE),IF(D252="INFRA",VLOOKUP(#REF!,[1]Actividades!$B$42:$C$44,2,FALSE),"")))),"")</f>
        <v/>
      </c>
      <c r="H252" s="3"/>
      <c r="I252" s="7" t="s">
        <v>719</v>
      </c>
      <c r="J252" s="10" t="s">
        <v>663</v>
      </c>
      <c r="K252" s="7" t="s">
        <v>152</v>
      </c>
      <c r="L252" s="7" t="s">
        <v>158</v>
      </c>
      <c r="M252" s="7" t="s">
        <v>8</v>
      </c>
      <c r="N252" s="149" t="s">
        <v>467</v>
      </c>
      <c r="O252" s="183" t="s">
        <v>7</v>
      </c>
      <c r="P252" s="7" t="s">
        <v>6</v>
      </c>
      <c r="Q252" s="146">
        <v>73953000</v>
      </c>
      <c r="R252" s="35"/>
      <c r="S252" s="8"/>
      <c r="T252" s="8"/>
      <c r="U252" s="8"/>
      <c r="V252" s="35">
        <f t="shared" si="18"/>
        <v>73953000</v>
      </c>
      <c r="W252" s="35">
        <f t="shared" si="19"/>
        <v>73953000</v>
      </c>
      <c r="X252" s="26" t="s">
        <v>465</v>
      </c>
      <c r="Y252" s="10" t="s">
        <v>19</v>
      </c>
      <c r="Z252" s="147">
        <v>202300000000060</v>
      </c>
      <c r="AA252" s="10" t="s">
        <v>30</v>
      </c>
      <c r="AB252" s="10" t="str">
        <f t="shared" si="17"/>
        <v>3202008</v>
      </c>
      <c r="AC252" s="10"/>
      <c r="AD252" s="10" t="s">
        <v>492</v>
      </c>
      <c r="AE252" s="3"/>
      <c r="AF252" s="3"/>
      <c r="AG252" s="3"/>
      <c r="AH252" s="3"/>
      <c r="AI252" s="3"/>
      <c r="AJ252" s="3"/>
      <c r="AK252" s="3"/>
      <c r="AL252" s="3"/>
      <c r="AM252" s="3"/>
      <c r="AN252" s="3"/>
      <c r="AO252" s="3"/>
      <c r="AP252" s="3"/>
      <c r="AQ252" s="3"/>
      <c r="AR252" s="3"/>
    </row>
    <row r="253" spans="1:44" ht="51" customHeight="1" x14ac:dyDescent="0.3">
      <c r="A253" s="9" t="s">
        <v>0</v>
      </c>
      <c r="B253" s="9" t="e">
        <f>VLOOKUP(#REF!,[1]Dpto!$G$2:$I$1125,2,FALSE)</f>
        <v>#REF!</v>
      </c>
      <c r="C253" s="9" t="str">
        <f>VLOOKUP(X253,[1]Proyectos!$B$2:$D$3,3,FALSE)</f>
        <v>CONSER</v>
      </c>
      <c r="D253" s="9" t="e">
        <f>VLOOKUP(#REF!,[1]Proyectos!$D$6:$E$9,2,FALSE)</f>
        <v>#REF!</v>
      </c>
      <c r="E253" s="9" t="e">
        <f>VLOOKUP(#REF!,[1]Proyectos!$B$12:$C$22,2,FALSE)</f>
        <v>#REF!</v>
      </c>
      <c r="F253" s="9" t="e">
        <f>VLOOKUP(AC253,[1]Indi!$B$9:$C$36,2,FALSE)</f>
        <v>#N/A</v>
      </c>
      <c r="G253" s="9" t="str">
        <f>+IFERROR(IF(D253="MISIONAL",VLOOKUP(#REF!,[1]Actividades!$B$12:$C$25,2,FALSE),IF(D253="TASAS",VLOOKUP(#REF!,[1]Actividades!$B$26:$C$34,2,FALSE),IF(D253="MIPG",VLOOKUP(#REF!,[1]Actividades!$B$35:$C$41,2,FALSE),IF(D253="INFRA",VLOOKUP(#REF!,[1]Actividades!$B$42:$C$44,2,FALSE),"")))),"")</f>
        <v/>
      </c>
      <c r="H253" s="3"/>
      <c r="I253" s="7" t="s">
        <v>1607</v>
      </c>
      <c r="J253" s="10" t="s">
        <v>663</v>
      </c>
      <c r="K253" s="7" t="s">
        <v>152</v>
      </c>
      <c r="L253" s="7" t="s">
        <v>158</v>
      </c>
      <c r="M253" s="7" t="s">
        <v>103</v>
      </c>
      <c r="N253" s="149" t="s">
        <v>466</v>
      </c>
      <c r="O253" s="183" t="s">
        <v>7</v>
      </c>
      <c r="P253" s="7" t="s">
        <v>6</v>
      </c>
      <c r="Q253" s="146">
        <v>53264167</v>
      </c>
      <c r="R253" s="35"/>
      <c r="S253" s="8">
        <v>97867</v>
      </c>
      <c r="T253" s="8"/>
      <c r="U253" s="8"/>
      <c r="V253" s="35">
        <f t="shared" si="18"/>
        <v>53362034</v>
      </c>
      <c r="W253" s="35">
        <f t="shared" si="19"/>
        <v>53362034</v>
      </c>
      <c r="X253" s="26" t="s">
        <v>465</v>
      </c>
      <c r="Y253" s="10" t="s">
        <v>19</v>
      </c>
      <c r="Z253" s="147">
        <v>202300000000060</v>
      </c>
      <c r="AA253" s="10" t="s">
        <v>493</v>
      </c>
      <c r="AB253" s="10" t="str">
        <f t="shared" si="17"/>
        <v>3202032</v>
      </c>
      <c r="AC253" s="10"/>
      <c r="AD253" s="10" t="s">
        <v>128</v>
      </c>
      <c r="AE253" s="3"/>
      <c r="AF253" s="3"/>
      <c r="AG253" s="3"/>
      <c r="AH253" s="3"/>
      <c r="AI253" s="3"/>
      <c r="AJ253" s="3"/>
      <c r="AK253" s="3"/>
      <c r="AL253" s="3"/>
      <c r="AM253" s="3"/>
      <c r="AN253" s="3"/>
      <c r="AO253" s="3"/>
      <c r="AP253" s="3"/>
      <c r="AQ253" s="3"/>
      <c r="AR253" s="3"/>
    </row>
    <row r="254" spans="1:44" ht="51" customHeight="1" x14ac:dyDescent="0.3">
      <c r="A254" s="9" t="s">
        <v>0</v>
      </c>
      <c r="B254" s="9" t="e">
        <f>VLOOKUP(#REF!,[1]Dpto!$G$2:$I$1125,2,FALSE)</f>
        <v>#REF!</v>
      </c>
      <c r="C254" s="9" t="str">
        <f>VLOOKUP(X254,[1]Proyectos!$B$2:$D$3,3,FALSE)</f>
        <v>CONSER</v>
      </c>
      <c r="D254" s="9" t="e">
        <f>VLOOKUP(#REF!,[1]Proyectos!$D$6:$E$9,2,FALSE)</f>
        <v>#REF!</v>
      </c>
      <c r="E254" s="9" t="e">
        <f>VLOOKUP(#REF!,[1]Proyectos!$B$12:$C$22,2,FALSE)</f>
        <v>#REF!</v>
      </c>
      <c r="F254" s="9" t="e">
        <f>VLOOKUP(AC254,[1]Indi!$B$9:$C$36,2,FALSE)</f>
        <v>#N/A</v>
      </c>
      <c r="G254" s="9" t="str">
        <f>+IFERROR(IF(D254="MISIONAL",VLOOKUP(#REF!,[1]Actividades!$B$12:$C$25,2,FALSE),IF(D254="TASAS",VLOOKUP(#REF!,[1]Actividades!$B$26:$C$34,2,FALSE),IF(D254="MIPG",VLOOKUP(#REF!,[1]Actividades!$B$35:$C$41,2,FALSE),IF(D254="INFRA",VLOOKUP(#REF!,[1]Actividades!$B$42:$C$44,2,FALSE),"")))),"")</f>
        <v/>
      </c>
      <c r="H254" s="3"/>
      <c r="I254" s="7" t="s">
        <v>721</v>
      </c>
      <c r="J254" s="10" t="s">
        <v>663</v>
      </c>
      <c r="K254" s="7" t="s">
        <v>152</v>
      </c>
      <c r="L254" s="7" t="s">
        <v>158</v>
      </c>
      <c r="M254" s="7" t="s">
        <v>13</v>
      </c>
      <c r="N254" s="149" t="s">
        <v>467</v>
      </c>
      <c r="O254" s="183" t="s">
        <v>7</v>
      </c>
      <c r="P254" s="7" t="s">
        <v>6</v>
      </c>
      <c r="Q254" s="146">
        <v>110128668</v>
      </c>
      <c r="R254" s="35"/>
      <c r="S254" s="8">
        <v>16518</v>
      </c>
      <c r="T254" s="8"/>
      <c r="U254" s="8"/>
      <c r="V254" s="35">
        <f t="shared" si="18"/>
        <v>110145186</v>
      </c>
      <c r="W254" s="35">
        <f t="shared" si="19"/>
        <v>110145186</v>
      </c>
      <c r="X254" s="26" t="s">
        <v>465</v>
      </c>
      <c r="Y254" s="10" t="s">
        <v>19</v>
      </c>
      <c r="Z254" s="147">
        <v>202300000000060</v>
      </c>
      <c r="AA254" s="10" t="s">
        <v>493</v>
      </c>
      <c r="AB254" s="10" t="str">
        <f t="shared" si="17"/>
        <v>3202032</v>
      </c>
      <c r="AC254" s="10"/>
      <c r="AD254" s="10" t="s">
        <v>128</v>
      </c>
      <c r="AE254" s="3"/>
      <c r="AF254" s="3"/>
      <c r="AG254" s="3"/>
      <c r="AH254" s="3"/>
      <c r="AI254" s="3"/>
      <c r="AJ254" s="3"/>
      <c r="AK254" s="3"/>
      <c r="AL254" s="3"/>
      <c r="AM254" s="3"/>
      <c r="AN254" s="3"/>
      <c r="AO254" s="3"/>
      <c r="AP254" s="3"/>
      <c r="AQ254" s="3"/>
      <c r="AR254" s="3"/>
    </row>
    <row r="255" spans="1:44" ht="51" customHeight="1" x14ac:dyDescent="0.3">
      <c r="A255" s="9" t="s">
        <v>0</v>
      </c>
      <c r="B255" s="9" t="e">
        <f>VLOOKUP(#REF!,[1]Dpto!$G$2:$I$1125,2,FALSE)</f>
        <v>#REF!</v>
      </c>
      <c r="C255" s="9" t="str">
        <f>VLOOKUP(X255,[1]Proyectos!$B$2:$D$3,3,FALSE)</f>
        <v>CONSER</v>
      </c>
      <c r="D255" s="9" t="e">
        <f>VLOOKUP(#REF!,[1]Proyectos!$D$6:$E$9,2,FALSE)</f>
        <v>#REF!</v>
      </c>
      <c r="E255" s="9" t="e">
        <f>VLOOKUP(#REF!,[1]Proyectos!$B$12:$C$22,2,FALSE)</f>
        <v>#REF!</v>
      </c>
      <c r="F255" s="9" t="e">
        <f>VLOOKUP(AC255,[1]Indi!$B$9:$C$36,2,FALSE)</f>
        <v>#N/A</v>
      </c>
      <c r="G255" s="9" t="str">
        <f>+IFERROR(IF(D255="MISIONAL",VLOOKUP(#REF!,[1]Actividades!$B$12:$C$25,2,FALSE),IF(D255="TASAS",VLOOKUP(#REF!,[1]Actividades!$B$26:$C$34,2,FALSE),IF(D255="MIPG",VLOOKUP(#REF!,[1]Actividades!$B$35:$C$41,2,FALSE),IF(D255="INFRA",VLOOKUP(#REF!,[1]Actividades!$B$42:$C$44,2,FALSE),"")))),"")</f>
        <v/>
      </c>
      <c r="H255" s="3"/>
      <c r="I255" s="7" t="s">
        <v>722</v>
      </c>
      <c r="J255" s="10" t="s">
        <v>663</v>
      </c>
      <c r="K255" s="7" t="s">
        <v>152</v>
      </c>
      <c r="L255" s="7" t="s">
        <v>158</v>
      </c>
      <c r="M255" s="7" t="s">
        <v>8</v>
      </c>
      <c r="N255" s="7" t="s">
        <v>467</v>
      </c>
      <c r="O255" s="183" t="s">
        <v>7</v>
      </c>
      <c r="P255" s="7" t="s">
        <v>6</v>
      </c>
      <c r="Q255" s="146">
        <v>7725000</v>
      </c>
      <c r="R255" s="35"/>
      <c r="S255" s="8"/>
      <c r="T255" s="8"/>
      <c r="U255" s="8"/>
      <c r="V255" s="35">
        <f t="shared" si="18"/>
        <v>7725000</v>
      </c>
      <c r="W255" s="35">
        <f t="shared" si="19"/>
        <v>7725000</v>
      </c>
      <c r="X255" s="26" t="s">
        <v>465</v>
      </c>
      <c r="Y255" s="10" t="s">
        <v>19</v>
      </c>
      <c r="Z255" s="147">
        <v>202300000000060</v>
      </c>
      <c r="AA255" s="10" t="s">
        <v>493</v>
      </c>
      <c r="AB255" s="10" t="str">
        <f t="shared" si="17"/>
        <v>3202032</v>
      </c>
      <c r="AC255" s="10"/>
      <c r="AD255" s="10" t="s">
        <v>128</v>
      </c>
      <c r="AE255" s="3"/>
      <c r="AF255" s="3"/>
      <c r="AG255" s="3"/>
      <c r="AH255" s="3"/>
      <c r="AI255" s="3"/>
      <c r="AJ255" s="3"/>
      <c r="AK255" s="3"/>
      <c r="AL255" s="3"/>
      <c r="AM255" s="3"/>
      <c r="AN255" s="3"/>
      <c r="AO255" s="3"/>
      <c r="AP255" s="3"/>
      <c r="AQ255" s="3"/>
      <c r="AR255" s="3"/>
    </row>
    <row r="256" spans="1:44" ht="51" customHeight="1" x14ac:dyDescent="0.3">
      <c r="A256" s="9" t="s">
        <v>0</v>
      </c>
      <c r="B256" s="9" t="e">
        <f>VLOOKUP(#REF!,[1]Dpto!$G$2:$I$1125,2,FALSE)</f>
        <v>#REF!</v>
      </c>
      <c r="C256" s="9" t="str">
        <f>VLOOKUP(X256,[1]Proyectos!$B$2:$D$3,3,FALSE)</f>
        <v>CONSER</v>
      </c>
      <c r="D256" s="9" t="e">
        <f>VLOOKUP(#REF!,[1]Proyectos!$D$6:$E$9,2,FALSE)</f>
        <v>#REF!</v>
      </c>
      <c r="E256" s="9" t="e">
        <f>VLOOKUP(#REF!,[1]Proyectos!$B$12:$C$22,2,FALSE)</f>
        <v>#REF!</v>
      </c>
      <c r="F256" s="9" t="e">
        <f>VLOOKUP(AC256,[1]Indi!$B$9:$C$36,2,FALSE)</f>
        <v>#N/A</v>
      </c>
      <c r="G256" s="9" t="str">
        <f>+IFERROR(IF(D256="MISIONAL",VLOOKUP(#REF!,[1]Actividades!$B$12:$C$25,2,FALSE),IF(D256="TASAS",VLOOKUP(#REF!,[1]Actividades!$B$26:$C$34,2,FALSE),IF(D256="MIPG",VLOOKUP(#REF!,[1]Actividades!$B$35:$C$41,2,FALSE),IF(D256="INFRA",VLOOKUP(#REF!,[1]Actividades!$B$42:$C$44,2,FALSE),"")))),"")</f>
        <v/>
      </c>
      <c r="H256" s="3"/>
      <c r="I256" s="7" t="s">
        <v>1608</v>
      </c>
      <c r="J256" s="10" t="s">
        <v>663</v>
      </c>
      <c r="K256" s="7" t="s">
        <v>152</v>
      </c>
      <c r="L256" s="7" t="s">
        <v>158</v>
      </c>
      <c r="M256" s="7" t="s">
        <v>103</v>
      </c>
      <c r="N256" s="145" t="s">
        <v>466</v>
      </c>
      <c r="O256" s="183" t="s">
        <v>7</v>
      </c>
      <c r="P256" s="7" t="s">
        <v>6</v>
      </c>
      <c r="Q256" s="146">
        <v>21593000</v>
      </c>
      <c r="R256" s="35"/>
      <c r="S256" s="8">
        <v>45262</v>
      </c>
      <c r="T256" s="8"/>
      <c r="U256" s="8"/>
      <c r="V256" s="35">
        <f t="shared" si="18"/>
        <v>21638262</v>
      </c>
      <c r="W256" s="35">
        <f t="shared" si="19"/>
        <v>21638262</v>
      </c>
      <c r="X256" s="26" t="s">
        <v>465</v>
      </c>
      <c r="Y256" s="10" t="s">
        <v>19</v>
      </c>
      <c r="Z256" s="147">
        <v>202300000000060</v>
      </c>
      <c r="AA256" s="10" t="s">
        <v>60</v>
      </c>
      <c r="AB256" s="10" t="str">
        <f t="shared" si="17"/>
        <v>3202038</v>
      </c>
      <c r="AC256" s="10"/>
      <c r="AD256" s="10" t="s">
        <v>134</v>
      </c>
      <c r="AE256" s="3"/>
      <c r="AF256" s="3"/>
      <c r="AG256" s="3"/>
      <c r="AH256" s="3"/>
      <c r="AI256" s="3"/>
      <c r="AJ256" s="3"/>
      <c r="AK256" s="3"/>
      <c r="AL256" s="3"/>
      <c r="AM256" s="3"/>
      <c r="AN256" s="3"/>
      <c r="AO256" s="3"/>
      <c r="AP256" s="3"/>
      <c r="AQ256" s="3"/>
      <c r="AR256" s="3"/>
    </row>
    <row r="257" spans="1:44" ht="51" customHeight="1" x14ac:dyDescent="0.3">
      <c r="A257" s="9" t="s">
        <v>0</v>
      </c>
      <c r="B257" s="9" t="e">
        <f>VLOOKUP(#REF!,[1]Dpto!$G$2:$I$1125,2,FALSE)</f>
        <v>#REF!</v>
      </c>
      <c r="C257" s="9" t="str">
        <f>VLOOKUP(X257,[1]Proyectos!$B$2:$D$3,3,FALSE)</f>
        <v>CONSER</v>
      </c>
      <c r="D257" s="9" t="e">
        <f>VLOOKUP(#REF!,[1]Proyectos!$D$6:$E$9,2,FALSE)</f>
        <v>#REF!</v>
      </c>
      <c r="E257" s="9" t="e">
        <f>VLOOKUP(#REF!,[1]Proyectos!$B$12:$C$22,2,FALSE)</f>
        <v>#REF!</v>
      </c>
      <c r="F257" s="9" t="e">
        <f>VLOOKUP(AC257,[1]Indi!$B$9:$C$36,2,FALSE)</f>
        <v>#N/A</v>
      </c>
      <c r="G257" s="9" t="str">
        <f>+IFERROR(IF(D257="MISIONAL",VLOOKUP(#REF!,[1]Actividades!$B$12:$C$25,2,FALSE),IF(D257="TASAS",VLOOKUP(#REF!,[1]Actividades!$B$26:$C$34,2,FALSE),IF(D257="MIPG",VLOOKUP(#REF!,[1]Actividades!$B$35:$C$41,2,FALSE),IF(D257="INFRA",VLOOKUP(#REF!,[1]Actividades!$B$42:$C$44,2,FALSE),"")))),"")</f>
        <v/>
      </c>
      <c r="H257" s="3"/>
      <c r="I257" s="7" t="s">
        <v>724</v>
      </c>
      <c r="J257" s="10" t="s">
        <v>663</v>
      </c>
      <c r="K257" s="7" t="s">
        <v>152</v>
      </c>
      <c r="L257" s="7" t="s">
        <v>158</v>
      </c>
      <c r="M257" s="7" t="s">
        <v>13</v>
      </c>
      <c r="N257" s="10" t="s">
        <v>467</v>
      </c>
      <c r="O257" s="183" t="s">
        <v>7</v>
      </c>
      <c r="P257" s="7" t="s">
        <v>6</v>
      </c>
      <c r="Q257" s="146">
        <v>40000000</v>
      </c>
      <c r="R257" s="35"/>
      <c r="S257" s="8">
        <v>184593</v>
      </c>
      <c r="T257" s="8"/>
      <c r="U257" s="8"/>
      <c r="V257" s="35">
        <f t="shared" si="18"/>
        <v>40184593</v>
      </c>
      <c r="W257" s="35">
        <f t="shared" si="19"/>
        <v>40184593</v>
      </c>
      <c r="X257" s="26" t="s">
        <v>465</v>
      </c>
      <c r="Y257" s="10" t="s">
        <v>19</v>
      </c>
      <c r="Z257" s="147">
        <v>202300000000060</v>
      </c>
      <c r="AA257" s="10" t="s">
        <v>60</v>
      </c>
      <c r="AB257" s="10" t="str">
        <f t="shared" si="17"/>
        <v>3202038</v>
      </c>
      <c r="AC257" s="10"/>
      <c r="AD257" s="10" t="s">
        <v>134</v>
      </c>
      <c r="AE257" s="3"/>
      <c r="AF257" s="3"/>
      <c r="AG257" s="3"/>
      <c r="AH257" s="3"/>
      <c r="AI257" s="3"/>
      <c r="AJ257" s="3"/>
      <c r="AK257" s="3"/>
      <c r="AL257" s="3"/>
      <c r="AM257" s="3"/>
      <c r="AN257" s="3"/>
      <c r="AO257" s="3"/>
      <c r="AP257" s="3"/>
      <c r="AQ257" s="3"/>
      <c r="AR257" s="3"/>
    </row>
    <row r="258" spans="1:44" ht="51" customHeight="1" x14ac:dyDescent="0.3">
      <c r="A258" s="9" t="s">
        <v>0</v>
      </c>
      <c r="B258" s="9" t="e">
        <f>VLOOKUP(#REF!,[1]Dpto!$G$2:$I$1125,2,FALSE)</f>
        <v>#REF!</v>
      </c>
      <c r="C258" s="9" t="str">
        <f>VLOOKUP(X258,[1]Proyectos!$B$2:$D$3,3,FALSE)</f>
        <v>CONSER</v>
      </c>
      <c r="D258" s="9" t="e">
        <f>VLOOKUP(#REF!,[1]Proyectos!$D$6:$E$9,2,FALSE)</f>
        <v>#REF!</v>
      </c>
      <c r="E258" s="9" t="e">
        <f>VLOOKUP(#REF!,[1]Proyectos!$B$12:$C$22,2,FALSE)</f>
        <v>#REF!</v>
      </c>
      <c r="F258" s="9" t="e">
        <f>VLOOKUP(AC258,[1]Indi!$B$9:$C$36,2,FALSE)</f>
        <v>#N/A</v>
      </c>
      <c r="G258" s="9" t="str">
        <f>+IFERROR(IF(D258="MISIONAL",VLOOKUP(#REF!,[1]Actividades!$B$12:$C$25,2,FALSE),IF(D258="TASAS",VLOOKUP(#REF!,[1]Actividades!$B$26:$C$34,2,FALSE),IF(D258="MIPG",VLOOKUP(#REF!,[1]Actividades!$B$35:$C$41,2,FALSE),IF(D258="INFRA",VLOOKUP(#REF!,[1]Actividades!$B$42:$C$44,2,FALSE),"")))),"")</f>
        <v/>
      </c>
      <c r="H258" s="3"/>
      <c r="I258" s="7" t="s">
        <v>725</v>
      </c>
      <c r="J258" s="10" t="s">
        <v>663</v>
      </c>
      <c r="K258" s="7" t="s">
        <v>152</v>
      </c>
      <c r="L258" s="7" t="s">
        <v>158</v>
      </c>
      <c r="M258" s="7" t="s">
        <v>8</v>
      </c>
      <c r="N258" s="145" t="s">
        <v>467</v>
      </c>
      <c r="O258" s="183" t="s">
        <v>7</v>
      </c>
      <c r="P258" s="7" t="s">
        <v>6</v>
      </c>
      <c r="Q258" s="146">
        <v>72034774</v>
      </c>
      <c r="R258" s="35"/>
      <c r="S258" s="8"/>
      <c r="T258" s="8"/>
      <c r="U258" s="8"/>
      <c r="V258" s="35">
        <f t="shared" si="18"/>
        <v>72034774</v>
      </c>
      <c r="W258" s="35">
        <f t="shared" si="19"/>
        <v>72034774</v>
      </c>
      <c r="X258" s="26" t="s">
        <v>465</v>
      </c>
      <c r="Y258" s="10" t="s">
        <v>19</v>
      </c>
      <c r="Z258" s="147">
        <v>202300000000060</v>
      </c>
      <c r="AA258" s="10" t="s">
        <v>60</v>
      </c>
      <c r="AB258" s="10" t="str">
        <f t="shared" si="17"/>
        <v>3202038</v>
      </c>
      <c r="AC258" s="10"/>
      <c r="AD258" s="10" t="s">
        <v>134</v>
      </c>
      <c r="AE258" s="3"/>
      <c r="AF258" s="3"/>
      <c r="AG258" s="3"/>
      <c r="AH258" s="3"/>
      <c r="AI258" s="3"/>
      <c r="AJ258" s="3"/>
      <c r="AK258" s="3"/>
      <c r="AL258" s="3"/>
      <c r="AM258" s="3"/>
      <c r="AN258" s="3"/>
      <c r="AO258" s="3"/>
      <c r="AP258" s="3"/>
      <c r="AQ258" s="3"/>
      <c r="AR258" s="3"/>
    </row>
    <row r="259" spans="1:44" ht="51" customHeight="1" x14ac:dyDescent="0.3">
      <c r="A259" s="9" t="s">
        <v>0</v>
      </c>
      <c r="B259" s="9" t="e">
        <f>VLOOKUP(#REF!,[1]Dpto!$G$2:$I$1125,2,FALSE)</f>
        <v>#REF!</v>
      </c>
      <c r="C259" s="9" t="str">
        <f>VLOOKUP(X259,[1]Proyectos!$B$2:$D$3,3,FALSE)</f>
        <v>CONSER</v>
      </c>
      <c r="D259" s="9" t="e">
        <f>VLOOKUP(#REF!,[1]Proyectos!$D$6:$E$9,2,FALSE)</f>
        <v>#REF!</v>
      </c>
      <c r="E259" s="9" t="e">
        <f>VLOOKUP(#REF!,[1]Proyectos!$B$12:$C$22,2,FALSE)</f>
        <v>#REF!</v>
      </c>
      <c r="F259" s="9" t="e">
        <f>VLOOKUP(AC259,[1]Indi!$B$9:$C$36,2,FALSE)</f>
        <v>#N/A</v>
      </c>
      <c r="G259" s="9" t="str">
        <f>+IFERROR(IF(D259="MISIONAL",VLOOKUP(#REF!,[1]Actividades!$B$12:$C$25,2,FALSE),IF(D259="TASAS",VLOOKUP(#REF!,[1]Actividades!$B$26:$C$34,2,FALSE),IF(D259="MIPG",VLOOKUP(#REF!,[1]Actividades!$B$35:$C$41,2,FALSE),IF(D259="INFRA",VLOOKUP(#REF!,[1]Actividades!$B$42:$C$44,2,FALSE),"")))),"")</f>
        <v/>
      </c>
      <c r="H259" s="3"/>
      <c r="I259" s="7" t="s">
        <v>1609</v>
      </c>
      <c r="J259" s="10" t="s">
        <v>663</v>
      </c>
      <c r="K259" s="7" t="s">
        <v>152</v>
      </c>
      <c r="L259" s="7" t="s">
        <v>158</v>
      </c>
      <c r="M259" s="7" t="s">
        <v>103</v>
      </c>
      <c r="N259" s="10" t="s">
        <v>466</v>
      </c>
      <c r="O259" s="183" t="s">
        <v>7</v>
      </c>
      <c r="P259" s="7" t="s">
        <v>6</v>
      </c>
      <c r="Q259" s="146">
        <v>136519128</v>
      </c>
      <c r="R259" s="35">
        <v>221967</v>
      </c>
      <c r="S259" s="8"/>
      <c r="T259" s="8"/>
      <c r="U259" s="8"/>
      <c r="V259" s="35">
        <f t="shared" si="18"/>
        <v>136297161</v>
      </c>
      <c r="W259" s="35">
        <f t="shared" si="19"/>
        <v>136297161</v>
      </c>
      <c r="X259" s="26" t="s">
        <v>465</v>
      </c>
      <c r="Y259" s="10" t="s">
        <v>19</v>
      </c>
      <c r="Z259" s="147">
        <v>202300000000060</v>
      </c>
      <c r="AA259" s="10" t="s">
        <v>462</v>
      </c>
      <c r="AB259" s="10" t="str">
        <f t="shared" si="17"/>
        <v>3202053</v>
      </c>
      <c r="AC259" s="10"/>
      <c r="AD259" s="10" t="s">
        <v>136</v>
      </c>
      <c r="AE259" s="3"/>
      <c r="AF259" s="3"/>
      <c r="AG259" s="3"/>
      <c r="AH259" s="3"/>
      <c r="AI259" s="3"/>
      <c r="AJ259" s="3"/>
      <c r="AK259" s="3"/>
      <c r="AL259" s="3"/>
      <c r="AM259" s="3"/>
      <c r="AN259" s="3"/>
      <c r="AO259" s="3"/>
      <c r="AP259" s="3"/>
      <c r="AQ259" s="3"/>
      <c r="AR259" s="3"/>
    </row>
    <row r="260" spans="1:44" ht="51" customHeight="1" x14ac:dyDescent="0.3">
      <c r="A260" s="9" t="s">
        <v>0</v>
      </c>
      <c r="B260" s="9" t="e">
        <f>VLOOKUP(#REF!,[1]Dpto!$G$2:$I$1125,2,FALSE)</f>
        <v>#REF!</v>
      </c>
      <c r="C260" s="9" t="str">
        <f>VLOOKUP(X260,[1]Proyectos!$B$2:$D$3,3,FALSE)</f>
        <v>CONSER</v>
      </c>
      <c r="D260" s="9" t="e">
        <f>VLOOKUP(#REF!,[1]Proyectos!$D$6:$E$9,2,FALSE)</f>
        <v>#REF!</v>
      </c>
      <c r="E260" s="9" t="e">
        <f>VLOOKUP(#REF!,[1]Proyectos!$B$12:$C$22,2,FALSE)</f>
        <v>#REF!</v>
      </c>
      <c r="F260" s="9" t="e">
        <f>VLOOKUP(AC260,[1]Indi!$B$9:$C$36,2,FALSE)</f>
        <v>#N/A</v>
      </c>
      <c r="G260" s="9" t="str">
        <f>+IFERROR(IF(D260="MISIONAL",VLOOKUP(#REF!,[1]Actividades!$B$12:$C$25,2,FALSE),IF(D260="TASAS",VLOOKUP(#REF!,[1]Actividades!$B$26:$C$34,2,FALSE),IF(D260="MIPG",VLOOKUP(#REF!,[1]Actividades!$B$35:$C$41,2,FALSE),IF(D260="INFRA",VLOOKUP(#REF!,[1]Actividades!$B$42:$C$44,2,FALSE),"")))),"")</f>
        <v/>
      </c>
      <c r="H260" s="3"/>
      <c r="I260" s="7" t="s">
        <v>727</v>
      </c>
      <c r="J260" s="10" t="s">
        <v>663</v>
      </c>
      <c r="K260" s="7" t="s">
        <v>152</v>
      </c>
      <c r="L260" s="7" t="s">
        <v>158</v>
      </c>
      <c r="M260" s="7" t="s">
        <v>13</v>
      </c>
      <c r="N260" s="145" t="s">
        <v>467</v>
      </c>
      <c r="O260" s="183" t="s">
        <v>7</v>
      </c>
      <c r="P260" s="7" t="s">
        <v>6</v>
      </c>
      <c r="Q260" s="146">
        <v>13900000</v>
      </c>
      <c r="R260" s="35"/>
      <c r="S260" s="8">
        <v>131301</v>
      </c>
      <c r="T260" s="8"/>
      <c r="U260" s="8"/>
      <c r="V260" s="35">
        <f t="shared" si="18"/>
        <v>14031301</v>
      </c>
      <c r="W260" s="35">
        <f t="shared" si="19"/>
        <v>14031301</v>
      </c>
      <c r="X260" s="26" t="s">
        <v>465</v>
      </c>
      <c r="Y260" s="10" t="s">
        <v>19</v>
      </c>
      <c r="Z260" s="147">
        <v>202300000000060</v>
      </c>
      <c r="AA260" s="10" t="s">
        <v>462</v>
      </c>
      <c r="AB260" s="10" t="str">
        <f t="shared" si="17"/>
        <v>3202053</v>
      </c>
      <c r="AC260" s="10"/>
      <c r="AD260" s="10" t="s">
        <v>136</v>
      </c>
      <c r="AE260" s="3"/>
      <c r="AF260" s="3"/>
      <c r="AG260" s="3"/>
      <c r="AH260" s="3"/>
      <c r="AI260" s="3"/>
      <c r="AJ260" s="3"/>
      <c r="AK260" s="3"/>
      <c r="AL260" s="3"/>
      <c r="AM260" s="3"/>
      <c r="AN260" s="3"/>
      <c r="AO260" s="3"/>
      <c r="AP260" s="3"/>
      <c r="AQ260" s="3"/>
      <c r="AR260" s="3"/>
    </row>
    <row r="261" spans="1:44" ht="51" customHeight="1" x14ac:dyDescent="0.3">
      <c r="A261" s="9" t="s">
        <v>0</v>
      </c>
      <c r="B261" s="9" t="e">
        <f>VLOOKUP(#REF!,[1]Dpto!$G$2:$I$1125,2,FALSE)</f>
        <v>#REF!</v>
      </c>
      <c r="C261" s="9" t="str">
        <f>VLOOKUP(X261,[1]Proyectos!$B$2:$D$3,3,FALSE)</f>
        <v>CONSER</v>
      </c>
      <c r="D261" s="9" t="e">
        <f>VLOOKUP(#REF!,[1]Proyectos!$D$6:$E$9,2,FALSE)</f>
        <v>#REF!</v>
      </c>
      <c r="E261" s="9" t="e">
        <f>VLOOKUP(#REF!,[1]Proyectos!$B$12:$C$22,2,FALSE)</f>
        <v>#REF!</v>
      </c>
      <c r="F261" s="9" t="e">
        <f>VLOOKUP(AC261,[1]Indi!$B$9:$C$36,2,FALSE)</f>
        <v>#N/A</v>
      </c>
      <c r="G261" s="9" t="str">
        <f>+IFERROR(IF(D261="MISIONAL",VLOOKUP(#REF!,[1]Actividades!$B$12:$C$25,2,FALSE),IF(D261="TASAS",VLOOKUP(#REF!,[1]Actividades!$B$26:$C$34,2,FALSE),IF(D261="MIPG",VLOOKUP(#REF!,[1]Actividades!$B$35:$C$41,2,FALSE),IF(D261="INFRA",VLOOKUP(#REF!,[1]Actividades!$B$42:$C$44,2,FALSE),"")))),"")</f>
        <v/>
      </c>
      <c r="H261" s="3"/>
      <c r="I261" s="7" t="s">
        <v>728</v>
      </c>
      <c r="J261" s="10" t="s">
        <v>663</v>
      </c>
      <c r="K261" s="7" t="s">
        <v>152</v>
      </c>
      <c r="L261" s="7" t="s">
        <v>158</v>
      </c>
      <c r="M261" s="7" t="s">
        <v>8</v>
      </c>
      <c r="N261" s="7" t="s">
        <v>467</v>
      </c>
      <c r="O261" s="183" t="s">
        <v>7</v>
      </c>
      <c r="P261" s="7" t="s">
        <v>6</v>
      </c>
      <c r="Q261" s="146">
        <v>64779000</v>
      </c>
      <c r="R261" s="35"/>
      <c r="S261" s="8"/>
      <c r="T261" s="8"/>
      <c r="U261" s="8"/>
      <c r="V261" s="35">
        <f t="shared" si="18"/>
        <v>64779000</v>
      </c>
      <c r="W261" s="35">
        <f t="shared" si="19"/>
        <v>64779000</v>
      </c>
      <c r="X261" s="26" t="s">
        <v>465</v>
      </c>
      <c r="Y261" s="10" t="s">
        <v>19</v>
      </c>
      <c r="Z261" s="147">
        <v>202300000000060</v>
      </c>
      <c r="AA261" s="10" t="s">
        <v>462</v>
      </c>
      <c r="AB261" s="10" t="str">
        <f t="shared" si="17"/>
        <v>3202053</v>
      </c>
      <c r="AC261" s="10"/>
      <c r="AD261" s="10" t="s">
        <v>136</v>
      </c>
      <c r="AE261" s="3"/>
      <c r="AF261" s="3"/>
      <c r="AG261" s="3"/>
      <c r="AH261" s="3"/>
      <c r="AI261" s="3"/>
      <c r="AJ261" s="3"/>
      <c r="AK261" s="3"/>
      <c r="AL261" s="3"/>
      <c r="AM261" s="3"/>
      <c r="AN261" s="3"/>
      <c r="AO261" s="3"/>
      <c r="AP261" s="3"/>
      <c r="AQ261" s="3"/>
      <c r="AR261" s="3"/>
    </row>
    <row r="262" spans="1:44" ht="51" customHeight="1" x14ac:dyDescent="0.3">
      <c r="A262" s="9" t="s">
        <v>0</v>
      </c>
      <c r="B262" s="9" t="e">
        <f>VLOOKUP(#REF!,[1]Dpto!$G$2:$I$1125,2,FALSE)</f>
        <v>#REF!</v>
      </c>
      <c r="C262" s="9" t="str">
        <f>VLOOKUP(X262,[1]Proyectos!$B$2:$D$3,3,FALSE)</f>
        <v>CONSER</v>
      </c>
      <c r="D262" s="9" t="e">
        <f>VLOOKUP(#REF!,[1]Proyectos!$D$6:$E$9,2,FALSE)</f>
        <v>#REF!</v>
      </c>
      <c r="E262" s="9" t="e">
        <f>VLOOKUP(#REF!,[1]Proyectos!$B$12:$C$22,2,FALSE)</f>
        <v>#REF!</v>
      </c>
      <c r="F262" s="9" t="e">
        <f>VLOOKUP(AC262,[1]Indi!$B$9:$C$36,2,FALSE)</f>
        <v>#N/A</v>
      </c>
      <c r="G262" s="9" t="str">
        <f>+IFERROR(IF(D262="MISIONAL",VLOOKUP(#REF!,[1]Actividades!$B$12:$C$25,2,FALSE),IF(D262="TASAS",VLOOKUP(#REF!,[1]Actividades!$B$26:$C$34,2,FALSE),IF(D262="MIPG",VLOOKUP(#REF!,[1]Actividades!$B$35:$C$41,2,FALSE),IF(D262="INFRA",VLOOKUP(#REF!,[1]Actividades!$B$42:$C$44,2,FALSE),"")))),"")</f>
        <v/>
      </c>
      <c r="H262" s="3"/>
      <c r="I262" s="7" t="s">
        <v>1610</v>
      </c>
      <c r="J262" s="10" t="s">
        <v>663</v>
      </c>
      <c r="K262" s="7" t="s">
        <v>152</v>
      </c>
      <c r="L262" s="7" t="s">
        <v>158</v>
      </c>
      <c r="M262" s="7" t="s">
        <v>103</v>
      </c>
      <c r="N262" s="149" t="s">
        <v>466</v>
      </c>
      <c r="O262" s="183" t="s">
        <v>7</v>
      </c>
      <c r="P262" s="7" t="s">
        <v>6</v>
      </c>
      <c r="Q262" s="146">
        <v>31141000</v>
      </c>
      <c r="R262" s="35"/>
      <c r="S262" s="8">
        <v>124100</v>
      </c>
      <c r="T262" s="8"/>
      <c r="U262" s="8"/>
      <c r="V262" s="35">
        <f t="shared" si="18"/>
        <v>31265100</v>
      </c>
      <c r="W262" s="35">
        <f t="shared" si="19"/>
        <v>31265100</v>
      </c>
      <c r="X262" s="26" t="s">
        <v>465</v>
      </c>
      <c r="Y262" s="10" t="s">
        <v>19</v>
      </c>
      <c r="Z262" s="147">
        <v>202300000000060</v>
      </c>
      <c r="AA262" s="10" t="s">
        <v>496</v>
      </c>
      <c r="AB262" s="10" t="str">
        <f t="shared" ref="AB262:AB325" si="20">MID(I262,SEARCH("-",I262)+1,SEARCH("-",I262,SEARCH("-",I262)+1)-SEARCH("-",I262)-1)</f>
        <v>3202056</v>
      </c>
      <c r="AC262" s="10"/>
      <c r="AD262" s="10" t="s">
        <v>129</v>
      </c>
      <c r="AE262" s="3"/>
      <c r="AF262" s="3"/>
      <c r="AG262" s="3"/>
      <c r="AH262" s="3"/>
      <c r="AI262" s="3"/>
      <c r="AJ262" s="3"/>
      <c r="AK262" s="3"/>
      <c r="AL262" s="3"/>
      <c r="AM262" s="3"/>
      <c r="AN262" s="3"/>
      <c r="AO262" s="3"/>
      <c r="AP262" s="3"/>
      <c r="AQ262" s="3"/>
      <c r="AR262" s="3"/>
    </row>
    <row r="263" spans="1:44" ht="51" customHeight="1" x14ac:dyDescent="0.3">
      <c r="A263" s="9" t="s">
        <v>0</v>
      </c>
      <c r="B263" s="9" t="e">
        <f>VLOOKUP(#REF!,[1]Dpto!$G$2:$I$1125,2,FALSE)</f>
        <v>#REF!</v>
      </c>
      <c r="C263" s="9" t="str">
        <f>VLOOKUP(X263,[1]Proyectos!$B$2:$D$3,3,FALSE)</f>
        <v>CONSER</v>
      </c>
      <c r="D263" s="9" t="e">
        <f>VLOOKUP(#REF!,[1]Proyectos!$D$6:$E$9,2,FALSE)</f>
        <v>#REF!</v>
      </c>
      <c r="E263" s="9" t="e">
        <f>VLOOKUP(#REF!,[1]Proyectos!$B$12:$C$22,2,FALSE)</f>
        <v>#REF!</v>
      </c>
      <c r="F263" s="9" t="e">
        <f>VLOOKUP(AC263,[1]Indi!$B$9:$C$36,2,FALSE)</f>
        <v>#N/A</v>
      </c>
      <c r="G263" s="9" t="str">
        <f>+IFERROR(IF(D263="MISIONAL",VLOOKUP(#REF!,[1]Actividades!$B$12:$C$25,2,FALSE),IF(D263="TASAS",VLOOKUP(#REF!,[1]Actividades!$B$26:$C$34,2,FALSE),IF(D263="MIPG",VLOOKUP(#REF!,[1]Actividades!$B$35:$C$41,2,FALSE),IF(D263="INFRA",VLOOKUP(#REF!,[1]Actividades!$B$42:$C$44,2,FALSE),"")))),"")</f>
        <v/>
      </c>
      <c r="H263" s="3"/>
      <c r="I263" s="7" t="s">
        <v>730</v>
      </c>
      <c r="J263" s="10" t="s">
        <v>663</v>
      </c>
      <c r="K263" s="7" t="s">
        <v>152</v>
      </c>
      <c r="L263" s="7" t="s">
        <v>158</v>
      </c>
      <c r="M263" s="7" t="s">
        <v>8</v>
      </c>
      <c r="N263" s="7" t="s">
        <v>467</v>
      </c>
      <c r="O263" s="183" t="s">
        <v>7</v>
      </c>
      <c r="P263" s="7" t="s">
        <v>6</v>
      </c>
      <c r="Q263" s="146">
        <v>31441358</v>
      </c>
      <c r="R263" s="35"/>
      <c r="S263" s="8"/>
      <c r="T263" s="8"/>
      <c r="U263" s="8"/>
      <c r="V263" s="35">
        <f t="shared" si="18"/>
        <v>31441358</v>
      </c>
      <c r="W263" s="35">
        <f t="shared" si="19"/>
        <v>31441358</v>
      </c>
      <c r="X263" s="26" t="s">
        <v>465</v>
      </c>
      <c r="Y263" s="10" t="s">
        <v>19</v>
      </c>
      <c r="Z263" s="147">
        <v>202300000000060</v>
      </c>
      <c r="AA263" s="10" t="s">
        <v>496</v>
      </c>
      <c r="AB263" s="10" t="str">
        <f t="shared" si="20"/>
        <v>3202056</v>
      </c>
      <c r="AC263" s="10"/>
      <c r="AD263" s="10" t="s">
        <v>129</v>
      </c>
      <c r="AE263" s="3"/>
      <c r="AF263" s="3"/>
      <c r="AG263" s="3"/>
      <c r="AH263" s="3"/>
      <c r="AI263" s="3"/>
      <c r="AJ263" s="3"/>
      <c r="AK263" s="3"/>
      <c r="AL263" s="3"/>
      <c r="AM263" s="3"/>
      <c r="AN263" s="3"/>
      <c r="AO263" s="3"/>
      <c r="AP263" s="3"/>
      <c r="AQ263" s="3"/>
      <c r="AR263" s="3"/>
    </row>
    <row r="264" spans="1:44" ht="51" customHeight="1" x14ac:dyDescent="0.3">
      <c r="A264" s="9" t="s">
        <v>0</v>
      </c>
      <c r="B264" s="9" t="e">
        <f>VLOOKUP(#REF!,[1]Dpto!$G$2:$I$1125,2,FALSE)</f>
        <v>#REF!</v>
      </c>
      <c r="C264" s="9" t="str">
        <f>VLOOKUP(X264,[1]Proyectos!$B$2:$D$3,3,FALSE)</f>
        <v>CONSER</v>
      </c>
      <c r="D264" s="9" t="e">
        <f>VLOOKUP(#REF!,[1]Proyectos!$D$6:$E$9,2,FALSE)</f>
        <v>#REF!</v>
      </c>
      <c r="E264" s="9" t="e">
        <f>VLOOKUP(#REF!,[1]Proyectos!$B$12:$C$22,2,FALSE)</f>
        <v>#REF!</v>
      </c>
      <c r="F264" s="9" t="e">
        <f>VLOOKUP(AC264,[1]Indi!$B$9:$C$36,2,FALSE)</f>
        <v>#N/A</v>
      </c>
      <c r="G264" s="9" t="str">
        <f>+IFERROR(IF(D264="MISIONAL",VLOOKUP(#REF!,[1]Actividades!$B$12:$C$25,2,FALSE),IF(D264="TASAS",VLOOKUP(#REF!,[1]Actividades!$B$26:$C$34,2,FALSE),IF(D264="MIPG",VLOOKUP(#REF!,[1]Actividades!$B$35:$C$41,2,FALSE),IF(D264="INFRA",VLOOKUP(#REF!,[1]Actividades!$B$42:$C$44,2,FALSE),"")))),"")</f>
        <v/>
      </c>
      <c r="H264" s="3"/>
      <c r="I264" s="7" t="s">
        <v>731</v>
      </c>
      <c r="J264" s="10" t="s">
        <v>663</v>
      </c>
      <c r="K264" s="7" t="s">
        <v>152</v>
      </c>
      <c r="L264" s="7" t="s">
        <v>158</v>
      </c>
      <c r="M264" s="7" t="s">
        <v>13</v>
      </c>
      <c r="N264" s="7" t="s">
        <v>467</v>
      </c>
      <c r="O264" s="183" t="s">
        <v>7</v>
      </c>
      <c r="P264" s="7" t="s">
        <v>154</v>
      </c>
      <c r="Q264" s="146">
        <v>226000000</v>
      </c>
      <c r="R264" s="35"/>
      <c r="S264" s="8"/>
      <c r="T264" s="8"/>
      <c r="U264" s="8"/>
      <c r="V264" s="35">
        <f t="shared" si="18"/>
        <v>226000000</v>
      </c>
      <c r="W264" s="35">
        <f t="shared" si="19"/>
        <v>226000000</v>
      </c>
      <c r="X264" s="26" t="s">
        <v>465</v>
      </c>
      <c r="Y264" s="10" t="s">
        <v>19</v>
      </c>
      <c r="Z264" s="147">
        <v>202300000000060</v>
      </c>
      <c r="AA264" s="10" t="s">
        <v>24</v>
      </c>
      <c r="AB264" s="10" t="str">
        <f t="shared" si="20"/>
        <v>3202060</v>
      </c>
      <c r="AC264" s="10"/>
      <c r="AD264" s="10" t="s">
        <v>126</v>
      </c>
      <c r="AE264" s="3"/>
      <c r="AF264" s="3"/>
      <c r="AG264" s="3"/>
      <c r="AH264" s="3"/>
      <c r="AI264" s="3"/>
      <c r="AJ264" s="3"/>
      <c r="AK264" s="3"/>
      <c r="AL264" s="3"/>
      <c r="AM264" s="3"/>
      <c r="AN264" s="3"/>
      <c r="AO264" s="3"/>
      <c r="AP264" s="3"/>
      <c r="AQ264" s="3"/>
      <c r="AR264" s="3"/>
    </row>
    <row r="265" spans="1:44" ht="51" customHeight="1" x14ac:dyDescent="0.3">
      <c r="A265" s="9" t="s">
        <v>0</v>
      </c>
      <c r="B265" s="9" t="e">
        <f>VLOOKUP(#REF!,[1]Dpto!$G$2:$I$1125,2,FALSE)</f>
        <v>#REF!</v>
      </c>
      <c r="C265" s="9" t="str">
        <f>VLOOKUP(X265,[1]Proyectos!$B$2:$D$3,3,FALSE)</f>
        <v>FORTA</v>
      </c>
      <c r="D265" s="9" t="e">
        <f>VLOOKUP(#REF!,[1]Proyectos!$D$6:$E$9,2,FALSE)</f>
        <v>#REF!</v>
      </c>
      <c r="E265" s="9" t="e">
        <f>VLOOKUP(#REF!,[1]Proyectos!$B$12:$C$22,2,FALSE)</f>
        <v>#REF!</v>
      </c>
      <c r="F265" s="9" t="e">
        <f>VLOOKUP(AC265,[1]Indi!$B$9:$C$36,2,FALSE)</f>
        <v>#N/A</v>
      </c>
      <c r="G265" s="9" t="str">
        <f>+IFERROR(IF(D265="MISIONAL",VLOOKUP(#REF!,[1]Actividades!$B$12:$C$25,2,FALSE),IF(D265="TASAS",VLOOKUP(#REF!,[1]Actividades!$B$26:$C$34,2,FALSE),IF(D265="MIPG",VLOOKUP(#REF!,[1]Actividades!$B$35:$C$41,2,FALSE),IF(D265="INFRA",VLOOKUP(#REF!,[1]Actividades!$B$42:$C$44,2,FALSE),"")))),"")</f>
        <v/>
      </c>
      <c r="H265" s="3"/>
      <c r="I265" s="7" t="s">
        <v>732</v>
      </c>
      <c r="J265" s="10" t="s">
        <v>663</v>
      </c>
      <c r="K265" s="7" t="s">
        <v>152</v>
      </c>
      <c r="L265" s="7" t="s">
        <v>158</v>
      </c>
      <c r="M265" s="7" t="s">
        <v>13</v>
      </c>
      <c r="N265" s="149" t="s">
        <v>467</v>
      </c>
      <c r="O265" s="183" t="s">
        <v>7</v>
      </c>
      <c r="P265" s="7" t="s">
        <v>6</v>
      </c>
      <c r="Q265" s="146">
        <v>100000000</v>
      </c>
      <c r="R265" s="35"/>
      <c r="S265" s="8"/>
      <c r="T265" s="8"/>
      <c r="U265" s="8"/>
      <c r="V265" s="35">
        <f t="shared" si="18"/>
        <v>100000000</v>
      </c>
      <c r="W265" s="35">
        <f t="shared" si="19"/>
        <v>100000000</v>
      </c>
      <c r="X265" s="26" t="s">
        <v>1483</v>
      </c>
      <c r="Y265" s="10" t="s">
        <v>4</v>
      </c>
      <c r="Z265" s="147">
        <v>202300000000304</v>
      </c>
      <c r="AA265" s="10" t="s">
        <v>3</v>
      </c>
      <c r="AB265" s="10" t="str">
        <f t="shared" si="20"/>
        <v>3299016</v>
      </c>
      <c r="AC265" s="10"/>
      <c r="AD265" s="10" t="s">
        <v>244</v>
      </c>
      <c r="AE265" s="3"/>
      <c r="AF265" s="3"/>
      <c r="AG265" s="3"/>
      <c r="AH265" s="3"/>
      <c r="AI265" s="3"/>
      <c r="AJ265" s="3"/>
      <c r="AK265" s="3"/>
      <c r="AL265" s="3"/>
      <c r="AM265" s="3"/>
      <c r="AN265" s="3"/>
      <c r="AO265" s="3"/>
      <c r="AP265" s="3"/>
      <c r="AQ265" s="3"/>
      <c r="AR265" s="3"/>
    </row>
    <row r="266" spans="1:44" ht="51" customHeight="1" x14ac:dyDescent="0.3">
      <c r="A266" s="9" t="s">
        <v>0</v>
      </c>
      <c r="B266" s="9" t="e">
        <f>VLOOKUP(#REF!,[1]Dpto!$G$2:$I$1125,2,FALSE)</f>
        <v>#REF!</v>
      </c>
      <c r="C266" s="9" t="str">
        <f>VLOOKUP(X266,[1]Proyectos!$B$2:$D$3,3,FALSE)</f>
        <v>CONSER</v>
      </c>
      <c r="D266" s="9" t="e">
        <f>VLOOKUP(#REF!,[1]Proyectos!$D$6:$E$9,2,FALSE)</f>
        <v>#REF!</v>
      </c>
      <c r="E266" s="9" t="e">
        <f>VLOOKUP(#REF!,[1]Proyectos!$B$12:$C$22,2,FALSE)</f>
        <v>#REF!</v>
      </c>
      <c r="F266" s="9" t="e">
        <f>VLOOKUP(AC266,[1]Indi!$B$9:$C$36,2,FALSE)</f>
        <v>#N/A</v>
      </c>
      <c r="G266" s="9" t="str">
        <f>+IFERROR(IF(D266="MISIONAL",VLOOKUP(#REF!,[1]Actividades!$B$12:$C$25,2,FALSE),IF(D266="TASAS",VLOOKUP(#REF!,[1]Actividades!$B$26:$C$34,2,FALSE),IF(D266="MIPG",VLOOKUP(#REF!,[1]Actividades!$B$35:$C$41,2,FALSE),IF(D266="INFRA",VLOOKUP(#REF!,[1]Actividades!$B$42:$C$44,2,FALSE),"")))),"")</f>
        <v/>
      </c>
      <c r="H266" s="3"/>
      <c r="I266" s="7" t="s">
        <v>1611</v>
      </c>
      <c r="J266" s="10" t="s">
        <v>663</v>
      </c>
      <c r="K266" s="7" t="s">
        <v>152</v>
      </c>
      <c r="L266" s="7" t="s">
        <v>151</v>
      </c>
      <c r="M266" s="7" t="s">
        <v>103</v>
      </c>
      <c r="N266" s="7" t="s">
        <v>466</v>
      </c>
      <c r="O266" s="183" t="s">
        <v>7</v>
      </c>
      <c r="P266" s="7" t="s">
        <v>6</v>
      </c>
      <c r="Q266" s="146">
        <v>75634434</v>
      </c>
      <c r="R266" s="35"/>
      <c r="S266" s="8"/>
      <c r="T266" s="8"/>
      <c r="U266" s="8"/>
      <c r="V266" s="35">
        <f t="shared" si="18"/>
        <v>75634434</v>
      </c>
      <c r="W266" s="35">
        <f t="shared" si="19"/>
        <v>75634434</v>
      </c>
      <c r="X266" s="26" t="s">
        <v>465</v>
      </c>
      <c r="Y266" s="10" t="s">
        <v>19</v>
      </c>
      <c r="Z266" s="147">
        <v>202300000000060</v>
      </c>
      <c r="AA266" s="10" t="s">
        <v>30</v>
      </c>
      <c r="AB266" s="10" t="str">
        <f t="shared" si="20"/>
        <v>3202008</v>
      </c>
      <c r="AC266" s="10"/>
      <c r="AD266" s="10" t="s">
        <v>135</v>
      </c>
      <c r="AE266" s="3"/>
      <c r="AF266" s="3"/>
      <c r="AG266" s="3"/>
      <c r="AH266" s="3"/>
      <c r="AI266" s="3"/>
      <c r="AJ266" s="3"/>
      <c r="AK266" s="3"/>
      <c r="AL266" s="3"/>
      <c r="AM266" s="3"/>
      <c r="AN266" s="3"/>
      <c r="AO266" s="3"/>
      <c r="AP266" s="3"/>
      <c r="AQ266" s="3"/>
      <c r="AR266" s="3"/>
    </row>
    <row r="267" spans="1:44" ht="51" customHeight="1" x14ac:dyDescent="0.3">
      <c r="A267" s="9" t="s">
        <v>0</v>
      </c>
      <c r="B267" s="9" t="e">
        <f>VLOOKUP(#REF!,[1]Dpto!$G$2:$I$1125,2,FALSE)</f>
        <v>#REF!</v>
      </c>
      <c r="C267" s="9" t="str">
        <f>VLOOKUP(X267,[1]Proyectos!$B$2:$D$3,3,FALSE)</f>
        <v>CONSER</v>
      </c>
      <c r="D267" s="9" t="e">
        <f>VLOOKUP(#REF!,[1]Proyectos!$D$6:$E$9,2,FALSE)</f>
        <v>#REF!</v>
      </c>
      <c r="E267" s="9" t="e">
        <f>VLOOKUP(#REF!,[1]Proyectos!$B$12:$C$22,2,FALSE)</f>
        <v>#REF!</v>
      </c>
      <c r="F267" s="9" t="e">
        <f>VLOOKUP(AC267,[1]Indi!$B$9:$C$36,2,FALSE)</f>
        <v>#N/A</v>
      </c>
      <c r="G267" s="9" t="str">
        <f>+IFERROR(IF(D267="MISIONAL",VLOOKUP(#REF!,[1]Actividades!$B$12:$C$25,2,FALSE),IF(D267="TASAS",VLOOKUP(#REF!,[1]Actividades!$B$26:$C$34,2,FALSE),IF(D267="MIPG",VLOOKUP(#REF!,[1]Actividades!$B$35:$C$41,2,FALSE),IF(D267="INFRA",VLOOKUP(#REF!,[1]Actividades!$B$42:$C$44,2,FALSE),"")))),"")</f>
        <v/>
      </c>
      <c r="H267" s="3"/>
      <c r="I267" s="7" t="s">
        <v>1612</v>
      </c>
      <c r="J267" s="10" t="s">
        <v>663</v>
      </c>
      <c r="K267" s="7" t="s">
        <v>152</v>
      </c>
      <c r="L267" s="7" t="s">
        <v>151</v>
      </c>
      <c r="M267" s="7" t="s">
        <v>103</v>
      </c>
      <c r="N267" s="149" t="s">
        <v>466</v>
      </c>
      <c r="O267" s="183" t="s">
        <v>7</v>
      </c>
      <c r="P267" s="7" t="s">
        <v>6</v>
      </c>
      <c r="Q267" s="146">
        <v>155769993</v>
      </c>
      <c r="R267" s="35"/>
      <c r="S267" s="8"/>
      <c r="T267" s="8"/>
      <c r="U267" s="8"/>
      <c r="V267" s="35">
        <f t="shared" ref="V267:V330" si="21">+Q267-R267+S267</f>
        <v>155769993</v>
      </c>
      <c r="W267" s="35">
        <f t="shared" ref="W267:W330" si="22">+Q267-R267+S267-T267+U267</f>
        <v>155769993</v>
      </c>
      <c r="X267" s="26" t="s">
        <v>465</v>
      </c>
      <c r="Y267" s="10" t="s">
        <v>19</v>
      </c>
      <c r="Z267" s="147">
        <v>202300000000060</v>
      </c>
      <c r="AA267" s="10" t="s">
        <v>30</v>
      </c>
      <c r="AB267" s="10" t="str">
        <f t="shared" si="20"/>
        <v>3202008</v>
      </c>
      <c r="AC267" s="10"/>
      <c r="AD267" s="10" t="s">
        <v>492</v>
      </c>
      <c r="AE267" s="3"/>
      <c r="AF267" s="3"/>
      <c r="AG267" s="3"/>
      <c r="AH267" s="3"/>
      <c r="AI267" s="3"/>
      <c r="AJ267" s="3"/>
      <c r="AK267" s="3"/>
      <c r="AL267" s="3"/>
      <c r="AM267" s="3"/>
      <c r="AN267" s="3"/>
      <c r="AO267" s="3"/>
      <c r="AP267" s="3"/>
      <c r="AQ267" s="3"/>
      <c r="AR267" s="3"/>
    </row>
    <row r="268" spans="1:44" ht="51" customHeight="1" x14ac:dyDescent="0.3">
      <c r="A268" s="9"/>
      <c r="B268" s="9"/>
      <c r="C268" s="9"/>
      <c r="D268" s="9"/>
      <c r="E268" s="9"/>
      <c r="F268" s="9"/>
      <c r="G268" s="9"/>
      <c r="H268" s="3"/>
      <c r="I268" s="7" t="s">
        <v>735</v>
      </c>
      <c r="J268" s="10" t="s">
        <v>663</v>
      </c>
      <c r="K268" s="7" t="s">
        <v>152</v>
      </c>
      <c r="L268" s="7" t="s">
        <v>151</v>
      </c>
      <c r="M268" s="7" t="s">
        <v>13</v>
      </c>
      <c r="N268" s="154" t="s">
        <v>467</v>
      </c>
      <c r="O268" s="183" t="s">
        <v>7</v>
      </c>
      <c r="P268" s="7" t="s">
        <v>6</v>
      </c>
      <c r="Q268" s="146">
        <v>348935892</v>
      </c>
      <c r="R268" s="35"/>
      <c r="S268" s="8"/>
      <c r="T268" s="8"/>
      <c r="U268" s="8"/>
      <c r="V268" s="35">
        <f t="shared" si="21"/>
        <v>348935892</v>
      </c>
      <c r="W268" s="35">
        <f t="shared" si="22"/>
        <v>348935892</v>
      </c>
      <c r="X268" s="26" t="s">
        <v>465</v>
      </c>
      <c r="Y268" s="10" t="s">
        <v>19</v>
      </c>
      <c r="Z268" s="147">
        <v>202300000000060</v>
      </c>
      <c r="AA268" s="10" t="s">
        <v>30</v>
      </c>
      <c r="AB268" s="10" t="str">
        <f t="shared" si="20"/>
        <v>3202008</v>
      </c>
      <c r="AC268" s="10"/>
      <c r="AD268" s="10" t="s">
        <v>492</v>
      </c>
      <c r="AE268" s="3"/>
      <c r="AF268" s="3"/>
      <c r="AG268" s="3"/>
      <c r="AH268" s="3"/>
      <c r="AI268" s="3"/>
      <c r="AJ268" s="3"/>
      <c r="AK268" s="3"/>
      <c r="AL268" s="3"/>
      <c r="AM268" s="3"/>
      <c r="AN268" s="3"/>
      <c r="AO268" s="3"/>
      <c r="AP268" s="3"/>
      <c r="AQ268" s="3"/>
      <c r="AR268" s="3"/>
    </row>
    <row r="269" spans="1:44" ht="51" customHeight="1" x14ac:dyDescent="0.3">
      <c r="A269" s="9" t="s">
        <v>0</v>
      </c>
      <c r="B269" s="9" t="e">
        <f>VLOOKUP(#REF!,[1]Dpto!$G$2:$I$1125,2,FALSE)</f>
        <v>#REF!</v>
      </c>
      <c r="C269" s="9" t="str">
        <f>VLOOKUP(X269,[1]Proyectos!$B$2:$D$3,3,FALSE)</f>
        <v>CONSER</v>
      </c>
      <c r="D269" s="9" t="e">
        <f>VLOOKUP(#REF!,[1]Proyectos!$D$6:$E$9,2,FALSE)</f>
        <v>#REF!</v>
      </c>
      <c r="E269" s="9" t="e">
        <f>VLOOKUP(#REF!,[1]Proyectos!$B$12:$C$22,2,FALSE)</f>
        <v>#REF!</v>
      </c>
      <c r="F269" s="9" t="e">
        <f>VLOOKUP(AC269,[1]Indi!$B$9:$C$36,2,FALSE)</f>
        <v>#N/A</v>
      </c>
      <c r="G269" s="9" t="str">
        <f>+IFERROR(IF(D269="MISIONAL",VLOOKUP(#REF!,[1]Actividades!$B$12:$C$25,2,FALSE),IF(D269="TASAS",VLOOKUP(#REF!,[1]Actividades!$B$26:$C$34,2,FALSE),IF(D269="MIPG",VLOOKUP(#REF!,[1]Actividades!$B$35:$C$41,2,FALSE),IF(D269="INFRA",VLOOKUP(#REF!,[1]Actividades!$B$42:$C$44,2,FALSE),"")))),"")</f>
        <v/>
      </c>
      <c r="H269" s="3"/>
      <c r="I269" s="7" t="s">
        <v>736</v>
      </c>
      <c r="J269" s="10" t="s">
        <v>663</v>
      </c>
      <c r="K269" s="7" t="s">
        <v>152</v>
      </c>
      <c r="L269" s="7" t="s">
        <v>151</v>
      </c>
      <c r="M269" s="7" t="s">
        <v>8</v>
      </c>
      <c r="N269" s="145" t="s">
        <v>467</v>
      </c>
      <c r="O269" s="183" t="s">
        <v>7</v>
      </c>
      <c r="P269" s="7" t="s">
        <v>6</v>
      </c>
      <c r="Q269" s="146">
        <v>60246680</v>
      </c>
      <c r="R269" s="35"/>
      <c r="S269" s="8"/>
      <c r="T269" s="8"/>
      <c r="U269" s="8"/>
      <c r="V269" s="35">
        <f t="shared" si="21"/>
        <v>60246680</v>
      </c>
      <c r="W269" s="35">
        <f t="shared" si="22"/>
        <v>60246680</v>
      </c>
      <c r="X269" s="26" t="s">
        <v>465</v>
      </c>
      <c r="Y269" s="10" t="s">
        <v>19</v>
      </c>
      <c r="Z269" s="147">
        <v>202300000000060</v>
      </c>
      <c r="AA269" s="10" t="s">
        <v>30</v>
      </c>
      <c r="AB269" s="10" t="str">
        <f t="shared" si="20"/>
        <v>3202008</v>
      </c>
      <c r="AC269" s="10"/>
      <c r="AD269" s="10" t="s">
        <v>492</v>
      </c>
      <c r="AE269" s="3"/>
      <c r="AF269" s="3"/>
      <c r="AG269" s="3"/>
      <c r="AH269" s="3"/>
      <c r="AI269" s="3"/>
      <c r="AJ269" s="3"/>
      <c r="AK269" s="3"/>
      <c r="AL269" s="3"/>
      <c r="AM269" s="3"/>
      <c r="AN269" s="3"/>
      <c r="AO269" s="3"/>
      <c r="AP269" s="3"/>
      <c r="AQ269" s="3"/>
      <c r="AR269" s="3"/>
    </row>
    <row r="270" spans="1:44" ht="51" customHeight="1" x14ac:dyDescent="0.3">
      <c r="A270" s="9" t="s">
        <v>0</v>
      </c>
      <c r="B270" s="9" t="e">
        <f>VLOOKUP(#REF!,[1]Dpto!$G$2:$I$1125,2,FALSE)</f>
        <v>#REF!</v>
      </c>
      <c r="C270" s="9" t="str">
        <f>VLOOKUP(X270,[1]Proyectos!$B$2:$D$3,3,FALSE)</f>
        <v>CONSER</v>
      </c>
      <c r="D270" s="9" t="e">
        <f>VLOOKUP(#REF!,[1]Proyectos!$D$6:$E$9,2,FALSE)</f>
        <v>#REF!</v>
      </c>
      <c r="E270" s="9" t="e">
        <f>VLOOKUP(#REF!,[1]Proyectos!$B$12:$C$22,2,FALSE)</f>
        <v>#REF!</v>
      </c>
      <c r="F270" s="9" t="e">
        <f>VLOOKUP(AC270,[1]Indi!$B$9:$C$36,2,FALSE)</f>
        <v>#N/A</v>
      </c>
      <c r="G270" s="9" t="str">
        <f>+IFERROR(IF(D270="MISIONAL",VLOOKUP(#REF!,[1]Actividades!$B$12:$C$25,2,FALSE),IF(D270="TASAS",VLOOKUP(#REF!,[1]Actividades!$B$26:$C$34,2,FALSE),IF(D270="MIPG",VLOOKUP(#REF!,[1]Actividades!$B$35:$C$41,2,FALSE),IF(D270="INFRA",VLOOKUP(#REF!,[1]Actividades!$B$42:$C$44,2,FALSE),"")))),"")</f>
        <v/>
      </c>
      <c r="H270" s="3"/>
      <c r="I270" s="7" t="s">
        <v>737</v>
      </c>
      <c r="J270" s="10" t="s">
        <v>663</v>
      </c>
      <c r="K270" s="7" t="s">
        <v>152</v>
      </c>
      <c r="L270" s="7" t="s">
        <v>151</v>
      </c>
      <c r="M270" s="7" t="s">
        <v>13</v>
      </c>
      <c r="N270" s="145" t="s">
        <v>467</v>
      </c>
      <c r="O270" s="183" t="s">
        <v>7</v>
      </c>
      <c r="P270" s="7" t="s">
        <v>6</v>
      </c>
      <c r="Q270" s="146">
        <v>5000000</v>
      </c>
      <c r="R270" s="35"/>
      <c r="S270" s="8"/>
      <c r="T270" s="8"/>
      <c r="U270" s="8"/>
      <c r="V270" s="35">
        <f t="shared" si="21"/>
        <v>5000000</v>
      </c>
      <c r="W270" s="35">
        <f t="shared" si="22"/>
        <v>5000000</v>
      </c>
      <c r="X270" s="26" t="s">
        <v>465</v>
      </c>
      <c r="Y270" s="10" t="s">
        <v>19</v>
      </c>
      <c r="Z270" s="147">
        <v>202300000000060</v>
      </c>
      <c r="AA270" s="10" t="s">
        <v>36</v>
      </c>
      <c r="AB270" s="10" t="str">
        <f t="shared" si="20"/>
        <v>3202010</v>
      </c>
      <c r="AC270" s="10"/>
      <c r="AD270" s="10" t="s">
        <v>181</v>
      </c>
      <c r="AE270" s="3"/>
      <c r="AF270" s="3"/>
      <c r="AG270" s="3"/>
      <c r="AH270" s="3"/>
      <c r="AI270" s="3"/>
      <c r="AJ270" s="3"/>
      <c r="AK270" s="3"/>
      <c r="AL270" s="3"/>
      <c r="AM270" s="3"/>
      <c r="AN270" s="3"/>
      <c r="AO270" s="3"/>
      <c r="AP270" s="3"/>
      <c r="AQ270" s="3"/>
      <c r="AR270" s="3"/>
    </row>
    <row r="271" spans="1:44" ht="51" customHeight="1" x14ac:dyDescent="0.3">
      <c r="A271" s="9" t="s">
        <v>0</v>
      </c>
      <c r="B271" s="9" t="e">
        <f>VLOOKUP(#REF!,[1]Dpto!$G$2:$I$1125,2,FALSE)</f>
        <v>#REF!</v>
      </c>
      <c r="C271" s="9" t="str">
        <f>VLOOKUP(X271,[1]Proyectos!$B$2:$D$3,3,FALSE)</f>
        <v>CONSER</v>
      </c>
      <c r="D271" s="9" t="e">
        <f>VLOOKUP(#REF!,[1]Proyectos!$D$6:$E$9,2,FALSE)</f>
        <v>#REF!</v>
      </c>
      <c r="E271" s="9" t="e">
        <f>VLOOKUP(#REF!,[1]Proyectos!$B$12:$C$22,2,FALSE)</f>
        <v>#REF!</v>
      </c>
      <c r="F271" s="9" t="e">
        <f>VLOOKUP(AC271,[1]Indi!$B$9:$C$36,2,FALSE)</f>
        <v>#N/A</v>
      </c>
      <c r="G271" s="9" t="str">
        <f>+IFERROR(IF(D271="MISIONAL",VLOOKUP(#REF!,[1]Actividades!$B$12:$C$25,2,FALSE),IF(D271="TASAS",VLOOKUP(#REF!,[1]Actividades!$B$26:$C$34,2,FALSE),IF(D271="MIPG",VLOOKUP(#REF!,[1]Actividades!$B$35:$C$41,2,FALSE),IF(D271="INFRA",VLOOKUP(#REF!,[1]Actividades!$B$42:$C$44,2,FALSE),"")))),"")</f>
        <v/>
      </c>
      <c r="H271" s="3"/>
      <c r="I271" s="7" t="s">
        <v>738</v>
      </c>
      <c r="J271" s="10" t="s">
        <v>663</v>
      </c>
      <c r="K271" s="7" t="s">
        <v>152</v>
      </c>
      <c r="L271" s="7" t="s">
        <v>151</v>
      </c>
      <c r="M271" s="7" t="s">
        <v>8</v>
      </c>
      <c r="N271" s="145" t="s">
        <v>467</v>
      </c>
      <c r="O271" s="183" t="s">
        <v>7</v>
      </c>
      <c r="P271" s="7" t="s">
        <v>6</v>
      </c>
      <c r="Q271" s="146">
        <v>110007180</v>
      </c>
      <c r="R271" s="35"/>
      <c r="S271" s="8"/>
      <c r="T271" s="8"/>
      <c r="U271" s="8"/>
      <c r="V271" s="35">
        <f t="shared" si="21"/>
        <v>110007180</v>
      </c>
      <c r="W271" s="35">
        <f t="shared" si="22"/>
        <v>110007180</v>
      </c>
      <c r="X271" s="26" t="s">
        <v>465</v>
      </c>
      <c r="Y271" s="10" t="s">
        <v>19</v>
      </c>
      <c r="Z271" s="147">
        <v>202300000000060</v>
      </c>
      <c r="AA271" s="10" t="s">
        <v>36</v>
      </c>
      <c r="AB271" s="10" t="str">
        <f t="shared" si="20"/>
        <v>3202010</v>
      </c>
      <c r="AC271" s="10"/>
      <c r="AD271" s="10" t="s">
        <v>181</v>
      </c>
      <c r="AE271" s="3"/>
      <c r="AF271" s="3"/>
      <c r="AG271" s="3"/>
      <c r="AH271" s="3"/>
      <c r="AI271" s="3"/>
      <c r="AJ271" s="3"/>
      <c r="AK271" s="3"/>
      <c r="AL271" s="3"/>
      <c r="AM271" s="3"/>
      <c r="AN271" s="3"/>
      <c r="AO271" s="3"/>
      <c r="AP271" s="3"/>
      <c r="AQ271" s="3"/>
      <c r="AR271" s="3"/>
    </row>
    <row r="272" spans="1:44" ht="51" customHeight="1" x14ac:dyDescent="0.3">
      <c r="A272" s="9" t="s">
        <v>0</v>
      </c>
      <c r="B272" s="9" t="e">
        <f>VLOOKUP(#REF!,[1]Dpto!$G$2:$I$1125,2,FALSE)</f>
        <v>#REF!</v>
      </c>
      <c r="C272" s="9" t="str">
        <f>VLOOKUP(X272,[1]Proyectos!$B$2:$D$3,3,FALSE)</f>
        <v>CONSER</v>
      </c>
      <c r="D272" s="9" t="e">
        <f>VLOOKUP(#REF!,[1]Proyectos!$D$6:$E$9,2,FALSE)</f>
        <v>#REF!</v>
      </c>
      <c r="E272" s="9" t="e">
        <f>VLOOKUP(#REF!,[1]Proyectos!$B$12:$C$22,2,FALSE)</f>
        <v>#REF!</v>
      </c>
      <c r="F272" s="9" t="e">
        <f>VLOOKUP(AC272,[1]Indi!$B$9:$C$36,2,FALSE)</f>
        <v>#N/A</v>
      </c>
      <c r="G272" s="9" t="str">
        <f>+IFERROR(IF(D272="MISIONAL",VLOOKUP(#REF!,[1]Actividades!$B$12:$C$25,2,FALSE),IF(D272="TASAS",VLOOKUP(#REF!,[1]Actividades!$B$26:$C$34,2,FALSE),IF(D272="MIPG",VLOOKUP(#REF!,[1]Actividades!$B$35:$C$41,2,FALSE),IF(D272="INFRA",VLOOKUP(#REF!,[1]Actividades!$B$42:$C$44,2,FALSE),"")))),"")</f>
        <v/>
      </c>
      <c r="H272" s="3"/>
      <c r="I272" s="7" t="s">
        <v>1613</v>
      </c>
      <c r="J272" s="10" t="s">
        <v>663</v>
      </c>
      <c r="K272" s="7" t="s">
        <v>152</v>
      </c>
      <c r="L272" s="7" t="s">
        <v>151</v>
      </c>
      <c r="M272" s="7" t="s">
        <v>103</v>
      </c>
      <c r="N272" s="145" t="s">
        <v>466</v>
      </c>
      <c r="O272" s="183" t="s">
        <v>7</v>
      </c>
      <c r="P272" s="7" t="s">
        <v>6</v>
      </c>
      <c r="Q272" s="146">
        <v>84863340</v>
      </c>
      <c r="R272" s="35"/>
      <c r="S272" s="8"/>
      <c r="T272" s="8"/>
      <c r="U272" s="8"/>
      <c r="V272" s="35">
        <f t="shared" si="21"/>
        <v>84863340</v>
      </c>
      <c r="W272" s="35">
        <f t="shared" si="22"/>
        <v>84863340</v>
      </c>
      <c r="X272" s="26" t="s">
        <v>465</v>
      </c>
      <c r="Y272" s="10" t="s">
        <v>19</v>
      </c>
      <c r="Z272" s="147">
        <v>202300000000060</v>
      </c>
      <c r="AA272" s="10" t="s">
        <v>493</v>
      </c>
      <c r="AB272" s="10" t="str">
        <f t="shared" si="20"/>
        <v>3202032</v>
      </c>
      <c r="AC272" s="10"/>
      <c r="AD272" s="10" t="s">
        <v>128</v>
      </c>
      <c r="AE272" s="3"/>
      <c r="AF272" s="3"/>
      <c r="AG272" s="3"/>
      <c r="AH272" s="3"/>
      <c r="AI272" s="3"/>
      <c r="AJ272" s="3"/>
      <c r="AK272" s="3"/>
      <c r="AL272" s="3"/>
      <c r="AM272" s="3"/>
      <c r="AN272" s="3"/>
      <c r="AO272" s="3"/>
      <c r="AP272" s="3"/>
      <c r="AQ272" s="3"/>
      <c r="AR272" s="3"/>
    </row>
    <row r="273" spans="1:44" ht="51" customHeight="1" x14ac:dyDescent="0.3">
      <c r="A273" s="9" t="s">
        <v>0</v>
      </c>
      <c r="B273" s="9" t="e">
        <f>VLOOKUP(#REF!,[1]Dpto!$G$2:$I$1125,2,FALSE)</f>
        <v>#REF!</v>
      </c>
      <c r="C273" s="9" t="str">
        <f>VLOOKUP(X273,[1]Proyectos!$B$2:$D$3,3,FALSE)</f>
        <v>CONSER</v>
      </c>
      <c r="D273" s="9" t="e">
        <f>VLOOKUP(#REF!,[1]Proyectos!$D$6:$E$9,2,FALSE)</f>
        <v>#REF!</v>
      </c>
      <c r="E273" s="9" t="e">
        <f>VLOOKUP(#REF!,[1]Proyectos!$B$12:$C$22,2,FALSE)</f>
        <v>#REF!</v>
      </c>
      <c r="F273" s="9" t="e">
        <f>VLOOKUP(AC273,[1]Indi!$B$9:$C$36,2,FALSE)</f>
        <v>#N/A</v>
      </c>
      <c r="G273" s="9" t="str">
        <f>+IFERROR(IF(D273="MISIONAL",VLOOKUP(#REF!,[1]Actividades!$B$12:$C$25,2,FALSE),IF(D273="TASAS",VLOOKUP(#REF!,[1]Actividades!$B$26:$C$34,2,FALSE),IF(D273="MIPG",VLOOKUP(#REF!,[1]Actividades!$B$35:$C$41,2,FALSE),IF(D273="INFRA",VLOOKUP(#REF!,[1]Actividades!$B$42:$C$44,2,FALSE),"")))),"")</f>
        <v/>
      </c>
      <c r="H273" s="3"/>
      <c r="I273" s="7" t="s">
        <v>740</v>
      </c>
      <c r="J273" s="10" t="s">
        <v>663</v>
      </c>
      <c r="K273" s="7" t="s">
        <v>152</v>
      </c>
      <c r="L273" s="7" t="s">
        <v>151</v>
      </c>
      <c r="M273" s="7" t="s">
        <v>13</v>
      </c>
      <c r="N273" s="10" t="s">
        <v>467</v>
      </c>
      <c r="O273" s="183" t="s">
        <v>7</v>
      </c>
      <c r="P273" s="7" t="s">
        <v>6</v>
      </c>
      <c r="Q273" s="146">
        <v>108000000</v>
      </c>
      <c r="R273" s="35"/>
      <c r="S273" s="8"/>
      <c r="T273" s="8"/>
      <c r="U273" s="8"/>
      <c r="V273" s="35">
        <f t="shared" si="21"/>
        <v>108000000</v>
      </c>
      <c r="W273" s="35">
        <f t="shared" si="22"/>
        <v>108000000</v>
      </c>
      <c r="X273" s="26" t="s">
        <v>465</v>
      </c>
      <c r="Y273" s="10" t="s">
        <v>19</v>
      </c>
      <c r="Z273" s="147">
        <v>202300000000060</v>
      </c>
      <c r="AA273" s="10" t="s">
        <v>493</v>
      </c>
      <c r="AB273" s="10" t="str">
        <f t="shared" si="20"/>
        <v>3202032</v>
      </c>
      <c r="AC273" s="10"/>
      <c r="AD273" s="10" t="s">
        <v>128</v>
      </c>
      <c r="AE273" s="3"/>
      <c r="AF273" s="3"/>
      <c r="AG273" s="3"/>
      <c r="AH273" s="3"/>
      <c r="AI273" s="3"/>
      <c r="AJ273" s="3"/>
      <c r="AK273" s="3"/>
      <c r="AL273" s="3"/>
      <c r="AM273" s="3"/>
      <c r="AN273" s="3"/>
      <c r="AO273" s="3"/>
      <c r="AP273" s="3"/>
      <c r="AQ273" s="3"/>
      <c r="AR273" s="3"/>
    </row>
    <row r="274" spans="1:44" ht="51" customHeight="1" x14ac:dyDescent="0.3">
      <c r="A274" s="9" t="s">
        <v>0</v>
      </c>
      <c r="B274" s="9" t="e">
        <f>VLOOKUP(#REF!,[1]Dpto!$G$2:$I$1125,2,FALSE)</f>
        <v>#REF!</v>
      </c>
      <c r="C274" s="9" t="str">
        <f>VLOOKUP(X274,[1]Proyectos!$B$2:$D$3,3,FALSE)</f>
        <v>CONSER</v>
      </c>
      <c r="D274" s="9" t="e">
        <f>VLOOKUP(#REF!,[1]Proyectos!$D$6:$E$9,2,FALSE)</f>
        <v>#REF!</v>
      </c>
      <c r="E274" s="9" t="e">
        <f>VLOOKUP(#REF!,[1]Proyectos!$B$12:$C$22,2,FALSE)</f>
        <v>#REF!</v>
      </c>
      <c r="F274" s="9" t="e">
        <f>VLOOKUP(AC274,[1]Indi!$B$9:$C$36,2,FALSE)</f>
        <v>#N/A</v>
      </c>
      <c r="G274" s="9" t="str">
        <f>+IFERROR(IF(D274="MISIONAL",VLOOKUP(#REF!,[1]Actividades!$B$12:$C$25,2,FALSE),IF(D274="TASAS",VLOOKUP(#REF!,[1]Actividades!$B$26:$C$34,2,FALSE),IF(D274="MIPG",VLOOKUP(#REF!,[1]Actividades!$B$35:$C$41,2,FALSE),IF(D274="INFRA",VLOOKUP(#REF!,[1]Actividades!$B$42:$C$44,2,FALSE),"")))),"")</f>
        <v/>
      </c>
      <c r="H274" s="3"/>
      <c r="I274" s="7" t="s">
        <v>741</v>
      </c>
      <c r="J274" s="10" t="s">
        <v>663</v>
      </c>
      <c r="K274" s="7" t="s">
        <v>152</v>
      </c>
      <c r="L274" s="7" t="s">
        <v>151</v>
      </c>
      <c r="M274" s="7" t="s">
        <v>8</v>
      </c>
      <c r="N274" s="145" t="s">
        <v>467</v>
      </c>
      <c r="O274" s="183" t="s">
        <v>7</v>
      </c>
      <c r="P274" s="7" t="s">
        <v>6</v>
      </c>
      <c r="Q274" s="146">
        <v>80846680</v>
      </c>
      <c r="R274" s="35"/>
      <c r="S274" s="8"/>
      <c r="T274" s="8"/>
      <c r="U274" s="8"/>
      <c r="V274" s="35">
        <f t="shared" si="21"/>
        <v>80846680</v>
      </c>
      <c r="W274" s="35">
        <f t="shared" si="22"/>
        <v>80846680</v>
      </c>
      <c r="X274" s="26" t="s">
        <v>465</v>
      </c>
      <c r="Y274" s="10" t="s">
        <v>19</v>
      </c>
      <c r="Z274" s="147">
        <v>202300000000060</v>
      </c>
      <c r="AA274" s="10" t="s">
        <v>493</v>
      </c>
      <c r="AB274" s="10" t="str">
        <f t="shared" si="20"/>
        <v>3202032</v>
      </c>
      <c r="AC274" s="10"/>
      <c r="AD274" s="10" t="s">
        <v>128</v>
      </c>
      <c r="AE274" s="3"/>
      <c r="AF274" s="3"/>
      <c r="AG274" s="3"/>
      <c r="AH274" s="3"/>
      <c r="AI274" s="3"/>
      <c r="AJ274" s="3"/>
      <c r="AK274" s="3"/>
      <c r="AL274" s="3"/>
      <c r="AM274" s="3"/>
      <c r="AN274" s="3"/>
      <c r="AO274" s="3"/>
      <c r="AP274" s="3"/>
      <c r="AQ274" s="3"/>
      <c r="AR274" s="3"/>
    </row>
    <row r="275" spans="1:44" ht="51" customHeight="1" x14ac:dyDescent="0.3">
      <c r="A275" s="9" t="s">
        <v>0</v>
      </c>
      <c r="B275" s="9" t="e">
        <f>VLOOKUP(#REF!,[1]Dpto!$G$2:$I$1125,2,FALSE)</f>
        <v>#REF!</v>
      </c>
      <c r="C275" s="9" t="str">
        <f>VLOOKUP(X275,[1]Proyectos!$B$2:$D$3,3,FALSE)</f>
        <v>CONSER</v>
      </c>
      <c r="D275" s="9" t="e">
        <f>VLOOKUP(#REF!,[1]Proyectos!$D$6:$E$9,2,FALSE)</f>
        <v>#REF!</v>
      </c>
      <c r="E275" s="9" t="e">
        <f>VLOOKUP(#REF!,[1]Proyectos!$B$12:$C$22,2,FALSE)</f>
        <v>#REF!</v>
      </c>
      <c r="F275" s="9" t="e">
        <f>VLOOKUP(AC275,[1]Indi!$B$9:$C$36,2,FALSE)</f>
        <v>#N/A</v>
      </c>
      <c r="G275" s="9" t="str">
        <f>+IFERROR(IF(D275="MISIONAL",VLOOKUP(#REF!,[1]Actividades!$B$12:$C$25,2,FALSE),IF(D275="TASAS",VLOOKUP(#REF!,[1]Actividades!$B$26:$C$34,2,FALSE),IF(D275="MIPG",VLOOKUP(#REF!,[1]Actividades!$B$35:$C$41,2,FALSE),IF(D275="INFRA",VLOOKUP(#REF!,[1]Actividades!$B$42:$C$44,2,FALSE),"")))),"")</f>
        <v/>
      </c>
      <c r="H275" s="3"/>
      <c r="I275" s="7" t="s">
        <v>1614</v>
      </c>
      <c r="J275" s="10" t="s">
        <v>663</v>
      </c>
      <c r="K275" s="7" t="s">
        <v>152</v>
      </c>
      <c r="L275" s="7" t="s">
        <v>151</v>
      </c>
      <c r="M275" s="7" t="s">
        <v>103</v>
      </c>
      <c r="N275" s="7" t="s">
        <v>466</v>
      </c>
      <c r="O275" s="183" t="s">
        <v>7</v>
      </c>
      <c r="P275" s="7" t="s">
        <v>6</v>
      </c>
      <c r="Q275" s="146">
        <v>38920000</v>
      </c>
      <c r="R275" s="35"/>
      <c r="S275" s="8"/>
      <c r="T275" s="8"/>
      <c r="U275" s="8"/>
      <c r="V275" s="35">
        <f t="shared" si="21"/>
        <v>38920000</v>
      </c>
      <c r="W275" s="35">
        <f t="shared" si="22"/>
        <v>38920000</v>
      </c>
      <c r="X275" s="26" t="s">
        <v>465</v>
      </c>
      <c r="Y275" s="10" t="s">
        <v>19</v>
      </c>
      <c r="Z275" s="147">
        <v>202300000000060</v>
      </c>
      <c r="AA275" s="10" t="s">
        <v>60</v>
      </c>
      <c r="AB275" s="10" t="str">
        <f t="shared" si="20"/>
        <v>3202038</v>
      </c>
      <c r="AC275" s="10"/>
      <c r="AD275" s="10" t="s">
        <v>134</v>
      </c>
      <c r="AE275" s="3"/>
      <c r="AF275" s="3"/>
      <c r="AG275" s="3"/>
      <c r="AH275" s="3"/>
      <c r="AI275" s="3"/>
      <c r="AJ275" s="3"/>
      <c r="AK275" s="3"/>
      <c r="AL275" s="3"/>
      <c r="AM275" s="3"/>
      <c r="AN275" s="3"/>
      <c r="AO275" s="3"/>
      <c r="AP275" s="3"/>
      <c r="AQ275" s="3"/>
      <c r="AR275" s="3"/>
    </row>
    <row r="276" spans="1:44" ht="51" customHeight="1" x14ac:dyDescent="0.3">
      <c r="A276" s="9" t="s">
        <v>0</v>
      </c>
      <c r="B276" s="9" t="e">
        <f>VLOOKUP(#REF!,[1]Dpto!$G$2:$I$1125,2,FALSE)</f>
        <v>#REF!</v>
      </c>
      <c r="C276" s="9" t="str">
        <f>VLOOKUP(X276,[1]Proyectos!$B$2:$D$3,3,FALSE)</f>
        <v>CONSER</v>
      </c>
      <c r="D276" s="9" t="e">
        <f>VLOOKUP(#REF!,[1]Proyectos!$D$6:$E$9,2,FALSE)</f>
        <v>#REF!</v>
      </c>
      <c r="E276" s="9" t="e">
        <f>VLOOKUP(#REF!,[1]Proyectos!$B$12:$C$22,2,FALSE)</f>
        <v>#REF!</v>
      </c>
      <c r="F276" s="9" t="e">
        <f>VLOOKUP(AC276,[1]Indi!$B$9:$C$36,2,FALSE)</f>
        <v>#N/A</v>
      </c>
      <c r="G276" s="9" t="str">
        <f>+IFERROR(IF(D276="MISIONAL",VLOOKUP(#REF!,[1]Actividades!$B$12:$C$25,2,FALSE),IF(D276="TASAS",VLOOKUP(#REF!,[1]Actividades!$B$26:$C$34,2,FALSE),IF(D276="MIPG",VLOOKUP(#REF!,[1]Actividades!$B$35:$C$41,2,FALSE),IF(D276="INFRA",VLOOKUP(#REF!,[1]Actividades!$B$42:$C$44,2,FALSE),"")))),"")</f>
        <v/>
      </c>
      <c r="H276" s="3"/>
      <c r="I276" s="7" t="s">
        <v>743</v>
      </c>
      <c r="J276" s="10" t="s">
        <v>663</v>
      </c>
      <c r="K276" s="7" t="s">
        <v>152</v>
      </c>
      <c r="L276" s="7" t="s">
        <v>151</v>
      </c>
      <c r="M276" s="7" t="s">
        <v>8</v>
      </c>
      <c r="N276" s="7" t="s">
        <v>467</v>
      </c>
      <c r="O276" s="183" t="s">
        <v>7</v>
      </c>
      <c r="P276" s="7" t="s">
        <v>6</v>
      </c>
      <c r="Q276" s="146">
        <v>21758000</v>
      </c>
      <c r="R276" s="35"/>
      <c r="S276" s="8"/>
      <c r="T276" s="8"/>
      <c r="U276" s="8"/>
      <c r="V276" s="35">
        <f t="shared" si="21"/>
        <v>21758000</v>
      </c>
      <c r="W276" s="35">
        <f t="shared" si="22"/>
        <v>21758000</v>
      </c>
      <c r="X276" s="26" t="s">
        <v>465</v>
      </c>
      <c r="Y276" s="10" t="s">
        <v>19</v>
      </c>
      <c r="Z276" s="147">
        <v>202300000000060</v>
      </c>
      <c r="AA276" s="10" t="s">
        <v>60</v>
      </c>
      <c r="AB276" s="10" t="str">
        <f t="shared" si="20"/>
        <v>3202038</v>
      </c>
      <c r="AC276" s="10"/>
      <c r="AD276" s="10" t="s">
        <v>134</v>
      </c>
      <c r="AE276" s="3"/>
      <c r="AF276" s="3"/>
      <c r="AG276" s="3"/>
      <c r="AH276" s="3"/>
      <c r="AI276" s="3"/>
      <c r="AJ276" s="3"/>
      <c r="AK276" s="3"/>
      <c r="AL276" s="3"/>
      <c r="AM276" s="3"/>
      <c r="AN276" s="3"/>
      <c r="AO276" s="3"/>
      <c r="AP276" s="3"/>
      <c r="AQ276" s="3"/>
      <c r="AR276" s="3"/>
    </row>
    <row r="277" spans="1:44" ht="51" customHeight="1" x14ac:dyDescent="0.3">
      <c r="A277" s="9" t="s">
        <v>0</v>
      </c>
      <c r="B277" s="9" t="e">
        <f>VLOOKUP(#REF!,[1]Dpto!$G$2:$I$1125,2,FALSE)</f>
        <v>#REF!</v>
      </c>
      <c r="C277" s="9" t="str">
        <f>VLOOKUP(X277,[1]Proyectos!$B$2:$D$3,3,FALSE)</f>
        <v>CONSER</v>
      </c>
      <c r="D277" s="9" t="e">
        <f>VLOOKUP(#REF!,[1]Proyectos!$D$6:$E$9,2,FALSE)</f>
        <v>#REF!</v>
      </c>
      <c r="E277" s="9" t="e">
        <f>VLOOKUP(#REF!,[1]Proyectos!$B$12:$C$22,2,FALSE)</f>
        <v>#REF!</v>
      </c>
      <c r="F277" s="9" t="e">
        <f>VLOOKUP(AC277,[1]Indi!$B$9:$C$36,2,FALSE)</f>
        <v>#N/A</v>
      </c>
      <c r="G277" s="9" t="str">
        <f>+IFERROR(IF(D277="MISIONAL",VLOOKUP(#REF!,[1]Actividades!$B$12:$C$25,2,FALSE),IF(D277="TASAS",VLOOKUP(#REF!,[1]Actividades!$B$26:$C$34,2,FALSE),IF(D277="MIPG",VLOOKUP(#REF!,[1]Actividades!$B$35:$C$41,2,FALSE),IF(D277="INFRA",VLOOKUP(#REF!,[1]Actividades!$B$42:$C$44,2,FALSE),"")))),"")</f>
        <v/>
      </c>
      <c r="H277" s="3"/>
      <c r="I277" s="7" t="s">
        <v>744</v>
      </c>
      <c r="J277" s="10" t="s">
        <v>663</v>
      </c>
      <c r="K277" s="7" t="s">
        <v>152</v>
      </c>
      <c r="L277" s="7" t="s">
        <v>151</v>
      </c>
      <c r="M277" s="7" t="s">
        <v>13</v>
      </c>
      <c r="N277" s="7" t="s">
        <v>467</v>
      </c>
      <c r="O277" s="183" t="s">
        <v>7</v>
      </c>
      <c r="P277" s="7" t="s">
        <v>6</v>
      </c>
      <c r="Q277" s="146">
        <v>50000000</v>
      </c>
      <c r="R277" s="35"/>
      <c r="S277" s="8"/>
      <c r="T277" s="8"/>
      <c r="U277" s="8"/>
      <c r="V277" s="35">
        <f t="shared" si="21"/>
        <v>50000000</v>
      </c>
      <c r="W277" s="35">
        <f t="shared" si="22"/>
        <v>50000000</v>
      </c>
      <c r="X277" s="26" t="s">
        <v>465</v>
      </c>
      <c r="Y277" s="10" t="s">
        <v>19</v>
      </c>
      <c r="Z277" s="147">
        <v>202300000000060</v>
      </c>
      <c r="AA277" s="10" t="s">
        <v>496</v>
      </c>
      <c r="AB277" s="10" t="str">
        <f t="shared" si="20"/>
        <v>3202056</v>
      </c>
      <c r="AC277" s="10"/>
      <c r="AD277" s="10" t="s">
        <v>129</v>
      </c>
      <c r="AE277" s="3"/>
      <c r="AF277" s="3"/>
      <c r="AG277" s="3"/>
      <c r="AH277" s="3"/>
      <c r="AI277" s="3"/>
      <c r="AJ277" s="3"/>
      <c r="AK277" s="3"/>
      <c r="AL277" s="3"/>
      <c r="AM277" s="3"/>
      <c r="AN277" s="3"/>
      <c r="AO277" s="3"/>
      <c r="AP277" s="3"/>
      <c r="AQ277" s="3"/>
      <c r="AR277" s="3"/>
    </row>
    <row r="278" spans="1:44" ht="51" customHeight="1" x14ac:dyDescent="0.3">
      <c r="A278" s="9" t="s">
        <v>0</v>
      </c>
      <c r="B278" s="9" t="e">
        <f>VLOOKUP(#REF!,[1]Dpto!$G$2:$I$1125,2,FALSE)</f>
        <v>#REF!</v>
      </c>
      <c r="C278" s="9" t="str">
        <f>VLOOKUP(X278,[1]Proyectos!$B$2:$D$3,3,FALSE)</f>
        <v>CONSER</v>
      </c>
      <c r="D278" s="9" t="e">
        <f>VLOOKUP(#REF!,[1]Proyectos!$D$6:$E$9,2,FALSE)</f>
        <v>#REF!</v>
      </c>
      <c r="E278" s="9" t="e">
        <f>VLOOKUP(#REF!,[1]Proyectos!$B$12:$C$22,2,FALSE)</f>
        <v>#REF!</v>
      </c>
      <c r="F278" s="9" t="e">
        <f>VLOOKUP(AC278,[1]Indi!$B$9:$C$36,2,FALSE)</f>
        <v>#N/A</v>
      </c>
      <c r="G278" s="9" t="str">
        <f>+IFERROR(IF(D278="MISIONAL",VLOOKUP(#REF!,[1]Actividades!$B$12:$C$25,2,FALSE),IF(D278="TASAS",VLOOKUP(#REF!,[1]Actividades!$B$26:$C$34,2,FALSE),IF(D278="MIPG",VLOOKUP(#REF!,[1]Actividades!$B$35:$C$41,2,FALSE),IF(D278="INFRA",VLOOKUP(#REF!,[1]Actividades!$B$42:$C$44,2,FALSE),"")))),"")</f>
        <v/>
      </c>
      <c r="H278" s="3"/>
      <c r="I278" s="7" t="s">
        <v>745</v>
      </c>
      <c r="J278" s="10" t="s">
        <v>663</v>
      </c>
      <c r="K278" s="7" t="s">
        <v>152</v>
      </c>
      <c r="L278" s="7" t="s">
        <v>151</v>
      </c>
      <c r="M278" s="7" t="s">
        <v>8</v>
      </c>
      <c r="N278" s="7" t="s">
        <v>467</v>
      </c>
      <c r="O278" s="183" t="s">
        <v>7</v>
      </c>
      <c r="P278" s="7" t="s">
        <v>6</v>
      </c>
      <c r="Q278" s="146">
        <v>6184152</v>
      </c>
      <c r="R278" s="35"/>
      <c r="S278" s="8"/>
      <c r="T278" s="8"/>
      <c r="U278" s="8"/>
      <c r="V278" s="35">
        <f t="shared" si="21"/>
        <v>6184152</v>
      </c>
      <c r="W278" s="35">
        <f t="shared" si="22"/>
        <v>6184152</v>
      </c>
      <c r="X278" s="26" t="s">
        <v>465</v>
      </c>
      <c r="Y278" s="10" t="s">
        <v>19</v>
      </c>
      <c r="Z278" s="147">
        <v>202300000000060</v>
      </c>
      <c r="AA278" s="10" t="s">
        <v>496</v>
      </c>
      <c r="AB278" s="10" t="str">
        <f t="shared" si="20"/>
        <v>3202056</v>
      </c>
      <c r="AC278" s="10"/>
      <c r="AD278" s="10" t="s">
        <v>129</v>
      </c>
      <c r="AE278" s="3"/>
      <c r="AF278" s="3"/>
      <c r="AG278" s="3"/>
      <c r="AH278" s="3"/>
      <c r="AI278" s="3"/>
      <c r="AJ278" s="3"/>
      <c r="AK278" s="3"/>
      <c r="AL278" s="3"/>
      <c r="AM278" s="3"/>
      <c r="AN278" s="3"/>
      <c r="AO278" s="3"/>
      <c r="AP278" s="3"/>
      <c r="AQ278" s="3"/>
      <c r="AR278" s="3"/>
    </row>
    <row r="279" spans="1:44" ht="51" customHeight="1" x14ac:dyDescent="0.3">
      <c r="A279" s="9" t="s">
        <v>0</v>
      </c>
      <c r="B279" s="9" t="e">
        <f>VLOOKUP(#REF!,[1]Dpto!$G$2:$I$1125,2,FALSE)</f>
        <v>#REF!</v>
      </c>
      <c r="C279" s="9" t="str">
        <f>VLOOKUP(X279,[1]Proyectos!$B$2:$D$3,3,FALSE)</f>
        <v>CONSER</v>
      </c>
      <c r="D279" s="9" t="e">
        <f>VLOOKUP(#REF!,[1]Proyectos!$D$6:$E$9,2,FALSE)</f>
        <v>#REF!</v>
      </c>
      <c r="E279" s="9" t="e">
        <f>VLOOKUP(#REF!,[1]Proyectos!$B$12:$C$22,2,FALSE)</f>
        <v>#REF!</v>
      </c>
      <c r="F279" s="9" t="e">
        <f>VLOOKUP(AC279,[1]Indi!$B$9:$C$36,2,FALSE)</f>
        <v>#N/A</v>
      </c>
      <c r="G279" s="9" t="str">
        <f>+IFERROR(IF(D279="MISIONAL",VLOOKUP(#REF!,[1]Actividades!$B$12:$C$25,2,FALSE),IF(D279="TASAS",VLOOKUP(#REF!,[1]Actividades!$B$26:$C$34,2,FALSE),IF(D279="MIPG",VLOOKUP(#REF!,[1]Actividades!$B$35:$C$41,2,FALSE),IF(D279="INFRA",VLOOKUP(#REF!,[1]Actividades!$B$42:$C$44,2,FALSE),"")))),"")</f>
        <v/>
      </c>
      <c r="H279" s="3"/>
      <c r="I279" s="7" t="s">
        <v>1615</v>
      </c>
      <c r="J279" s="10" t="s">
        <v>663</v>
      </c>
      <c r="K279" s="7" t="s">
        <v>152</v>
      </c>
      <c r="L279" s="7" t="s">
        <v>151</v>
      </c>
      <c r="M279" s="7" t="s">
        <v>103</v>
      </c>
      <c r="N279" s="145" t="s">
        <v>466</v>
      </c>
      <c r="O279" s="183" t="s">
        <v>7</v>
      </c>
      <c r="P279" s="7" t="s">
        <v>6</v>
      </c>
      <c r="Q279" s="146">
        <v>41758000</v>
      </c>
      <c r="R279" s="35"/>
      <c r="S279" s="8"/>
      <c r="T279" s="8"/>
      <c r="U279" s="8"/>
      <c r="V279" s="35">
        <f t="shared" si="21"/>
        <v>41758000</v>
      </c>
      <c r="W279" s="35">
        <f t="shared" si="22"/>
        <v>41758000</v>
      </c>
      <c r="X279" s="26" t="s">
        <v>465</v>
      </c>
      <c r="Y279" s="10" t="s">
        <v>19</v>
      </c>
      <c r="Z279" s="147">
        <v>202300000000060</v>
      </c>
      <c r="AA279" s="10" t="s">
        <v>24</v>
      </c>
      <c r="AB279" s="10" t="str">
        <f t="shared" si="20"/>
        <v>3202060</v>
      </c>
      <c r="AC279" s="10"/>
      <c r="AD279" s="10" t="s">
        <v>126</v>
      </c>
      <c r="AE279" s="3"/>
      <c r="AF279" s="3"/>
      <c r="AG279" s="3"/>
      <c r="AH279" s="3"/>
      <c r="AI279" s="3"/>
      <c r="AJ279" s="3"/>
      <c r="AK279" s="3"/>
      <c r="AL279" s="3"/>
      <c r="AM279" s="3"/>
      <c r="AN279" s="3"/>
      <c r="AO279" s="3"/>
      <c r="AP279" s="3"/>
      <c r="AQ279" s="3"/>
      <c r="AR279" s="3"/>
    </row>
    <row r="280" spans="1:44" ht="51" customHeight="1" x14ac:dyDescent="0.3">
      <c r="A280" s="9" t="s">
        <v>0</v>
      </c>
      <c r="B280" s="9" t="e">
        <f>VLOOKUP(#REF!,[1]Dpto!$G$2:$I$1125,2,FALSE)</f>
        <v>#REF!</v>
      </c>
      <c r="C280" s="9" t="str">
        <f>VLOOKUP(X280,[1]Proyectos!$B$2:$D$3,3,FALSE)</f>
        <v>CONSER</v>
      </c>
      <c r="D280" s="9" t="e">
        <f>VLOOKUP(#REF!,[1]Proyectos!$D$6:$E$9,2,FALSE)</f>
        <v>#REF!</v>
      </c>
      <c r="E280" s="9" t="e">
        <f>VLOOKUP(#REF!,[1]Proyectos!$B$12:$C$22,2,FALSE)</f>
        <v>#REF!</v>
      </c>
      <c r="F280" s="9" t="e">
        <f>VLOOKUP(AC280,[1]Indi!$B$9:$C$36,2,FALSE)</f>
        <v>#N/A</v>
      </c>
      <c r="G280" s="9" t="str">
        <f>+IFERROR(IF(D280="MISIONAL",VLOOKUP(#REF!,[1]Actividades!$B$12:$C$25,2,FALSE),IF(D280="TASAS",VLOOKUP(#REF!,[1]Actividades!$B$26:$C$34,2,FALSE),IF(D280="MIPG",VLOOKUP(#REF!,[1]Actividades!$B$35:$C$41,2,FALSE),IF(D280="INFRA",VLOOKUP(#REF!,[1]Actividades!$B$42:$C$44,2,FALSE),"")))),"")</f>
        <v/>
      </c>
      <c r="H280" s="3"/>
      <c r="I280" s="7" t="s">
        <v>747</v>
      </c>
      <c r="J280" s="10" t="s">
        <v>663</v>
      </c>
      <c r="K280" s="7" t="s">
        <v>152</v>
      </c>
      <c r="L280" s="7" t="s">
        <v>151</v>
      </c>
      <c r="M280" s="7" t="s">
        <v>13</v>
      </c>
      <c r="N280" s="10" t="s">
        <v>467</v>
      </c>
      <c r="O280" s="183" t="s">
        <v>7</v>
      </c>
      <c r="P280" s="7" t="s">
        <v>6</v>
      </c>
      <c r="Q280" s="146">
        <v>30000000</v>
      </c>
      <c r="R280" s="35"/>
      <c r="S280" s="8"/>
      <c r="T280" s="8"/>
      <c r="U280" s="8"/>
      <c r="V280" s="35">
        <f t="shared" si="21"/>
        <v>30000000</v>
      </c>
      <c r="W280" s="35">
        <f t="shared" si="22"/>
        <v>30000000</v>
      </c>
      <c r="X280" s="26" t="s">
        <v>465</v>
      </c>
      <c r="Y280" s="10" t="s">
        <v>19</v>
      </c>
      <c r="Z280" s="147">
        <v>202300000000060</v>
      </c>
      <c r="AA280" s="10" t="s">
        <v>24</v>
      </c>
      <c r="AB280" s="10" t="str">
        <f t="shared" si="20"/>
        <v>3202060</v>
      </c>
      <c r="AC280" s="10"/>
      <c r="AD280" s="10" t="s">
        <v>126</v>
      </c>
      <c r="AE280" s="3"/>
      <c r="AF280" s="3"/>
      <c r="AG280" s="3"/>
      <c r="AH280" s="3"/>
      <c r="AI280" s="3"/>
      <c r="AJ280" s="3"/>
      <c r="AK280" s="3"/>
      <c r="AL280" s="3"/>
      <c r="AM280" s="3"/>
      <c r="AN280" s="3"/>
      <c r="AO280" s="3"/>
      <c r="AP280" s="3"/>
      <c r="AQ280" s="3"/>
      <c r="AR280" s="3"/>
    </row>
    <row r="281" spans="1:44" ht="51" customHeight="1" x14ac:dyDescent="0.3">
      <c r="A281" s="9" t="s">
        <v>0</v>
      </c>
      <c r="B281" s="9" t="e">
        <f>VLOOKUP(#REF!,[1]Dpto!$G$2:$I$1125,2,FALSE)</f>
        <v>#REF!</v>
      </c>
      <c r="C281" s="9" t="str">
        <f>VLOOKUP(X281,[1]Proyectos!$B$2:$D$3,3,FALSE)</f>
        <v>CONSER</v>
      </c>
      <c r="D281" s="9" t="e">
        <f>VLOOKUP(#REF!,[1]Proyectos!$D$6:$E$9,2,FALSE)</f>
        <v>#REF!</v>
      </c>
      <c r="E281" s="9" t="e">
        <f>VLOOKUP(#REF!,[1]Proyectos!$B$12:$C$22,2,FALSE)</f>
        <v>#REF!</v>
      </c>
      <c r="F281" s="9" t="e">
        <f>VLOOKUP(AC281,[1]Indi!$B$9:$C$36,2,FALSE)</f>
        <v>#N/A</v>
      </c>
      <c r="G281" s="9" t="str">
        <f>+IFERROR(IF(D281="MISIONAL",VLOOKUP(#REF!,[1]Actividades!$B$12:$C$25,2,FALSE),IF(D281="TASAS",VLOOKUP(#REF!,[1]Actividades!$B$26:$C$34,2,FALSE),IF(D281="MIPG",VLOOKUP(#REF!,[1]Actividades!$B$35:$C$41,2,FALSE),IF(D281="INFRA",VLOOKUP(#REF!,[1]Actividades!$B$42:$C$44,2,FALSE),"")))),"")</f>
        <v/>
      </c>
      <c r="H281" s="3"/>
      <c r="I281" s="7" t="s">
        <v>748</v>
      </c>
      <c r="J281" s="10" t="s">
        <v>663</v>
      </c>
      <c r="K281" s="7" t="s">
        <v>152</v>
      </c>
      <c r="L281" s="7" t="s">
        <v>151</v>
      </c>
      <c r="M281" s="7" t="s">
        <v>8</v>
      </c>
      <c r="N281" s="145" t="s">
        <v>467</v>
      </c>
      <c r="O281" s="183" t="s">
        <v>7</v>
      </c>
      <c r="P281" s="7" t="s">
        <v>6</v>
      </c>
      <c r="Q281" s="146">
        <v>120333333</v>
      </c>
      <c r="R281" s="35"/>
      <c r="S281" s="8"/>
      <c r="T281" s="8"/>
      <c r="U281" s="8"/>
      <c r="V281" s="35">
        <f t="shared" si="21"/>
        <v>120333333</v>
      </c>
      <c r="W281" s="35">
        <f t="shared" si="22"/>
        <v>120333333</v>
      </c>
      <c r="X281" s="26" t="s">
        <v>465</v>
      </c>
      <c r="Y281" s="10" t="s">
        <v>19</v>
      </c>
      <c r="Z281" s="147">
        <v>202300000000060</v>
      </c>
      <c r="AA281" s="10" t="s">
        <v>24</v>
      </c>
      <c r="AB281" s="10" t="str">
        <f t="shared" si="20"/>
        <v>3202060</v>
      </c>
      <c r="AC281" s="10"/>
      <c r="AD281" s="10" t="s">
        <v>126</v>
      </c>
      <c r="AE281" s="3"/>
      <c r="AF281" s="3"/>
      <c r="AG281" s="3"/>
      <c r="AH281" s="3"/>
      <c r="AI281" s="3"/>
      <c r="AJ281" s="3"/>
      <c r="AK281" s="3"/>
      <c r="AL281" s="3"/>
      <c r="AM281" s="3"/>
      <c r="AN281" s="3"/>
      <c r="AO281" s="3"/>
      <c r="AP281" s="3"/>
      <c r="AQ281" s="3"/>
      <c r="AR281" s="3"/>
    </row>
    <row r="282" spans="1:44" ht="51" customHeight="1" x14ac:dyDescent="0.3">
      <c r="A282" s="9" t="s">
        <v>0</v>
      </c>
      <c r="B282" s="9" t="e">
        <f>VLOOKUP(#REF!,[1]Dpto!$G$2:$I$1125,2,FALSE)</f>
        <v>#REF!</v>
      </c>
      <c r="C282" s="9" t="str">
        <f>VLOOKUP(X282,[1]Proyectos!$B$2:$D$3,3,FALSE)</f>
        <v>CONSER</v>
      </c>
      <c r="D282" s="9" t="e">
        <f>VLOOKUP(#REF!,[1]Proyectos!$D$6:$E$9,2,FALSE)</f>
        <v>#REF!</v>
      </c>
      <c r="E282" s="9" t="e">
        <f>VLOOKUP(#REF!,[1]Proyectos!$B$12:$C$22,2,FALSE)</f>
        <v>#REF!</v>
      </c>
      <c r="F282" s="9" t="e">
        <f>VLOOKUP(AC282,[1]Indi!$B$9:$C$36,2,FALSE)</f>
        <v>#N/A</v>
      </c>
      <c r="G282" s="9" t="str">
        <f>+IFERROR(IF(D282="MISIONAL",VLOOKUP(#REF!,[1]Actividades!$B$12:$C$25,2,FALSE),IF(D282="TASAS",VLOOKUP(#REF!,[1]Actividades!$B$26:$C$34,2,FALSE),IF(D282="MIPG",VLOOKUP(#REF!,[1]Actividades!$B$35:$C$41,2,FALSE),IF(D282="INFRA",VLOOKUP(#REF!,[1]Actividades!$B$42:$C$44,2,FALSE),"")))),"")</f>
        <v/>
      </c>
      <c r="H282" s="3"/>
      <c r="I282" s="7" t="s">
        <v>1616</v>
      </c>
      <c r="J282" s="10" t="s">
        <v>663</v>
      </c>
      <c r="K282" s="7" t="s">
        <v>152</v>
      </c>
      <c r="L282" s="7" t="s">
        <v>156</v>
      </c>
      <c r="M282" s="7" t="s">
        <v>103</v>
      </c>
      <c r="N282" s="145" t="s">
        <v>466</v>
      </c>
      <c r="O282" s="183" t="s">
        <v>7</v>
      </c>
      <c r="P282" s="7" t="s">
        <v>6</v>
      </c>
      <c r="Q282" s="146">
        <v>60490000</v>
      </c>
      <c r="R282" s="35"/>
      <c r="S282" s="8"/>
      <c r="T282" s="8"/>
      <c r="U282" s="8"/>
      <c r="V282" s="35">
        <f t="shared" si="21"/>
        <v>60490000</v>
      </c>
      <c r="W282" s="35">
        <f t="shared" si="22"/>
        <v>60490000</v>
      </c>
      <c r="X282" s="26" t="s">
        <v>465</v>
      </c>
      <c r="Y282" s="10" t="s">
        <v>19</v>
      </c>
      <c r="Z282" s="147">
        <v>202300000000060</v>
      </c>
      <c r="AA282" s="10" t="s">
        <v>30</v>
      </c>
      <c r="AB282" s="10" t="str">
        <f t="shared" si="20"/>
        <v>3202008</v>
      </c>
      <c r="AC282" s="10"/>
      <c r="AD282" s="10" t="s">
        <v>135</v>
      </c>
      <c r="AE282" s="3"/>
      <c r="AF282" s="3"/>
      <c r="AG282" s="3"/>
      <c r="AH282" s="3"/>
      <c r="AI282" s="3"/>
      <c r="AJ282" s="3"/>
      <c r="AK282" s="3"/>
      <c r="AL282" s="3"/>
      <c r="AM282" s="3"/>
      <c r="AN282" s="3"/>
      <c r="AO282" s="3"/>
      <c r="AP282" s="3"/>
      <c r="AQ282" s="3"/>
      <c r="AR282" s="3"/>
    </row>
    <row r="283" spans="1:44" ht="51" customHeight="1" x14ac:dyDescent="0.3">
      <c r="A283" s="9" t="s">
        <v>0</v>
      </c>
      <c r="B283" s="9" t="e">
        <f>VLOOKUP(#REF!,[1]Dpto!$G$2:$I$1125,2,FALSE)</f>
        <v>#REF!</v>
      </c>
      <c r="C283" s="9" t="str">
        <f>VLOOKUP(X283,[1]Proyectos!$B$2:$D$3,3,FALSE)</f>
        <v>CONSER</v>
      </c>
      <c r="D283" s="9" t="e">
        <f>VLOOKUP(#REF!,[1]Proyectos!$D$6:$E$9,2,FALSE)</f>
        <v>#REF!</v>
      </c>
      <c r="E283" s="9" t="e">
        <f>VLOOKUP(#REF!,[1]Proyectos!$B$12:$C$22,2,FALSE)</f>
        <v>#REF!</v>
      </c>
      <c r="F283" s="9" t="e">
        <f>VLOOKUP(AC283,[1]Indi!$B$9:$C$36,2,FALSE)</f>
        <v>#N/A</v>
      </c>
      <c r="G283" s="9" t="str">
        <f>+IFERROR(IF(D283="MISIONAL",VLOOKUP(#REF!,[1]Actividades!$B$12:$C$25,2,FALSE),IF(D283="TASAS",VLOOKUP(#REF!,[1]Actividades!$B$26:$C$34,2,FALSE),IF(D283="MIPG",VLOOKUP(#REF!,[1]Actividades!$B$35:$C$41,2,FALSE),IF(D283="INFRA",VLOOKUP(#REF!,[1]Actividades!$B$42:$C$44,2,FALSE),"")))),"")</f>
        <v/>
      </c>
      <c r="H283" s="3"/>
      <c r="I283" s="7" t="s">
        <v>750</v>
      </c>
      <c r="J283" s="10" t="s">
        <v>663</v>
      </c>
      <c r="K283" s="7" t="s">
        <v>152</v>
      </c>
      <c r="L283" s="7" t="s">
        <v>156</v>
      </c>
      <c r="M283" s="7" t="s">
        <v>13</v>
      </c>
      <c r="N283" s="149" t="s">
        <v>467</v>
      </c>
      <c r="O283" s="183" t="s">
        <v>7</v>
      </c>
      <c r="P283" s="7" t="s">
        <v>6</v>
      </c>
      <c r="Q283" s="146">
        <v>58160000</v>
      </c>
      <c r="R283" s="35"/>
      <c r="S283" s="8"/>
      <c r="T283" s="8"/>
      <c r="U283" s="8"/>
      <c r="V283" s="35">
        <f t="shared" si="21"/>
        <v>58160000</v>
      </c>
      <c r="W283" s="35">
        <f t="shared" si="22"/>
        <v>58160000</v>
      </c>
      <c r="X283" s="26" t="s">
        <v>465</v>
      </c>
      <c r="Y283" s="10" t="s">
        <v>19</v>
      </c>
      <c r="Z283" s="147">
        <v>202300000000060</v>
      </c>
      <c r="AA283" s="10" t="s">
        <v>30</v>
      </c>
      <c r="AB283" s="10" t="str">
        <f t="shared" si="20"/>
        <v>3202008</v>
      </c>
      <c r="AC283" s="10"/>
      <c r="AD283" s="10" t="s">
        <v>492</v>
      </c>
      <c r="AE283" s="3"/>
      <c r="AF283" s="3"/>
      <c r="AG283" s="3"/>
      <c r="AH283" s="3"/>
      <c r="AI283" s="3"/>
      <c r="AJ283" s="3"/>
      <c r="AK283" s="3"/>
      <c r="AL283" s="3"/>
      <c r="AM283" s="3"/>
      <c r="AN283" s="3"/>
      <c r="AO283" s="3"/>
      <c r="AP283" s="3"/>
      <c r="AQ283" s="3"/>
      <c r="AR283" s="3"/>
    </row>
    <row r="284" spans="1:44" ht="51" customHeight="1" x14ac:dyDescent="0.3">
      <c r="A284" s="9" t="s">
        <v>0</v>
      </c>
      <c r="B284" s="9" t="e">
        <f>VLOOKUP(#REF!,[1]Dpto!$G$2:$I$1125,2,FALSE)</f>
        <v>#REF!</v>
      </c>
      <c r="C284" s="9" t="str">
        <f>VLOOKUP(X284,[1]Proyectos!$B$2:$D$3,3,FALSE)</f>
        <v>CONSER</v>
      </c>
      <c r="D284" s="9" t="e">
        <f>VLOOKUP(#REF!,[1]Proyectos!$D$6:$E$9,2,FALSE)</f>
        <v>#REF!</v>
      </c>
      <c r="E284" s="9" t="e">
        <f>VLOOKUP(#REF!,[1]Proyectos!$B$12:$C$22,2,FALSE)</f>
        <v>#REF!</v>
      </c>
      <c r="F284" s="9" t="e">
        <f>VLOOKUP(AC284,[1]Indi!$B$9:$C$36,2,FALSE)</f>
        <v>#N/A</v>
      </c>
      <c r="G284" s="9" t="str">
        <f>+IFERROR(IF(D284="MISIONAL",VLOOKUP(#REF!,[1]Actividades!$B$12:$C$25,2,FALSE),IF(D284="TASAS",VLOOKUP(#REF!,[1]Actividades!$B$26:$C$34,2,FALSE),IF(D284="MIPG",VLOOKUP(#REF!,[1]Actividades!$B$35:$C$41,2,FALSE),IF(D284="INFRA",VLOOKUP(#REF!,[1]Actividades!$B$42:$C$44,2,FALSE),"")))),"")</f>
        <v/>
      </c>
      <c r="H284" s="3"/>
      <c r="I284" s="7" t="s">
        <v>1617</v>
      </c>
      <c r="J284" s="10" t="s">
        <v>663</v>
      </c>
      <c r="K284" s="7" t="s">
        <v>152</v>
      </c>
      <c r="L284" s="7" t="s">
        <v>156</v>
      </c>
      <c r="M284" s="7" t="s">
        <v>103</v>
      </c>
      <c r="N284" s="7" t="s">
        <v>466</v>
      </c>
      <c r="O284" s="183" t="s">
        <v>7</v>
      </c>
      <c r="P284" s="7" t="s">
        <v>6</v>
      </c>
      <c r="Q284" s="146">
        <v>164114000</v>
      </c>
      <c r="R284" s="35">
        <v>31000</v>
      </c>
      <c r="S284" s="8"/>
      <c r="T284" s="8"/>
      <c r="U284" s="8"/>
      <c r="V284" s="35">
        <f t="shared" si="21"/>
        <v>164083000</v>
      </c>
      <c r="W284" s="35">
        <f t="shared" si="22"/>
        <v>164083000</v>
      </c>
      <c r="X284" s="26" t="s">
        <v>465</v>
      </c>
      <c r="Y284" s="10" t="s">
        <v>19</v>
      </c>
      <c r="Z284" s="147">
        <v>202300000000060</v>
      </c>
      <c r="AA284" s="10" t="s">
        <v>36</v>
      </c>
      <c r="AB284" s="10" t="str">
        <f t="shared" si="20"/>
        <v>3202010</v>
      </c>
      <c r="AC284" s="10"/>
      <c r="AD284" s="10" t="s">
        <v>181</v>
      </c>
      <c r="AE284" s="3"/>
      <c r="AF284" s="3"/>
      <c r="AG284" s="3"/>
      <c r="AH284" s="3"/>
      <c r="AI284" s="3"/>
      <c r="AJ284" s="3"/>
      <c r="AK284" s="3"/>
      <c r="AL284" s="3"/>
      <c r="AM284" s="3"/>
      <c r="AN284" s="3"/>
      <c r="AO284" s="3"/>
      <c r="AP284" s="3"/>
      <c r="AQ284" s="3"/>
      <c r="AR284" s="3"/>
    </row>
    <row r="285" spans="1:44" ht="51" customHeight="1" x14ac:dyDescent="0.3">
      <c r="A285" s="9" t="s">
        <v>0</v>
      </c>
      <c r="B285" s="9" t="e">
        <f>VLOOKUP(#REF!,[1]Dpto!$G$2:$I$1125,2,FALSE)</f>
        <v>#REF!</v>
      </c>
      <c r="C285" s="9" t="str">
        <f>VLOOKUP(X285,[1]Proyectos!$B$2:$D$3,3,FALSE)</f>
        <v>CONSER</v>
      </c>
      <c r="D285" s="9" t="e">
        <f>VLOOKUP(#REF!,[1]Proyectos!$D$6:$E$9,2,FALSE)</f>
        <v>#REF!</v>
      </c>
      <c r="E285" s="9" t="e">
        <f>VLOOKUP(#REF!,[1]Proyectos!$B$12:$C$22,2,FALSE)</f>
        <v>#REF!</v>
      </c>
      <c r="F285" s="9" t="e">
        <f>VLOOKUP(AC285,[1]Indi!$B$9:$C$36,2,FALSE)</f>
        <v>#N/A</v>
      </c>
      <c r="G285" s="9" t="str">
        <f>+IFERROR(IF(D285="MISIONAL",VLOOKUP(#REF!,[1]Actividades!$B$12:$C$25,2,FALSE),IF(D285="TASAS",VLOOKUP(#REF!,[1]Actividades!$B$26:$C$34,2,FALSE),IF(D285="MIPG",VLOOKUP(#REF!,[1]Actividades!$B$35:$C$41,2,FALSE),IF(D285="INFRA",VLOOKUP(#REF!,[1]Actividades!$B$42:$C$44,2,FALSE),"")))),"")</f>
        <v/>
      </c>
      <c r="H285" s="3"/>
      <c r="I285" s="7" t="s">
        <v>752</v>
      </c>
      <c r="J285" s="10" t="s">
        <v>663</v>
      </c>
      <c r="K285" s="7" t="s">
        <v>152</v>
      </c>
      <c r="L285" s="7" t="s">
        <v>156</v>
      </c>
      <c r="M285" s="7" t="s">
        <v>13</v>
      </c>
      <c r="N285" s="7" t="s">
        <v>467</v>
      </c>
      <c r="O285" s="183" t="s">
        <v>7</v>
      </c>
      <c r="P285" s="7" t="s">
        <v>6</v>
      </c>
      <c r="Q285" s="146">
        <v>84457268</v>
      </c>
      <c r="R285" s="35"/>
      <c r="S285" s="8"/>
      <c r="T285" s="8"/>
      <c r="U285" s="8"/>
      <c r="V285" s="35">
        <f t="shared" si="21"/>
        <v>84457268</v>
      </c>
      <c r="W285" s="35">
        <f t="shared" si="22"/>
        <v>84457268</v>
      </c>
      <c r="X285" s="26" t="s">
        <v>465</v>
      </c>
      <c r="Y285" s="10" t="s">
        <v>19</v>
      </c>
      <c r="Z285" s="147">
        <v>202300000000060</v>
      </c>
      <c r="AA285" s="10" t="s">
        <v>36</v>
      </c>
      <c r="AB285" s="10" t="str">
        <f t="shared" si="20"/>
        <v>3202010</v>
      </c>
      <c r="AC285" s="10"/>
      <c r="AD285" s="10" t="s">
        <v>181</v>
      </c>
      <c r="AE285" s="3"/>
      <c r="AF285" s="3"/>
      <c r="AG285" s="3"/>
      <c r="AH285" s="3"/>
      <c r="AI285" s="3"/>
      <c r="AJ285" s="3"/>
      <c r="AK285" s="3"/>
      <c r="AL285" s="3"/>
      <c r="AM285" s="3"/>
      <c r="AN285" s="3"/>
      <c r="AO285" s="3"/>
      <c r="AP285" s="3"/>
      <c r="AQ285" s="3"/>
      <c r="AR285" s="3"/>
    </row>
    <row r="286" spans="1:44" ht="51" customHeight="1" x14ac:dyDescent="0.3">
      <c r="A286" s="9" t="s">
        <v>0</v>
      </c>
      <c r="B286" s="9" t="e">
        <f>VLOOKUP(#REF!,[1]Dpto!$G$2:$I$1125,2,FALSE)</f>
        <v>#REF!</v>
      </c>
      <c r="C286" s="9" t="str">
        <f>VLOOKUP(X286,[1]Proyectos!$B$2:$D$3,3,FALSE)</f>
        <v>CONSER</v>
      </c>
      <c r="D286" s="9" t="e">
        <f>VLOOKUP(#REF!,[1]Proyectos!$D$6:$E$9,2,FALSE)</f>
        <v>#REF!</v>
      </c>
      <c r="E286" s="9" t="e">
        <f>VLOOKUP(#REF!,[1]Proyectos!$B$12:$C$22,2,FALSE)</f>
        <v>#REF!</v>
      </c>
      <c r="F286" s="9" t="e">
        <f>VLOOKUP(AC286,[1]Indi!$B$9:$C$36,2,FALSE)</f>
        <v>#N/A</v>
      </c>
      <c r="G286" s="9" t="str">
        <f>+IFERROR(IF(D286="MISIONAL",VLOOKUP(#REF!,[1]Actividades!$B$12:$C$25,2,FALSE),IF(D286="TASAS",VLOOKUP(#REF!,[1]Actividades!$B$26:$C$34,2,FALSE),IF(D286="MIPG",VLOOKUP(#REF!,[1]Actividades!$B$35:$C$41,2,FALSE),IF(D286="INFRA",VLOOKUP(#REF!,[1]Actividades!$B$42:$C$44,2,FALSE),"")))),"")</f>
        <v/>
      </c>
      <c r="H286" s="3"/>
      <c r="I286" s="7" t="s">
        <v>1618</v>
      </c>
      <c r="J286" s="10" t="s">
        <v>663</v>
      </c>
      <c r="K286" s="7" t="s">
        <v>152</v>
      </c>
      <c r="L286" s="7" t="s">
        <v>156</v>
      </c>
      <c r="M286" s="7" t="s">
        <v>103</v>
      </c>
      <c r="N286" s="149" t="s">
        <v>466</v>
      </c>
      <c r="O286" s="183" t="s">
        <v>7</v>
      </c>
      <c r="P286" s="7" t="s">
        <v>6</v>
      </c>
      <c r="Q286" s="146">
        <v>57860000</v>
      </c>
      <c r="R286" s="35"/>
      <c r="S286" s="8"/>
      <c r="T286" s="8"/>
      <c r="U286" s="8"/>
      <c r="V286" s="35">
        <f t="shared" si="21"/>
        <v>57860000</v>
      </c>
      <c r="W286" s="35">
        <f t="shared" si="22"/>
        <v>57860000</v>
      </c>
      <c r="X286" s="26" t="s">
        <v>465</v>
      </c>
      <c r="Y286" s="10" t="s">
        <v>19</v>
      </c>
      <c r="Z286" s="147">
        <v>202300000000060</v>
      </c>
      <c r="AA286" s="10" t="s">
        <v>493</v>
      </c>
      <c r="AB286" s="10" t="str">
        <f t="shared" si="20"/>
        <v>3202032</v>
      </c>
      <c r="AC286" s="10"/>
      <c r="AD286" s="10" t="s">
        <v>128</v>
      </c>
      <c r="AE286" s="3"/>
      <c r="AF286" s="3"/>
      <c r="AG286" s="3"/>
      <c r="AH286" s="3"/>
      <c r="AI286" s="3"/>
      <c r="AJ286" s="3"/>
      <c r="AK286" s="3"/>
      <c r="AL286" s="3"/>
      <c r="AM286" s="3"/>
      <c r="AN286" s="3"/>
      <c r="AO286" s="3"/>
      <c r="AP286" s="3"/>
      <c r="AQ286" s="3"/>
      <c r="AR286" s="3"/>
    </row>
    <row r="287" spans="1:44" ht="51" customHeight="1" x14ac:dyDescent="0.3">
      <c r="A287" s="9"/>
      <c r="B287" s="9"/>
      <c r="C287" s="9"/>
      <c r="D287" s="9"/>
      <c r="E287" s="9"/>
      <c r="F287" s="9"/>
      <c r="G287" s="9"/>
      <c r="H287" s="3"/>
      <c r="I287" s="7" t="s">
        <v>754</v>
      </c>
      <c r="J287" s="10" t="s">
        <v>663</v>
      </c>
      <c r="K287" s="7" t="s">
        <v>152</v>
      </c>
      <c r="L287" s="7" t="s">
        <v>156</v>
      </c>
      <c r="M287" s="7" t="s">
        <v>13</v>
      </c>
      <c r="N287" s="7" t="s">
        <v>467</v>
      </c>
      <c r="O287" s="183" t="s">
        <v>7</v>
      </c>
      <c r="P287" s="7" t="s">
        <v>6</v>
      </c>
      <c r="Q287" s="146">
        <v>30120770</v>
      </c>
      <c r="R287" s="35"/>
      <c r="S287" s="8"/>
      <c r="T287" s="8"/>
      <c r="U287" s="8"/>
      <c r="V287" s="35">
        <f t="shared" si="21"/>
        <v>30120770</v>
      </c>
      <c r="W287" s="35">
        <f t="shared" si="22"/>
        <v>30120770</v>
      </c>
      <c r="X287" s="26" t="s">
        <v>465</v>
      </c>
      <c r="Y287" s="10" t="s">
        <v>19</v>
      </c>
      <c r="Z287" s="147">
        <v>202300000000060</v>
      </c>
      <c r="AA287" s="10" t="s">
        <v>493</v>
      </c>
      <c r="AB287" s="10" t="str">
        <f t="shared" si="20"/>
        <v>3202032</v>
      </c>
      <c r="AC287" s="10"/>
      <c r="AD287" s="10" t="s">
        <v>128</v>
      </c>
      <c r="AE287" s="3"/>
      <c r="AF287" s="3"/>
      <c r="AG287" s="3"/>
      <c r="AH287" s="3"/>
      <c r="AI287" s="3"/>
      <c r="AJ287" s="3"/>
      <c r="AK287" s="3"/>
      <c r="AL287" s="3"/>
      <c r="AM287" s="3"/>
      <c r="AN287" s="3"/>
      <c r="AO287" s="3"/>
      <c r="AP287" s="3"/>
      <c r="AQ287" s="3"/>
      <c r="AR287" s="3"/>
    </row>
    <row r="288" spans="1:44" ht="51" customHeight="1" x14ac:dyDescent="0.3">
      <c r="A288" s="9" t="s">
        <v>0</v>
      </c>
      <c r="B288" s="9" t="e">
        <f>VLOOKUP(#REF!,[1]Dpto!$G$2:$I$1125,2,FALSE)</f>
        <v>#REF!</v>
      </c>
      <c r="C288" s="9" t="str">
        <f>VLOOKUP(X288,[1]Proyectos!$B$2:$D$3,3,FALSE)</f>
        <v>CONSER</v>
      </c>
      <c r="D288" s="9" t="e">
        <f>VLOOKUP(#REF!,[1]Proyectos!$D$6:$E$9,2,FALSE)</f>
        <v>#REF!</v>
      </c>
      <c r="E288" s="9" t="e">
        <f>VLOOKUP(#REF!,[1]Proyectos!$B$12:$C$22,2,FALSE)</f>
        <v>#REF!</v>
      </c>
      <c r="F288" s="9" t="e">
        <f>VLOOKUP(AC288,[1]Indi!$B$9:$C$36,2,FALSE)</f>
        <v>#N/A</v>
      </c>
      <c r="G288" s="9" t="str">
        <f>+IFERROR(IF(D288="MISIONAL",VLOOKUP(#REF!,[1]Actividades!$B$12:$C$25,2,FALSE),IF(D288="TASAS",VLOOKUP(#REF!,[1]Actividades!$B$26:$C$34,2,FALSE),IF(D288="MIPG",VLOOKUP(#REF!,[1]Actividades!$B$35:$C$41,2,FALSE),IF(D288="INFRA",VLOOKUP(#REF!,[1]Actividades!$B$42:$C$44,2,FALSE),"")))),"")</f>
        <v/>
      </c>
      <c r="H288" s="3"/>
      <c r="I288" s="7" t="s">
        <v>755</v>
      </c>
      <c r="J288" s="10" t="s">
        <v>663</v>
      </c>
      <c r="K288" s="7" t="s">
        <v>152</v>
      </c>
      <c r="L288" s="7" t="s">
        <v>156</v>
      </c>
      <c r="M288" s="7" t="s">
        <v>8</v>
      </c>
      <c r="N288" s="145" t="s">
        <v>467</v>
      </c>
      <c r="O288" s="183" t="s">
        <v>7</v>
      </c>
      <c r="P288" s="7" t="s">
        <v>6</v>
      </c>
      <c r="Q288" s="146">
        <v>155336500</v>
      </c>
      <c r="R288" s="35"/>
      <c r="S288" s="8"/>
      <c r="T288" s="8"/>
      <c r="U288" s="8"/>
      <c r="V288" s="35">
        <f t="shared" si="21"/>
        <v>155336500</v>
      </c>
      <c r="W288" s="35">
        <f t="shared" si="22"/>
        <v>155336500</v>
      </c>
      <c r="X288" s="26" t="s">
        <v>465</v>
      </c>
      <c r="Y288" s="10" t="s">
        <v>19</v>
      </c>
      <c r="Z288" s="147">
        <v>202300000000060</v>
      </c>
      <c r="AA288" s="10" t="s">
        <v>493</v>
      </c>
      <c r="AB288" s="10" t="str">
        <f t="shared" si="20"/>
        <v>3202032</v>
      </c>
      <c r="AC288" s="10"/>
      <c r="AD288" s="10" t="s">
        <v>128</v>
      </c>
      <c r="AE288" s="3"/>
      <c r="AF288" s="3"/>
      <c r="AG288" s="3"/>
      <c r="AH288" s="3"/>
      <c r="AI288" s="3"/>
      <c r="AJ288" s="3"/>
      <c r="AK288" s="3"/>
      <c r="AL288" s="3"/>
      <c r="AM288" s="3"/>
      <c r="AN288" s="3"/>
      <c r="AO288" s="3"/>
      <c r="AP288" s="3"/>
      <c r="AQ288" s="3"/>
      <c r="AR288" s="3"/>
    </row>
    <row r="289" spans="1:44" ht="51" customHeight="1" x14ac:dyDescent="0.3">
      <c r="A289" s="9" t="s">
        <v>0</v>
      </c>
      <c r="B289" s="9" t="e">
        <f>VLOOKUP(#REF!,[1]Dpto!$G$2:$I$1125,2,FALSE)</f>
        <v>#REF!</v>
      </c>
      <c r="C289" s="9" t="str">
        <f>VLOOKUP(X289,[1]Proyectos!$B$2:$D$3,3,FALSE)</f>
        <v>CONSER</v>
      </c>
      <c r="D289" s="9" t="e">
        <f>VLOOKUP(#REF!,[1]Proyectos!$D$6:$E$9,2,FALSE)</f>
        <v>#REF!</v>
      </c>
      <c r="E289" s="9" t="e">
        <f>VLOOKUP(#REF!,[1]Proyectos!$B$12:$C$22,2,FALSE)</f>
        <v>#REF!</v>
      </c>
      <c r="F289" s="9" t="e">
        <f>VLOOKUP(AC289,[1]Indi!$B$9:$C$36,2,FALSE)</f>
        <v>#N/A</v>
      </c>
      <c r="G289" s="9" t="str">
        <f>+IFERROR(IF(D289="MISIONAL",VLOOKUP(#REF!,[1]Actividades!$B$12:$C$25,2,FALSE),IF(D289="TASAS",VLOOKUP(#REF!,[1]Actividades!$B$26:$C$34,2,FALSE),IF(D289="MIPG",VLOOKUP(#REF!,[1]Actividades!$B$35:$C$41,2,FALSE),IF(D289="INFRA",VLOOKUP(#REF!,[1]Actividades!$B$42:$C$44,2,FALSE),"")))),"")</f>
        <v/>
      </c>
      <c r="H289" s="3"/>
      <c r="I289" s="7" t="s">
        <v>756</v>
      </c>
      <c r="J289" s="10" t="s">
        <v>663</v>
      </c>
      <c r="K289" s="7" t="s">
        <v>152</v>
      </c>
      <c r="L289" s="7" t="s">
        <v>156</v>
      </c>
      <c r="M289" s="7" t="s">
        <v>13</v>
      </c>
      <c r="N289" s="145" t="s">
        <v>467</v>
      </c>
      <c r="O289" s="183" t="s">
        <v>7</v>
      </c>
      <c r="P289" s="7" t="s">
        <v>6</v>
      </c>
      <c r="Q289" s="146">
        <v>15000000</v>
      </c>
      <c r="R289" s="35">
        <v>5000000</v>
      </c>
      <c r="S289" s="8"/>
      <c r="T289" s="8"/>
      <c r="U289" s="8"/>
      <c r="V289" s="35">
        <f t="shared" si="21"/>
        <v>10000000</v>
      </c>
      <c r="W289" s="35">
        <f t="shared" si="22"/>
        <v>10000000</v>
      </c>
      <c r="X289" s="26" t="s">
        <v>465</v>
      </c>
      <c r="Y289" s="10" t="s">
        <v>19</v>
      </c>
      <c r="Z289" s="147">
        <v>202300000000060</v>
      </c>
      <c r="AA289" s="10" t="s">
        <v>60</v>
      </c>
      <c r="AB289" s="10" t="str">
        <f t="shared" si="20"/>
        <v>3202038</v>
      </c>
      <c r="AC289" s="10"/>
      <c r="AD289" s="10" t="s">
        <v>134</v>
      </c>
      <c r="AE289" s="3"/>
      <c r="AF289" s="3"/>
      <c r="AG289" s="3"/>
      <c r="AH289" s="3"/>
      <c r="AI289" s="3"/>
      <c r="AJ289" s="3"/>
      <c r="AK289" s="3"/>
      <c r="AL289" s="3"/>
      <c r="AM289" s="3"/>
      <c r="AN289" s="3"/>
      <c r="AO289" s="3"/>
      <c r="AP289" s="3"/>
      <c r="AQ289" s="3"/>
      <c r="AR289" s="3"/>
    </row>
    <row r="290" spans="1:44" ht="51" customHeight="1" x14ac:dyDescent="0.3">
      <c r="A290" s="9" t="s">
        <v>0</v>
      </c>
      <c r="B290" s="9" t="e">
        <f>VLOOKUP(#REF!,[1]Dpto!$G$2:$I$1125,2,FALSE)</f>
        <v>#REF!</v>
      </c>
      <c r="C290" s="9" t="str">
        <f>VLOOKUP(X290,[1]Proyectos!$B$2:$D$3,3,FALSE)</f>
        <v>CONSER</v>
      </c>
      <c r="D290" s="9" t="e">
        <f>VLOOKUP(#REF!,[1]Proyectos!$D$6:$E$9,2,FALSE)</f>
        <v>#REF!</v>
      </c>
      <c r="E290" s="9" t="e">
        <f>VLOOKUP(#REF!,[1]Proyectos!$B$12:$C$22,2,FALSE)</f>
        <v>#REF!</v>
      </c>
      <c r="F290" s="9" t="e">
        <f>VLOOKUP(AC290,[1]Indi!$B$9:$C$36,2,FALSE)</f>
        <v>#N/A</v>
      </c>
      <c r="G290" s="9" t="str">
        <f>+IFERROR(IF(D290="MISIONAL",VLOOKUP(#REF!,[1]Actividades!$B$12:$C$25,2,FALSE),IF(D290="TASAS",VLOOKUP(#REF!,[1]Actividades!$B$26:$C$34,2,FALSE),IF(D290="MIPG",VLOOKUP(#REF!,[1]Actividades!$B$35:$C$41,2,FALSE),IF(D290="INFRA",VLOOKUP(#REF!,[1]Actividades!$B$42:$C$44,2,FALSE),"")))),"")</f>
        <v/>
      </c>
      <c r="H290" s="3"/>
      <c r="I290" s="7" t="s">
        <v>1619</v>
      </c>
      <c r="J290" s="10" t="s">
        <v>663</v>
      </c>
      <c r="K290" s="7" t="s">
        <v>152</v>
      </c>
      <c r="L290" s="7" t="s">
        <v>156</v>
      </c>
      <c r="M290" s="7" t="s">
        <v>103</v>
      </c>
      <c r="N290" s="10" t="s">
        <v>466</v>
      </c>
      <c r="O290" s="183" t="s">
        <v>7</v>
      </c>
      <c r="P290" s="7" t="s">
        <v>6</v>
      </c>
      <c r="Q290" s="146">
        <v>56471595</v>
      </c>
      <c r="R290" s="35">
        <v>14262</v>
      </c>
      <c r="S290" s="8"/>
      <c r="T290" s="8"/>
      <c r="U290" s="8"/>
      <c r="V290" s="35">
        <f t="shared" si="21"/>
        <v>56457333</v>
      </c>
      <c r="W290" s="35">
        <f t="shared" si="22"/>
        <v>56457333</v>
      </c>
      <c r="X290" s="26" t="s">
        <v>465</v>
      </c>
      <c r="Y290" s="10" t="s">
        <v>19</v>
      </c>
      <c r="Z290" s="147">
        <v>202300000000060</v>
      </c>
      <c r="AA290" s="10" t="s">
        <v>17</v>
      </c>
      <c r="AB290" s="10" t="str">
        <f t="shared" si="20"/>
        <v>3202052</v>
      </c>
      <c r="AC290" s="10"/>
      <c r="AD290" s="10" t="s">
        <v>495</v>
      </c>
      <c r="AE290" s="3"/>
      <c r="AF290" s="3"/>
      <c r="AG290" s="3"/>
      <c r="AH290" s="3"/>
      <c r="AI290" s="3"/>
      <c r="AJ290" s="3"/>
      <c r="AK290" s="3"/>
      <c r="AL290" s="3"/>
      <c r="AM290" s="3"/>
      <c r="AN290" s="3"/>
      <c r="AO290" s="3"/>
      <c r="AP290" s="3"/>
      <c r="AQ290" s="3"/>
      <c r="AR290" s="3"/>
    </row>
    <row r="291" spans="1:44" ht="51" customHeight="1" x14ac:dyDescent="0.3">
      <c r="A291" s="9" t="s">
        <v>0</v>
      </c>
      <c r="B291" s="9" t="e">
        <f>VLOOKUP(#REF!,[1]Dpto!$G$2:$I$1125,2,FALSE)</f>
        <v>#REF!</v>
      </c>
      <c r="C291" s="9" t="str">
        <f>VLOOKUP(X291,[1]Proyectos!$B$2:$D$3,3,FALSE)</f>
        <v>CONSER</v>
      </c>
      <c r="D291" s="9" t="e">
        <f>VLOOKUP(#REF!,[1]Proyectos!$D$6:$E$9,2,FALSE)</f>
        <v>#REF!</v>
      </c>
      <c r="E291" s="9" t="e">
        <f>VLOOKUP(#REF!,[1]Proyectos!$B$12:$C$22,2,FALSE)</f>
        <v>#REF!</v>
      </c>
      <c r="F291" s="9" t="e">
        <f>VLOOKUP(AC291,[1]Indi!$B$9:$C$36,2,FALSE)</f>
        <v>#N/A</v>
      </c>
      <c r="G291" s="9" t="str">
        <f>+IFERROR(IF(D291="MISIONAL",VLOOKUP(#REF!,[1]Actividades!$B$12:$C$25,2,FALSE),IF(D291="TASAS",VLOOKUP(#REF!,[1]Actividades!$B$26:$C$34,2,FALSE),IF(D291="MIPG",VLOOKUP(#REF!,[1]Actividades!$B$35:$C$41,2,FALSE),IF(D291="INFRA",VLOOKUP(#REF!,[1]Actividades!$B$42:$C$44,2,FALSE),"")))),"")</f>
        <v/>
      </c>
      <c r="H291" s="3"/>
      <c r="I291" s="7" t="s">
        <v>758</v>
      </c>
      <c r="J291" s="10" t="s">
        <v>663</v>
      </c>
      <c r="K291" s="7" t="s">
        <v>152</v>
      </c>
      <c r="L291" s="7" t="s">
        <v>156</v>
      </c>
      <c r="M291" s="7" t="s">
        <v>13</v>
      </c>
      <c r="N291" s="145" t="s">
        <v>467</v>
      </c>
      <c r="O291" s="183" t="s">
        <v>7</v>
      </c>
      <c r="P291" s="7" t="s">
        <v>6</v>
      </c>
      <c r="Q291" s="146">
        <v>20200000</v>
      </c>
      <c r="R291" s="35"/>
      <c r="S291" s="8"/>
      <c r="T291" s="8"/>
      <c r="U291" s="8"/>
      <c r="V291" s="35">
        <f t="shared" si="21"/>
        <v>20200000</v>
      </c>
      <c r="W291" s="35">
        <f t="shared" si="22"/>
        <v>20200000</v>
      </c>
      <c r="X291" s="26" t="s">
        <v>465</v>
      </c>
      <c r="Y291" s="10" t="s">
        <v>19</v>
      </c>
      <c r="Z291" s="147">
        <v>202300000000060</v>
      </c>
      <c r="AA291" s="10" t="s">
        <v>17</v>
      </c>
      <c r="AB291" s="10" t="str">
        <f t="shared" si="20"/>
        <v>3202052</v>
      </c>
      <c r="AC291" s="10"/>
      <c r="AD291" s="10" t="s">
        <v>495</v>
      </c>
      <c r="AE291" s="3"/>
      <c r="AF291" s="3"/>
      <c r="AG291" s="3"/>
      <c r="AH291" s="3"/>
      <c r="AI291" s="3"/>
      <c r="AJ291" s="3"/>
      <c r="AK291" s="3"/>
      <c r="AL291" s="3"/>
      <c r="AM291" s="3"/>
      <c r="AN291" s="3"/>
      <c r="AO291" s="3"/>
      <c r="AP291" s="3"/>
      <c r="AQ291" s="3"/>
      <c r="AR291" s="3"/>
    </row>
    <row r="292" spans="1:44" ht="51" customHeight="1" x14ac:dyDescent="0.3">
      <c r="A292" s="9" t="s">
        <v>0</v>
      </c>
      <c r="B292" s="9" t="e">
        <f>VLOOKUP(#REF!,[1]Dpto!$G$2:$I$1125,2,FALSE)</f>
        <v>#REF!</v>
      </c>
      <c r="C292" s="9" t="str">
        <f>VLOOKUP(X292,[1]Proyectos!$B$2:$D$3,3,FALSE)</f>
        <v>CONSER</v>
      </c>
      <c r="D292" s="9" t="e">
        <f>VLOOKUP(#REF!,[1]Proyectos!$D$6:$E$9,2,FALSE)</f>
        <v>#REF!</v>
      </c>
      <c r="E292" s="9" t="e">
        <f>VLOOKUP(#REF!,[1]Proyectos!$B$12:$C$22,2,FALSE)</f>
        <v>#REF!</v>
      </c>
      <c r="F292" s="9" t="e">
        <f>VLOOKUP(AC292,[1]Indi!$B$9:$C$36,2,FALSE)</f>
        <v>#N/A</v>
      </c>
      <c r="G292" s="9" t="str">
        <f>+IFERROR(IF(D292="MISIONAL",VLOOKUP(#REF!,[1]Actividades!$B$12:$C$25,2,FALSE),IF(D292="TASAS",VLOOKUP(#REF!,[1]Actividades!$B$26:$C$34,2,FALSE),IF(D292="MIPG",VLOOKUP(#REF!,[1]Actividades!$B$35:$C$41,2,FALSE),IF(D292="INFRA",VLOOKUP(#REF!,[1]Actividades!$B$42:$C$44,2,FALSE),"")))),"")</f>
        <v/>
      </c>
      <c r="H292" s="3"/>
      <c r="I292" s="7" t="s">
        <v>1620</v>
      </c>
      <c r="J292" s="10" t="s">
        <v>663</v>
      </c>
      <c r="K292" s="7" t="s">
        <v>152</v>
      </c>
      <c r="L292" s="7" t="s">
        <v>156</v>
      </c>
      <c r="M292" s="7" t="s">
        <v>103</v>
      </c>
      <c r="N292" s="10" t="s">
        <v>466</v>
      </c>
      <c r="O292" s="183" t="s">
        <v>7</v>
      </c>
      <c r="P292" s="7" t="s">
        <v>6</v>
      </c>
      <c r="Q292" s="146">
        <v>105811000</v>
      </c>
      <c r="R292" s="35"/>
      <c r="S292" s="8"/>
      <c r="T292" s="8"/>
      <c r="U292" s="8"/>
      <c r="V292" s="35">
        <f t="shared" si="21"/>
        <v>105811000</v>
      </c>
      <c r="W292" s="35">
        <f t="shared" si="22"/>
        <v>105811000</v>
      </c>
      <c r="X292" s="26" t="s">
        <v>465</v>
      </c>
      <c r="Y292" s="10" t="s">
        <v>19</v>
      </c>
      <c r="Z292" s="147">
        <v>202300000000060</v>
      </c>
      <c r="AA292" s="10" t="s">
        <v>462</v>
      </c>
      <c r="AB292" s="10" t="str">
        <f t="shared" si="20"/>
        <v>3202053</v>
      </c>
      <c r="AC292" s="10"/>
      <c r="AD292" s="10" t="s">
        <v>136</v>
      </c>
      <c r="AE292" s="3"/>
      <c r="AF292" s="3"/>
      <c r="AG292" s="3"/>
      <c r="AH292" s="3"/>
      <c r="AI292" s="3"/>
      <c r="AJ292" s="3"/>
      <c r="AK292" s="3"/>
      <c r="AL292" s="3"/>
      <c r="AM292" s="3"/>
      <c r="AN292" s="3"/>
      <c r="AO292" s="3"/>
      <c r="AP292" s="3"/>
      <c r="AQ292" s="3"/>
      <c r="AR292" s="3"/>
    </row>
    <row r="293" spans="1:44" ht="51" customHeight="1" x14ac:dyDescent="0.3">
      <c r="A293" s="9" t="s">
        <v>0</v>
      </c>
      <c r="B293" s="9" t="e">
        <f>VLOOKUP(#REF!,[1]Dpto!$G$2:$I$1125,2,FALSE)</f>
        <v>#REF!</v>
      </c>
      <c r="C293" s="9" t="str">
        <f>VLOOKUP(X293,[1]Proyectos!$B$2:$D$3,3,FALSE)</f>
        <v>CONSER</v>
      </c>
      <c r="D293" s="9" t="e">
        <f>VLOOKUP(#REF!,[1]Proyectos!$D$6:$E$9,2,FALSE)</f>
        <v>#REF!</v>
      </c>
      <c r="E293" s="9" t="e">
        <f>VLOOKUP(#REF!,[1]Proyectos!$B$12:$C$22,2,FALSE)</f>
        <v>#REF!</v>
      </c>
      <c r="F293" s="9" t="e">
        <f>VLOOKUP(AC293,[1]Indi!$B$9:$C$36,2,FALSE)</f>
        <v>#N/A</v>
      </c>
      <c r="G293" s="9" t="str">
        <f>+IFERROR(IF(D293="MISIONAL",VLOOKUP(#REF!,[1]Actividades!$B$12:$C$25,2,FALSE),IF(D293="TASAS",VLOOKUP(#REF!,[1]Actividades!$B$26:$C$34,2,FALSE),IF(D293="MIPG",VLOOKUP(#REF!,[1]Actividades!$B$35:$C$41,2,FALSE),IF(D293="INFRA",VLOOKUP(#REF!,[1]Actividades!$B$42:$C$44,2,FALSE),"")))),"")</f>
        <v/>
      </c>
      <c r="H293" s="3"/>
      <c r="I293" s="7" t="s">
        <v>760</v>
      </c>
      <c r="J293" s="10" t="s">
        <v>663</v>
      </c>
      <c r="K293" s="7" t="s">
        <v>152</v>
      </c>
      <c r="L293" s="7" t="s">
        <v>156</v>
      </c>
      <c r="M293" s="7" t="s">
        <v>13</v>
      </c>
      <c r="N293" s="145" t="s">
        <v>467</v>
      </c>
      <c r="O293" s="183" t="s">
        <v>7</v>
      </c>
      <c r="P293" s="7" t="s">
        <v>6</v>
      </c>
      <c r="Q293" s="146">
        <v>75260000</v>
      </c>
      <c r="R293" s="35"/>
      <c r="S293" s="8">
        <v>5000000</v>
      </c>
      <c r="T293" s="8"/>
      <c r="U293" s="8"/>
      <c r="V293" s="35">
        <f t="shared" si="21"/>
        <v>80260000</v>
      </c>
      <c r="W293" s="35">
        <f t="shared" si="22"/>
        <v>80260000</v>
      </c>
      <c r="X293" s="26" t="s">
        <v>465</v>
      </c>
      <c r="Y293" s="10" t="s">
        <v>19</v>
      </c>
      <c r="Z293" s="147">
        <v>202300000000060</v>
      </c>
      <c r="AA293" s="10" t="s">
        <v>462</v>
      </c>
      <c r="AB293" s="10" t="str">
        <f t="shared" si="20"/>
        <v>3202053</v>
      </c>
      <c r="AC293" s="10"/>
      <c r="AD293" s="10" t="s">
        <v>136</v>
      </c>
      <c r="AE293" s="3"/>
      <c r="AF293" s="3"/>
      <c r="AG293" s="3"/>
      <c r="AH293" s="3"/>
      <c r="AI293" s="3"/>
      <c r="AJ293" s="3"/>
      <c r="AK293" s="3"/>
      <c r="AL293" s="3"/>
      <c r="AM293" s="3"/>
      <c r="AN293" s="3"/>
      <c r="AO293" s="3"/>
      <c r="AP293" s="3"/>
      <c r="AQ293" s="3"/>
      <c r="AR293" s="3"/>
    </row>
    <row r="294" spans="1:44" ht="51" customHeight="1" x14ac:dyDescent="0.3">
      <c r="A294" s="9" t="s">
        <v>0</v>
      </c>
      <c r="B294" s="9" t="e">
        <f>VLOOKUP(#REF!,[1]Dpto!$G$2:$I$1125,2,FALSE)</f>
        <v>#REF!</v>
      </c>
      <c r="C294" s="9" t="str">
        <f>VLOOKUP(X294,[1]Proyectos!$B$2:$D$3,3,FALSE)</f>
        <v>CONSER</v>
      </c>
      <c r="D294" s="9" t="e">
        <f>VLOOKUP(#REF!,[1]Proyectos!$D$6:$E$9,2,FALSE)</f>
        <v>#REF!</v>
      </c>
      <c r="E294" s="9" t="e">
        <f>VLOOKUP(#REF!,[1]Proyectos!$B$12:$C$22,2,FALSE)</f>
        <v>#REF!</v>
      </c>
      <c r="F294" s="9" t="e">
        <f>VLOOKUP(AC294,[1]Indi!$B$9:$C$36,2,FALSE)</f>
        <v>#N/A</v>
      </c>
      <c r="G294" s="9" t="str">
        <f>+IFERROR(IF(D294="MISIONAL",VLOOKUP(#REF!,[1]Actividades!$B$12:$C$25,2,FALSE),IF(D294="TASAS",VLOOKUP(#REF!,[1]Actividades!$B$26:$C$34,2,FALSE),IF(D294="MIPG",VLOOKUP(#REF!,[1]Actividades!$B$35:$C$41,2,FALSE),IF(D294="INFRA",VLOOKUP(#REF!,[1]Actividades!$B$42:$C$44,2,FALSE),"")))),"")</f>
        <v/>
      </c>
      <c r="H294" s="3"/>
      <c r="I294" s="7" t="s">
        <v>761</v>
      </c>
      <c r="J294" s="10" t="s">
        <v>663</v>
      </c>
      <c r="K294" s="7" t="s">
        <v>152</v>
      </c>
      <c r="L294" s="7" t="s">
        <v>156</v>
      </c>
      <c r="M294" s="7" t="s">
        <v>13</v>
      </c>
      <c r="N294" s="149" t="s">
        <v>467</v>
      </c>
      <c r="O294" s="183" t="s">
        <v>7</v>
      </c>
      <c r="P294" s="7" t="s">
        <v>154</v>
      </c>
      <c r="Q294" s="146">
        <v>198000000</v>
      </c>
      <c r="R294" s="35"/>
      <c r="S294" s="8"/>
      <c r="T294" s="8"/>
      <c r="U294" s="8"/>
      <c r="V294" s="35">
        <f t="shared" si="21"/>
        <v>198000000</v>
      </c>
      <c r="W294" s="35">
        <f t="shared" si="22"/>
        <v>198000000</v>
      </c>
      <c r="X294" s="26" t="s">
        <v>465</v>
      </c>
      <c r="Y294" s="10" t="s">
        <v>19</v>
      </c>
      <c r="Z294" s="147">
        <v>202300000000060</v>
      </c>
      <c r="AA294" s="10" t="s">
        <v>462</v>
      </c>
      <c r="AB294" s="10" t="str">
        <f t="shared" si="20"/>
        <v>3202053</v>
      </c>
      <c r="AC294" s="10"/>
      <c r="AD294" s="10" t="s">
        <v>136</v>
      </c>
      <c r="AE294" s="3"/>
      <c r="AF294" s="3"/>
      <c r="AG294" s="3"/>
      <c r="AH294" s="3"/>
      <c r="AI294" s="3"/>
      <c r="AJ294" s="3"/>
      <c r="AK294" s="3"/>
      <c r="AL294" s="3"/>
      <c r="AM294" s="3"/>
      <c r="AN294" s="3"/>
      <c r="AO294" s="3"/>
      <c r="AP294" s="3"/>
      <c r="AQ294" s="3"/>
      <c r="AR294" s="3"/>
    </row>
    <row r="295" spans="1:44" ht="51" customHeight="1" x14ac:dyDescent="0.3">
      <c r="A295" s="9" t="s">
        <v>0</v>
      </c>
      <c r="B295" s="9" t="e">
        <f>VLOOKUP(#REF!,[1]Dpto!$G$2:$I$1125,2,FALSE)</f>
        <v>#REF!</v>
      </c>
      <c r="C295" s="9" t="str">
        <f>VLOOKUP(X295,[1]Proyectos!$B$2:$D$3,3,FALSE)</f>
        <v>CONSER</v>
      </c>
      <c r="D295" s="9" t="e">
        <f>VLOOKUP(#REF!,[1]Proyectos!$D$6:$E$9,2,FALSE)</f>
        <v>#REF!</v>
      </c>
      <c r="E295" s="9" t="e">
        <f>VLOOKUP(#REF!,[1]Proyectos!$B$12:$C$22,2,FALSE)</f>
        <v>#REF!</v>
      </c>
      <c r="F295" s="9" t="e">
        <f>VLOOKUP(AC295,[1]Indi!$B$9:$C$36,2,FALSE)</f>
        <v>#N/A</v>
      </c>
      <c r="G295" s="9" t="str">
        <f>+IFERROR(IF(D295="MISIONAL",VLOOKUP(#REF!,[1]Actividades!$B$12:$C$25,2,FALSE),IF(D295="TASAS",VLOOKUP(#REF!,[1]Actividades!$B$26:$C$34,2,FALSE),IF(D295="MIPG",VLOOKUP(#REF!,[1]Actividades!$B$35:$C$41,2,FALSE),IF(D295="INFRA",VLOOKUP(#REF!,[1]Actividades!$B$42:$C$44,2,FALSE),"")))),"")</f>
        <v/>
      </c>
      <c r="H295" s="3"/>
      <c r="I295" s="7" t="s">
        <v>762</v>
      </c>
      <c r="J295" s="10" t="s">
        <v>663</v>
      </c>
      <c r="K295" s="7" t="s">
        <v>152</v>
      </c>
      <c r="L295" s="7" t="s">
        <v>156</v>
      </c>
      <c r="M295" s="7" t="s">
        <v>8</v>
      </c>
      <c r="N295" s="7" t="s">
        <v>467</v>
      </c>
      <c r="O295" s="183" t="s">
        <v>7</v>
      </c>
      <c r="P295" s="7" t="s">
        <v>6</v>
      </c>
      <c r="Q295" s="146">
        <v>6900000</v>
      </c>
      <c r="R295" s="35"/>
      <c r="S295" s="8"/>
      <c r="T295" s="8"/>
      <c r="U295" s="8"/>
      <c r="V295" s="35">
        <f t="shared" si="21"/>
        <v>6900000</v>
      </c>
      <c r="W295" s="35">
        <f t="shared" si="22"/>
        <v>6900000</v>
      </c>
      <c r="X295" s="26" t="s">
        <v>465</v>
      </c>
      <c r="Y295" s="10" t="s">
        <v>19</v>
      </c>
      <c r="Z295" s="147">
        <v>202300000000060</v>
      </c>
      <c r="AA295" s="10" t="s">
        <v>462</v>
      </c>
      <c r="AB295" s="10" t="str">
        <f t="shared" si="20"/>
        <v>3202053</v>
      </c>
      <c r="AC295" s="10"/>
      <c r="AD295" s="10" t="s">
        <v>136</v>
      </c>
      <c r="AE295" s="3"/>
      <c r="AF295" s="3"/>
      <c r="AG295" s="3"/>
      <c r="AH295" s="3"/>
      <c r="AI295" s="3"/>
      <c r="AJ295" s="3"/>
      <c r="AK295" s="3"/>
      <c r="AL295" s="3"/>
      <c r="AM295" s="3"/>
      <c r="AN295" s="3"/>
      <c r="AO295" s="3"/>
      <c r="AP295" s="3"/>
      <c r="AQ295" s="3"/>
      <c r="AR295" s="3"/>
    </row>
    <row r="296" spans="1:44" ht="51" customHeight="1" x14ac:dyDescent="0.3">
      <c r="A296" s="9" t="s">
        <v>0</v>
      </c>
      <c r="B296" s="9" t="e">
        <f>VLOOKUP(#REF!,[1]Dpto!$G$2:$I$1125,2,FALSE)</f>
        <v>#REF!</v>
      </c>
      <c r="C296" s="9" t="str">
        <f>VLOOKUP(X296,[1]Proyectos!$B$2:$D$3,3,FALSE)</f>
        <v>CONSER</v>
      </c>
      <c r="D296" s="9" t="e">
        <f>VLOOKUP(#REF!,[1]Proyectos!$D$6:$E$9,2,FALSE)</f>
        <v>#REF!</v>
      </c>
      <c r="E296" s="9" t="e">
        <f>VLOOKUP(#REF!,[1]Proyectos!$B$12:$C$22,2,FALSE)</f>
        <v>#REF!</v>
      </c>
      <c r="F296" s="9" t="e">
        <f>VLOOKUP(AC296,[1]Indi!$B$9:$C$36,2,FALSE)</f>
        <v>#N/A</v>
      </c>
      <c r="G296" s="9" t="str">
        <f>+IFERROR(IF(D296="MISIONAL",VLOOKUP(#REF!,[1]Actividades!$B$12:$C$25,2,FALSE),IF(D296="TASAS",VLOOKUP(#REF!,[1]Actividades!$B$26:$C$34,2,FALSE),IF(D296="MIPG",VLOOKUP(#REF!,[1]Actividades!$B$35:$C$41,2,FALSE),IF(D296="INFRA",VLOOKUP(#REF!,[1]Actividades!$B$42:$C$44,2,FALSE),"")))),"")</f>
        <v/>
      </c>
      <c r="H296" s="3"/>
      <c r="I296" s="7" t="s">
        <v>1621</v>
      </c>
      <c r="J296" s="10" t="s">
        <v>663</v>
      </c>
      <c r="K296" s="7" t="s">
        <v>152</v>
      </c>
      <c r="L296" s="7" t="s">
        <v>156</v>
      </c>
      <c r="M296" s="7" t="s">
        <v>103</v>
      </c>
      <c r="N296" s="7" t="s">
        <v>466</v>
      </c>
      <c r="O296" s="183" t="s">
        <v>7</v>
      </c>
      <c r="P296" s="7" t="s">
        <v>6</v>
      </c>
      <c r="Q296" s="146">
        <v>33940000</v>
      </c>
      <c r="R296" s="35"/>
      <c r="S296" s="8"/>
      <c r="T296" s="8"/>
      <c r="U296" s="8"/>
      <c r="V296" s="35">
        <f t="shared" si="21"/>
        <v>33940000</v>
      </c>
      <c r="W296" s="35">
        <f t="shared" si="22"/>
        <v>33940000</v>
      </c>
      <c r="X296" s="26" t="s">
        <v>465</v>
      </c>
      <c r="Y296" s="10" t="s">
        <v>19</v>
      </c>
      <c r="Z296" s="147">
        <v>202300000000060</v>
      </c>
      <c r="AA296" s="10" t="s">
        <v>496</v>
      </c>
      <c r="AB296" s="10" t="str">
        <f t="shared" si="20"/>
        <v>3202056</v>
      </c>
      <c r="AC296" s="10"/>
      <c r="AD296" s="10" t="s">
        <v>129</v>
      </c>
      <c r="AE296" s="3"/>
      <c r="AF296" s="3"/>
      <c r="AG296" s="3"/>
      <c r="AH296" s="3"/>
      <c r="AI296" s="3"/>
      <c r="AJ296" s="3"/>
      <c r="AK296" s="3"/>
      <c r="AL296" s="3"/>
      <c r="AM296" s="3"/>
      <c r="AN296" s="3"/>
      <c r="AO296" s="3"/>
      <c r="AP296" s="3"/>
      <c r="AQ296" s="3"/>
      <c r="AR296" s="3"/>
    </row>
    <row r="297" spans="1:44" ht="51" customHeight="1" x14ac:dyDescent="0.3">
      <c r="A297" s="9" t="s">
        <v>0</v>
      </c>
      <c r="B297" s="9" t="e">
        <f>VLOOKUP(#REF!,[1]Dpto!$G$2:$I$1125,2,FALSE)</f>
        <v>#REF!</v>
      </c>
      <c r="C297" s="9" t="str">
        <f>VLOOKUP(X297,[1]Proyectos!$B$2:$D$3,3,FALSE)</f>
        <v>CONSER</v>
      </c>
      <c r="D297" s="9" t="e">
        <f>VLOOKUP(#REF!,[1]Proyectos!$D$6:$E$9,2,FALSE)</f>
        <v>#REF!</v>
      </c>
      <c r="E297" s="9" t="e">
        <f>VLOOKUP(#REF!,[1]Proyectos!$B$12:$C$22,2,FALSE)</f>
        <v>#REF!</v>
      </c>
      <c r="F297" s="9" t="e">
        <f>VLOOKUP(AC297,[1]Indi!$B$9:$C$36,2,FALSE)</f>
        <v>#N/A</v>
      </c>
      <c r="G297" s="9" t="str">
        <f>+IFERROR(IF(D297="MISIONAL",VLOOKUP(#REF!,[1]Actividades!$B$12:$C$25,2,FALSE),IF(D297="TASAS",VLOOKUP(#REF!,[1]Actividades!$B$26:$C$34,2,FALSE),IF(D297="MIPG",VLOOKUP(#REF!,[1]Actividades!$B$35:$C$41,2,FALSE),IF(D297="INFRA",VLOOKUP(#REF!,[1]Actividades!$B$42:$C$44,2,FALSE),"")))),"")</f>
        <v/>
      </c>
      <c r="H297" s="3"/>
      <c r="I297" s="7" t="s">
        <v>764</v>
      </c>
      <c r="J297" s="10" t="s">
        <v>663</v>
      </c>
      <c r="K297" s="7" t="s">
        <v>152</v>
      </c>
      <c r="L297" s="7" t="s">
        <v>156</v>
      </c>
      <c r="M297" s="7" t="s">
        <v>13</v>
      </c>
      <c r="N297" s="7" t="s">
        <v>467</v>
      </c>
      <c r="O297" s="183" t="s">
        <v>7</v>
      </c>
      <c r="P297" s="7" t="s">
        <v>6</v>
      </c>
      <c r="Q297" s="146">
        <v>15237857</v>
      </c>
      <c r="R297" s="35"/>
      <c r="S297" s="8"/>
      <c r="T297" s="8"/>
      <c r="U297" s="8"/>
      <c r="V297" s="35">
        <f t="shared" si="21"/>
        <v>15237857</v>
      </c>
      <c r="W297" s="35">
        <f t="shared" si="22"/>
        <v>15237857</v>
      </c>
      <c r="X297" s="26" t="s">
        <v>465</v>
      </c>
      <c r="Y297" s="10" t="s">
        <v>19</v>
      </c>
      <c r="Z297" s="147">
        <v>202300000000060</v>
      </c>
      <c r="AA297" s="10" t="s">
        <v>496</v>
      </c>
      <c r="AB297" s="10" t="str">
        <f t="shared" si="20"/>
        <v>3202056</v>
      </c>
      <c r="AC297" s="10"/>
      <c r="AD297" s="10" t="s">
        <v>129</v>
      </c>
      <c r="AE297" s="3"/>
      <c r="AF297" s="3"/>
      <c r="AG297" s="3"/>
      <c r="AH297" s="3"/>
      <c r="AI297" s="3"/>
      <c r="AJ297" s="3"/>
      <c r="AK297" s="3"/>
      <c r="AL297" s="3"/>
      <c r="AM297" s="3"/>
      <c r="AN297" s="3"/>
      <c r="AO297" s="3"/>
      <c r="AP297" s="3"/>
      <c r="AQ297" s="3"/>
      <c r="AR297" s="3"/>
    </row>
    <row r="298" spans="1:44" ht="51" customHeight="1" x14ac:dyDescent="0.3">
      <c r="A298" s="9" t="s">
        <v>0</v>
      </c>
      <c r="B298" s="9" t="e">
        <f>VLOOKUP(#REF!,[1]Dpto!$G$2:$I$1125,2,FALSE)</f>
        <v>#REF!</v>
      </c>
      <c r="C298" s="9" t="str">
        <f>VLOOKUP(X298,[1]Proyectos!$B$2:$D$3,3,FALSE)</f>
        <v>CONSER</v>
      </c>
      <c r="D298" s="9" t="e">
        <f>VLOOKUP(#REF!,[1]Proyectos!$D$6:$E$9,2,FALSE)</f>
        <v>#REF!</v>
      </c>
      <c r="E298" s="9" t="e">
        <f>VLOOKUP(#REF!,[1]Proyectos!$B$12:$C$22,2,FALSE)</f>
        <v>#REF!</v>
      </c>
      <c r="F298" s="9" t="e">
        <f>VLOOKUP(AC298,[1]Indi!$B$9:$C$36,2,FALSE)</f>
        <v>#N/A</v>
      </c>
      <c r="G298" s="9" t="str">
        <f>+IFERROR(IF(D298="MISIONAL",VLOOKUP(#REF!,[1]Actividades!$B$12:$C$25,2,FALSE),IF(D298="TASAS",VLOOKUP(#REF!,[1]Actividades!$B$26:$C$34,2,FALSE),IF(D298="MIPG",VLOOKUP(#REF!,[1]Actividades!$B$35:$C$41,2,FALSE),IF(D298="INFRA",VLOOKUP(#REF!,[1]Actividades!$B$42:$C$44,2,FALSE),"")))),"")</f>
        <v/>
      </c>
      <c r="H298" s="3"/>
      <c r="I298" s="7" t="s">
        <v>765</v>
      </c>
      <c r="J298" s="10" t="s">
        <v>663</v>
      </c>
      <c r="K298" s="7" t="s">
        <v>152</v>
      </c>
      <c r="L298" s="7" t="s">
        <v>156</v>
      </c>
      <c r="M298" s="7" t="s">
        <v>8</v>
      </c>
      <c r="N298" s="149" t="s">
        <v>467</v>
      </c>
      <c r="O298" s="183" t="s">
        <v>7</v>
      </c>
      <c r="P298" s="7" t="s">
        <v>6</v>
      </c>
      <c r="Q298" s="146">
        <v>5022769</v>
      </c>
      <c r="R298" s="35"/>
      <c r="S298" s="8"/>
      <c r="T298" s="8"/>
      <c r="U298" s="8"/>
      <c r="V298" s="35">
        <f t="shared" si="21"/>
        <v>5022769</v>
      </c>
      <c r="W298" s="35">
        <f t="shared" si="22"/>
        <v>5022769</v>
      </c>
      <c r="X298" s="26" t="s">
        <v>465</v>
      </c>
      <c r="Y298" s="10" t="s">
        <v>19</v>
      </c>
      <c r="Z298" s="147">
        <v>202300000000060</v>
      </c>
      <c r="AA298" s="10" t="s">
        <v>496</v>
      </c>
      <c r="AB298" s="10" t="str">
        <f t="shared" si="20"/>
        <v>3202056</v>
      </c>
      <c r="AC298" s="10"/>
      <c r="AD298" s="10" t="s">
        <v>129</v>
      </c>
      <c r="AE298" s="3"/>
      <c r="AF298" s="3"/>
      <c r="AG298" s="3"/>
      <c r="AH298" s="3"/>
      <c r="AI298" s="3"/>
      <c r="AJ298" s="3"/>
      <c r="AK298" s="3"/>
      <c r="AL298" s="3"/>
      <c r="AM298" s="3"/>
      <c r="AN298" s="3"/>
      <c r="AO298" s="3"/>
      <c r="AP298" s="3"/>
      <c r="AQ298" s="3"/>
      <c r="AR298" s="3"/>
    </row>
    <row r="299" spans="1:44" ht="51" customHeight="1" x14ac:dyDescent="0.3">
      <c r="A299" s="9" t="s">
        <v>0</v>
      </c>
      <c r="B299" s="9" t="e">
        <f>VLOOKUP(#REF!,[1]Dpto!$G$2:$I$1125,2,FALSE)</f>
        <v>#REF!</v>
      </c>
      <c r="C299" s="9" t="str">
        <f>VLOOKUP(X299,[1]Proyectos!$B$2:$D$3,3,FALSE)</f>
        <v>CONSER</v>
      </c>
      <c r="D299" s="9" t="e">
        <f>VLOOKUP(#REF!,[1]Proyectos!$D$6:$E$9,2,FALSE)</f>
        <v>#REF!</v>
      </c>
      <c r="E299" s="9" t="e">
        <f>VLOOKUP(#REF!,[1]Proyectos!$B$12:$C$22,2,FALSE)</f>
        <v>#REF!</v>
      </c>
      <c r="F299" s="9" t="e">
        <f>VLOOKUP(AC299,[1]Indi!$B$9:$C$36,2,FALSE)</f>
        <v>#N/A</v>
      </c>
      <c r="G299" s="9" t="str">
        <f>+IFERROR(IF(D299="MISIONAL",VLOOKUP(#REF!,[1]Actividades!$B$12:$C$25,2,FALSE),IF(D299="TASAS",VLOOKUP(#REF!,[1]Actividades!$B$26:$C$34,2,FALSE),IF(D299="MIPG",VLOOKUP(#REF!,[1]Actividades!$B$35:$C$41,2,FALSE),IF(D299="INFRA",VLOOKUP(#REF!,[1]Actividades!$B$42:$C$44,2,FALSE),"")))),"")</f>
        <v/>
      </c>
      <c r="H299" s="3"/>
      <c r="I299" s="7" t="s">
        <v>1622</v>
      </c>
      <c r="J299" s="10" t="s">
        <v>663</v>
      </c>
      <c r="K299" s="7" t="s">
        <v>152</v>
      </c>
      <c r="L299" s="7" t="s">
        <v>156</v>
      </c>
      <c r="M299" s="7" t="s">
        <v>103</v>
      </c>
      <c r="N299" s="7" t="s">
        <v>466</v>
      </c>
      <c r="O299" s="183" t="s">
        <v>7</v>
      </c>
      <c r="P299" s="7" t="s">
        <v>6</v>
      </c>
      <c r="Q299" s="146">
        <v>108330700</v>
      </c>
      <c r="R299" s="35"/>
      <c r="S299" s="8"/>
      <c r="T299" s="8"/>
      <c r="U299" s="8"/>
      <c r="V299" s="35">
        <f t="shared" si="21"/>
        <v>108330700</v>
      </c>
      <c r="W299" s="35">
        <f t="shared" si="22"/>
        <v>108330700</v>
      </c>
      <c r="X299" s="26" t="s">
        <v>465</v>
      </c>
      <c r="Y299" s="10" t="s">
        <v>19</v>
      </c>
      <c r="Z299" s="147">
        <v>202300000000060</v>
      </c>
      <c r="AA299" s="10" t="s">
        <v>24</v>
      </c>
      <c r="AB299" s="10" t="str">
        <f t="shared" si="20"/>
        <v>3202060</v>
      </c>
      <c r="AC299" s="10"/>
      <c r="AD299" s="10" t="s">
        <v>126</v>
      </c>
      <c r="AE299" s="3"/>
      <c r="AF299" s="3"/>
      <c r="AG299" s="3"/>
      <c r="AH299" s="3"/>
      <c r="AI299" s="3"/>
      <c r="AJ299" s="3"/>
      <c r="AK299" s="3"/>
      <c r="AL299" s="3"/>
      <c r="AM299" s="3"/>
      <c r="AN299" s="3"/>
      <c r="AO299" s="3"/>
      <c r="AP299" s="3"/>
      <c r="AQ299" s="3"/>
      <c r="AR299" s="3"/>
    </row>
    <row r="300" spans="1:44" ht="51" customHeight="1" x14ac:dyDescent="0.3">
      <c r="A300" s="9" t="s">
        <v>0</v>
      </c>
      <c r="B300" s="9" t="e">
        <f>VLOOKUP(#REF!,[1]Dpto!$G$2:$I$1125,2,FALSE)</f>
        <v>#REF!</v>
      </c>
      <c r="C300" s="9" t="str">
        <f>VLOOKUP(X300,[1]Proyectos!$B$2:$D$3,3,FALSE)</f>
        <v>CONSER</v>
      </c>
      <c r="D300" s="9" t="e">
        <f>VLOOKUP(#REF!,[1]Proyectos!$D$6:$E$9,2,FALSE)</f>
        <v>#REF!</v>
      </c>
      <c r="E300" s="9" t="e">
        <f>VLOOKUP(#REF!,[1]Proyectos!$B$12:$C$22,2,FALSE)</f>
        <v>#REF!</v>
      </c>
      <c r="F300" s="9" t="e">
        <f>VLOOKUP(AC300,[1]Indi!$B$9:$C$36,2,FALSE)</f>
        <v>#N/A</v>
      </c>
      <c r="G300" s="9" t="str">
        <f>+IFERROR(IF(D300="MISIONAL",VLOOKUP(#REF!,[1]Actividades!$B$12:$C$25,2,FALSE),IF(D300="TASAS",VLOOKUP(#REF!,[1]Actividades!$B$26:$C$34,2,FALSE),IF(D300="MIPG",VLOOKUP(#REF!,[1]Actividades!$B$35:$C$41,2,FALSE),IF(D300="INFRA",VLOOKUP(#REF!,[1]Actividades!$B$42:$C$44,2,FALSE),"")))),"")</f>
        <v/>
      </c>
      <c r="H300" s="3"/>
      <c r="I300" s="7" t="s">
        <v>767</v>
      </c>
      <c r="J300" s="10" t="s">
        <v>663</v>
      </c>
      <c r="K300" s="7" t="s">
        <v>152</v>
      </c>
      <c r="L300" s="7" t="s">
        <v>156</v>
      </c>
      <c r="M300" s="7" t="s">
        <v>13</v>
      </c>
      <c r="N300" s="10" t="s">
        <v>467</v>
      </c>
      <c r="O300" s="183" t="s">
        <v>7</v>
      </c>
      <c r="P300" s="7" t="s">
        <v>6</v>
      </c>
      <c r="Q300" s="146">
        <v>5500000</v>
      </c>
      <c r="R300" s="35"/>
      <c r="S300" s="8"/>
      <c r="T300" s="8"/>
      <c r="U300" s="8"/>
      <c r="V300" s="35">
        <f t="shared" si="21"/>
        <v>5500000</v>
      </c>
      <c r="W300" s="35">
        <f t="shared" si="22"/>
        <v>5500000</v>
      </c>
      <c r="X300" s="26" t="s">
        <v>465</v>
      </c>
      <c r="Y300" s="10" t="s">
        <v>19</v>
      </c>
      <c r="Z300" s="147">
        <v>202300000000060</v>
      </c>
      <c r="AA300" s="10" t="s">
        <v>24</v>
      </c>
      <c r="AB300" s="10" t="str">
        <f t="shared" si="20"/>
        <v>3202060</v>
      </c>
      <c r="AC300" s="10"/>
      <c r="AD300" s="10" t="s">
        <v>126</v>
      </c>
      <c r="AE300" s="3"/>
      <c r="AF300" s="3"/>
      <c r="AG300" s="3"/>
      <c r="AH300" s="3"/>
      <c r="AI300" s="3"/>
      <c r="AJ300" s="3"/>
      <c r="AK300" s="3"/>
      <c r="AL300" s="3"/>
      <c r="AM300" s="3"/>
      <c r="AN300" s="3"/>
      <c r="AO300" s="3"/>
      <c r="AP300" s="3"/>
      <c r="AQ300" s="3"/>
      <c r="AR300" s="3"/>
    </row>
    <row r="301" spans="1:44" ht="51" customHeight="1" x14ac:dyDescent="0.3">
      <c r="A301" s="9" t="s">
        <v>0</v>
      </c>
      <c r="B301" s="9" t="e">
        <f>VLOOKUP(#REF!,[1]Dpto!$G$2:$I$1125,2,FALSE)</f>
        <v>#REF!</v>
      </c>
      <c r="C301" s="9" t="str">
        <f>VLOOKUP(X301,[1]Proyectos!$B$2:$D$3,3,FALSE)</f>
        <v>CONSER</v>
      </c>
      <c r="D301" s="9" t="e">
        <f>VLOOKUP(#REF!,[1]Proyectos!$D$6:$E$9,2,FALSE)</f>
        <v>#REF!</v>
      </c>
      <c r="E301" s="9" t="e">
        <f>VLOOKUP(#REF!,[1]Proyectos!$B$12:$C$22,2,FALSE)</f>
        <v>#REF!</v>
      </c>
      <c r="F301" s="9" t="e">
        <f>VLOOKUP(AC301,[1]Indi!$B$9:$C$36,2,FALSE)</f>
        <v>#N/A</v>
      </c>
      <c r="G301" s="9" t="str">
        <f>+IFERROR(IF(D301="MISIONAL",VLOOKUP(#REF!,[1]Actividades!$B$12:$C$25,2,FALSE),IF(D301="TASAS",VLOOKUP(#REF!,[1]Actividades!$B$26:$C$34,2,FALSE),IF(D301="MIPG",VLOOKUP(#REF!,[1]Actividades!$B$35:$C$41,2,FALSE),IF(D301="INFRA",VLOOKUP(#REF!,[1]Actividades!$B$42:$C$44,2,FALSE),"")))),"")</f>
        <v/>
      </c>
      <c r="H301" s="3"/>
      <c r="I301" s="7" t="s">
        <v>768</v>
      </c>
      <c r="J301" s="10" t="s">
        <v>663</v>
      </c>
      <c r="K301" s="7" t="s">
        <v>152</v>
      </c>
      <c r="L301" s="7" t="s">
        <v>156</v>
      </c>
      <c r="M301" s="7" t="s">
        <v>8</v>
      </c>
      <c r="N301" s="10" t="s">
        <v>467</v>
      </c>
      <c r="O301" s="183" t="s">
        <v>7</v>
      </c>
      <c r="P301" s="7" t="s">
        <v>6</v>
      </c>
      <c r="Q301" s="146">
        <v>48239756</v>
      </c>
      <c r="R301" s="35"/>
      <c r="S301" s="8"/>
      <c r="T301" s="8"/>
      <c r="U301" s="8"/>
      <c r="V301" s="35">
        <f t="shared" si="21"/>
        <v>48239756</v>
      </c>
      <c r="W301" s="35">
        <f t="shared" si="22"/>
        <v>48239756</v>
      </c>
      <c r="X301" s="26" t="s">
        <v>465</v>
      </c>
      <c r="Y301" s="10" t="s">
        <v>19</v>
      </c>
      <c r="Z301" s="147">
        <v>202300000000060</v>
      </c>
      <c r="AA301" s="10" t="s">
        <v>24</v>
      </c>
      <c r="AB301" s="10" t="str">
        <f t="shared" si="20"/>
        <v>3202060</v>
      </c>
      <c r="AC301" s="10"/>
      <c r="AD301" s="10" t="s">
        <v>126</v>
      </c>
      <c r="AE301" s="3"/>
      <c r="AF301" s="3"/>
      <c r="AG301" s="3"/>
      <c r="AH301" s="3"/>
      <c r="AI301" s="3"/>
      <c r="AJ301" s="3"/>
      <c r="AK301" s="3"/>
      <c r="AL301" s="3"/>
      <c r="AM301" s="3"/>
      <c r="AN301" s="3"/>
      <c r="AO301" s="3"/>
      <c r="AP301" s="3"/>
      <c r="AQ301" s="3"/>
      <c r="AR301" s="3"/>
    </row>
    <row r="302" spans="1:44" ht="51" customHeight="1" x14ac:dyDescent="0.3">
      <c r="A302" s="9" t="s">
        <v>0</v>
      </c>
      <c r="B302" s="9" t="e">
        <f>VLOOKUP(#REF!,[1]Dpto!$G$2:$I$1125,2,FALSE)</f>
        <v>#REF!</v>
      </c>
      <c r="C302" s="9" t="str">
        <f>VLOOKUP(X302,[1]Proyectos!$B$2:$D$3,3,FALSE)</f>
        <v>CONSER</v>
      </c>
      <c r="D302" s="9" t="e">
        <f>VLOOKUP(#REF!,[1]Proyectos!$D$6:$E$9,2,FALSE)</f>
        <v>#REF!</v>
      </c>
      <c r="E302" s="9" t="e">
        <f>VLOOKUP(#REF!,[1]Proyectos!$B$12:$C$22,2,FALSE)</f>
        <v>#REF!</v>
      </c>
      <c r="F302" s="9" t="e">
        <f>VLOOKUP(AC302,[1]Indi!$B$9:$C$36,2,FALSE)</f>
        <v>#N/A</v>
      </c>
      <c r="G302" s="9" t="str">
        <f>+IFERROR(IF(D302="MISIONAL",VLOOKUP(#REF!,[1]Actividades!$B$12:$C$25,2,FALSE),IF(D302="TASAS",VLOOKUP(#REF!,[1]Actividades!$B$26:$C$34,2,FALSE),IF(D302="MIPG",VLOOKUP(#REF!,[1]Actividades!$B$35:$C$41,2,FALSE),IF(D302="INFRA",VLOOKUP(#REF!,[1]Actividades!$B$42:$C$44,2,FALSE),"")))),"")</f>
        <v/>
      </c>
      <c r="H302" s="3"/>
      <c r="I302" s="7" t="s">
        <v>1623</v>
      </c>
      <c r="J302" s="10" t="s">
        <v>663</v>
      </c>
      <c r="K302" s="7" t="s">
        <v>152</v>
      </c>
      <c r="L302" s="7" t="s">
        <v>155</v>
      </c>
      <c r="M302" s="7" t="s">
        <v>103</v>
      </c>
      <c r="N302" s="7" t="s">
        <v>466</v>
      </c>
      <c r="O302" s="183" t="s">
        <v>7</v>
      </c>
      <c r="P302" s="7" t="s">
        <v>6</v>
      </c>
      <c r="Q302" s="146">
        <v>98429867</v>
      </c>
      <c r="R302" s="35"/>
      <c r="S302" s="8"/>
      <c r="T302" s="8"/>
      <c r="U302" s="8"/>
      <c r="V302" s="35">
        <f t="shared" si="21"/>
        <v>98429867</v>
      </c>
      <c r="W302" s="35">
        <f t="shared" si="22"/>
        <v>98429867</v>
      </c>
      <c r="X302" s="26" t="s">
        <v>465</v>
      </c>
      <c r="Y302" s="10" t="s">
        <v>19</v>
      </c>
      <c r="Z302" s="147">
        <v>202300000000060</v>
      </c>
      <c r="AA302" s="10" t="s">
        <v>30</v>
      </c>
      <c r="AB302" s="10" t="str">
        <f t="shared" si="20"/>
        <v>3202008</v>
      </c>
      <c r="AC302" s="10"/>
      <c r="AD302" s="10" t="s">
        <v>135</v>
      </c>
      <c r="AE302" s="3"/>
      <c r="AF302" s="3"/>
      <c r="AG302" s="3"/>
      <c r="AH302" s="3"/>
      <c r="AI302" s="3"/>
      <c r="AJ302" s="3"/>
      <c r="AK302" s="3"/>
      <c r="AL302" s="3"/>
      <c r="AM302" s="3"/>
      <c r="AN302" s="3"/>
      <c r="AO302" s="3"/>
      <c r="AP302" s="3"/>
      <c r="AQ302" s="3"/>
      <c r="AR302" s="3"/>
    </row>
    <row r="303" spans="1:44" ht="51" customHeight="1" x14ac:dyDescent="0.3">
      <c r="A303" s="9" t="s">
        <v>0</v>
      </c>
      <c r="B303" s="9" t="e">
        <f>VLOOKUP(#REF!,[1]Dpto!$G$2:$I$1125,2,FALSE)</f>
        <v>#REF!</v>
      </c>
      <c r="C303" s="9" t="str">
        <f>VLOOKUP(X303,[1]Proyectos!$B$2:$D$3,3,FALSE)</f>
        <v>CONSER</v>
      </c>
      <c r="D303" s="9" t="e">
        <f>VLOOKUP(#REF!,[1]Proyectos!$D$6:$E$9,2,FALSE)</f>
        <v>#REF!</v>
      </c>
      <c r="E303" s="9" t="e">
        <f>VLOOKUP(#REF!,[1]Proyectos!$B$12:$C$22,2,FALSE)</f>
        <v>#REF!</v>
      </c>
      <c r="F303" s="9" t="e">
        <f>VLOOKUP(AC303,[1]Indi!$B$9:$C$36,2,FALSE)</f>
        <v>#N/A</v>
      </c>
      <c r="G303" s="9" t="str">
        <f>+IFERROR(IF(D303="MISIONAL",VLOOKUP(#REF!,[1]Actividades!$B$12:$C$25,2,FALSE),IF(D303="TASAS",VLOOKUP(#REF!,[1]Actividades!$B$26:$C$34,2,FALSE),IF(D303="MIPG",VLOOKUP(#REF!,[1]Actividades!$B$35:$C$41,2,FALSE),IF(D303="INFRA",VLOOKUP(#REF!,[1]Actividades!$B$42:$C$44,2,FALSE),"")))),"")</f>
        <v/>
      </c>
      <c r="H303" s="3"/>
      <c r="I303" s="7" t="s">
        <v>1624</v>
      </c>
      <c r="J303" s="10" t="s">
        <v>663</v>
      </c>
      <c r="K303" s="7" t="s">
        <v>152</v>
      </c>
      <c r="L303" s="7" t="s">
        <v>155</v>
      </c>
      <c r="M303" s="7" t="s">
        <v>103</v>
      </c>
      <c r="N303" s="7" t="s">
        <v>466</v>
      </c>
      <c r="O303" s="183" t="s">
        <v>7</v>
      </c>
      <c r="P303" s="7" t="s">
        <v>6</v>
      </c>
      <c r="Q303" s="146">
        <v>118174667</v>
      </c>
      <c r="R303" s="35"/>
      <c r="S303" s="8"/>
      <c r="T303" s="8"/>
      <c r="U303" s="8"/>
      <c r="V303" s="35">
        <f t="shared" si="21"/>
        <v>118174667</v>
      </c>
      <c r="W303" s="35">
        <f t="shared" si="22"/>
        <v>118174667</v>
      </c>
      <c r="X303" s="26" t="s">
        <v>465</v>
      </c>
      <c r="Y303" s="10" t="s">
        <v>19</v>
      </c>
      <c r="Z303" s="147">
        <v>202300000000060</v>
      </c>
      <c r="AA303" s="10" t="s">
        <v>30</v>
      </c>
      <c r="AB303" s="10" t="str">
        <f t="shared" si="20"/>
        <v>3202008</v>
      </c>
      <c r="AC303" s="10"/>
      <c r="AD303" s="10" t="s">
        <v>492</v>
      </c>
      <c r="AE303" s="3"/>
      <c r="AF303" s="3"/>
      <c r="AG303" s="3"/>
      <c r="AH303" s="3"/>
      <c r="AI303" s="3"/>
      <c r="AJ303" s="3"/>
      <c r="AK303" s="3"/>
      <c r="AL303" s="3"/>
      <c r="AM303" s="3"/>
      <c r="AN303" s="3"/>
      <c r="AO303" s="3"/>
      <c r="AP303" s="3"/>
      <c r="AQ303" s="3"/>
      <c r="AR303" s="3"/>
    </row>
    <row r="304" spans="1:44" ht="51" customHeight="1" x14ac:dyDescent="0.3">
      <c r="A304" s="9"/>
      <c r="B304" s="9"/>
      <c r="C304" s="9"/>
      <c r="D304" s="9"/>
      <c r="E304" s="9"/>
      <c r="F304" s="9"/>
      <c r="G304" s="9"/>
      <c r="H304" s="3"/>
      <c r="I304" s="7" t="s">
        <v>771</v>
      </c>
      <c r="J304" s="10" t="s">
        <v>663</v>
      </c>
      <c r="K304" s="7" t="s">
        <v>152</v>
      </c>
      <c r="L304" s="7" t="s">
        <v>155</v>
      </c>
      <c r="M304" s="7" t="s">
        <v>13</v>
      </c>
      <c r="N304" s="149" t="s">
        <v>467</v>
      </c>
      <c r="O304" s="183" t="s">
        <v>7</v>
      </c>
      <c r="P304" s="7" t="s">
        <v>6</v>
      </c>
      <c r="Q304" s="146">
        <v>30857280</v>
      </c>
      <c r="R304" s="242">
        <v>3000000</v>
      </c>
      <c r="S304" s="8"/>
      <c r="T304" s="8"/>
      <c r="U304" s="8"/>
      <c r="V304" s="35">
        <f t="shared" si="21"/>
        <v>27857280</v>
      </c>
      <c r="W304" s="35">
        <f t="shared" si="22"/>
        <v>27857280</v>
      </c>
      <c r="X304" s="26" t="s">
        <v>465</v>
      </c>
      <c r="Y304" s="10" t="s">
        <v>19</v>
      </c>
      <c r="Z304" s="147">
        <v>202300000000060</v>
      </c>
      <c r="AA304" s="10" t="s">
        <v>30</v>
      </c>
      <c r="AB304" s="10" t="str">
        <f t="shared" si="20"/>
        <v>3202008</v>
      </c>
      <c r="AC304" s="10"/>
      <c r="AD304" s="10" t="s">
        <v>492</v>
      </c>
      <c r="AE304" s="3"/>
      <c r="AF304" s="3"/>
      <c r="AG304" s="3"/>
      <c r="AH304" s="3"/>
      <c r="AI304" s="3"/>
      <c r="AJ304" s="3"/>
      <c r="AK304" s="3"/>
      <c r="AL304" s="3"/>
      <c r="AM304" s="3"/>
      <c r="AN304" s="3"/>
      <c r="AO304" s="3"/>
      <c r="AP304" s="3"/>
      <c r="AQ304" s="3"/>
      <c r="AR304" s="3"/>
    </row>
    <row r="305" spans="1:44" ht="51" customHeight="1" x14ac:dyDescent="0.3">
      <c r="A305" s="9" t="s">
        <v>0</v>
      </c>
      <c r="B305" s="9" t="e">
        <f>VLOOKUP(#REF!,[1]Dpto!$G$2:$I$1125,2,FALSE)</f>
        <v>#REF!</v>
      </c>
      <c r="C305" s="9" t="str">
        <f>VLOOKUP(X305,[1]Proyectos!$B$2:$D$3,3,FALSE)</f>
        <v>CONSER</v>
      </c>
      <c r="D305" s="9" t="e">
        <f>VLOOKUP(#REF!,[1]Proyectos!$D$6:$E$9,2,FALSE)</f>
        <v>#REF!</v>
      </c>
      <c r="E305" s="9" t="e">
        <f>VLOOKUP(#REF!,[1]Proyectos!$B$12:$C$22,2,FALSE)</f>
        <v>#REF!</v>
      </c>
      <c r="F305" s="9" t="e">
        <f>VLOOKUP(AC305,[1]Indi!$B$9:$C$36,2,FALSE)</f>
        <v>#N/A</v>
      </c>
      <c r="G305" s="9" t="str">
        <f>+IFERROR(IF(D305="MISIONAL",VLOOKUP(#REF!,[1]Actividades!$B$12:$C$25,2,FALSE),IF(D305="TASAS",VLOOKUP(#REF!,[1]Actividades!$B$26:$C$34,2,FALSE),IF(D305="MIPG",VLOOKUP(#REF!,[1]Actividades!$B$35:$C$41,2,FALSE),IF(D305="INFRA",VLOOKUP(#REF!,[1]Actividades!$B$42:$C$44,2,FALSE),"")))),"")</f>
        <v/>
      </c>
      <c r="H305" s="3"/>
      <c r="I305" s="7" t="s">
        <v>772</v>
      </c>
      <c r="J305" s="10" t="s">
        <v>663</v>
      </c>
      <c r="K305" s="7" t="s">
        <v>152</v>
      </c>
      <c r="L305" s="7" t="s">
        <v>155</v>
      </c>
      <c r="M305" s="7" t="s">
        <v>8</v>
      </c>
      <c r="N305" s="149" t="s">
        <v>467</v>
      </c>
      <c r="O305" s="183" t="s">
        <v>42</v>
      </c>
      <c r="P305" s="7" t="s">
        <v>6</v>
      </c>
      <c r="Q305" s="146">
        <v>1061131</v>
      </c>
      <c r="R305" s="35"/>
      <c r="S305" s="8"/>
      <c r="T305" s="8"/>
      <c r="U305" s="8"/>
      <c r="V305" s="35">
        <f t="shared" si="21"/>
        <v>1061131</v>
      </c>
      <c r="W305" s="35">
        <f t="shared" si="22"/>
        <v>1061131</v>
      </c>
      <c r="X305" s="26" t="s">
        <v>465</v>
      </c>
      <c r="Y305" s="10" t="s">
        <v>19</v>
      </c>
      <c r="Z305" s="147">
        <v>202300000000060</v>
      </c>
      <c r="AA305" s="10" t="s">
        <v>30</v>
      </c>
      <c r="AB305" s="10" t="str">
        <f t="shared" si="20"/>
        <v>3202008</v>
      </c>
      <c r="AC305" s="10"/>
      <c r="AD305" s="10" t="s">
        <v>492</v>
      </c>
      <c r="AE305" s="3"/>
      <c r="AF305" s="3"/>
      <c r="AG305" s="3"/>
      <c r="AH305" s="3"/>
      <c r="AI305" s="3"/>
      <c r="AJ305" s="3"/>
      <c r="AK305" s="3"/>
      <c r="AL305" s="3"/>
      <c r="AM305" s="3"/>
      <c r="AN305" s="3"/>
      <c r="AO305" s="3"/>
      <c r="AP305" s="3"/>
      <c r="AQ305" s="3"/>
      <c r="AR305" s="3"/>
    </row>
    <row r="306" spans="1:44" ht="51" customHeight="1" x14ac:dyDescent="0.3">
      <c r="A306" s="9" t="s">
        <v>0</v>
      </c>
      <c r="B306" s="9" t="e">
        <f>VLOOKUP(#REF!,[1]Dpto!$G$2:$I$1125,2,FALSE)</f>
        <v>#REF!</v>
      </c>
      <c r="C306" s="9" t="str">
        <f>VLOOKUP(X306,[1]Proyectos!$B$2:$D$3,3,FALSE)</f>
        <v>CONSER</v>
      </c>
      <c r="D306" s="9" t="e">
        <f>VLOOKUP(#REF!,[1]Proyectos!$D$6:$E$9,2,FALSE)</f>
        <v>#REF!</v>
      </c>
      <c r="E306" s="9" t="e">
        <f>VLOOKUP(#REF!,[1]Proyectos!$B$12:$C$22,2,FALSE)</f>
        <v>#REF!</v>
      </c>
      <c r="F306" s="9" t="e">
        <f>VLOOKUP(AC306,[1]Indi!$B$9:$C$36,2,FALSE)</f>
        <v>#N/A</v>
      </c>
      <c r="G306" s="9" t="str">
        <f>+IFERROR(IF(D306="MISIONAL",VLOOKUP(#REF!,[1]Actividades!$B$12:$C$25,2,FALSE),IF(D306="TASAS",VLOOKUP(#REF!,[1]Actividades!$B$26:$C$34,2,FALSE),IF(D306="MIPG",VLOOKUP(#REF!,[1]Actividades!$B$35:$C$41,2,FALSE),IF(D306="INFRA",VLOOKUP(#REF!,[1]Actividades!$B$42:$C$44,2,FALSE),"")))),"")</f>
        <v/>
      </c>
      <c r="H306" s="3"/>
      <c r="I306" s="7" t="s">
        <v>1625</v>
      </c>
      <c r="J306" s="10" t="s">
        <v>663</v>
      </c>
      <c r="K306" s="7" t="s">
        <v>152</v>
      </c>
      <c r="L306" s="7" t="s">
        <v>155</v>
      </c>
      <c r="M306" s="7" t="s">
        <v>103</v>
      </c>
      <c r="N306" s="149" t="s">
        <v>466</v>
      </c>
      <c r="O306" s="183" t="s">
        <v>7</v>
      </c>
      <c r="P306" s="7" t="s">
        <v>6</v>
      </c>
      <c r="Q306" s="146">
        <v>110936000</v>
      </c>
      <c r="R306" s="35"/>
      <c r="S306" s="8"/>
      <c r="T306" s="8"/>
      <c r="U306" s="8"/>
      <c r="V306" s="35">
        <f t="shared" si="21"/>
        <v>110936000</v>
      </c>
      <c r="W306" s="35">
        <f t="shared" si="22"/>
        <v>110936000</v>
      </c>
      <c r="X306" s="26" t="s">
        <v>465</v>
      </c>
      <c r="Y306" s="10" t="s">
        <v>19</v>
      </c>
      <c r="Z306" s="147">
        <v>202300000000060</v>
      </c>
      <c r="AA306" s="10" t="s">
        <v>493</v>
      </c>
      <c r="AB306" s="10" t="str">
        <f t="shared" si="20"/>
        <v>3202032</v>
      </c>
      <c r="AC306" s="10"/>
      <c r="AD306" s="10" t="s">
        <v>128</v>
      </c>
      <c r="AE306" s="3"/>
      <c r="AF306" s="3"/>
      <c r="AG306" s="3"/>
      <c r="AH306" s="3"/>
      <c r="AI306" s="3"/>
      <c r="AJ306" s="3"/>
      <c r="AK306" s="3"/>
      <c r="AL306" s="3"/>
      <c r="AM306" s="3"/>
      <c r="AN306" s="3"/>
      <c r="AO306" s="3"/>
      <c r="AP306" s="3"/>
      <c r="AQ306" s="3"/>
      <c r="AR306" s="3"/>
    </row>
    <row r="307" spans="1:44" ht="51" customHeight="1" x14ac:dyDescent="0.3">
      <c r="A307" s="9" t="s">
        <v>0</v>
      </c>
      <c r="B307" s="9" t="e">
        <f>VLOOKUP(#REF!,[1]Dpto!$G$2:$I$1125,2,FALSE)</f>
        <v>#REF!</v>
      </c>
      <c r="C307" s="9" t="str">
        <f>VLOOKUP(X307,[1]Proyectos!$B$2:$D$3,3,FALSE)</f>
        <v>CONSER</v>
      </c>
      <c r="D307" s="9" t="e">
        <f>VLOOKUP(#REF!,[1]Proyectos!$D$6:$E$9,2,FALSE)</f>
        <v>#REF!</v>
      </c>
      <c r="E307" s="9" t="e">
        <f>VLOOKUP(#REF!,[1]Proyectos!$B$12:$C$22,2,FALSE)</f>
        <v>#REF!</v>
      </c>
      <c r="F307" s="9" t="e">
        <f>VLOOKUP(AC307,[1]Indi!$B$9:$C$36,2,FALSE)</f>
        <v>#N/A</v>
      </c>
      <c r="G307" s="9" t="str">
        <f>+IFERROR(IF(D307="MISIONAL",VLOOKUP(#REF!,[1]Actividades!$B$12:$C$25,2,FALSE),IF(D307="TASAS",VLOOKUP(#REF!,[1]Actividades!$B$26:$C$34,2,FALSE),IF(D307="MIPG",VLOOKUP(#REF!,[1]Actividades!$B$35:$C$41,2,FALSE),IF(D307="INFRA",VLOOKUP(#REF!,[1]Actividades!$B$42:$C$44,2,FALSE),"")))),"")</f>
        <v/>
      </c>
      <c r="H307" s="3"/>
      <c r="I307" s="7" t="s">
        <v>774</v>
      </c>
      <c r="J307" s="10" t="s">
        <v>663</v>
      </c>
      <c r="K307" s="7" t="s">
        <v>152</v>
      </c>
      <c r="L307" s="7" t="s">
        <v>155</v>
      </c>
      <c r="M307" s="7" t="s">
        <v>13</v>
      </c>
      <c r="N307" s="149" t="s">
        <v>467</v>
      </c>
      <c r="O307" s="183" t="s">
        <v>7</v>
      </c>
      <c r="P307" s="7" t="s">
        <v>6</v>
      </c>
      <c r="Q307" s="146">
        <v>64418806</v>
      </c>
      <c r="R307" s="35"/>
      <c r="S307" s="8"/>
      <c r="T307" s="8"/>
      <c r="U307" s="8"/>
      <c r="V307" s="35">
        <f t="shared" si="21"/>
        <v>64418806</v>
      </c>
      <c r="W307" s="35">
        <f t="shared" si="22"/>
        <v>64418806</v>
      </c>
      <c r="X307" s="26" t="s">
        <v>465</v>
      </c>
      <c r="Y307" s="10" t="s">
        <v>19</v>
      </c>
      <c r="Z307" s="147">
        <v>202300000000060</v>
      </c>
      <c r="AA307" s="10" t="s">
        <v>493</v>
      </c>
      <c r="AB307" s="10" t="str">
        <f t="shared" si="20"/>
        <v>3202032</v>
      </c>
      <c r="AC307" s="10"/>
      <c r="AD307" s="10" t="s">
        <v>128</v>
      </c>
      <c r="AE307" s="3"/>
      <c r="AF307" s="3"/>
      <c r="AG307" s="3"/>
      <c r="AH307" s="3"/>
      <c r="AI307" s="3"/>
      <c r="AJ307" s="3"/>
      <c r="AK307" s="3"/>
      <c r="AL307" s="3"/>
      <c r="AM307" s="3"/>
      <c r="AN307" s="3"/>
      <c r="AO307" s="3"/>
      <c r="AP307" s="3"/>
      <c r="AQ307" s="3"/>
      <c r="AR307" s="3"/>
    </row>
    <row r="308" spans="1:44" ht="51" customHeight="1" x14ac:dyDescent="0.3">
      <c r="A308" s="9" t="s">
        <v>0</v>
      </c>
      <c r="B308" s="9" t="e">
        <f>VLOOKUP(#REF!,[1]Dpto!$G$2:$I$1125,2,FALSE)</f>
        <v>#REF!</v>
      </c>
      <c r="C308" s="9" t="str">
        <f>VLOOKUP(X308,[1]Proyectos!$B$2:$D$3,3,FALSE)</f>
        <v>CONSER</v>
      </c>
      <c r="D308" s="9" t="e">
        <f>VLOOKUP(#REF!,[1]Proyectos!$D$6:$E$9,2,FALSE)</f>
        <v>#REF!</v>
      </c>
      <c r="E308" s="9" t="e">
        <f>VLOOKUP(#REF!,[1]Proyectos!$B$12:$C$22,2,FALSE)</f>
        <v>#REF!</v>
      </c>
      <c r="F308" s="9" t="e">
        <f>VLOOKUP(AC308,[1]Indi!$B$9:$C$36,2,FALSE)</f>
        <v>#N/A</v>
      </c>
      <c r="G308" s="9" t="str">
        <f>+IFERROR(IF(D308="MISIONAL",VLOOKUP(#REF!,[1]Actividades!$B$12:$C$25,2,FALSE),IF(D308="TASAS",VLOOKUP(#REF!,[1]Actividades!$B$26:$C$34,2,FALSE),IF(D308="MIPG",VLOOKUP(#REF!,[1]Actividades!$B$35:$C$41,2,FALSE),IF(D308="INFRA",VLOOKUP(#REF!,[1]Actividades!$B$42:$C$44,2,FALSE),"")))),"")</f>
        <v/>
      </c>
      <c r="H308" s="3"/>
      <c r="I308" s="7" t="s">
        <v>775</v>
      </c>
      <c r="J308" s="10" t="s">
        <v>663</v>
      </c>
      <c r="K308" s="7" t="s">
        <v>152</v>
      </c>
      <c r="L308" s="7" t="s">
        <v>155</v>
      </c>
      <c r="M308" s="7" t="s">
        <v>8</v>
      </c>
      <c r="N308" s="7" t="s">
        <v>467</v>
      </c>
      <c r="O308" s="183" t="s">
        <v>7</v>
      </c>
      <c r="P308" s="7" t="s">
        <v>6</v>
      </c>
      <c r="Q308" s="146">
        <v>224360201</v>
      </c>
      <c r="R308" s="35"/>
      <c r="S308" s="8"/>
      <c r="T308" s="8"/>
      <c r="U308" s="8"/>
      <c r="V308" s="35">
        <f t="shared" si="21"/>
        <v>224360201</v>
      </c>
      <c r="W308" s="35">
        <f t="shared" si="22"/>
        <v>224360201</v>
      </c>
      <c r="X308" s="26" t="s">
        <v>465</v>
      </c>
      <c r="Y308" s="10" t="s">
        <v>19</v>
      </c>
      <c r="Z308" s="147">
        <v>202300000000060</v>
      </c>
      <c r="AA308" s="10" t="s">
        <v>493</v>
      </c>
      <c r="AB308" s="10" t="str">
        <f t="shared" si="20"/>
        <v>3202032</v>
      </c>
      <c r="AC308" s="10"/>
      <c r="AD308" s="10" t="s">
        <v>128</v>
      </c>
      <c r="AE308" s="3"/>
      <c r="AF308" s="3"/>
      <c r="AG308" s="3"/>
      <c r="AH308" s="3"/>
      <c r="AI308" s="3"/>
      <c r="AJ308" s="3"/>
      <c r="AK308" s="3"/>
      <c r="AL308" s="3"/>
      <c r="AM308" s="3"/>
      <c r="AN308" s="3"/>
      <c r="AO308" s="3"/>
      <c r="AP308" s="3"/>
      <c r="AQ308" s="3"/>
      <c r="AR308" s="3"/>
    </row>
    <row r="309" spans="1:44" ht="51" customHeight="1" x14ac:dyDescent="0.3">
      <c r="A309" s="9" t="s">
        <v>0</v>
      </c>
      <c r="B309" s="9" t="e">
        <f>VLOOKUP(#REF!,[1]Dpto!$G$2:$I$1125,2,FALSE)</f>
        <v>#REF!</v>
      </c>
      <c r="C309" s="9" t="str">
        <f>VLOOKUP(X309,[1]Proyectos!$B$2:$D$3,3,FALSE)</f>
        <v>CONSER</v>
      </c>
      <c r="D309" s="9" t="e">
        <f>VLOOKUP(#REF!,[1]Proyectos!$D$6:$E$9,2,FALSE)</f>
        <v>#REF!</v>
      </c>
      <c r="E309" s="9" t="e">
        <f>VLOOKUP(#REF!,[1]Proyectos!$B$12:$C$22,2,FALSE)</f>
        <v>#REF!</v>
      </c>
      <c r="F309" s="9" t="e">
        <f>VLOOKUP(AC309,[1]Indi!$B$9:$C$36,2,FALSE)</f>
        <v>#N/A</v>
      </c>
      <c r="G309" s="9" t="str">
        <f>+IFERROR(IF(D309="MISIONAL",VLOOKUP(#REF!,[1]Actividades!$B$12:$C$25,2,FALSE),IF(D309="TASAS",VLOOKUP(#REF!,[1]Actividades!$B$26:$C$34,2,FALSE),IF(D309="MIPG",VLOOKUP(#REF!,[1]Actividades!$B$35:$C$41,2,FALSE),IF(D309="INFRA",VLOOKUP(#REF!,[1]Actividades!$B$42:$C$44,2,FALSE),"")))),"")</f>
        <v/>
      </c>
      <c r="H309" s="3"/>
      <c r="I309" s="7" t="s">
        <v>1626</v>
      </c>
      <c r="J309" s="10" t="s">
        <v>663</v>
      </c>
      <c r="K309" s="7" t="s">
        <v>152</v>
      </c>
      <c r="L309" s="7" t="s">
        <v>155</v>
      </c>
      <c r="M309" s="7" t="s">
        <v>103</v>
      </c>
      <c r="N309" s="7" t="s">
        <v>466</v>
      </c>
      <c r="O309" s="183" t="s">
        <v>7</v>
      </c>
      <c r="P309" s="7" t="s">
        <v>6</v>
      </c>
      <c r="Q309" s="146">
        <v>60314667</v>
      </c>
      <c r="R309" s="35"/>
      <c r="S309" s="8"/>
      <c r="T309" s="8"/>
      <c r="U309" s="8"/>
      <c r="V309" s="35">
        <f t="shared" si="21"/>
        <v>60314667</v>
      </c>
      <c r="W309" s="35">
        <f t="shared" si="22"/>
        <v>60314667</v>
      </c>
      <c r="X309" s="26" t="s">
        <v>465</v>
      </c>
      <c r="Y309" s="10" t="s">
        <v>19</v>
      </c>
      <c r="Z309" s="147">
        <v>202300000000060</v>
      </c>
      <c r="AA309" s="10" t="s">
        <v>462</v>
      </c>
      <c r="AB309" s="10" t="str">
        <f t="shared" si="20"/>
        <v>3202053</v>
      </c>
      <c r="AC309" s="10"/>
      <c r="AD309" s="10" t="s">
        <v>136</v>
      </c>
      <c r="AE309" s="3"/>
      <c r="AF309" s="3"/>
      <c r="AG309" s="3"/>
      <c r="AH309" s="3"/>
      <c r="AI309" s="3"/>
      <c r="AJ309" s="3"/>
      <c r="AK309" s="3"/>
      <c r="AL309" s="3"/>
      <c r="AM309" s="3"/>
      <c r="AN309" s="3"/>
      <c r="AO309" s="3"/>
      <c r="AP309" s="3"/>
      <c r="AQ309" s="3"/>
      <c r="AR309" s="3"/>
    </row>
    <row r="310" spans="1:44" ht="51" customHeight="1" x14ac:dyDescent="0.3">
      <c r="A310" s="9" t="s">
        <v>0</v>
      </c>
      <c r="B310" s="9" t="e">
        <f>VLOOKUP(#REF!,[1]Dpto!$G$2:$I$1125,2,FALSE)</f>
        <v>#REF!</v>
      </c>
      <c r="C310" s="9" t="str">
        <f>VLOOKUP(X310,[1]Proyectos!$B$2:$D$3,3,FALSE)</f>
        <v>CONSER</v>
      </c>
      <c r="D310" s="9" t="e">
        <f>VLOOKUP(#REF!,[1]Proyectos!$D$6:$E$9,2,FALSE)</f>
        <v>#REF!</v>
      </c>
      <c r="E310" s="9" t="e">
        <f>VLOOKUP(#REF!,[1]Proyectos!$B$12:$C$22,2,FALSE)</f>
        <v>#REF!</v>
      </c>
      <c r="F310" s="9" t="e">
        <f>VLOOKUP(AC310,[1]Indi!$B$9:$C$36,2,FALSE)</f>
        <v>#N/A</v>
      </c>
      <c r="G310" s="9" t="str">
        <f>+IFERROR(IF(D310="MISIONAL",VLOOKUP(#REF!,[1]Actividades!$B$12:$C$25,2,FALSE),IF(D310="TASAS",VLOOKUP(#REF!,[1]Actividades!$B$26:$C$34,2,FALSE),IF(D310="MIPG",VLOOKUP(#REF!,[1]Actividades!$B$35:$C$41,2,FALSE),IF(D310="INFRA",VLOOKUP(#REF!,[1]Actividades!$B$42:$C$44,2,FALSE),"")))),"")</f>
        <v/>
      </c>
      <c r="H310" s="3"/>
      <c r="I310" s="7" t="s">
        <v>777</v>
      </c>
      <c r="J310" s="10" t="s">
        <v>663</v>
      </c>
      <c r="K310" s="7" t="s">
        <v>152</v>
      </c>
      <c r="L310" s="7" t="s">
        <v>155</v>
      </c>
      <c r="M310" s="7" t="s">
        <v>13</v>
      </c>
      <c r="N310" s="149" t="s">
        <v>467</v>
      </c>
      <c r="O310" s="183" t="s">
        <v>7</v>
      </c>
      <c r="P310" s="7" t="s">
        <v>154</v>
      </c>
      <c r="Q310" s="146">
        <v>200000000</v>
      </c>
      <c r="R310" s="35"/>
      <c r="S310" s="8"/>
      <c r="T310" s="8"/>
      <c r="U310" s="8"/>
      <c r="V310" s="35">
        <f t="shared" si="21"/>
        <v>200000000</v>
      </c>
      <c r="W310" s="35">
        <f t="shared" si="22"/>
        <v>200000000</v>
      </c>
      <c r="X310" s="26" t="s">
        <v>465</v>
      </c>
      <c r="Y310" s="10" t="s">
        <v>19</v>
      </c>
      <c r="Z310" s="147">
        <v>202300000000060</v>
      </c>
      <c r="AA310" s="10" t="s">
        <v>462</v>
      </c>
      <c r="AB310" s="10" t="str">
        <f t="shared" si="20"/>
        <v>3202053</v>
      </c>
      <c r="AC310" s="10"/>
      <c r="AD310" s="10" t="s">
        <v>136</v>
      </c>
      <c r="AE310" s="3"/>
      <c r="AF310" s="3"/>
      <c r="AG310" s="3"/>
      <c r="AH310" s="3"/>
      <c r="AI310" s="3"/>
      <c r="AJ310" s="3"/>
      <c r="AK310" s="3"/>
      <c r="AL310" s="3"/>
      <c r="AM310" s="3"/>
      <c r="AN310" s="3"/>
      <c r="AO310" s="3"/>
      <c r="AP310" s="3"/>
      <c r="AQ310" s="3"/>
      <c r="AR310" s="3"/>
    </row>
    <row r="311" spans="1:44" ht="51" customHeight="1" x14ac:dyDescent="0.3">
      <c r="A311" s="9"/>
      <c r="B311" s="9"/>
      <c r="C311" s="9"/>
      <c r="D311" s="9"/>
      <c r="E311" s="9"/>
      <c r="F311" s="9"/>
      <c r="G311" s="9"/>
      <c r="H311" s="3"/>
      <c r="I311" s="7" t="s">
        <v>778</v>
      </c>
      <c r="J311" s="10" t="s">
        <v>663</v>
      </c>
      <c r="K311" s="7" t="s">
        <v>152</v>
      </c>
      <c r="L311" s="7" t="s">
        <v>155</v>
      </c>
      <c r="M311" s="7" t="s">
        <v>8</v>
      </c>
      <c r="N311" s="145" t="s">
        <v>467</v>
      </c>
      <c r="O311" s="183" t="s">
        <v>7</v>
      </c>
      <c r="P311" s="7" t="s">
        <v>6</v>
      </c>
      <c r="Q311" s="146">
        <v>5027595</v>
      </c>
      <c r="R311" s="35"/>
      <c r="S311" s="8"/>
      <c r="T311" s="8"/>
      <c r="U311" s="8"/>
      <c r="V311" s="35">
        <f t="shared" si="21"/>
        <v>5027595</v>
      </c>
      <c r="W311" s="35">
        <f t="shared" si="22"/>
        <v>5027595</v>
      </c>
      <c r="X311" s="26" t="s">
        <v>465</v>
      </c>
      <c r="Y311" s="10" t="s">
        <v>19</v>
      </c>
      <c r="Z311" s="147">
        <v>202300000000060</v>
      </c>
      <c r="AA311" s="10" t="s">
        <v>462</v>
      </c>
      <c r="AB311" s="10" t="str">
        <f t="shared" si="20"/>
        <v>3202053</v>
      </c>
      <c r="AC311" s="10"/>
      <c r="AD311" s="10" t="s">
        <v>136</v>
      </c>
      <c r="AE311" s="3"/>
      <c r="AF311" s="3"/>
      <c r="AG311" s="3"/>
      <c r="AH311" s="3"/>
      <c r="AI311" s="3"/>
      <c r="AJ311" s="3"/>
      <c r="AK311" s="3"/>
      <c r="AL311" s="3"/>
      <c r="AM311" s="3"/>
      <c r="AN311" s="3"/>
      <c r="AO311" s="3"/>
      <c r="AP311" s="3"/>
      <c r="AQ311" s="3"/>
      <c r="AR311" s="3"/>
    </row>
    <row r="312" spans="1:44" ht="51" customHeight="1" x14ac:dyDescent="0.3">
      <c r="A312" s="9" t="s">
        <v>0</v>
      </c>
      <c r="B312" s="9" t="e">
        <f>VLOOKUP(#REF!,[1]Dpto!$G$2:$I$1125,2,FALSE)</f>
        <v>#REF!</v>
      </c>
      <c r="C312" s="9" t="str">
        <f>VLOOKUP(X312,[1]Proyectos!$B$2:$D$3,3,FALSE)</f>
        <v>CONSER</v>
      </c>
      <c r="D312" s="9" t="e">
        <f>VLOOKUP(#REF!,[1]Proyectos!$D$6:$E$9,2,FALSE)</f>
        <v>#REF!</v>
      </c>
      <c r="E312" s="9" t="e">
        <f>VLOOKUP(#REF!,[1]Proyectos!$B$12:$C$22,2,FALSE)</f>
        <v>#REF!</v>
      </c>
      <c r="F312" s="9" t="e">
        <f>VLOOKUP(AC312,[1]Indi!$B$9:$C$36,2,FALSE)</f>
        <v>#N/A</v>
      </c>
      <c r="G312" s="9" t="str">
        <f>+IFERROR(IF(D312="MISIONAL",VLOOKUP(#REF!,[1]Actividades!$B$12:$C$25,2,FALSE),IF(D312="TASAS",VLOOKUP(#REF!,[1]Actividades!$B$26:$C$34,2,FALSE),IF(D312="MIPG",VLOOKUP(#REF!,[1]Actividades!$B$35:$C$41,2,FALSE),IF(D312="INFRA",VLOOKUP(#REF!,[1]Actividades!$B$42:$C$44,2,FALSE),"")))),"")</f>
        <v/>
      </c>
      <c r="H312" s="3"/>
      <c r="I312" s="7" t="s">
        <v>1627</v>
      </c>
      <c r="J312" s="10" t="s">
        <v>663</v>
      </c>
      <c r="K312" s="7" t="s">
        <v>152</v>
      </c>
      <c r="L312" s="7" t="s">
        <v>155</v>
      </c>
      <c r="M312" s="7" t="s">
        <v>103</v>
      </c>
      <c r="N312" s="145" t="s">
        <v>466</v>
      </c>
      <c r="O312" s="183" t="s">
        <v>7</v>
      </c>
      <c r="P312" s="7" t="s">
        <v>6</v>
      </c>
      <c r="Q312" s="146">
        <v>54581333</v>
      </c>
      <c r="R312" s="35"/>
      <c r="S312" s="8"/>
      <c r="T312" s="8"/>
      <c r="U312" s="8"/>
      <c r="V312" s="35">
        <f t="shared" si="21"/>
        <v>54581333</v>
      </c>
      <c r="W312" s="35">
        <f t="shared" si="22"/>
        <v>54581333</v>
      </c>
      <c r="X312" s="26" t="s">
        <v>465</v>
      </c>
      <c r="Y312" s="10" t="s">
        <v>19</v>
      </c>
      <c r="Z312" s="147">
        <v>202300000000060</v>
      </c>
      <c r="AA312" s="10" t="s">
        <v>496</v>
      </c>
      <c r="AB312" s="10" t="str">
        <f t="shared" si="20"/>
        <v>3202056</v>
      </c>
      <c r="AC312" s="10"/>
      <c r="AD312" s="10" t="s">
        <v>129</v>
      </c>
      <c r="AE312" s="3"/>
      <c r="AF312" s="3"/>
      <c r="AG312" s="3"/>
      <c r="AH312" s="3"/>
      <c r="AI312" s="3"/>
      <c r="AJ312" s="3"/>
      <c r="AK312" s="3"/>
      <c r="AL312" s="3"/>
      <c r="AM312" s="3"/>
      <c r="AN312" s="3"/>
      <c r="AO312" s="3"/>
      <c r="AP312" s="3"/>
      <c r="AQ312" s="3"/>
      <c r="AR312" s="3"/>
    </row>
    <row r="313" spans="1:44" ht="51" customHeight="1" x14ac:dyDescent="0.3">
      <c r="A313" s="9" t="s">
        <v>0</v>
      </c>
      <c r="B313" s="9" t="e">
        <f>VLOOKUP(#REF!,[1]Dpto!$G$2:$I$1125,2,FALSE)</f>
        <v>#REF!</v>
      </c>
      <c r="C313" s="9" t="str">
        <f>VLOOKUP(X313,[1]Proyectos!$B$2:$D$3,3,FALSE)</f>
        <v>CONSER</v>
      </c>
      <c r="D313" s="9" t="e">
        <f>VLOOKUP(#REF!,[1]Proyectos!$D$6:$E$9,2,FALSE)</f>
        <v>#REF!</v>
      </c>
      <c r="E313" s="9" t="e">
        <f>VLOOKUP(#REF!,[1]Proyectos!$B$12:$C$22,2,FALSE)</f>
        <v>#REF!</v>
      </c>
      <c r="F313" s="9" t="e">
        <f>VLOOKUP(AC313,[1]Indi!$B$9:$C$36,2,FALSE)</f>
        <v>#N/A</v>
      </c>
      <c r="G313" s="9" t="str">
        <f>+IFERROR(IF(D313="MISIONAL",VLOOKUP(#REF!,[1]Actividades!$B$12:$C$25,2,FALSE),IF(D313="TASAS",VLOOKUP(#REF!,[1]Actividades!$B$26:$C$34,2,FALSE),IF(D313="MIPG",VLOOKUP(#REF!,[1]Actividades!$B$35:$C$41,2,FALSE),IF(D313="INFRA",VLOOKUP(#REF!,[1]Actividades!$B$42:$C$44,2,FALSE),"")))),"")</f>
        <v/>
      </c>
      <c r="H313" s="3"/>
      <c r="I313" s="7" t="s">
        <v>780</v>
      </c>
      <c r="J313" s="10" t="s">
        <v>663</v>
      </c>
      <c r="K313" s="7" t="s">
        <v>152</v>
      </c>
      <c r="L313" s="7" t="s">
        <v>155</v>
      </c>
      <c r="M313" s="7" t="s">
        <v>13</v>
      </c>
      <c r="N313" s="145" t="s">
        <v>467</v>
      </c>
      <c r="O313" s="183" t="s">
        <v>7</v>
      </c>
      <c r="P313" s="7" t="s">
        <v>6</v>
      </c>
      <c r="Q313" s="146">
        <v>13799809</v>
      </c>
      <c r="R313" s="35"/>
      <c r="S313" s="8"/>
      <c r="T313" s="8"/>
      <c r="U313" s="8"/>
      <c r="V313" s="35">
        <f t="shared" si="21"/>
        <v>13799809</v>
      </c>
      <c r="W313" s="35">
        <f t="shared" si="22"/>
        <v>13799809</v>
      </c>
      <c r="X313" s="26" t="s">
        <v>465</v>
      </c>
      <c r="Y313" s="10" t="s">
        <v>19</v>
      </c>
      <c r="Z313" s="147">
        <v>202300000000060</v>
      </c>
      <c r="AA313" s="10" t="s">
        <v>496</v>
      </c>
      <c r="AB313" s="10" t="str">
        <f t="shared" si="20"/>
        <v>3202056</v>
      </c>
      <c r="AC313" s="10"/>
      <c r="AD313" s="10" t="s">
        <v>129</v>
      </c>
      <c r="AE313" s="3"/>
      <c r="AF313" s="3"/>
      <c r="AG313" s="3"/>
      <c r="AH313" s="3"/>
      <c r="AI313" s="3"/>
      <c r="AJ313" s="3"/>
      <c r="AK313" s="3"/>
      <c r="AL313" s="3"/>
      <c r="AM313" s="3"/>
      <c r="AN313" s="3"/>
      <c r="AO313" s="3"/>
      <c r="AP313" s="3"/>
      <c r="AQ313" s="3"/>
      <c r="AR313" s="3"/>
    </row>
    <row r="314" spans="1:44" ht="51" customHeight="1" x14ac:dyDescent="0.3">
      <c r="A314" s="9" t="s">
        <v>0</v>
      </c>
      <c r="B314" s="9" t="e">
        <f>VLOOKUP(#REF!,[1]Dpto!$G$2:$I$1125,2,FALSE)</f>
        <v>#REF!</v>
      </c>
      <c r="C314" s="9" t="str">
        <f>VLOOKUP(X314,[1]Proyectos!$B$2:$D$3,3,FALSE)</f>
        <v>CONSER</v>
      </c>
      <c r="D314" s="9" t="e">
        <f>VLOOKUP(#REF!,[1]Proyectos!$D$6:$E$9,2,FALSE)</f>
        <v>#REF!</v>
      </c>
      <c r="E314" s="9" t="e">
        <f>VLOOKUP(#REF!,[1]Proyectos!$B$12:$C$22,2,FALSE)</f>
        <v>#REF!</v>
      </c>
      <c r="F314" s="9" t="e">
        <f>VLOOKUP(AC314,[1]Indi!$B$9:$C$36,2,FALSE)</f>
        <v>#N/A</v>
      </c>
      <c r="G314" s="9" t="str">
        <f>+IFERROR(IF(D314="MISIONAL",VLOOKUP(#REF!,[1]Actividades!$B$12:$C$25,2,FALSE),IF(D314="TASAS",VLOOKUP(#REF!,[1]Actividades!$B$26:$C$34,2,FALSE),IF(D314="MIPG",VLOOKUP(#REF!,[1]Actividades!$B$35:$C$41,2,FALSE),IF(D314="INFRA",VLOOKUP(#REF!,[1]Actividades!$B$42:$C$44,2,FALSE),"")))),"")</f>
        <v/>
      </c>
      <c r="H314" s="3"/>
      <c r="I314" s="7" t="s">
        <v>1628</v>
      </c>
      <c r="J314" s="10" t="s">
        <v>663</v>
      </c>
      <c r="K314" s="7" t="s">
        <v>152</v>
      </c>
      <c r="L314" s="7" t="s">
        <v>155</v>
      </c>
      <c r="M314" s="7" t="s">
        <v>103</v>
      </c>
      <c r="N314" s="10" t="s">
        <v>466</v>
      </c>
      <c r="O314" s="183" t="s">
        <v>7</v>
      </c>
      <c r="P314" s="7" t="s">
        <v>6</v>
      </c>
      <c r="Q314" s="146">
        <v>1617762</v>
      </c>
      <c r="R314" s="35"/>
      <c r="S314" s="8"/>
      <c r="T314" s="8"/>
      <c r="U314" s="8"/>
      <c r="V314" s="35">
        <f t="shared" si="21"/>
        <v>1617762</v>
      </c>
      <c r="W314" s="35">
        <f t="shared" si="22"/>
        <v>1617762</v>
      </c>
      <c r="X314" s="26" t="s">
        <v>465</v>
      </c>
      <c r="Y314" s="10" t="s">
        <v>19</v>
      </c>
      <c r="Z314" s="147">
        <v>202300000000060</v>
      </c>
      <c r="AA314" s="10" t="s">
        <v>24</v>
      </c>
      <c r="AB314" s="10" t="str">
        <f t="shared" si="20"/>
        <v>3202060</v>
      </c>
      <c r="AC314" s="10"/>
      <c r="AD314" s="10" t="s">
        <v>126</v>
      </c>
      <c r="AE314" s="3"/>
      <c r="AF314" s="3"/>
      <c r="AG314" s="3"/>
      <c r="AH314" s="3"/>
      <c r="AI314" s="3"/>
      <c r="AJ314" s="3"/>
      <c r="AK314" s="3"/>
      <c r="AL314" s="3"/>
      <c r="AM314" s="3"/>
      <c r="AN314" s="3"/>
      <c r="AO314" s="3"/>
      <c r="AP314" s="3"/>
      <c r="AQ314" s="3"/>
      <c r="AR314" s="3"/>
    </row>
    <row r="315" spans="1:44" ht="51" customHeight="1" x14ac:dyDescent="0.3">
      <c r="A315" s="9" t="s">
        <v>0</v>
      </c>
      <c r="B315" s="9" t="e">
        <f>VLOOKUP(#REF!,[1]Dpto!$G$2:$I$1125,2,FALSE)</f>
        <v>#REF!</v>
      </c>
      <c r="C315" s="9" t="str">
        <f>VLOOKUP(X315,[1]Proyectos!$B$2:$D$3,3,FALSE)</f>
        <v>CONSER</v>
      </c>
      <c r="D315" s="9" t="e">
        <f>VLOOKUP(#REF!,[1]Proyectos!$D$6:$E$9,2,FALSE)</f>
        <v>#REF!</v>
      </c>
      <c r="E315" s="9" t="e">
        <f>VLOOKUP(#REF!,[1]Proyectos!$B$12:$C$22,2,FALSE)</f>
        <v>#REF!</v>
      </c>
      <c r="F315" s="9" t="e">
        <f>VLOOKUP(AC315,[1]Indi!$B$9:$C$36,2,FALSE)</f>
        <v>#N/A</v>
      </c>
      <c r="G315" s="9" t="str">
        <f>+IFERROR(IF(D315="MISIONAL",VLOOKUP(#REF!,[1]Actividades!$B$12:$C$25,2,FALSE),IF(D315="TASAS",VLOOKUP(#REF!,[1]Actividades!$B$26:$C$34,2,FALSE),IF(D315="MIPG",VLOOKUP(#REF!,[1]Actividades!$B$35:$C$41,2,FALSE),IF(D315="INFRA",VLOOKUP(#REF!,[1]Actividades!$B$42:$C$44,2,FALSE),"")))),"")</f>
        <v/>
      </c>
      <c r="H315" s="3"/>
      <c r="I315" s="7" t="s">
        <v>782</v>
      </c>
      <c r="J315" s="10" t="s">
        <v>663</v>
      </c>
      <c r="K315" s="7" t="s">
        <v>152</v>
      </c>
      <c r="L315" s="7" t="s">
        <v>155</v>
      </c>
      <c r="M315" s="7" t="s">
        <v>13</v>
      </c>
      <c r="N315" s="10" t="s">
        <v>467</v>
      </c>
      <c r="O315" s="183" t="s">
        <v>7</v>
      </c>
      <c r="P315" s="7" t="s">
        <v>6</v>
      </c>
      <c r="Q315" s="146">
        <v>72860000</v>
      </c>
      <c r="R315" s="35"/>
      <c r="S315" s="8"/>
      <c r="T315" s="8"/>
      <c r="U315" s="8"/>
      <c r="V315" s="35">
        <f t="shared" si="21"/>
        <v>72860000</v>
      </c>
      <c r="W315" s="35">
        <f t="shared" si="22"/>
        <v>72860000</v>
      </c>
      <c r="X315" s="26" t="s">
        <v>465</v>
      </c>
      <c r="Y315" s="10" t="s">
        <v>19</v>
      </c>
      <c r="Z315" s="147">
        <v>202300000000060</v>
      </c>
      <c r="AA315" s="10" t="s">
        <v>24</v>
      </c>
      <c r="AB315" s="10" t="str">
        <f t="shared" si="20"/>
        <v>3202060</v>
      </c>
      <c r="AC315" s="10"/>
      <c r="AD315" s="10" t="s">
        <v>126</v>
      </c>
      <c r="AE315" s="3"/>
      <c r="AF315" s="3"/>
      <c r="AG315" s="3"/>
      <c r="AH315" s="3"/>
      <c r="AI315" s="3"/>
      <c r="AJ315" s="3"/>
      <c r="AK315" s="3"/>
      <c r="AL315" s="3"/>
      <c r="AM315" s="3"/>
      <c r="AN315" s="3"/>
      <c r="AO315" s="3"/>
      <c r="AP315" s="3"/>
      <c r="AQ315" s="3"/>
      <c r="AR315" s="3"/>
    </row>
    <row r="316" spans="1:44" ht="51" customHeight="1" x14ac:dyDescent="0.3">
      <c r="A316" s="9" t="s">
        <v>0</v>
      </c>
      <c r="B316" s="9" t="e">
        <f>VLOOKUP(#REF!,[1]Dpto!$G$2:$I$1125,2,FALSE)</f>
        <v>#REF!</v>
      </c>
      <c r="C316" s="9" t="str">
        <f>VLOOKUP(X316,[1]Proyectos!$B$2:$D$3,3,FALSE)</f>
        <v>CONSER</v>
      </c>
      <c r="D316" s="9" t="e">
        <f>VLOOKUP(#REF!,[1]Proyectos!$D$6:$E$9,2,FALSE)</f>
        <v>#REF!</v>
      </c>
      <c r="E316" s="9" t="e">
        <f>VLOOKUP(#REF!,[1]Proyectos!$B$12:$C$22,2,FALSE)</f>
        <v>#REF!</v>
      </c>
      <c r="F316" s="9" t="e">
        <f>VLOOKUP(AC316,[1]Indi!$B$9:$C$36,2,FALSE)</f>
        <v>#N/A</v>
      </c>
      <c r="G316" s="9" t="str">
        <f>+IFERROR(IF(D316="MISIONAL",VLOOKUP(#REF!,[1]Actividades!$B$12:$C$25,2,FALSE),IF(D316="TASAS",VLOOKUP(#REF!,[1]Actividades!$B$26:$C$34,2,FALSE),IF(D316="MIPG",VLOOKUP(#REF!,[1]Actividades!$B$35:$C$41,2,FALSE),IF(D316="INFRA",VLOOKUP(#REF!,[1]Actividades!$B$42:$C$44,2,FALSE),"")))),"")</f>
        <v/>
      </c>
      <c r="H316" s="3"/>
      <c r="I316" s="7" t="s">
        <v>783</v>
      </c>
      <c r="J316" s="10" t="s">
        <v>663</v>
      </c>
      <c r="K316" s="7" t="s">
        <v>152</v>
      </c>
      <c r="L316" s="7" t="s">
        <v>155</v>
      </c>
      <c r="M316" s="7" t="s">
        <v>8</v>
      </c>
      <c r="N316" s="10" t="s">
        <v>467</v>
      </c>
      <c r="O316" s="183" t="s">
        <v>7</v>
      </c>
      <c r="P316" s="7" t="s">
        <v>6</v>
      </c>
      <c r="Q316" s="146">
        <v>28221706</v>
      </c>
      <c r="R316" s="35"/>
      <c r="S316" s="8"/>
      <c r="T316" s="8"/>
      <c r="U316" s="8"/>
      <c r="V316" s="35">
        <f t="shared" si="21"/>
        <v>28221706</v>
      </c>
      <c r="W316" s="35">
        <f t="shared" si="22"/>
        <v>28221706</v>
      </c>
      <c r="X316" s="26" t="s">
        <v>465</v>
      </c>
      <c r="Y316" s="10" t="s">
        <v>19</v>
      </c>
      <c r="Z316" s="147">
        <v>202300000000060</v>
      </c>
      <c r="AA316" s="10" t="s">
        <v>24</v>
      </c>
      <c r="AB316" s="10" t="str">
        <f t="shared" si="20"/>
        <v>3202060</v>
      </c>
      <c r="AC316" s="10"/>
      <c r="AD316" s="10" t="s">
        <v>126</v>
      </c>
      <c r="AE316" s="3"/>
      <c r="AF316" s="3"/>
      <c r="AG316" s="3"/>
      <c r="AH316" s="3"/>
      <c r="AI316" s="3"/>
      <c r="AJ316" s="3"/>
      <c r="AK316" s="3"/>
      <c r="AL316" s="3"/>
      <c r="AM316" s="3"/>
      <c r="AN316" s="3"/>
      <c r="AO316" s="3"/>
      <c r="AP316" s="3"/>
      <c r="AQ316" s="3"/>
      <c r="AR316" s="3"/>
    </row>
    <row r="317" spans="1:44" ht="51" customHeight="1" x14ac:dyDescent="0.3">
      <c r="A317" s="9" t="s">
        <v>0</v>
      </c>
      <c r="B317" s="9" t="e">
        <f>VLOOKUP(#REF!,[1]Dpto!$G$2:$I$1125,2,FALSE)</f>
        <v>#REF!</v>
      </c>
      <c r="C317" s="9" t="str">
        <f>VLOOKUP(X317,[1]Proyectos!$B$2:$D$3,3,FALSE)</f>
        <v>FORTA</v>
      </c>
      <c r="D317" s="9" t="e">
        <f>VLOOKUP(#REF!,[1]Proyectos!$D$6:$E$9,2,FALSE)</f>
        <v>#REF!</v>
      </c>
      <c r="E317" s="9" t="e">
        <f>VLOOKUP(#REF!,[1]Proyectos!$B$12:$C$22,2,FALSE)</f>
        <v>#REF!</v>
      </c>
      <c r="F317" s="9" t="e">
        <f>VLOOKUP(AC317,[1]Indi!$B$9:$C$36,2,FALSE)</f>
        <v>#N/A</v>
      </c>
      <c r="G317" s="9" t="str">
        <f>+IFERROR(IF(D317="MISIONAL",VLOOKUP(#REF!,[1]Actividades!$B$12:$C$25,2,FALSE),IF(D317="TASAS",VLOOKUP(#REF!,[1]Actividades!$B$26:$C$34,2,FALSE),IF(D317="MIPG",VLOOKUP(#REF!,[1]Actividades!$B$35:$C$41,2,FALSE),IF(D317="INFRA",VLOOKUP(#REF!,[1]Actividades!$B$42:$C$44,2,FALSE),"")))),"")</f>
        <v/>
      </c>
      <c r="H317" s="3"/>
      <c r="I317" s="7" t="s">
        <v>784</v>
      </c>
      <c r="J317" s="10" t="s">
        <v>663</v>
      </c>
      <c r="K317" s="7" t="s">
        <v>152</v>
      </c>
      <c r="L317" s="7" t="s">
        <v>155</v>
      </c>
      <c r="M317" s="7" t="s">
        <v>13</v>
      </c>
      <c r="N317" s="145" t="s">
        <v>467</v>
      </c>
      <c r="O317" s="183" t="s">
        <v>7</v>
      </c>
      <c r="P317" s="7" t="s">
        <v>6</v>
      </c>
      <c r="Q317" s="146">
        <v>15000000</v>
      </c>
      <c r="R317" s="35"/>
      <c r="S317" s="8"/>
      <c r="T317" s="8"/>
      <c r="U317" s="8"/>
      <c r="V317" s="35">
        <f t="shared" si="21"/>
        <v>15000000</v>
      </c>
      <c r="W317" s="35">
        <f t="shared" si="22"/>
        <v>15000000</v>
      </c>
      <c r="X317" s="26" t="s">
        <v>1483</v>
      </c>
      <c r="Y317" s="10" t="s">
        <v>4</v>
      </c>
      <c r="Z317" s="147">
        <v>202300000000304</v>
      </c>
      <c r="AA317" s="10" t="s">
        <v>3</v>
      </c>
      <c r="AB317" s="10" t="str">
        <f t="shared" si="20"/>
        <v>3299016</v>
      </c>
      <c r="AC317" s="10"/>
      <c r="AD317" s="10" t="s">
        <v>244</v>
      </c>
      <c r="AE317" s="3"/>
      <c r="AF317" s="3"/>
      <c r="AG317" s="3"/>
      <c r="AH317" s="3"/>
      <c r="AI317" s="3"/>
      <c r="AJ317" s="3"/>
      <c r="AK317" s="3"/>
      <c r="AL317" s="3"/>
      <c r="AM317" s="3"/>
      <c r="AN317" s="3"/>
      <c r="AO317" s="3"/>
      <c r="AP317" s="3"/>
      <c r="AQ317" s="3"/>
      <c r="AR317" s="3"/>
    </row>
    <row r="318" spans="1:44" ht="51" customHeight="1" x14ac:dyDescent="0.3">
      <c r="A318" s="9" t="s">
        <v>0</v>
      </c>
      <c r="B318" s="9" t="e">
        <f>VLOOKUP(#REF!,[1]Dpto!$G$2:$I$1125,2,FALSE)</f>
        <v>#REF!</v>
      </c>
      <c r="C318" s="9" t="str">
        <f>VLOOKUP(X318,[1]Proyectos!$B$2:$D$3,3,FALSE)</f>
        <v>CONSER</v>
      </c>
      <c r="D318" s="9" t="e">
        <f>VLOOKUP(#REF!,[1]Proyectos!$D$6:$E$9,2,FALSE)</f>
        <v>#REF!</v>
      </c>
      <c r="E318" s="9" t="e">
        <f>VLOOKUP(#REF!,[1]Proyectos!$B$12:$C$22,2,FALSE)</f>
        <v>#REF!</v>
      </c>
      <c r="F318" s="9" t="e">
        <f>VLOOKUP(AC318,[1]Indi!$B$9:$C$36,2,FALSE)</f>
        <v>#N/A</v>
      </c>
      <c r="G318" s="9" t="str">
        <f>+IFERROR(IF(D318="MISIONAL",VLOOKUP(#REF!,[1]Actividades!$B$12:$C$25,2,FALSE),IF(D318="TASAS",VLOOKUP(#REF!,[1]Actividades!$B$26:$C$34,2,FALSE),IF(D318="MIPG",VLOOKUP(#REF!,[1]Actividades!$B$35:$C$41,2,FALSE),IF(D318="INFRA",VLOOKUP(#REF!,[1]Actividades!$B$42:$C$44,2,FALSE),"")))),"")</f>
        <v/>
      </c>
      <c r="H318" s="3"/>
      <c r="I318" s="7" t="s">
        <v>785</v>
      </c>
      <c r="J318" s="10" t="s">
        <v>663</v>
      </c>
      <c r="K318" s="7" t="s">
        <v>152</v>
      </c>
      <c r="L318" s="7" t="s">
        <v>153</v>
      </c>
      <c r="M318" s="7" t="s">
        <v>13</v>
      </c>
      <c r="N318" s="145" t="s">
        <v>467</v>
      </c>
      <c r="O318" s="183" t="s">
        <v>7</v>
      </c>
      <c r="P318" s="7" t="s">
        <v>6</v>
      </c>
      <c r="Q318" s="146">
        <v>3000000</v>
      </c>
      <c r="R318" s="35"/>
      <c r="S318" s="8"/>
      <c r="T318" s="8"/>
      <c r="U318" s="8"/>
      <c r="V318" s="35">
        <f t="shared" si="21"/>
        <v>3000000</v>
      </c>
      <c r="W318" s="35">
        <f t="shared" si="22"/>
        <v>3000000</v>
      </c>
      <c r="X318" s="26" t="s">
        <v>465</v>
      </c>
      <c r="Y318" s="10" t="s">
        <v>19</v>
      </c>
      <c r="Z318" s="147">
        <v>202300000000060</v>
      </c>
      <c r="AA318" s="10" t="s">
        <v>30</v>
      </c>
      <c r="AB318" s="10" t="str">
        <f t="shared" si="20"/>
        <v>3202008</v>
      </c>
      <c r="AC318" s="10"/>
      <c r="AD318" s="10" t="s">
        <v>143</v>
      </c>
      <c r="AE318" s="3"/>
      <c r="AF318" s="3"/>
      <c r="AG318" s="3"/>
      <c r="AH318" s="3"/>
      <c r="AI318" s="3"/>
      <c r="AJ318" s="3"/>
      <c r="AK318" s="3"/>
      <c r="AL318" s="3"/>
      <c r="AM318" s="3"/>
      <c r="AN318" s="3"/>
      <c r="AO318" s="3"/>
      <c r="AP318" s="3"/>
      <c r="AQ318" s="3"/>
      <c r="AR318" s="3"/>
    </row>
    <row r="319" spans="1:44" ht="51" customHeight="1" x14ac:dyDescent="0.3">
      <c r="A319" s="9" t="s">
        <v>0</v>
      </c>
      <c r="B319" s="9" t="e">
        <f>VLOOKUP(#REF!,[1]Dpto!$G$2:$I$1125,2,FALSE)</f>
        <v>#REF!</v>
      </c>
      <c r="C319" s="9" t="str">
        <f>VLOOKUP(X319,[1]Proyectos!$B$2:$D$3,3,FALSE)</f>
        <v>CONSER</v>
      </c>
      <c r="D319" s="9" t="e">
        <f>VLOOKUP(#REF!,[1]Proyectos!$D$6:$E$9,2,FALSE)</f>
        <v>#REF!</v>
      </c>
      <c r="E319" s="9" t="e">
        <f>VLOOKUP(#REF!,[1]Proyectos!$B$12:$C$22,2,FALSE)</f>
        <v>#REF!</v>
      </c>
      <c r="F319" s="9" t="e">
        <f>VLOOKUP(AC319,[1]Indi!$B$9:$C$36,2,FALSE)</f>
        <v>#N/A</v>
      </c>
      <c r="G319" s="9" t="str">
        <f>+IFERROR(IF(D319="MISIONAL",VLOOKUP(#REF!,[1]Actividades!$B$12:$C$25,2,FALSE),IF(D319="TASAS",VLOOKUP(#REF!,[1]Actividades!$B$26:$C$34,2,FALSE),IF(D319="MIPG",VLOOKUP(#REF!,[1]Actividades!$B$35:$C$41,2,FALSE),IF(D319="INFRA",VLOOKUP(#REF!,[1]Actividades!$B$42:$C$44,2,FALSE),"")))),"")</f>
        <v/>
      </c>
      <c r="H319" s="3"/>
      <c r="I319" s="7" t="s">
        <v>1629</v>
      </c>
      <c r="J319" s="10" t="s">
        <v>663</v>
      </c>
      <c r="K319" s="7" t="s">
        <v>152</v>
      </c>
      <c r="L319" s="7" t="s">
        <v>153</v>
      </c>
      <c r="M319" s="7" t="s">
        <v>103</v>
      </c>
      <c r="N319" s="7" t="s">
        <v>466</v>
      </c>
      <c r="O319" s="183" t="s">
        <v>7</v>
      </c>
      <c r="P319" s="7" t="s">
        <v>6</v>
      </c>
      <c r="Q319" s="146">
        <v>60490000</v>
      </c>
      <c r="R319" s="35"/>
      <c r="S319" s="8"/>
      <c r="T319" s="8"/>
      <c r="U319" s="8"/>
      <c r="V319" s="35">
        <f t="shared" si="21"/>
        <v>60490000</v>
      </c>
      <c r="W319" s="35">
        <f t="shared" si="22"/>
        <v>60490000</v>
      </c>
      <c r="X319" s="26" t="s">
        <v>465</v>
      </c>
      <c r="Y319" s="10" t="s">
        <v>19</v>
      </c>
      <c r="Z319" s="147">
        <v>202300000000060</v>
      </c>
      <c r="AA319" s="10" t="s">
        <v>30</v>
      </c>
      <c r="AB319" s="10" t="str">
        <f t="shared" si="20"/>
        <v>3202008</v>
      </c>
      <c r="AC319" s="10"/>
      <c r="AD319" s="10" t="s">
        <v>135</v>
      </c>
      <c r="AE319" s="3"/>
      <c r="AF319" s="3"/>
      <c r="AG319" s="3"/>
      <c r="AH319" s="3"/>
      <c r="AI319" s="3"/>
      <c r="AJ319" s="3"/>
      <c r="AK319" s="3"/>
      <c r="AL319" s="3"/>
      <c r="AM319" s="3"/>
      <c r="AN319" s="3"/>
      <c r="AO319" s="3"/>
      <c r="AP319" s="3"/>
      <c r="AQ319" s="3"/>
      <c r="AR319" s="3"/>
    </row>
    <row r="320" spans="1:44" ht="51" customHeight="1" x14ac:dyDescent="0.3">
      <c r="A320" s="9" t="s">
        <v>0</v>
      </c>
      <c r="B320" s="9" t="e">
        <f>VLOOKUP(#REF!,[1]Dpto!$G$2:$I$1125,2,FALSE)</f>
        <v>#REF!</v>
      </c>
      <c r="C320" s="9" t="str">
        <f>VLOOKUP(X320,[1]Proyectos!$B$2:$D$3,3,FALSE)</f>
        <v>CONSER</v>
      </c>
      <c r="D320" s="9" t="e">
        <f>VLOOKUP(#REF!,[1]Proyectos!$D$6:$E$9,2,FALSE)</f>
        <v>#REF!</v>
      </c>
      <c r="E320" s="9" t="e">
        <f>VLOOKUP(#REF!,[1]Proyectos!$B$12:$C$22,2,FALSE)</f>
        <v>#REF!</v>
      </c>
      <c r="F320" s="9" t="e">
        <f>VLOOKUP(AC320,[1]Indi!$B$9:$C$36,2,FALSE)</f>
        <v>#N/A</v>
      </c>
      <c r="G320" s="9" t="str">
        <f>+IFERROR(IF(D320="MISIONAL",VLOOKUP(#REF!,[1]Actividades!$B$12:$C$25,2,FALSE),IF(D320="TASAS",VLOOKUP(#REF!,[1]Actividades!$B$26:$C$34,2,FALSE),IF(D320="MIPG",VLOOKUP(#REF!,[1]Actividades!$B$35:$C$41,2,FALSE),IF(D320="INFRA",VLOOKUP(#REF!,[1]Actividades!$B$42:$C$44,2,FALSE),"")))),"")</f>
        <v/>
      </c>
      <c r="H320" s="3"/>
      <c r="I320" s="7" t="s">
        <v>1630</v>
      </c>
      <c r="J320" s="10" t="s">
        <v>663</v>
      </c>
      <c r="K320" s="7" t="s">
        <v>152</v>
      </c>
      <c r="L320" s="7" t="s">
        <v>153</v>
      </c>
      <c r="M320" s="7" t="s">
        <v>103</v>
      </c>
      <c r="N320" s="7" t="s">
        <v>466</v>
      </c>
      <c r="O320" s="183" t="s">
        <v>7</v>
      </c>
      <c r="P320" s="7" t="s">
        <v>6</v>
      </c>
      <c r="Q320" s="146">
        <v>3045334</v>
      </c>
      <c r="R320" s="35"/>
      <c r="S320" s="8"/>
      <c r="T320" s="8"/>
      <c r="U320" s="8"/>
      <c r="V320" s="35">
        <f t="shared" si="21"/>
        <v>3045334</v>
      </c>
      <c r="W320" s="35">
        <f t="shared" si="22"/>
        <v>3045334</v>
      </c>
      <c r="X320" s="26" t="s">
        <v>465</v>
      </c>
      <c r="Y320" s="10" t="s">
        <v>19</v>
      </c>
      <c r="Z320" s="147">
        <v>202300000000060</v>
      </c>
      <c r="AA320" s="10" t="s">
        <v>30</v>
      </c>
      <c r="AB320" s="10" t="str">
        <f t="shared" si="20"/>
        <v>3202008</v>
      </c>
      <c r="AC320" s="10"/>
      <c r="AD320" s="10" t="s">
        <v>492</v>
      </c>
      <c r="AE320" s="3"/>
      <c r="AF320" s="3"/>
      <c r="AG320" s="3"/>
      <c r="AH320" s="3"/>
      <c r="AI320" s="3"/>
      <c r="AJ320" s="3"/>
      <c r="AK320" s="3"/>
      <c r="AL320" s="3"/>
      <c r="AM320" s="3"/>
      <c r="AN320" s="3"/>
      <c r="AO320" s="3"/>
      <c r="AP320" s="3"/>
      <c r="AQ320" s="3"/>
      <c r="AR320" s="3"/>
    </row>
    <row r="321" spans="1:44" ht="51" customHeight="1" x14ac:dyDescent="0.3">
      <c r="A321" s="9" t="s">
        <v>0</v>
      </c>
      <c r="B321" s="9" t="e">
        <f>VLOOKUP(#REF!,[1]Dpto!$G$2:$I$1125,2,FALSE)</f>
        <v>#REF!</v>
      </c>
      <c r="C321" s="9" t="str">
        <f>VLOOKUP(X321,[1]Proyectos!$B$2:$D$3,3,FALSE)</f>
        <v>CONSER</v>
      </c>
      <c r="D321" s="9" t="e">
        <f>VLOOKUP(#REF!,[1]Proyectos!$D$6:$E$9,2,FALSE)</f>
        <v>#REF!</v>
      </c>
      <c r="E321" s="9" t="e">
        <f>VLOOKUP(#REF!,[1]Proyectos!$B$12:$C$22,2,FALSE)</f>
        <v>#REF!</v>
      </c>
      <c r="F321" s="9" t="e">
        <f>VLOOKUP(AC321,[1]Indi!$B$9:$C$36,2,FALSE)</f>
        <v>#N/A</v>
      </c>
      <c r="G321" s="9" t="str">
        <f>+IFERROR(IF(D321="MISIONAL",VLOOKUP(#REF!,[1]Actividades!$B$12:$C$25,2,FALSE),IF(D321="TASAS",VLOOKUP(#REF!,[1]Actividades!$B$26:$C$34,2,FALSE),IF(D321="MIPG",VLOOKUP(#REF!,[1]Actividades!$B$35:$C$41,2,FALSE),IF(D321="INFRA",VLOOKUP(#REF!,[1]Actividades!$B$42:$C$44,2,FALSE),"")))),"")</f>
        <v/>
      </c>
      <c r="H321" s="3"/>
      <c r="I321" s="7" t="s">
        <v>788</v>
      </c>
      <c r="J321" s="10" t="s">
        <v>663</v>
      </c>
      <c r="K321" s="7" t="s">
        <v>152</v>
      </c>
      <c r="L321" s="7" t="s">
        <v>153</v>
      </c>
      <c r="M321" s="7" t="s">
        <v>13</v>
      </c>
      <c r="N321" s="149" t="s">
        <v>467</v>
      </c>
      <c r="O321" s="183" t="s">
        <v>7</v>
      </c>
      <c r="P321" s="7" t="s">
        <v>6</v>
      </c>
      <c r="Q321" s="146">
        <v>42000000</v>
      </c>
      <c r="R321" s="35"/>
      <c r="S321" s="8"/>
      <c r="T321" s="8"/>
      <c r="U321" s="8"/>
      <c r="V321" s="35">
        <f t="shared" si="21"/>
        <v>42000000</v>
      </c>
      <c r="W321" s="35">
        <f t="shared" si="22"/>
        <v>42000000</v>
      </c>
      <c r="X321" s="26" t="s">
        <v>465</v>
      </c>
      <c r="Y321" s="10" t="s">
        <v>19</v>
      </c>
      <c r="Z321" s="147">
        <v>202300000000060</v>
      </c>
      <c r="AA321" s="10" t="s">
        <v>30</v>
      </c>
      <c r="AB321" s="10" t="str">
        <f t="shared" si="20"/>
        <v>3202008</v>
      </c>
      <c r="AC321" s="10"/>
      <c r="AD321" s="10" t="s">
        <v>492</v>
      </c>
      <c r="AE321" s="3"/>
      <c r="AF321" s="3"/>
      <c r="AG321" s="3"/>
      <c r="AH321" s="3"/>
      <c r="AI321" s="3"/>
      <c r="AJ321" s="3"/>
      <c r="AK321" s="3"/>
      <c r="AL321" s="3"/>
      <c r="AM321" s="3"/>
      <c r="AN321" s="3"/>
      <c r="AO321" s="3"/>
      <c r="AP321" s="3"/>
      <c r="AQ321" s="3"/>
      <c r="AR321" s="3"/>
    </row>
    <row r="322" spans="1:44" ht="51" customHeight="1" x14ac:dyDescent="0.3">
      <c r="A322" s="9" t="s">
        <v>0</v>
      </c>
      <c r="B322" s="9" t="e">
        <f>VLOOKUP(#REF!,[1]Dpto!$G$2:$I$1125,2,FALSE)</f>
        <v>#REF!</v>
      </c>
      <c r="C322" s="9" t="str">
        <f>VLOOKUP(X322,[1]Proyectos!$B$2:$D$3,3,FALSE)</f>
        <v>CONSER</v>
      </c>
      <c r="D322" s="9" t="e">
        <f>VLOOKUP(#REF!,[1]Proyectos!$D$6:$E$9,2,FALSE)</f>
        <v>#REF!</v>
      </c>
      <c r="E322" s="9" t="e">
        <f>VLOOKUP(#REF!,[1]Proyectos!$B$12:$C$22,2,FALSE)</f>
        <v>#REF!</v>
      </c>
      <c r="F322" s="9" t="e">
        <f>VLOOKUP(AC322,[1]Indi!$B$9:$C$36,2,FALSE)</f>
        <v>#N/A</v>
      </c>
      <c r="G322" s="9" t="str">
        <f>+IFERROR(IF(D322="MISIONAL",VLOOKUP(#REF!,[1]Actividades!$B$12:$C$25,2,FALSE),IF(D322="TASAS",VLOOKUP(#REF!,[1]Actividades!$B$26:$C$34,2,FALSE),IF(D322="MIPG",VLOOKUP(#REF!,[1]Actividades!$B$35:$C$41,2,FALSE),IF(D322="INFRA",VLOOKUP(#REF!,[1]Actividades!$B$42:$C$44,2,FALSE),"")))),"")</f>
        <v/>
      </c>
      <c r="H322" s="3"/>
      <c r="I322" s="7" t="s">
        <v>789</v>
      </c>
      <c r="J322" s="10" t="s">
        <v>663</v>
      </c>
      <c r="K322" s="152" t="s">
        <v>152</v>
      </c>
      <c r="L322" s="7" t="s">
        <v>153</v>
      </c>
      <c r="M322" s="7" t="s">
        <v>8</v>
      </c>
      <c r="N322" s="149" t="s">
        <v>467</v>
      </c>
      <c r="O322" s="183" t="s">
        <v>7</v>
      </c>
      <c r="P322" s="7" t="s">
        <v>6</v>
      </c>
      <c r="Q322" s="146">
        <v>133024025</v>
      </c>
      <c r="R322" s="35"/>
      <c r="S322" s="8"/>
      <c r="T322" s="8"/>
      <c r="U322" s="8"/>
      <c r="V322" s="35">
        <f t="shared" si="21"/>
        <v>133024025</v>
      </c>
      <c r="W322" s="35">
        <f t="shared" si="22"/>
        <v>133024025</v>
      </c>
      <c r="X322" s="26" t="s">
        <v>465</v>
      </c>
      <c r="Y322" s="10" t="s">
        <v>19</v>
      </c>
      <c r="Z322" s="147">
        <v>202300000000060</v>
      </c>
      <c r="AA322" s="10" t="s">
        <v>30</v>
      </c>
      <c r="AB322" s="10" t="str">
        <f t="shared" si="20"/>
        <v>3202008</v>
      </c>
      <c r="AC322" s="10"/>
      <c r="AD322" s="10" t="s">
        <v>492</v>
      </c>
      <c r="AE322" s="3"/>
      <c r="AF322" s="3"/>
      <c r="AG322" s="3"/>
      <c r="AH322" s="3"/>
      <c r="AI322" s="3"/>
      <c r="AJ322" s="3"/>
      <c r="AK322" s="3"/>
      <c r="AL322" s="3"/>
      <c r="AM322" s="3"/>
      <c r="AN322" s="3"/>
      <c r="AO322" s="3"/>
      <c r="AP322" s="3"/>
      <c r="AQ322" s="3"/>
      <c r="AR322" s="3"/>
    </row>
    <row r="323" spans="1:44" ht="51" customHeight="1" x14ac:dyDescent="0.3">
      <c r="A323" s="9" t="s">
        <v>0</v>
      </c>
      <c r="B323" s="9" t="e">
        <f>VLOOKUP(#REF!,[1]Dpto!$G$2:$I$1125,2,FALSE)</f>
        <v>#REF!</v>
      </c>
      <c r="C323" s="9" t="str">
        <f>VLOOKUP(X323,[1]Proyectos!$B$2:$D$3,3,FALSE)</f>
        <v>CONSER</v>
      </c>
      <c r="D323" s="9" t="e">
        <f>VLOOKUP(#REF!,[1]Proyectos!$D$6:$E$9,2,FALSE)</f>
        <v>#REF!</v>
      </c>
      <c r="E323" s="9" t="e">
        <f>VLOOKUP(#REF!,[1]Proyectos!$B$12:$C$22,2,FALSE)</f>
        <v>#REF!</v>
      </c>
      <c r="F323" s="9" t="e">
        <f>VLOOKUP(AC323,[1]Indi!$B$9:$C$36,2,FALSE)</f>
        <v>#N/A</v>
      </c>
      <c r="G323" s="9" t="str">
        <f>+IFERROR(IF(D323="MISIONAL",VLOOKUP(#REF!,[1]Actividades!$B$12:$C$25,2,FALSE),IF(D323="TASAS",VLOOKUP(#REF!,[1]Actividades!$B$26:$C$34,2,FALSE),IF(D323="MIPG",VLOOKUP(#REF!,[1]Actividades!$B$35:$C$41,2,FALSE),IF(D323="INFRA",VLOOKUP(#REF!,[1]Actividades!$B$42:$C$44,2,FALSE),"")))),"")</f>
        <v/>
      </c>
      <c r="H323" s="3"/>
      <c r="I323" s="7" t="s">
        <v>1631</v>
      </c>
      <c r="J323" s="10" t="s">
        <v>663</v>
      </c>
      <c r="K323" s="152" t="s">
        <v>152</v>
      </c>
      <c r="L323" s="7" t="s">
        <v>153</v>
      </c>
      <c r="M323" s="7" t="s">
        <v>103</v>
      </c>
      <c r="N323" s="10" t="s">
        <v>466</v>
      </c>
      <c r="O323" s="183" t="s">
        <v>7</v>
      </c>
      <c r="P323" s="7" t="s">
        <v>6</v>
      </c>
      <c r="Q323" s="146">
        <v>57860000</v>
      </c>
      <c r="R323" s="35"/>
      <c r="S323" s="8"/>
      <c r="T323" s="8"/>
      <c r="U323" s="8"/>
      <c r="V323" s="35">
        <f t="shared" si="21"/>
        <v>57860000</v>
      </c>
      <c r="W323" s="35">
        <f t="shared" si="22"/>
        <v>57860000</v>
      </c>
      <c r="X323" s="26" t="s">
        <v>465</v>
      </c>
      <c r="Y323" s="10" t="s">
        <v>19</v>
      </c>
      <c r="Z323" s="147">
        <v>202300000000060</v>
      </c>
      <c r="AA323" s="10" t="s">
        <v>36</v>
      </c>
      <c r="AB323" s="10" t="str">
        <f t="shared" si="20"/>
        <v>3202010</v>
      </c>
      <c r="AC323" s="10"/>
      <c r="AD323" s="10" t="s">
        <v>181</v>
      </c>
      <c r="AE323" s="3"/>
      <c r="AF323" s="3"/>
      <c r="AG323" s="3"/>
      <c r="AH323" s="3"/>
      <c r="AI323" s="3"/>
      <c r="AJ323" s="3"/>
      <c r="AK323" s="3"/>
      <c r="AL323" s="3"/>
      <c r="AM323" s="3"/>
      <c r="AN323" s="3"/>
      <c r="AO323" s="3"/>
      <c r="AP323" s="3"/>
      <c r="AQ323" s="3"/>
      <c r="AR323" s="3"/>
    </row>
    <row r="324" spans="1:44" ht="51" customHeight="1" x14ac:dyDescent="0.3">
      <c r="A324" s="9" t="s">
        <v>0</v>
      </c>
      <c r="B324" s="9" t="e">
        <f>VLOOKUP(#REF!,[1]Dpto!$G$2:$I$1125,2,FALSE)</f>
        <v>#REF!</v>
      </c>
      <c r="C324" s="9" t="str">
        <f>VLOOKUP(X324,[1]Proyectos!$B$2:$D$3,3,FALSE)</f>
        <v>CONSER</v>
      </c>
      <c r="D324" s="9" t="e">
        <f>VLOOKUP(#REF!,[1]Proyectos!$D$6:$E$9,2,FALSE)</f>
        <v>#REF!</v>
      </c>
      <c r="E324" s="9" t="e">
        <f>VLOOKUP(#REF!,[1]Proyectos!$B$12:$C$22,2,FALSE)</f>
        <v>#REF!</v>
      </c>
      <c r="F324" s="9" t="e">
        <f>VLOOKUP(AC324,[1]Indi!$B$9:$C$36,2,FALSE)</f>
        <v>#N/A</v>
      </c>
      <c r="G324" s="9" t="str">
        <f>+IFERROR(IF(D324="MISIONAL",VLOOKUP(#REF!,[1]Actividades!$B$12:$C$25,2,FALSE),IF(D324="TASAS",VLOOKUP(#REF!,[1]Actividades!$B$26:$C$34,2,FALSE),IF(D324="MIPG",VLOOKUP(#REF!,[1]Actividades!$B$35:$C$41,2,FALSE),IF(D324="INFRA",VLOOKUP(#REF!,[1]Actividades!$B$42:$C$44,2,FALSE),"")))),"")</f>
        <v/>
      </c>
      <c r="H324" s="3"/>
      <c r="I324" s="7" t="s">
        <v>1632</v>
      </c>
      <c r="J324" s="10" t="s">
        <v>663</v>
      </c>
      <c r="K324" s="152" t="s">
        <v>152</v>
      </c>
      <c r="L324" s="7" t="s">
        <v>153</v>
      </c>
      <c r="M324" s="7" t="s">
        <v>103</v>
      </c>
      <c r="N324" s="10" t="s">
        <v>466</v>
      </c>
      <c r="O324" s="183" t="s">
        <v>7</v>
      </c>
      <c r="P324" s="8" t="s">
        <v>6</v>
      </c>
      <c r="Q324" s="146">
        <v>67892000</v>
      </c>
      <c r="R324" s="35"/>
      <c r="S324" s="8"/>
      <c r="T324" s="8"/>
      <c r="U324" s="8"/>
      <c r="V324" s="35">
        <f t="shared" si="21"/>
        <v>67892000</v>
      </c>
      <c r="W324" s="35">
        <f t="shared" si="22"/>
        <v>67892000</v>
      </c>
      <c r="X324" s="26" t="s">
        <v>465</v>
      </c>
      <c r="Y324" s="10" t="s">
        <v>19</v>
      </c>
      <c r="Z324" s="147">
        <v>202300000000060</v>
      </c>
      <c r="AA324" s="10" t="s">
        <v>493</v>
      </c>
      <c r="AB324" s="10" t="str">
        <f t="shared" si="20"/>
        <v>3202032</v>
      </c>
      <c r="AC324" s="10"/>
      <c r="AD324" s="10" t="s">
        <v>128</v>
      </c>
      <c r="AE324" s="3"/>
      <c r="AF324" s="3"/>
      <c r="AG324" s="3"/>
      <c r="AH324" s="3"/>
      <c r="AI324" s="3"/>
      <c r="AJ324" s="3"/>
      <c r="AK324" s="3"/>
      <c r="AL324" s="3"/>
      <c r="AM324" s="3"/>
      <c r="AN324" s="3"/>
      <c r="AO324" s="3"/>
      <c r="AP324" s="3"/>
      <c r="AQ324" s="3"/>
      <c r="AR324" s="3"/>
    </row>
    <row r="325" spans="1:44" ht="51" customHeight="1" x14ac:dyDescent="0.3">
      <c r="A325" s="9" t="s">
        <v>0</v>
      </c>
      <c r="B325" s="9" t="e">
        <f>VLOOKUP(#REF!,[1]Dpto!$G$2:$I$1125,2,FALSE)</f>
        <v>#REF!</v>
      </c>
      <c r="C325" s="9" t="str">
        <f>VLOOKUP(X325,[1]Proyectos!$B$2:$D$3,3,FALSE)</f>
        <v>CONSER</v>
      </c>
      <c r="D325" s="9" t="e">
        <f>VLOOKUP(#REF!,[1]Proyectos!$D$6:$E$9,2,FALSE)</f>
        <v>#REF!</v>
      </c>
      <c r="E325" s="9" t="e">
        <f>VLOOKUP(#REF!,[1]Proyectos!$B$12:$C$22,2,FALSE)</f>
        <v>#REF!</v>
      </c>
      <c r="F325" s="9" t="e">
        <f>VLOOKUP(AC325,[1]Indi!$B$9:$C$36,2,FALSE)</f>
        <v>#N/A</v>
      </c>
      <c r="G325" s="9" t="str">
        <f>+IFERROR(IF(D325="MISIONAL",VLOOKUP(#REF!,[1]Actividades!$B$12:$C$25,2,FALSE),IF(D325="TASAS",VLOOKUP(#REF!,[1]Actividades!$B$26:$C$34,2,FALSE),IF(D325="MIPG",VLOOKUP(#REF!,[1]Actividades!$B$35:$C$41,2,FALSE),IF(D325="INFRA",VLOOKUP(#REF!,[1]Actividades!$B$42:$C$44,2,FALSE),"")))),"")</f>
        <v/>
      </c>
      <c r="H325" s="3"/>
      <c r="I325" s="7" t="s">
        <v>792</v>
      </c>
      <c r="J325" s="10" t="s">
        <v>663</v>
      </c>
      <c r="K325" s="7" t="s">
        <v>152</v>
      </c>
      <c r="L325" s="7" t="s">
        <v>153</v>
      </c>
      <c r="M325" s="7" t="s">
        <v>13</v>
      </c>
      <c r="N325" s="10" t="s">
        <v>467</v>
      </c>
      <c r="O325" s="183" t="s">
        <v>7</v>
      </c>
      <c r="P325" s="7" t="s">
        <v>6</v>
      </c>
      <c r="Q325" s="146">
        <v>9000000</v>
      </c>
      <c r="R325" s="35"/>
      <c r="S325" s="8"/>
      <c r="T325" s="8"/>
      <c r="U325" s="8"/>
      <c r="V325" s="35">
        <f t="shared" si="21"/>
        <v>9000000</v>
      </c>
      <c r="W325" s="35">
        <f t="shared" si="22"/>
        <v>9000000</v>
      </c>
      <c r="X325" s="26" t="s">
        <v>465</v>
      </c>
      <c r="Y325" s="10" t="s">
        <v>19</v>
      </c>
      <c r="Z325" s="147">
        <v>202300000000060</v>
      </c>
      <c r="AA325" s="10" t="s">
        <v>493</v>
      </c>
      <c r="AB325" s="10" t="str">
        <f t="shared" si="20"/>
        <v>3202032</v>
      </c>
      <c r="AC325" s="10"/>
      <c r="AD325" s="10" t="s">
        <v>128</v>
      </c>
      <c r="AE325" s="3"/>
      <c r="AF325" s="3"/>
      <c r="AG325" s="3"/>
      <c r="AH325" s="3"/>
      <c r="AI325" s="3"/>
      <c r="AJ325" s="3"/>
      <c r="AK325" s="3"/>
      <c r="AL325" s="3"/>
      <c r="AM325" s="3"/>
      <c r="AN325" s="3"/>
      <c r="AO325" s="3"/>
      <c r="AP325" s="3"/>
      <c r="AQ325" s="3"/>
      <c r="AR325" s="3"/>
    </row>
    <row r="326" spans="1:44" ht="51" customHeight="1" x14ac:dyDescent="0.3">
      <c r="A326" s="9" t="s">
        <v>0</v>
      </c>
      <c r="B326" s="9" t="e">
        <f>VLOOKUP(#REF!,[1]Dpto!$G$2:$I$1125,2,FALSE)</f>
        <v>#REF!</v>
      </c>
      <c r="C326" s="9" t="str">
        <f>VLOOKUP(X326,[1]Proyectos!$B$2:$D$3,3,FALSE)</f>
        <v>CONSER</v>
      </c>
      <c r="D326" s="9" t="e">
        <f>VLOOKUP(#REF!,[1]Proyectos!$D$6:$E$9,2,FALSE)</f>
        <v>#REF!</v>
      </c>
      <c r="E326" s="9" t="e">
        <f>VLOOKUP(#REF!,[1]Proyectos!$B$12:$C$22,2,FALSE)</f>
        <v>#REF!</v>
      </c>
      <c r="F326" s="9" t="e">
        <f>VLOOKUP(AC326,[1]Indi!$B$9:$C$36,2,FALSE)</f>
        <v>#N/A</v>
      </c>
      <c r="G326" s="9" t="str">
        <f>+IFERROR(IF(D326="MISIONAL",VLOOKUP(#REF!,[1]Actividades!$B$12:$C$25,2,FALSE),IF(D326="TASAS",VLOOKUP(#REF!,[1]Actividades!$B$26:$C$34,2,FALSE),IF(D326="MIPG",VLOOKUP(#REF!,[1]Actividades!$B$35:$C$41,2,FALSE),IF(D326="INFRA",VLOOKUP(#REF!,[1]Actividades!$B$42:$C$44,2,FALSE),"")))),"")</f>
        <v/>
      </c>
      <c r="H326" s="3"/>
      <c r="I326" s="7" t="s">
        <v>793</v>
      </c>
      <c r="J326" s="10" t="s">
        <v>663</v>
      </c>
      <c r="K326" s="149" t="s">
        <v>152</v>
      </c>
      <c r="L326" s="7" t="s">
        <v>153</v>
      </c>
      <c r="M326" s="7" t="s">
        <v>8</v>
      </c>
      <c r="N326" s="10" t="s">
        <v>467</v>
      </c>
      <c r="O326" s="183" t="s">
        <v>7</v>
      </c>
      <c r="P326" s="149" t="s">
        <v>6</v>
      </c>
      <c r="Q326" s="146">
        <v>14330000</v>
      </c>
      <c r="R326" s="35"/>
      <c r="S326" s="8"/>
      <c r="T326" s="8"/>
      <c r="U326" s="8"/>
      <c r="V326" s="35">
        <f t="shared" si="21"/>
        <v>14330000</v>
      </c>
      <c r="W326" s="35">
        <f t="shared" si="22"/>
        <v>14330000</v>
      </c>
      <c r="X326" s="26" t="s">
        <v>465</v>
      </c>
      <c r="Y326" s="10" t="s">
        <v>19</v>
      </c>
      <c r="Z326" s="147">
        <v>202300000000060</v>
      </c>
      <c r="AA326" s="10" t="s">
        <v>493</v>
      </c>
      <c r="AB326" s="10" t="str">
        <f t="shared" ref="AB326:AB389" si="23">MID(I326,SEARCH("-",I326)+1,SEARCH("-",I326,SEARCH("-",I326)+1)-SEARCH("-",I326)-1)</f>
        <v>3202032</v>
      </c>
      <c r="AC326" s="10"/>
      <c r="AD326" s="10" t="s">
        <v>128</v>
      </c>
      <c r="AE326" s="3"/>
      <c r="AF326" s="3"/>
      <c r="AG326" s="3"/>
      <c r="AH326" s="3"/>
      <c r="AI326" s="3"/>
      <c r="AJ326" s="3"/>
      <c r="AK326" s="3"/>
      <c r="AL326" s="3"/>
      <c r="AM326" s="3"/>
      <c r="AN326" s="3"/>
      <c r="AO326" s="3"/>
      <c r="AP326" s="3"/>
      <c r="AQ326" s="3"/>
      <c r="AR326" s="3"/>
    </row>
    <row r="327" spans="1:44" ht="51" customHeight="1" x14ac:dyDescent="0.3">
      <c r="A327" s="9" t="s">
        <v>0</v>
      </c>
      <c r="B327" s="9" t="e">
        <f>VLOOKUP(#REF!,[1]Dpto!$G$2:$I$1125,2,FALSE)</f>
        <v>#REF!</v>
      </c>
      <c r="C327" s="9" t="str">
        <f>VLOOKUP(X327,[1]Proyectos!$B$2:$D$3,3,FALSE)</f>
        <v>CONSER</v>
      </c>
      <c r="D327" s="9" t="e">
        <f>VLOOKUP(#REF!,[1]Proyectos!$D$6:$E$9,2,FALSE)</f>
        <v>#REF!</v>
      </c>
      <c r="E327" s="9" t="e">
        <f>VLOOKUP(#REF!,[1]Proyectos!$B$12:$C$22,2,FALSE)</f>
        <v>#REF!</v>
      </c>
      <c r="F327" s="9" t="e">
        <f>VLOOKUP(AC327,[1]Indi!$B$9:$C$36,2,FALSE)</f>
        <v>#N/A</v>
      </c>
      <c r="G327" s="9" t="str">
        <f>+IFERROR(IF(D327="MISIONAL",VLOOKUP(#REF!,[1]Actividades!$B$12:$C$25,2,FALSE),IF(D327="TASAS",VLOOKUP(#REF!,[1]Actividades!$B$26:$C$34,2,FALSE),IF(D327="MIPG",VLOOKUP(#REF!,[1]Actividades!$B$35:$C$41,2,FALSE),IF(D327="INFRA",VLOOKUP(#REF!,[1]Actividades!$B$42:$C$44,2,FALSE),"")))),"")</f>
        <v/>
      </c>
      <c r="H327" s="3"/>
      <c r="I327" s="7" t="s">
        <v>1633</v>
      </c>
      <c r="J327" s="10" t="s">
        <v>663</v>
      </c>
      <c r="K327" s="149" t="s">
        <v>152</v>
      </c>
      <c r="L327" s="7" t="s">
        <v>153</v>
      </c>
      <c r="M327" s="7" t="s">
        <v>103</v>
      </c>
      <c r="N327" s="10" t="s">
        <v>466</v>
      </c>
      <c r="O327" s="183" t="s">
        <v>7</v>
      </c>
      <c r="P327" s="149" t="s">
        <v>6</v>
      </c>
      <c r="Q327" s="146">
        <v>94468000</v>
      </c>
      <c r="R327" s="35"/>
      <c r="S327" s="8"/>
      <c r="T327" s="8"/>
      <c r="U327" s="8"/>
      <c r="V327" s="35">
        <f t="shared" si="21"/>
        <v>94468000</v>
      </c>
      <c r="W327" s="35">
        <f t="shared" si="22"/>
        <v>94468000</v>
      </c>
      <c r="X327" s="26" t="s">
        <v>465</v>
      </c>
      <c r="Y327" s="10" t="s">
        <v>19</v>
      </c>
      <c r="Z327" s="147">
        <v>202300000000060</v>
      </c>
      <c r="AA327" s="10" t="s">
        <v>60</v>
      </c>
      <c r="AB327" s="10" t="str">
        <f t="shared" si="23"/>
        <v>3202038</v>
      </c>
      <c r="AC327" s="10"/>
      <c r="AD327" s="10" t="s">
        <v>134</v>
      </c>
      <c r="AE327" s="3"/>
      <c r="AF327" s="3"/>
      <c r="AG327" s="3"/>
      <c r="AH327" s="3"/>
      <c r="AI327" s="3"/>
      <c r="AJ327" s="3"/>
      <c r="AK327" s="3"/>
      <c r="AL327" s="3"/>
      <c r="AM327" s="3"/>
      <c r="AN327" s="3"/>
      <c r="AO327" s="3"/>
      <c r="AP327" s="3"/>
      <c r="AQ327" s="3"/>
      <c r="AR327" s="3"/>
    </row>
    <row r="328" spans="1:44" ht="51" customHeight="1" x14ac:dyDescent="0.3">
      <c r="A328" s="9" t="s">
        <v>0</v>
      </c>
      <c r="B328" s="9" t="e">
        <f>VLOOKUP(#REF!,[1]Dpto!$G$2:$I$1125,2,FALSE)</f>
        <v>#REF!</v>
      </c>
      <c r="C328" s="9" t="str">
        <f>VLOOKUP(X328,[1]Proyectos!$B$2:$D$3,3,FALSE)</f>
        <v>CONSER</v>
      </c>
      <c r="D328" s="9" t="e">
        <f>VLOOKUP(#REF!,[1]Proyectos!$D$6:$E$9,2,FALSE)</f>
        <v>#REF!</v>
      </c>
      <c r="E328" s="9" t="e">
        <f>VLOOKUP(#REF!,[1]Proyectos!$B$12:$C$22,2,FALSE)</f>
        <v>#REF!</v>
      </c>
      <c r="F328" s="9" t="e">
        <f>VLOOKUP(AC328,[1]Indi!$B$9:$C$36,2,FALSE)</f>
        <v>#N/A</v>
      </c>
      <c r="G328" s="9" t="str">
        <f>+IFERROR(IF(D328="MISIONAL",VLOOKUP(#REF!,[1]Actividades!$B$12:$C$25,2,FALSE),IF(D328="TASAS",VLOOKUP(#REF!,[1]Actividades!$B$26:$C$34,2,FALSE),IF(D328="MIPG",VLOOKUP(#REF!,[1]Actividades!$B$35:$C$41,2,FALSE),IF(D328="INFRA",VLOOKUP(#REF!,[1]Actividades!$B$42:$C$44,2,FALSE),"")))),"")</f>
        <v/>
      </c>
      <c r="H328" s="3"/>
      <c r="I328" s="7" t="s">
        <v>795</v>
      </c>
      <c r="J328" s="10" t="s">
        <v>663</v>
      </c>
      <c r="K328" s="7" t="s">
        <v>152</v>
      </c>
      <c r="L328" s="7" t="s">
        <v>153</v>
      </c>
      <c r="M328" s="7" t="s">
        <v>13</v>
      </c>
      <c r="N328" s="145" t="s">
        <v>467</v>
      </c>
      <c r="O328" s="183" t="s">
        <v>7</v>
      </c>
      <c r="P328" s="7" t="s">
        <v>154</v>
      </c>
      <c r="Q328" s="146">
        <v>60000000</v>
      </c>
      <c r="R328" s="35"/>
      <c r="S328" s="8"/>
      <c r="T328" s="8"/>
      <c r="U328" s="8"/>
      <c r="V328" s="35">
        <f t="shared" si="21"/>
        <v>60000000</v>
      </c>
      <c r="W328" s="35">
        <f t="shared" si="22"/>
        <v>60000000</v>
      </c>
      <c r="X328" s="26" t="s">
        <v>465</v>
      </c>
      <c r="Y328" s="10" t="s">
        <v>19</v>
      </c>
      <c r="Z328" s="147">
        <v>202300000000060</v>
      </c>
      <c r="AA328" s="10" t="s">
        <v>60</v>
      </c>
      <c r="AB328" s="10" t="str">
        <f t="shared" si="23"/>
        <v>3202038</v>
      </c>
      <c r="AC328" s="10"/>
      <c r="AD328" s="10" t="s">
        <v>134</v>
      </c>
      <c r="AE328" s="3"/>
      <c r="AF328" s="3"/>
      <c r="AG328" s="3"/>
      <c r="AH328" s="3"/>
      <c r="AI328" s="3"/>
      <c r="AJ328" s="3"/>
      <c r="AK328" s="3"/>
      <c r="AL328" s="3"/>
      <c r="AM328" s="3"/>
      <c r="AN328" s="3"/>
      <c r="AO328" s="3"/>
      <c r="AP328" s="3"/>
      <c r="AQ328" s="3"/>
      <c r="AR328" s="3"/>
    </row>
    <row r="329" spans="1:44" ht="51" customHeight="1" x14ac:dyDescent="0.3">
      <c r="A329" s="9" t="s">
        <v>0</v>
      </c>
      <c r="B329" s="9" t="e">
        <f>VLOOKUP(#REF!,[1]Dpto!$G$2:$I$1125,2,FALSE)</f>
        <v>#REF!</v>
      </c>
      <c r="C329" s="9" t="str">
        <f>VLOOKUP(X329,[1]Proyectos!$B$2:$D$3,3,FALSE)</f>
        <v>CONSER</v>
      </c>
      <c r="D329" s="9" t="e">
        <f>VLOOKUP(#REF!,[1]Proyectos!$D$6:$E$9,2,FALSE)</f>
        <v>#REF!</v>
      </c>
      <c r="E329" s="9" t="e">
        <f>VLOOKUP(#REF!,[1]Proyectos!$B$12:$C$22,2,FALSE)</f>
        <v>#REF!</v>
      </c>
      <c r="F329" s="9" t="e">
        <f>VLOOKUP(AC329,[1]Indi!$B$9:$C$36,2,FALSE)</f>
        <v>#N/A</v>
      </c>
      <c r="G329" s="9" t="str">
        <f>+IFERROR(IF(D329="MISIONAL",VLOOKUP(#REF!,[1]Actividades!$B$12:$C$25,2,FALSE),IF(D329="TASAS",VLOOKUP(#REF!,[1]Actividades!$B$26:$C$34,2,FALSE),IF(D329="MIPG",VLOOKUP(#REF!,[1]Actividades!$B$35:$C$41,2,FALSE),IF(D329="INFRA",VLOOKUP(#REF!,[1]Actividades!$B$42:$C$44,2,FALSE),"")))),"")</f>
        <v/>
      </c>
      <c r="H329" s="3"/>
      <c r="I329" s="7" t="s">
        <v>1634</v>
      </c>
      <c r="J329" s="10" t="s">
        <v>663</v>
      </c>
      <c r="K329" s="7" t="s">
        <v>152</v>
      </c>
      <c r="L329" s="7" t="s">
        <v>153</v>
      </c>
      <c r="M329" s="7" t="s">
        <v>103</v>
      </c>
      <c r="N329" s="10" t="s">
        <v>466</v>
      </c>
      <c r="O329" s="183" t="s">
        <v>7</v>
      </c>
      <c r="P329" s="7" t="s">
        <v>6</v>
      </c>
      <c r="Q329" s="146">
        <v>57860000</v>
      </c>
      <c r="R329" s="35"/>
      <c r="S329" s="8"/>
      <c r="T329" s="8"/>
      <c r="U329" s="8"/>
      <c r="V329" s="35">
        <f t="shared" si="21"/>
        <v>57860000</v>
      </c>
      <c r="W329" s="35">
        <f t="shared" si="22"/>
        <v>57860000</v>
      </c>
      <c r="X329" s="26" t="s">
        <v>465</v>
      </c>
      <c r="Y329" s="10" t="s">
        <v>19</v>
      </c>
      <c r="Z329" s="147">
        <v>202300000000060</v>
      </c>
      <c r="AA329" s="10" t="s">
        <v>17</v>
      </c>
      <c r="AB329" s="10" t="str">
        <f t="shared" si="23"/>
        <v>3202052</v>
      </c>
      <c r="AC329" s="10"/>
      <c r="AD329" s="10" t="s">
        <v>495</v>
      </c>
      <c r="AE329" s="3"/>
      <c r="AF329" s="3"/>
      <c r="AG329" s="3"/>
      <c r="AH329" s="3"/>
      <c r="AI329" s="3"/>
      <c r="AJ329" s="3"/>
      <c r="AK329" s="3"/>
      <c r="AL329" s="3"/>
      <c r="AM329" s="3"/>
      <c r="AN329" s="3"/>
      <c r="AO329" s="3"/>
      <c r="AP329" s="3"/>
      <c r="AQ329" s="3"/>
      <c r="AR329" s="3"/>
    </row>
    <row r="330" spans="1:44" ht="51" customHeight="1" x14ac:dyDescent="0.3">
      <c r="A330" s="9" t="s">
        <v>0</v>
      </c>
      <c r="B330" s="9" t="e">
        <f>VLOOKUP(#REF!,[1]Dpto!$G$2:$I$1125,2,FALSE)</f>
        <v>#REF!</v>
      </c>
      <c r="C330" s="9" t="str">
        <f>VLOOKUP(X330,[1]Proyectos!$B$2:$D$3,3,FALSE)</f>
        <v>CONSER</v>
      </c>
      <c r="D330" s="9" t="e">
        <f>VLOOKUP(#REF!,[1]Proyectos!$D$6:$E$9,2,FALSE)</f>
        <v>#REF!</v>
      </c>
      <c r="E330" s="9" t="e">
        <f>VLOOKUP(#REF!,[1]Proyectos!$B$12:$C$22,2,FALSE)</f>
        <v>#REF!</v>
      </c>
      <c r="F330" s="9" t="e">
        <f>VLOOKUP(AC330,[1]Indi!$B$9:$C$36,2,FALSE)</f>
        <v>#N/A</v>
      </c>
      <c r="G330" s="9" t="str">
        <f>+IFERROR(IF(D330="MISIONAL",VLOOKUP(#REF!,[1]Actividades!$B$12:$C$25,2,FALSE),IF(D330="TASAS",VLOOKUP(#REF!,[1]Actividades!$B$26:$C$34,2,FALSE),IF(D330="MIPG",VLOOKUP(#REF!,[1]Actividades!$B$35:$C$41,2,FALSE),IF(D330="INFRA",VLOOKUP(#REF!,[1]Actividades!$B$42:$C$44,2,FALSE),"")))),"")</f>
        <v/>
      </c>
      <c r="H330" s="3"/>
      <c r="I330" s="7" t="s">
        <v>797</v>
      </c>
      <c r="J330" s="10" t="s">
        <v>663</v>
      </c>
      <c r="K330" s="7" t="s">
        <v>152</v>
      </c>
      <c r="L330" s="7" t="s">
        <v>153</v>
      </c>
      <c r="M330" s="7" t="s">
        <v>13</v>
      </c>
      <c r="N330" s="145" t="s">
        <v>467</v>
      </c>
      <c r="O330" s="183" t="s">
        <v>7</v>
      </c>
      <c r="P330" s="7" t="s">
        <v>6</v>
      </c>
      <c r="Q330" s="146">
        <v>3000000</v>
      </c>
      <c r="R330" s="35"/>
      <c r="S330" s="8"/>
      <c r="T330" s="8"/>
      <c r="U330" s="8"/>
      <c r="V330" s="35">
        <f t="shared" si="21"/>
        <v>3000000</v>
      </c>
      <c r="W330" s="35">
        <f t="shared" si="22"/>
        <v>3000000</v>
      </c>
      <c r="X330" s="26" t="s">
        <v>465</v>
      </c>
      <c r="Y330" s="10" t="s">
        <v>19</v>
      </c>
      <c r="Z330" s="147">
        <v>202300000000060</v>
      </c>
      <c r="AA330" s="10" t="s">
        <v>17</v>
      </c>
      <c r="AB330" s="10" t="str">
        <f t="shared" si="23"/>
        <v>3202052</v>
      </c>
      <c r="AC330" s="10"/>
      <c r="AD330" s="10" t="s">
        <v>495</v>
      </c>
      <c r="AE330" s="3"/>
      <c r="AF330" s="3"/>
      <c r="AG330" s="3"/>
      <c r="AH330" s="3"/>
      <c r="AI330" s="3"/>
      <c r="AJ330" s="3"/>
      <c r="AK330" s="3"/>
      <c r="AL330" s="3"/>
      <c r="AM330" s="3"/>
      <c r="AN330" s="3"/>
      <c r="AO330" s="3"/>
      <c r="AP330" s="3"/>
      <c r="AQ330" s="3"/>
      <c r="AR330" s="3"/>
    </row>
    <row r="331" spans="1:44" ht="51" customHeight="1" x14ac:dyDescent="0.3">
      <c r="A331" s="9" t="s">
        <v>0</v>
      </c>
      <c r="B331" s="9" t="e">
        <f>VLOOKUP(#REF!,[1]Dpto!$G$2:$I$1125,2,FALSE)</f>
        <v>#REF!</v>
      </c>
      <c r="C331" s="9" t="str">
        <f>VLOOKUP(X331,[1]Proyectos!$B$2:$D$3,3,FALSE)</f>
        <v>CONSER</v>
      </c>
      <c r="D331" s="9" t="e">
        <f>VLOOKUP(#REF!,[1]Proyectos!$D$6:$E$9,2,FALSE)</f>
        <v>#REF!</v>
      </c>
      <c r="E331" s="9" t="e">
        <f>VLOOKUP(#REF!,[1]Proyectos!$B$12:$C$22,2,FALSE)</f>
        <v>#REF!</v>
      </c>
      <c r="F331" s="9" t="e">
        <f>VLOOKUP(AC331,[1]Indi!$B$9:$C$36,2,FALSE)</f>
        <v>#N/A</v>
      </c>
      <c r="G331" s="9" t="str">
        <f>+IFERROR(IF(D331="MISIONAL",VLOOKUP(#REF!,[1]Actividades!$B$12:$C$25,2,FALSE),IF(D331="TASAS",VLOOKUP(#REF!,[1]Actividades!$B$26:$C$34,2,FALSE),IF(D331="MIPG",VLOOKUP(#REF!,[1]Actividades!$B$35:$C$41,2,FALSE),IF(D331="INFRA",VLOOKUP(#REF!,[1]Actividades!$B$42:$C$44,2,FALSE),"")))),"")</f>
        <v/>
      </c>
      <c r="H331" s="3"/>
      <c r="I331" s="7" t="s">
        <v>798</v>
      </c>
      <c r="J331" s="10" t="s">
        <v>663</v>
      </c>
      <c r="K331" s="7" t="s">
        <v>152</v>
      </c>
      <c r="L331" s="7" t="s">
        <v>153</v>
      </c>
      <c r="M331" s="7" t="s">
        <v>13</v>
      </c>
      <c r="N331" s="7" t="s">
        <v>467</v>
      </c>
      <c r="O331" s="183" t="s">
        <v>7</v>
      </c>
      <c r="P331" s="7" t="s">
        <v>6</v>
      </c>
      <c r="Q331" s="146">
        <v>10000000</v>
      </c>
      <c r="R331" s="35"/>
      <c r="S331" s="8"/>
      <c r="T331" s="8"/>
      <c r="U331" s="8"/>
      <c r="V331" s="35">
        <f t="shared" ref="V331:V350" si="24">+Q331-R331+S331</f>
        <v>10000000</v>
      </c>
      <c r="W331" s="35">
        <f t="shared" ref="W331:W350" si="25">+Q331-R331+S331-T331+U331</f>
        <v>10000000</v>
      </c>
      <c r="X331" s="26" t="s">
        <v>465</v>
      </c>
      <c r="Y331" s="10" t="s">
        <v>19</v>
      </c>
      <c r="Z331" s="147">
        <v>202300000000060</v>
      </c>
      <c r="AA331" s="10" t="s">
        <v>462</v>
      </c>
      <c r="AB331" s="10" t="str">
        <f t="shared" si="23"/>
        <v>3202053</v>
      </c>
      <c r="AC331" s="10"/>
      <c r="AD331" s="10" t="s">
        <v>136</v>
      </c>
      <c r="AE331" s="3"/>
      <c r="AF331" s="3"/>
      <c r="AG331" s="3"/>
      <c r="AH331" s="3"/>
      <c r="AI331" s="3"/>
      <c r="AJ331" s="3"/>
      <c r="AK331" s="3"/>
      <c r="AL331" s="3"/>
      <c r="AM331" s="3"/>
      <c r="AN331" s="3"/>
      <c r="AO331" s="3"/>
      <c r="AP331" s="3"/>
      <c r="AQ331" s="3"/>
      <c r="AR331" s="3"/>
    </row>
    <row r="332" spans="1:44" ht="51" customHeight="1" x14ac:dyDescent="0.3">
      <c r="A332" s="9" t="s">
        <v>0</v>
      </c>
      <c r="B332" s="9" t="e">
        <f>VLOOKUP(#REF!,[1]Dpto!$G$2:$I$1125,2,FALSE)</f>
        <v>#REF!</v>
      </c>
      <c r="C332" s="9" t="str">
        <f>VLOOKUP(X332,[1]Proyectos!$B$2:$D$3,3,FALSE)</f>
        <v>CONSER</v>
      </c>
      <c r="D332" s="9" t="e">
        <f>VLOOKUP(#REF!,[1]Proyectos!$D$6:$E$9,2,FALSE)</f>
        <v>#REF!</v>
      </c>
      <c r="E332" s="9" t="e">
        <f>VLOOKUP(#REF!,[1]Proyectos!$B$12:$C$22,2,FALSE)</f>
        <v>#REF!</v>
      </c>
      <c r="F332" s="9" t="e">
        <f>VLOOKUP(AC332,[1]Indi!$B$9:$C$36,2,FALSE)</f>
        <v>#N/A</v>
      </c>
      <c r="G332" s="9" t="str">
        <f>+IFERROR(IF(D332="MISIONAL",VLOOKUP(#REF!,[1]Actividades!$B$12:$C$25,2,FALSE),IF(D332="TASAS",VLOOKUP(#REF!,[1]Actividades!$B$26:$C$34,2,FALSE),IF(D332="MIPG",VLOOKUP(#REF!,[1]Actividades!$B$35:$C$41,2,FALSE),IF(D332="INFRA",VLOOKUP(#REF!,[1]Actividades!$B$42:$C$44,2,FALSE),"")))),"")</f>
        <v/>
      </c>
      <c r="H332" s="3"/>
      <c r="I332" s="7" t="s">
        <v>799</v>
      </c>
      <c r="J332" s="10" t="s">
        <v>663</v>
      </c>
      <c r="K332" s="7" t="s">
        <v>152</v>
      </c>
      <c r="L332" s="7" t="s">
        <v>153</v>
      </c>
      <c r="M332" s="7" t="s">
        <v>13</v>
      </c>
      <c r="N332" s="7" t="s">
        <v>467</v>
      </c>
      <c r="O332" s="183" t="s">
        <v>7</v>
      </c>
      <c r="P332" s="7" t="s">
        <v>154</v>
      </c>
      <c r="Q332" s="146">
        <v>190651111</v>
      </c>
      <c r="R332" s="35"/>
      <c r="S332" s="8"/>
      <c r="T332" s="8"/>
      <c r="U332" s="8"/>
      <c r="V332" s="35">
        <f t="shared" si="24"/>
        <v>190651111</v>
      </c>
      <c r="W332" s="35">
        <f t="shared" si="25"/>
        <v>190651111</v>
      </c>
      <c r="X332" s="26" t="s">
        <v>465</v>
      </c>
      <c r="Y332" s="10" t="s">
        <v>19</v>
      </c>
      <c r="Z332" s="147">
        <v>202300000000060</v>
      </c>
      <c r="AA332" s="10" t="s">
        <v>462</v>
      </c>
      <c r="AB332" s="10" t="str">
        <f t="shared" si="23"/>
        <v>3202053</v>
      </c>
      <c r="AC332" s="10"/>
      <c r="AD332" s="10" t="s">
        <v>136</v>
      </c>
      <c r="AE332" s="3"/>
      <c r="AF332" s="3"/>
      <c r="AG332" s="3"/>
      <c r="AH332" s="3"/>
      <c r="AI332" s="3"/>
      <c r="AJ332" s="3"/>
      <c r="AK332" s="3"/>
      <c r="AL332" s="3"/>
      <c r="AM332" s="3"/>
      <c r="AN332" s="3"/>
      <c r="AO332" s="3"/>
      <c r="AP332" s="3"/>
      <c r="AQ332" s="3"/>
      <c r="AR332" s="3"/>
    </row>
    <row r="333" spans="1:44" ht="51" customHeight="1" x14ac:dyDescent="0.3">
      <c r="A333" s="9" t="s">
        <v>0</v>
      </c>
      <c r="B333" s="9" t="e">
        <f>VLOOKUP(#REF!,[1]Dpto!$G$2:$I$1125,2,FALSE)</f>
        <v>#REF!</v>
      </c>
      <c r="C333" s="9" t="str">
        <f>VLOOKUP(X333,[1]Proyectos!$B$2:$D$3,3,FALSE)</f>
        <v>CONSER</v>
      </c>
      <c r="D333" s="9" t="e">
        <f>VLOOKUP(#REF!,[1]Proyectos!$D$6:$E$9,2,FALSE)</f>
        <v>#REF!</v>
      </c>
      <c r="E333" s="9" t="e">
        <f>VLOOKUP(#REF!,[1]Proyectos!$B$12:$C$22,2,FALSE)</f>
        <v>#REF!</v>
      </c>
      <c r="F333" s="9" t="e">
        <f>VLOOKUP(AC333,[1]Indi!$B$9:$C$36,2,FALSE)</f>
        <v>#N/A</v>
      </c>
      <c r="G333" s="9" t="str">
        <f>+IFERROR(IF(D333="MISIONAL",VLOOKUP(#REF!,[1]Actividades!$B$12:$C$25,2,FALSE),IF(D333="TASAS",VLOOKUP(#REF!,[1]Actividades!$B$26:$C$34,2,FALSE),IF(D333="MIPG",VLOOKUP(#REF!,[1]Actividades!$B$35:$C$41,2,FALSE),IF(D333="INFRA",VLOOKUP(#REF!,[1]Actividades!$B$42:$C$44,2,FALSE),"")))),"")</f>
        <v/>
      </c>
      <c r="H333" s="3"/>
      <c r="I333" s="7" t="s">
        <v>800</v>
      </c>
      <c r="J333" s="10" t="s">
        <v>663</v>
      </c>
      <c r="K333" s="7" t="s">
        <v>152</v>
      </c>
      <c r="L333" s="7" t="s">
        <v>153</v>
      </c>
      <c r="M333" s="7" t="s">
        <v>8</v>
      </c>
      <c r="N333" s="7" t="s">
        <v>467</v>
      </c>
      <c r="O333" s="183" t="s">
        <v>7</v>
      </c>
      <c r="P333" s="7" t="s">
        <v>6</v>
      </c>
      <c r="Q333" s="146">
        <v>113531000</v>
      </c>
      <c r="R333" s="35"/>
      <c r="S333" s="8"/>
      <c r="T333" s="8"/>
      <c r="U333" s="8"/>
      <c r="V333" s="35">
        <f t="shared" si="24"/>
        <v>113531000</v>
      </c>
      <c r="W333" s="35">
        <f t="shared" si="25"/>
        <v>113531000</v>
      </c>
      <c r="X333" s="26" t="s">
        <v>465</v>
      </c>
      <c r="Y333" s="10" t="s">
        <v>19</v>
      </c>
      <c r="Z333" s="147">
        <v>202300000000060</v>
      </c>
      <c r="AA333" s="10" t="s">
        <v>462</v>
      </c>
      <c r="AB333" s="10" t="str">
        <f t="shared" si="23"/>
        <v>3202053</v>
      </c>
      <c r="AC333" s="10"/>
      <c r="AD333" s="10" t="s">
        <v>136</v>
      </c>
      <c r="AE333" s="3"/>
      <c r="AF333" s="3"/>
      <c r="AG333" s="3"/>
      <c r="AH333" s="3"/>
      <c r="AI333" s="3"/>
      <c r="AJ333" s="3"/>
      <c r="AK333" s="3"/>
      <c r="AL333" s="3"/>
      <c r="AM333" s="3"/>
      <c r="AN333" s="3"/>
      <c r="AO333" s="3"/>
      <c r="AP333" s="3"/>
      <c r="AQ333" s="3"/>
      <c r="AR333" s="3"/>
    </row>
    <row r="334" spans="1:44" ht="51" customHeight="1" x14ac:dyDescent="0.3">
      <c r="A334" s="9" t="s">
        <v>0</v>
      </c>
      <c r="B334" s="9" t="e">
        <f>VLOOKUP(#REF!,[1]Dpto!$G$2:$I$1125,2,FALSE)</f>
        <v>#REF!</v>
      </c>
      <c r="C334" s="9" t="str">
        <f>VLOOKUP(X334,[1]Proyectos!$B$2:$D$3,3,FALSE)</f>
        <v>CONSER</v>
      </c>
      <c r="D334" s="9" t="e">
        <f>VLOOKUP(#REF!,[1]Proyectos!$D$6:$E$9,2,FALSE)</f>
        <v>#REF!</v>
      </c>
      <c r="E334" s="9" t="e">
        <f>VLOOKUP(#REF!,[1]Proyectos!$B$12:$C$22,2,FALSE)</f>
        <v>#REF!</v>
      </c>
      <c r="F334" s="9" t="e">
        <f>VLOOKUP(AC334,[1]Indi!$B$9:$C$36,2,FALSE)</f>
        <v>#N/A</v>
      </c>
      <c r="G334" s="9" t="str">
        <f>+IFERROR(IF(D334="MISIONAL",VLOOKUP(#REF!,[1]Actividades!$B$12:$C$25,2,FALSE),IF(D334="TASAS",VLOOKUP(#REF!,[1]Actividades!$B$26:$C$34,2,FALSE),IF(D334="MIPG",VLOOKUP(#REF!,[1]Actividades!$B$35:$C$41,2,FALSE),IF(D334="INFRA",VLOOKUP(#REF!,[1]Actividades!$B$42:$C$44,2,FALSE),"")))),"")</f>
        <v/>
      </c>
      <c r="H334" s="3"/>
      <c r="I334" s="7" t="s">
        <v>1635</v>
      </c>
      <c r="J334" s="10" t="s">
        <v>663</v>
      </c>
      <c r="K334" s="7" t="s">
        <v>152</v>
      </c>
      <c r="L334" s="7" t="s">
        <v>153</v>
      </c>
      <c r="M334" s="7" t="s">
        <v>103</v>
      </c>
      <c r="N334" s="7" t="s">
        <v>466</v>
      </c>
      <c r="O334" s="183" t="s">
        <v>7</v>
      </c>
      <c r="P334" s="7" t="s">
        <v>6</v>
      </c>
      <c r="Q334" s="146">
        <v>87601961</v>
      </c>
      <c r="R334" s="35"/>
      <c r="S334" s="8"/>
      <c r="T334" s="8">
        <v>6597961</v>
      </c>
      <c r="U334" s="8">
        <v>6597961</v>
      </c>
      <c r="V334" s="35">
        <f t="shared" si="24"/>
        <v>87601961</v>
      </c>
      <c r="W334" s="35">
        <f t="shared" si="25"/>
        <v>87601961</v>
      </c>
      <c r="X334" s="26" t="s">
        <v>465</v>
      </c>
      <c r="Y334" s="10" t="s">
        <v>19</v>
      </c>
      <c r="Z334" s="147">
        <v>202300000000060</v>
      </c>
      <c r="AA334" s="10" t="s">
        <v>496</v>
      </c>
      <c r="AB334" s="10" t="str">
        <f t="shared" si="23"/>
        <v>3202056</v>
      </c>
      <c r="AC334" s="10"/>
      <c r="AD334" s="10" t="s">
        <v>129</v>
      </c>
      <c r="AE334" s="3"/>
      <c r="AF334" s="3"/>
      <c r="AG334" s="3"/>
      <c r="AH334" s="3"/>
      <c r="AI334" s="3"/>
      <c r="AJ334" s="3"/>
      <c r="AK334" s="3"/>
      <c r="AL334" s="3"/>
      <c r="AM334" s="3"/>
      <c r="AN334" s="3"/>
      <c r="AO334" s="3"/>
      <c r="AP334" s="3"/>
      <c r="AQ334" s="3"/>
      <c r="AR334" s="3"/>
    </row>
    <row r="335" spans="1:44" ht="51" customHeight="1" x14ac:dyDescent="0.3">
      <c r="A335" s="9" t="s">
        <v>0</v>
      </c>
      <c r="B335" s="9" t="e">
        <f>VLOOKUP(#REF!,[1]Dpto!$G$2:$I$1125,2,FALSE)</f>
        <v>#REF!</v>
      </c>
      <c r="C335" s="9" t="str">
        <f>VLOOKUP(X335,[1]Proyectos!$B$2:$D$3,3,FALSE)</f>
        <v>CONSER</v>
      </c>
      <c r="D335" s="9" t="e">
        <f>VLOOKUP(#REF!,[1]Proyectos!$D$6:$E$9,2,FALSE)</f>
        <v>#REF!</v>
      </c>
      <c r="E335" s="9" t="e">
        <f>VLOOKUP(#REF!,[1]Proyectos!$B$12:$C$22,2,FALSE)</f>
        <v>#REF!</v>
      </c>
      <c r="F335" s="9" t="e">
        <f>VLOOKUP(AC335,[1]Indi!$B$9:$C$36,2,FALSE)</f>
        <v>#N/A</v>
      </c>
      <c r="G335" s="9" t="str">
        <f>+IFERROR(IF(D335="MISIONAL",VLOOKUP(#REF!,[1]Actividades!$B$12:$C$25,2,FALSE),IF(D335="TASAS",VLOOKUP(#REF!,[1]Actividades!$B$26:$C$34,2,FALSE),IF(D335="MIPG",VLOOKUP(#REF!,[1]Actividades!$B$35:$C$41,2,FALSE),IF(D335="INFRA",VLOOKUP(#REF!,[1]Actividades!$B$42:$C$44,2,FALSE),"")))),"")</f>
        <v/>
      </c>
      <c r="H335" s="3"/>
      <c r="I335" s="7" t="s">
        <v>802</v>
      </c>
      <c r="J335" s="10" t="s">
        <v>663</v>
      </c>
      <c r="K335" s="7" t="s">
        <v>152</v>
      </c>
      <c r="L335" s="7" t="s">
        <v>153</v>
      </c>
      <c r="M335" s="7" t="s">
        <v>13</v>
      </c>
      <c r="N335" s="7" t="s">
        <v>467</v>
      </c>
      <c r="O335" s="183" t="s">
        <v>7</v>
      </c>
      <c r="P335" s="7" t="s">
        <v>6</v>
      </c>
      <c r="Q335" s="146">
        <v>2000000</v>
      </c>
      <c r="R335" s="35"/>
      <c r="S335" s="8"/>
      <c r="T335" s="8"/>
      <c r="U335" s="8"/>
      <c r="V335" s="35">
        <f t="shared" si="24"/>
        <v>2000000</v>
      </c>
      <c r="W335" s="35">
        <f t="shared" si="25"/>
        <v>2000000</v>
      </c>
      <c r="X335" s="26" t="s">
        <v>465</v>
      </c>
      <c r="Y335" s="10" t="s">
        <v>19</v>
      </c>
      <c r="Z335" s="147">
        <v>202300000000060</v>
      </c>
      <c r="AA335" s="10" t="s">
        <v>496</v>
      </c>
      <c r="AB335" s="10" t="str">
        <f t="shared" si="23"/>
        <v>3202056</v>
      </c>
      <c r="AC335" s="10"/>
      <c r="AD335" s="10" t="s">
        <v>129</v>
      </c>
      <c r="AE335" s="3"/>
      <c r="AF335" s="3"/>
      <c r="AG335" s="3"/>
      <c r="AH335" s="3"/>
      <c r="AI335" s="3"/>
      <c r="AJ335" s="3"/>
      <c r="AK335" s="3"/>
      <c r="AL335" s="3"/>
      <c r="AM335" s="3"/>
      <c r="AN335" s="3"/>
      <c r="AO335" s="3"/>
      <c r="AP335" s="3"/>
      <c r="AQ335" s="3"/>
      <c r="AR335" s="3"/>
    </row>
    <row r="336" spans="1:44" ht="51" customHeight="1" x14ac:dyDescent="0.3">
      <c r="A336" s="9" t="s">
        <v>0</v>
      </c>
      <c r="B336" s="9" t="e">
        <f>VLOOKUP(#REF!,[1]Dpto!$G$2:$I$1125,2,FALSE)</f>
        <v>#REF!</v>
      </c>
      <c r="C336" s="9" t="str">
        <f>VLOOKUP(X336,[1]Proyectos!$B$2:$D$3,3,FALSE)</f>
        <v>CONSER</v>
      </c>
      <c r="D336" s="9" t="e">
        <f>VLOOKUP(#REF!,[1]Proyectos!$D$6:$E$9,2,FALSE)</f>
        <v>#REF!</v>
      </c>
      <c r="E336" s="9" t="e">
        <f>VLOOKUP(#REF!,[1]Proyectos!$B$12:$C$22,2,FALSE)</f>
        <v>#REF!</v>
      </c>
      <c r="F336" s="9" t="e">
        <f>VLOOKUP(AC336,[1]Indi!$B$9:$C$36,2,FALSE)</f>
        <v>#N/A</v>
      </c>
      <c r="G336" s="9" t="str">
        <f>+IFERROR(IF(D336="MISIONAL",VLOOKUP(#REF!,[1]Actividades!$B$12:$C$25,2,FALSE),IF(D336="TASAS",VLOOKUP(#REF!,[1]Actividades!$B$26:$C$34,2,FALSE),IF(D336="MIPG",VLOOKUP(#REF!,[1]Actividades!$B$35:$C$41,2,FALSE),IF(D336="INFRA",VLOOKUP(#REF!,[1]Actividades!$B$42:$C$44,2,FALSE),"")))),"")</f>
        <v/>
      </c>
      <c r="H336" s="3"/>
      <c r="I336" s="7" t="s">
        <v>803</v>
      </c>
      <c r="J336" s="10" t="s">
        <v>663</v>
      </c>
      <c r="K336" s="7" t="s">
        <v>152</v>
      </c>
      <c r="L336" s="7" t="s">
        <v>153</v>
      </c>
      <c r="M336" s="7" t="s">
        <v>13</v>
      </c>
      <c r="N336" s="149" t="s">
        <v>467</v>
      </c>
      <c r="O336" s="183" t="s">
        <v>7</v>
      </c>
      <c r="P336" s="7" t="s">
        <v>6</v>
      </c>
      <c r="Q336" s="146">
        <v>68000000</v>
      </c>
      <c r="R336" s="35"/>
      <c r="S336" s="8"/>
      <c r="T336" s="8"/>
      <c r="U336" s="8"/>
      <c r="V336" s="35">
        <f t="shared" si="24"/>
        <v>68000000</v>
      </c>
      <c r="W336" s="35">
        <f t="shared" si="25"/>
        <v>68000000</v>
      </c>
      <c r="X336" s="26" t="s">
        <v>465</v>
      </c>
      <c r="Y336" s="10" t="s">
        <v>19</v>
      </c>
      <c r="Z336" s="147">
        <v>202300000000060</v>
      </c>
      <c r="AA336" s="10" t="s">
        <v>24</v>
      </c>
      <c r="AB336" s="10" t="str">
        <f t="shared" si="23"/>
        <v>3202060</v>
      </c>
      <c r="AC336" s="10"/>
      <c r="AD336" s="10" t="s">
        <v>126</v>
      </c>
      <c r="AE336" s="3"/>
      <c r="AF336" s="3"/>
      <c r="AG336" s="3"/>
      <c r="AH336" s="3"/>
      <c r="AI336" s="3"/>
      <c r="AJ336" s="3"/>
      <c r="AK336" s="3"/>
      <c r="AL336" s="3"/>
      <c r="AM336" s="3"/>
      <c r="AN336" s="3"/>
      <c r="AO336" s="3"/>
      <c r="AP336" s="3"/>
      <c r="AQ336" s="3"/>
      <c r="AR336" s="3"/>
    </row>
    <row r="337" spans="1:44" ht="51" customHeight="1" x14ac:dyDescent="0.3">
      <c r="A337" s="9" t="s">
        <v>0</v>
      </c>
      <c r="B337" s="9" t="e">
        <f>VLOOKUP(#REF!,[1]Dpto!$G$2:$I$1125,2,FALSE)</f>
        <v>#REF!</v>
      </c>
      <c r="C337" s="9" t="str">
        <f>VLOOKUP(X337,[1]Proyectos!$B$2:$D$3,3,FALSE)</f>
        <v>CONSER</v>
      </c>
      <c r="D337" s="9" t="e">
        <f>VLOOKUP(#REF!,[1]Proyectos!$D$6:$E$9,2,FALSE)</f>
        <v>#REF!</v>
      </c>
      <c r="E337" s="9" t="e">
        <f>VLOOKUP(#REF!,[1]Proyectos!$B$12:$C$22,2,FALSE)</f>
        <v>#REF!</v>
      </c>
      <c r="F337" s="9" t="e">
        <f>VLOOKUP(AC337,[1]Indi!$B$9:$C$36,2,FALSE)</f>
        <v>#N/A</v>
      </c>
      <c r="G337" s="9" t="str">
        <f>+IFERROR(IF(D337="MISIONAL",VLOOKUP(#REF!,[1]Actividades!$B$12:$C$25,2,FALSE),IF(D337="TASAS",VLOOKUP(#REF!,[1]Actividades!$B$26:$C$34,2,FALSE),IF(D337="MIPG",VLOOKUP(#REF!,[1]Actividades!$B$35:$C$41,2,FALSE),IF(D337="INFRA",VLOOKUP(#REF!,[1]Actividades!$B$42:$C$44,2,FALSE),"")))),"")</f>
        <v/>
      </c>
      <c r="H337" s="3"/>
      <c r="I337" s="7" t="s">
        <v>804</v>
      </c>
      <c r="J337" s="10" t="s">
        <v>663</v>
      </c>
      <c r="K337" s="7" t="s">
        <v>152</v>
      </c>
      <c r="L337" s="7" t="s">
        <v>153</v>
      </c>
      <c r="M337" s="7" t="s">
        <v>8</v>
      </c>
      <c r="N337" s="7" t="s">
        <v>467</v>
      </c>
      <c r="O337" s="183" t="s">
        <v>7</v>
      </c>
      <c r="P337" s="7" t="s">
        <v>6</v>
      </c>
      <c r="Q337" s="146">
        <v>52360000</v>
      </c>
      <c r="R337" s="35"/>
      <c r="S337" s="8"/>
      <c r="T337" s="8"/>
      <c r="U337" s="8"/>
      <c r="V337" s="35">
        <f t="shared" si="24"/>
        <v>52360000</v>
      </c>
      <c r="W337" s="35">
        <f t="shared" si="25"/>
        <v>52360000</v>
      </c>
      <c r="X337" s="26" t="s">
        <v>465</v>
      </c>
      <c r="Y337" s="10" t="s">
        <v>19</v>
      </c>
      <c r="Z337" s="147">
        <v>202300000000060</v>
      </c>
      <c r="AA337" s="10" t="s">
        <v>24</v>
      </c>
      <c r="AB337" s="10" t="str">
        <f t="shared" si="23"/>
        <v>3202060</v>
      </c>
      <c r="AC337" s="10"/>
      <c r="AD337" s="10" t="s">
        <v>126</v>
      </c>
      <c r="AE337" s="3"/>
      <c r="AF337" s="3"/>
      <c r="AG337" s="3"/>
      <c r="AH337" s="3"/>
      <c r="AI337" s="3"/>
      <c r="AJ337" s="3"/>
      <c r="AK337" s="3"/>
      <c r="AL337" s="3"/>
      <c r="AM337" s="3"/>
      <c r="AN337" s="3"/>
      <c r="AO337" s="3"/>
      <c r="AP337" s="3"/>
      <c r="AQ337" s="3"/>
      <c r="AR337" s="3"/>
    </row>
    <row r="338" spans="1:44" ht="51" customHeight="1" x14ac:dyDescent="0.3">
      <c r="A338" s="9" t="s">
        <v>0</v>
      </c>
      <c r="B338" s="9" t="e">
        <f>VLOOKUP(#REF!,[1]Dpto!$G$2:$I$1125,2,FALSE)</f>
        <v>#REF!</v>
      </c>
      <c r="C338" s="9" t="str">
        <f>VLOOKUP(X338,[1]Proyectos!$B$2:$D$3,3,FALSE)</f>
        <v>CONSER</v>
      </c>
      <c r="D338" s="9" t="e">
        <f>VLOOKUP(#REF!,[1]Proyectos!$D$6:$E$9,2,FALSE)</f>
        <v>#REF!</v>
      </c>
      <c r="E338" s="9" t="e">
        <f>VLOOKUP(#REF!,[1]Proyectos!$B$12:$C$22,2,FALSE)</f>
        <v>#REF!</v>
      </c>
      <c r="F338" s="9" t="e">
        <f>VLOOKUP(AC338,[1]Indi!$B$9:$C$36,2,FALSE)</f>
        <v>#N/A</v>
      </c>
      <c r="G338" s="9" t="str">
        <f>+IFERROR(IF(D338="MISIONAL",VLOOKUP(#REF!,[1]Actividades!$B$12:$C$25,2,FALSE),IF(D338="TASAS",VLOOKUP(#REF!,[1]Actividades!$B$26:$C$34,2,FALSE),IF(D338="MIPG",VLOOKUP(#REF!,[1]Actividades!$B$35:$C$41,2,FALSE),IF(D338="INFRA",VLOOKUP(#REF!,[1]Actividades!$B$42:$C$44,2,FALSE),"")))),"")</f>
        <v/>
      </c>
      <c r="H338" s="3"/>
      <c r="I338" s="7" t="s">
        <v>1636</v>
      </c>
      <c r="J338" s="10" t="s">
        <v>663</v>
      </c>
      <c r="K338" s="7" t="s">
        <v>152</v>
      </c>
      <c r="L338" s="7" t="s">
        <v>157</v>
      </c>
      <c r="M338" s="7" t="s">
        <v>103</v>
      </c>
      <c r="N338" s="7" t="s">
        <v>466</v>
      </c>
      <c r="O338" s="183" t="s">
        <v>7</v>
      </c>
      <c r="P338" s="7" t="s">
        <v>6</v>
      </c>
      <c r="Q338" s="146">
        <v>60490000</v>
      </c>
      <c r="R338" s="35"/>
      <c r="S338" s="8">
        <v>1578000</v>
      </c>
      <c r="T338" s="8"/>
      <c r="U338" s="8"/>
      <c r="V338" s="35">
        <f t="shared" si="24"/>
        <v>62068000</v>
      </c>
      <c r="W338" s="35">
        <f t="shared" si="25"/>
        <v>62068000</v>
      </c>
      <c r="X338" s="26" t="s">
        <v>465</v>
      </c>
      <c r="Y338" s="10" t="s">
        <v>19</v>
      </c>
      <c r="Z338" s="147">
        <v>202300000000060</v>
      </c>
      <c r="AA338" s="10" t="s">
        <v>30</v>
      </c>
      <c r="AB338" s="10" t="str">
        <f t="shared" si="23"/>
        <v>3202008</v>
      </c>
      <c r="AC338" s="10"/>
      <c r="AD338" s="10" t="s">
        <v>135</v>
      </c>
      <c r="AE338" s="3"/>
      <c r="AF338" s="3"/>
      <c r="AG338" s="3"/>
      <c r="AH338" s="3"/>
      <c r="AI338" s="3"/>
      <c r="AJ338" s="3"/>
      <c r="AK338" s="3"/>
      <c r="AL338" s="3"/>
      <c r="AM338" s="3"/>
      <c r="AN338" s="3"/>
      <c r="AO338" s="3"/>
      <c r="AP338" s="3"/>
      <c r="AQ338" s="3"/>
      <c r="AR338" s="3"/>
    </row>
    <row r="339" spans="1:44" ht="51" customHeight="1" x14ac:dyDescent="0.3">
      <c r="A339" s="9" t="s">
        <v>0</v>
      </c>
      <c r="B339" s="9" t="e">
        <f>VLOOKUP(#REF!,[1]Dpto!$G$2:$I$1125,2,FALSE)</f>
        <v>#REF!</v>
      </c>
      <c r="C339" s="9" t="str">
        <f>VLOOKUP(X339,[1]Proyectos!$B$2:$D$3,3,FALSE)</f>
        <v>CONSER</v>
      </c>
      <c r="D339" s="9" t="e">
        <f>VLOOKUP(#REF!,[1]Proyectos!$D$6:$E$9,2,FALSE)</f>
        <v>#REF!</v>
      </c>
      <c r="E339" s="9" t="e">
        <f>VLOOKUP(#REF!,[1]Proyectos!$B$12:$C$22,2,FALSE)</f>
        <v>#REF!</v>
      </c>
      <c r="F339" s="9" t="e">
        <f>VLOOKUP(AC339,[1]Indi!$B$9:$C$36,2,FALSE)</f>
        <v>#N/A</v>
      </c>
      <c r="G339" s="9" t="str">
        <f>+IFERROR(IF(D339="MISIONAL",VLOOKUP(#REF!,[1]Actividades!$B$12:$C$25,2,FALSE),IF(D339="TASAS",VLOOKUP(#REF!,[1]Actividades!$B$26:$C$34,2,FALSE),IF(D339="MIPG",VLOOKUP(#REF!,[1]Actividades!$B$35:$C$41,2,FALSE),IF(D339="INFRA",VLOOKUP(#REF!,[1]Actividades!$B$42:$C$44,2,FALSE),"")))),"")</f>
        <v/>
      </c>
      <c r="H339" s="3"/>
      <c r="I339" s="7" t="s">
        <v>806</v>
      </c>
      <c r="J339" s="10" t="s">
        <v>663</v>
      </c>
      <c r="K339" s="7" t="s">
        <v>152</v>
      </c>
      <c r="L339" s="7" t="s">
        <v>157</v>
      </c>
      <c r="M339" s="7" t="s">
        <v>13</v>
      </c>
      <c r="N339" s="7" t="s">
        <v>467</v>
      </c>
      <c r="O339" s="183" t="s">
        <v>7</v>
      </c>
      <c r="P339" s="7" t="s">
        <v>6</v>
      </c>
      <c r="Q339" s="146">
        <v>42295921</v>
      </c>
      <c r="R339" s="35">
        <v>21000000</v>
      </c>
      <c r="S339" s="8">
        <v>6073368</v>
      </c>
      <c r="T339" s="8"/>
      <c r="U339" s="8"/>
      <c r="V339" s="35">
        <f t="shared" si="24"/>
        <v>27369289</v>
      </c>
      <c r="W339" s="35">
        <f t="shared" si="25"/>
        <v>27369289</v>
      </c>
      <c r="X339" s="26" t="s">
        <v>465</v>
      </c>
      <c r="Y339" s="10" t="s">
        <v>19</v>
      </c>
      <c r="Z339" s="147">
        <v>202300000000060</v>
      </c>
      <c r="AA339" s="10" t="s">
        <v>30</v>
      </c>
      <c r="AB339" s="10" t="str">
        <f t="shared" si="23"/>
        <v>3202008</v>
      </c>
      <c r="AC339" s="10"/>
      <c r="AD339" s="10" t="s">
        <v>135</v>
      </c>
      <c r="AE339" s="3"/>
      <c r="AF339" s="3"/>
      <c r="AG339" s="3"/>
      <c r="AH339" s="3"/>
      <c r="AI339" s="3"/>
      <c r="AJ339" s="3"/>
      <c r="AK339" s="3"/>
      <c r="AL339" s="3"/>
      <c r="AM339" s="3"/>
      <c r="AN339" s="3"/>
      <c r="AO339" s="3"/>
      <c r="AP339" s="3"/>
      <c r="AQ339" s="3"/>
      <c r="AR339" s="3"/>
    </row>
    <row r="340" spans="1:44" ht="51" customHeight="1" x14ac:dyDescent="0.3">
      <c r="A340" s="9" t="s">
        <v>0</v>
      </c>
      <c r="B340" s="9" t="e">
        <f>VLOOKUP(#REF!,[1]Dpto!$G$2:$I$1125,2,FALSE)</f>
        <v>#REF!</v>
      </c>
      <c r="C340" s="9" t="str">
        <f>VLOOKUP(X340,[1]Proyectos!$B$2:$D$3,3,FALSE)</f>
        <v>CONSER</v>
      </c>
      <c r="D340" s="9" t="e">
        <f>VLOOKUP(#REF!,[1]Proyectos!$D$6:$E$9,2,FALSE)</f>
        <v>#REF!</v>
      </c>
      <c r="E340" s="9" t="e">
        <f>VLOOKUP(#REF!,[1]Proyectos!$B$12:$C$22,2,FALSE)</f>
        <v>#REF!</v>
      </c>
      <c r="F340" s="9" t="e">
        <f>VLOOKUP(AC340,[1]Indi!$B$9:$C$36,2,FALSE)</f>
        <v>#N/A</v>
      </c>
      <c r="G340" s="9" t="str">
        <f>+IFERROR(IF(D340="MISIONAL",VLOOKUP(#REF!,[1]Actividades!$B$12:$C$25,2,FALSE),IF(D340="TASAS",VLOOKUP(#REF!,[1]Actividades!$B$26:$C$34,2,FALSE),IF(D340="MIPG",VLOOKUP(#REF!,[1]Actividades!$B$35:$C$41,2,FALSE),IF(D340="INFRA",VLOOKUP(#REF!,[1]Actividades!$B$42:$C$44,2,FALSE),"")))),"")</f>
        <v/>
      </c>
      <c r="H340" s="3"/>
      <c r="I340" s="7" t="s">
        <v>807</v>
      </c>
      <c r="J340" s="10" t="s">
        <v>663</v>
      </c>
      <c r="K340" s="7" t="s">
        <v>152</v>
      </c>
      <c r="L340" s="7" t="s">
        <v>157</v>
      </c>
      <c r="M340" s="7" t="s">
        <v>8</v>
      </c>
      <c r="N340" s="7" t="s">
        <v>467</v>
      </c>
      <c r="O340" s="183" t="s">
        <v>7</v>
      </c>
      <c r="P340" s="7" t="s">
        <v>6</v>
      </c>
      <c r="Q340" s="146">
        <v>39830883</v>
      </c>
      <c r="R340" s="35">
        <v>5512666</v>
      </c>
      <c r="S340" s="8"/>
      <c r="T340" s="8"/>
      <c r="U340" s="8"/>
      <c r="V340" s="35">
        <f t="shared" si="24"/>
        <v>34318217</v>
      </c>
      <c r="W340" s="35">
        <f t="shared" si="25"/>
        <v>34318217</v>
      </c>
      <c r="X340" s="26" t="s">
        <v>465</v>
      </c>
      <c r="Y340" s="10" t="s">
        <v>19</v>
      </c>
      <c r="Z340" s="147">
        <v>202300000000060</v>
      </c>
      <c r="AA340" s="10" t="s">
        <v>30</v>
      </c>
      <c r="AB340" s="10" t="str">
        <f t="shared" si="23"/>
        <v>3202008</v>
      </c>
      <c r="AC340" s="10"/>
      <c r="AD340" s="10" t="s">
        <v>135</v>
      </c>
      <c r="AE340" s="3"/>
      <c r="AF340" s="3"/>
      <c r="AG340" s="3"/>
      <c r="AH340" s="3"/>
      <c r="AI340" s="3"/>
      <c r="AJ340" s="3"/>
      <c r="AK340" s="3"/>
      <c r="AL340" s="3"/>
      <c r="AM340" s="3"/>
      <c r="AN340" s="3"/>
      <c r="AO340" s="3"/>
      <c r="AP340" s="3"/>
      <c r="AQ340" s="3"/>
      <c r="AR340" s="3"/>
    </row>
    <row r="341" spans="1:44" ht="51" customHeight="1" x14ac:dyDescent="0.3">
      <c r="A341" s="9" t="s">
        <v>0</v>
      </c>
      <c r="B341" s="9" t="e">
        <f>VLOOKUP(#REF!,[1]Dpto!$G$2:$I$1125,2,FALSE)</f>
        <v>#REF!</v>
      </c>
      <c r="C341" s="9" t="str">
        <f>VLOOKUP(X341,[1]Proyectos!$B$2:$D$3,3,FALSE)</f>
        <v>CONSER</v>
      </c>
      <c r="D341" s="9" t="e">
        <f>VLOOKUP(#REF!,[1]Proyectos!$D$6:$E$9,2,FALSE)</f>
        <v>#REF!</v>
      </c>
      <c r="E341" s="9" t="e">
        <f>VLOOKUP(#REF!,[1]Proyectos!$B$12:$C$22,2,FALSE)</f>
        <v>#REF!</v>
      </c>
      <c r="F341" s="9" t="e">
        <f>VLOOKUP(AC341,[1]Indi!$B$9:$C$36,2,FALSE)</f>
        <v>#N/A</v>
      </c>
      <c r="G341" s="9" t="str">
        <f>+IFERROR(IF(D341="MISIONAL",VLOOKUP(#REF!,[1]Actividades!$B$12:$C$25,2,FALSE),IF(D341="TASAS",VLOOKUP(#REF!,[1]Actividades!$B$26:$C$34,2,FALSE),IF(D341="MIPG",VLOOKUP(#REF!,[1]Actividades!$B$35:$C$41,2,FALSE),IF(D341="INFRA",VLOOKUP(#REF!,[1]Actividades!$B$42:$C$44,2,FALSE),"")))),"")</f>
        <v/>
      </c>
      <c r="H341" s="3"/>
      <c r="I341" s="7" t="s">
        <v>1637</v>
      </c>
      <c r="J341" s="10" t="s">
        <v>663</v>
      </c>
      <c r="K341" s="7" t="s">
        <v>152</v>
      </c>
      <c r="L341" s="7" t="s">
        <v>157</v>
      </c>
      <c r="M341" s="7" t="s">
        <v>103</v>
      </c>
      <c r="N341" s="149" t="s">
        <v>466</v>
      </c>
      <c r="O341" s="183" t="s">
        <v>7</v>
      </c>
      <c r="P341" s="7" t="s">
        <v>6</v>
      </c>
      <c r="Q341" s="146">
        <v>82500500</v>
      </c>
      <c r="R341" s="35"/>
      <c r="S341" s="8"/>
      <c r="T341" s="8"/>
      <c r="U341" s="8"/>
      <c r="V341" s="35">
        <f t="shared" si="24"/>
        <v>82500500</v>
      </c>
      <c r="W341" s="35">
        <f t="shared" si="25"/>
        <v>82500500</v>
      </c>
      <c r="X341" s="26" t="s">
        <v>465</v>
      </c>
      <c r="Y341" s="10" t="s">
        <v>19</v>
      </c>
      <c r="Z341" s="147">
        <v>202300000000060</v>
      </c>
      <c r="AA341" s="10" t="s">
        <v>30</v>
      </c>
      <c r="AB341" s="10" t="str">
        <f t="shared" si="23"/>
        <v>3202008</v>
      </c>
      <c r="AC341" s="10"/>
      <c r="AD341" s="10" t="s">
        <v>492</v>
      </c>
      <c r="AE341" s="3"/>
      <c r="AF341" s="3"/>
      <c r="AG341" s="3"/>
      <c r="AH341" s="3"/>
      <c r="AI341" s="3"/>
      <c r="AJ341" s="3"/>
      <c r="AK341" s="3"/>
      <c r="AL341" s="3"/>
      <c r="AM341" s="3"/>
      <c r="AN341" s="3"/>
      <c r="AO341" s="3"/>
      <c r="AP341" s="3"/>
      <c r="AQ341" s="3"/>
      <c r="AR341" s="3"/>
    </row>
    <row r="342" spans="1:44" ht="51" customHeight="1" x14ac:dyDescent="0.3">
      <c r="A342" s="9" t="s">
        <v>0</v>
      </c>
      <c r="B342" s="9" t="e">
        <f>VLOOKUP(#REF!,[1]Dpto!$G$2:$I$1125,2,FALSE)</f>
        <v>#REF!</v>
      </c>
      <c r="C342" s="9" t="str">
        <f>VLOOKUP(X342,[1]Proyectos!$B$2:$D$3,3,FALSE)</f>
        <v>CONSER</v>
      </c>
      <c r="D342" s="9" t="e">
        <f>VLOOKUP(#REF!,[1]Proyectos!$D$6:$E$9,2,FALSE)</f>
        <v>#REF!</v>
      </c>
      <c r="E342" s="9" t="e">
        <f>VLOOKUP(#REF!,[1]Proyectos!$B$12:$C$22,2,FALSE)</f>
        <v>#REF!</v>
      </c>
      <c r="F342" s="9" t="e">
        <f>VLOOKUP(AC342,[1]Indi!$B$9:$C$36,2,FALSE)</f>
        <v>#N/A</v>
      </c>
      <c r="G342" s="9" t="str">
        <f>+IFERROR(IF(D342="MISIONAL",VLOOKUP(#REF!,[1]Actividades!$B$12:$C$25,2,FALSE),IF(D342="TASAS",VLOOKUP(#REF!,[1]Actividades!$B$26:$C$34,2,FALSE),IF(D342="MIPG",VLOOKUP(#REF!,[1]Actividades!$B$35:$C$41,2,FALSE),IF(D342="INFRA",VLOOKUP(#REF!,[1]Actividades!$B$42:$C$44,2,FALSE),"")))),"")</f>
        <v/>
      </c>
      <c r="H342" s="3"/>
      <c r="I342" s="7" t="s">
        <v>809</v>
      </c>
      <c r="J342" s="10" t="s">
        <v>663</v>
      </c>
      <c r="K342" s="7" t="s">
        <v>152</v>
      </c>
      <c r="L342" s="7" t="s">
        <v>157</v>
      </c>
      <c r="M342" s="7" t="s">
        <v>8</v>
      </c>
      <c r="N342" s="10" t="s">
        <v>467</v>
      </c>
      <c r="O342" s="183" t="s">
        <v>7</v>
      </c>
      <c r="P342" s="7" t="s">
        <v>6</v>
      </c>
      <c r="Q342" s="146">
        <v>208007500</v>
      </c>
      <c r="R342" s="35"/>
      <c r="S342" s="8"/>
      <c r="T342" s="8"/>
      <c r="U342" s="8"/>
      <c r="V342" s="35">
        <f t="shared" si="24"/>
        <v>208007500</v>
      </c>
      <c r="W342" s="35">
        <f t="shared" si="25"/>
        <v>208007500</v>
      </c>
      <c r="X342" s="26" t="s">
        <v>465</v>
      </c>
      <c r="Y342" s="10" t="s">
        <v>19</v>
      </c>
      <c r="Z342" s="147">
        <v>202300000000060</v>
      </c>
      <c r="AA342" s="10" t="s">
        <v>30</v>
      </c>
      <c r="AB342" s="10" t="str">
        <f t="shared" si="23"/>
        <v>3202008</v>
      </c>
      <c r="AC342" s="10"/>
      <c r="AD342" s="10" t="s">
        <v>492</v>
      </c>
      <c r="AE342" s="3"/>
      <c r="AF342" s="3"/>
      <c r="AG342" s="3"/>
      <c r="AH342" s="3"/>
      <c r="AI342" s="3"/>
      <c r="AJ342" s="3"/>
      <c r="AK342" s="3"/>
      <c r="AL342" s="3"/>
      <c r="AM342" s="3"/>
      <c r="AN342" s="3"/>
      <c r="AO342" s="3"/>
      <c r="AP342" s="3"/>
      <c r="AQ342" s="3"/>
      <c r="AR342" s="3"/>
    </row>
    <row r="343" spans="1:44" ht="51" customHeight="1" x14ac:dyDescent="0.3">
      <c r="A343" s="9" t="s">
        <v>0</v>
      </c>
      <c r="B343" s="9" t="e">
        <f>VLOOKUP(#REF!,[1]Dpto!$G$2:$I$1125,2,FALSE)</f>
        <v>#REF!</v>
      </c>
      <c r="C343" s="9" t="str">
        <f>VLOOKUP(X343,[1]Proyectos!$B$2:$D$3,3,FALSE)</f>
        <v>CONSER</v>
      </c>
      <c r="D343" s="9" t="e">
        <f>VLOOKUP(#REF!,[1]Proyectos!$D$6:$E$9,2,FALSE)</f>
        <v>#REF!</v>
      </c>
      <c r="E343" s="9" t="e">
        <f>VLOOKUP(#REF!,[1]Proyectos!$B$12:$C$22,2,FALSE)</f>
        <v>#REF!</v>
      </c>
      <c r="F343" s="9" t="e">
        <f>VLOOKUP(AC343,[1]Indi!$B$9:$C$36,2,FALSE)</f>
        <v>#N/A</v>
      </c>
      <c r="G343" s="9" t="str">
        <f>+IFERROR(IF(D343="MISIONAL",VLOOKUP(#REF!,[1]Actividades!$B$12:$C$25,2,FALSE),IF(D343="TASAS",VLOOKUP(#REF!,[1]Actividades!$B$26:$C$34,2,FALSE),IF(D343="MIPG",VLOOKUP(#REF!,[1]Actividades!$B$35:$C$41,2,FALSE),IF(D343="INFRA",VLOOKUP(#REF!,[1]Actividades!$B$42:$C$44,2,FALSE),"")))),"")</f>
        <v/>
      </c>
      <c r="H343" s="3"/>
      <c r="I343" s="7" t="s">
        <v>1638</v>
      </c>
      <c r="J343" s="10" t="s">
        <v>663</v>
      </c>
      <c r="K343" s="7" t="s">
        <v>152</v>
      </c>
      <c r="L343" s="7" t="s">
        <v>157</v>
      </c>
      <c r="M343" s="7" t="s">
        <v>103</v>
      </c>
      <c r="N343" s="145" t="s">
        <v>466</v>
      </c>
      <c r="O343" s="183" t="s">
        <v>7</v>
      </c>
      <c r="P343" s="7" t="s">
        <v>6</v>
      </c>
      <c r="Q343" s="146">
        <v>305771313</v>
      </c>
      <c r="R343" s="35">
        <v>1578000</v>
      </c>
      <c r="S343" s="8"/>
      <c r="T343" s="8"/>
      <c r="U343" s="8"/>
      <c r="V343" s="35">
        <f t="shared" si="24"/>
        <v>304193313</v>
      </c>
      <c r="W343" s="35">
        <f t="shared" si="25"/>
        <v>304193313</v>
      </c>
      <c r="X343" s="26" t="s">
        <v>465</v>
      </c>
      <c r="Y343" s="10" t="s">
        <v>19</v>
      </c>
      <c r="Z343" s="147">
        <v>202300000000060</v>
      </c>
      <c r="AA343" s="10" t="s">
        <v>493</v>
      </c>
      <c r="AB343" s="10" t="str">
        <f t="shared" si="23"/>
        <v>3202032</v>
      </c>
      <c r="AC343" s="10"/>
      <c r="AD343" s="10" t="s">
        <v>128</v>
      </c>
      <c r="AE343" s="3"/>
      <c r="AF343" s="3"/>
      <c r="AG343" s="3"/>
      <c r="AH343" s="3"/>
      <c r="AI343" s="3"/>
      <c r="AJ343" s="3"/>
      <c r="AK343" s="3"/>
      <c r="AL343" s="3"/>
      <c r="AM343" s="3"/>
      <c r="AN343" s="3"/>
      <c r="AO343" s="3"/>
      <c r="AP343" s="3"/>
      <c r="AQ343" s="3"/>
      <c r="AR343" s="3"/>
    </row>
    <row r="344" spans="1:44" ht="51" customHeight="1" x14ac:dyDescent="0.3">
      <c r="A344" s="9" t="s">
        <v>0</v>
      </c>
      <c r="B344" s="9" t="e">
        <f>VLOOKUP(#REF!,[1]Dpto!$G$2:$I$1125,2,FALSE)</f>
        <v>#REF!</v>
      </c>
      <c r="C344" s="9" t="str">
        <f>VLOOKUP(X344,[1]Proyectos!$B$2:$D$3,3,FALSE)</f>
        <v>CONSER</v>
      </c>
      <c r="D344" s="9" t="e">
        <f>VLOOKUP(#REF!,[1]Proyectos!$D$6:$E$9,2,FALSE)</f>
        <v>#REF!</v>
      </c>
      <c r="E344" s="9" t="e">
        <f>VLOOKUP(#REF!,[1]Proyectos!$B$12:$C$22,2,FALSE)</f>
        <v>#REF!</v>
      </c>
      <c r="F344" s="9" t="e">
        <f>VLOOKUP(AC344,[1]Indi!$B$9:$C$36,2,FALSE)</f>
        <v>#N/A</v>
      </c>
      <c r="G344" s="9" t="str">
        <f>+IFERROR(IF(D344="MISIONAL",VLOOKUP(#REF!,[1]Actividades!$B$12:$C$25,2,FALSE),IF(D344="TASAS",VLOOKUP(#REF!,[1]Actividades!$B$26:$C$34,2,FALSE),IF(D344="MIPG",VLOOKUP(#REF!,[1]Actividades!$B$35:$C$41,2,FALSE),IF(D344="INFRA",VLOOKUP(#REF!,[1]Actividades!$B$42:$C$44,2,FALSE),"")))),"")</f>
        <v/>
      </c>
      <c r="H344" s="3"/>
      <c r="I344" s="7" t="s">
        <v>811</v>
      </c>
      <c r="J344" s="10" t="s">
        <v>663</v>
      </c>
      <c r="K344" s="7" t="s">
        <v>152</v>
      </c>
      <c r="L344" s="7" t="s">
        <v>157</v>
      </c>
      <c r="M344" s="7" t="s">
        <v>13</v>
      </c>
      <c r="N344" s="10" t="s">
        <v>467</v>
      </c>
      <c r="O344" s="183" t="s">
        <v>7</v>
      </c>
      <c r="P344" s="7" t="s">
        <v>6</v>
      </c>
      <c r="Q344" s="146">
        <v>119639974</v>
      </c>
      <c r="R344" s="35"/>
      <c r="S344" s="8">
        <v>21000000</v>
      </c>
      <c r="T344" s="8"/>
      <c r="U344" s="8"/>
      <c r="V344" s="35">
        <f t="shared" si="24"/>
        <v>140639974</v>
      </c>
      <c r="W344" s="35">
        <f t="shared" si="25"/>
        <v>140639974</v>
      </c>
      <c r="X344" s="26" t="s">
        <v>465</v>
      </c>
      <c r="Y344" s="10" t="s">
        <v>19</v>
      </c>
      <c r="Z344" s="147">
        <v>202300000000060</v>
      </c>
      <c r="AA344" s="10" t="s">
        <v>493</v>
      </c>
      <c r="AB344" s="10" t="str">
        <f t="shared" si="23"/>
        <v>3202032</v>
      </c>
      <c r="AC344" s="10"/>
      <c r="AD344" s="10" t="s">
        <v>128</v>
      </c>
      <c r="AE344" s="3"/>
      <c r="AF344" s="3"/>
      <c r="AG344" s="3"/>
      <c r="AH344" s="3"/>
      <c r="AI344" s="3"/>
      <c r="AJ344" s="3"/>
      <c r="AK344" s="3"/>
      <c r="AL344" s="3"/>
      <c r="AM344" s="3"/>
      <c r="AN344" s="3"/>
      <c r="AO344" s="3"/>
      <c r="AP344" s="3"/>
      <c r="AQ344" s="3"/>
      <c r="AR344" s="3"/>
    </row>
    <row r="345" spans="1:44" ht="51" customHeight="1" x14ac:dyDescent="0.3">
      <c r="A345" s="9" t="s">
        <v>0</v>
      </c>
      <c r="B345" s="9" t="e">
        <f>VLOOKUP(#REF!,[1]Dpto!$G$2:$I$1125,2,FALSE)</f>
        <v>#REF!</v>
      </c>
      <c r="C345" s="9" t="str">
        <f>VLOOKUP(X345,[1]Proyectos!$B$2:$D$3,3,FALSE)</f>
        <v>CONSER</v>
      </c>
      <c r="D345" s="9" t="e">
        <f>VLOOKUP(#REF!,[1]Proyectos!$D$6:$E$9,2,FALSE)</f>
        <v>#REF!</v>
      </c>
      <c r="E345" s="9" t="e">
        <f>VLOOKUP(#REF!,[1]Proyectos!$B$12:$C$22,2,FALSE)</f>
        <v>#REF!</v>
      </c>
      <c r="F345" s="9" t="e">
        <f>VLOOKUP(AC345,[1]Indi!$B$9:$C$36,2,FALSE)</f>
        <v>#N/A</v>
      </c>
      <c r="G345" s="9" t="str">
        <f>+IFERROR(IF(D345="MISIONAL",VLOOKUP(#REF!,[1]Actividades!$B$12:$C$25,2,FALSE),IF(D345="TASAS",VLOOKUP(#REF!,[1]Actividades!$B$26:$C$34,2,FALSE),IF(D345="MIPG",VLOOKUP(#REF!,[1]Actividades!$B$35:$C$41,2,FALSE),IF(D345="INFRA",VLOOKUP(#REF!,[1]Actividades!$B$42:$C$44,2,FALSE),"")))),"")</f>
        <v/>
      </c>
      <c r="H345" s="3"/>
      <c r="I345" s="7" t="s">
        <v>812</v>
      </c>
      <c r="J345" s="10" t="s">
        <v>663</v>
      </c>
      <c r="K345" s="7" t="s">
        <v>152</v>
      </c>
      <c r="L345" s="7" t="s">
        <v>157</v>
      </c>
      <c r="M345" s="7" t="s">
        <v>8</v>
      </c>
      <c r="N345" s="145" t="s">
        <v>467</v>
      </c>
      <c r="O345" s="183" t="s">
        <v>7</v>
      </c>
      <c r="P345" s="7" t="s">
        <v>6</v>
      </c>
      <c r="Q345" s="146">
        <v>45001485</v>
      </c>
      <c r="R345" s="35"/>
      <c r="S345" s="8">
        <v>5512666</v>
      </c>
      <c r="T345" s="8"/>
      <c r="U345" s="8"/>
      <c r="V345" s="35">
        <f t="shared" si="24"/>
        <v>50514151</v>
      </c>
      <c r="W345" s="35">
        <f t="shared" si="25"/>
        <v>50514151</v>
      </c>
      <c r="X345" s="26" t="s">
        <v>465</v>
      </c>
      <c r="Y345" s="10" t="s">
        <v>19</v>
      </c>
      <c r="Z345" s="147">
        <v>202300000000060</v>
      </c>
      <c r="AA345" s="10" t="s">
        <v>493</v>
      </c>
      <c r="AB345" s="10" t="str">
        <f t="shared" si="23"/>
        <v>3202032</v>
      </c>
      <c r="AC345" s="10"/>
      <c r="AD345" s="10" t="s">
        <v>128</v>
      </c>
      <c r="AE345" s="3"/>
      <c r="AF345" s="3"/>
      <c r="AG345" s="3"/>
      <c r="AH345" s="3"/>
      <c r="AI345" s="3"/>
      <c r="AJ345" s="3"/>
      <c r="AK345" s="3"/>
      <c r="AL345" s="3"/>
      <c r="AM345" s="3"/>
      <c r="AN345" s="3"/>
      <c r="AO345" s="3"/>
      <c r="AP345" s="3"/>
      <c r="AQ345" s="3"/>
      <c r="AR345" s="3"/>
    </row>
    <row r="346" spans="1:44" ht="51" customHeight="1" x14ac:dyDescent="0.3">
      <c r="A346" s="9" t="s">
        <v>0</v>
      </c>
      <c r="B346" s="9" t="e">
        <f>VLOOKUP(#REF!,[1]Dpto!$G$2:$I$1125,2,FALSE)</f>
        <v>#REF!</v>
      </c>
      <c r="C346" s="9" t="str">
        <f>VLOOKUP(X346,[1]Proyectos!$B$2:$D$3,3,FALSE)</f>
        <v>CONSER</v>
      </c>
      <c r="D346" s="9" t="e">
        <f>VLOOKUP(#REF!,[1]Proyectos!$D$6:$E$9,2,FALSE)</f>
        <v>#REF!</v>
      </c>
      <c r="E346" s="9" t="e">
        <f>VLOOKUP(#REF!,[1]Proyectos!$B$12:$C$22,2,FALSE)</f>
        <v>#REF!</v>
      </c>
      <c r="F346" s="9" t="e">
        <f>VLOOKUP(AC346,[1]Indi!$B$9:$C$36,2,FALSE)</f>
        <v>#N/A</v>
      </c>
      <c r="G346" s="9" t="str">
        <f>+IFERROR(IF(D346="MISIONAL",VLOOKUP(#REF!,[1]Actividades!$B$12:$C$25,2,FALSE),IF(D346="TASAS",VLOOKUP(#REF!,[1]Actividades!$B$26:$C$34,2,FALSE),IF(D346="MIPG",VLOOKUP(#REF!,[1]Actividades!$B$35:$C$41,2,FALSE),IF(D346="INFRA",VLOOKUP(#REF!,[1]Actividades!$B$42:$C$44,2,FALSE),"")))),"")</f>
        <v/>
      </c>
      <c r="H346" s="3"/>
      <c r="I346" s="7" t="s">
        <v>813</v>
      </c>
      <c r="J346" s="10" t="s">
        <v>663</v>
      </c>
      <c r="K346" s="7" t="s">
        <v>152</v>
      </c>
      <c r="L346" s="7" t="s">
        <v>157</v>
      </c>
      <c r="M346" s="7" t="s">
        <v>13</v>
      </c>
      <c r="N346" s="10" t="s">
        <v>467</v>
      </c>
      <c r="O346" s="183" t="s">
        <v>7</v>
      </c>
      <c r="P346" s="7" t="s">
        <v>6</v>
      </c>
      <c r="Q346" s="146">
        <v>30000000</v>
      </c>
      <c r="R346" s="35"/>
      <c r="S346" s="8"/>
      <c r="T346" s="8"/>
      <c r="U346" s="8"/>
      <c r="V346" s="35">
        <f t="shared" si="24"/>
        <v>30000000</v>
      </c>
      <c r="W346" s="35">
        <f t="shared" si="25"/>
        <v>30000000</v>
      </c>
      <c r="X346" s="26" t="s">
        <v>465</v>
      </c>
      <c r="Y346" s="10" t="s">
        <v>19</v>
      </c>
      <c r="Z346" s="147">
        <v>202300000000060</v>
      </c>
      <c r="AA346" s="10" t="s">
        <v>60</v>
      </c>
      <c r="AB346" s="10" t="str">
        <f t="shared" si="23"/>
        <v>3202038</v>
      </c>
      <c r="AC346" s="10"/>
      <c r="AD346" s="10" t="s">
        <v>134</v>
      </c>
      <c r="AE346" s="3"/>
      <c r="AF346" s="3"/>
      <c r="AG346" s="3"/>
      <c r="AH346" s="3"/>
      <c r="AI346" s="3"/>
      <c r="AJ346" s="3"/>
      <c r="AK346" s="3"/>
      <c r="AL346" s="3"/>
      <c r="AM346" s="3"/>
      <c r="AN346" s="3"/>
      <c r="AO346" s="3"/>
      <c r="AP346" s="3"/>
      <c r="AQ346" s="3"/>
      <c r="AR346" s="3"/>
    </row>
    <row r="347" spans="1:44" ht="51" customHeight="1" x14ac:dyDescent="0.3">
      <c r="A347" s="9" t="s">
        <v>0</v>
      </c>
      <c r="B347" s="9" t="e">
        <f>VLOOKUP(#REF!,[1]Dpto!$G$2:$I$1125,2,FALSE)</f>
        <v>#REF!</v>
      </c>
      <c r="C347" s="9" t="str">
        <f>VLOOKUP(X347,[1]Proyectos!$B$2:$D$3,3,FALSE)</f>
        <v>CONSER</v>
      </c>
      <c r="D347" s="9" t="e">
        <f>VLOOKUP(#REF!,[1]Proyectos!$D$6:$E$9,2,FALSE)</f>
        <v>#REF!</v>
      </c>
      <c r="E347" s="9" t="e">
        <f>VLOOKUP(#REF!,[1]Proyectos!$B$12:$C$22,2,FALSE)</f>
        <v>#REF!</v>
      </c>
      <c r="F347" s="9" t="e">
        <f>VLOOKUP(AC347,[1]Indi!$B$9:$C$36,2,FALSE)</f>
        <v>#N/A</v>
      </c>
      <c r="G347" s="9" t="str">
        <f>+IFERROR(IF(D347="MISIONAL",VLOOKUP(#REF!,[1]Actividades!$B$12:$C$25,2,FALSE),IF(D347="TASAS",VLOOKUP(#REF!,[1]Actividades!$B$26:$C$34,2,FALSE),IF(D347="MIPG",VLOOKUP(#REF!,[1]Actividades!$B$35:$C$41,2,FALSE),IF(D347="INFRA",VLOOKUP(#REF!,[1]Actividades!$B$42:$C$44,2,FALSE),"")))),"")</f>
        <v/>
      </c>
      <c r="H347" s="3"/>
      <c r="I347" s="7" t="s">
        <v>1639</v>
      </c>
      <c r="J347" s="10" t="s">
        <v>663</v>
      </c>
      <c r="K347" s="7" t="s">
        <v>152</v>
      </c>
      <c r="L347" s="7" t="s">
        <v>157</v>
      </c>
      <c r="M347" s="7" t="s">
        <v>103</v>
      </c>
      <c r="N347" s="145" t="s">
        <v>466</v>
      </c>
      <c r="O347" s="183" t="s">
        <v>7</v>
      </c>
      <c r="P347" s="7" t="s">
        <v>6</v>
      </c>
      <c r="Q347" s="146">
        <v>29646500</v>
      </c>
      <c r="R347" s="35"/>
      <c r="S347" s="8"/>
      <c r="T347" s="8"/>
      <c r="U347" s="8"/>
      <c r="V347" s="35">
        <f t="shared" si="24"/>
        <v>29646500</v>
      </c>
      <c r="W347" s="35">
        <f t="shared" si="25"/>
        <v>29646500</v>
      </c>
      <c r="X347" s="26" t="s">
        <v>465</v>
      </c>
      <c r="Y347" s="10" t="s">
        <v>19</v>
      </c>
      <c r="Z347" s="147">
        <v>202300000000060</v>
      </c>
      <c r="AA347" s="10" t="s">
        <v>496</v>
      </c>
      <c r="AB347" s="10" t="str">
        <f t="shared" si="23"/>
        <v>3202056</v>
      </c>
      <c r="AC347" s="10"/>
      <c r="AD347" s="10" t="s">
        <v>129</v>
      </c>
      <c r="AE347" s="3"/>
      <c r="AF347" s="3"/>
      <c r="AG347" s="3"/>
      <c r="AH347" s="3"/>
      <c r="AI347" s="3"/>
      <c r="AJ347" s="3"/>
      <c r="AK347" s="3"/>
      <c r="AL347" s="3"/>
      <c r="AM347" s="3"/>
      <c r="AN347" s="3"/>
      <c r="AO347" s="3"/>
      <c r="AP347" s="3"/>
      <c r="AQ347" s="3"/>
      <c r="AR347" s="3"/>
    </row>
    <row r="348" spans="1:44" ht="51" customHeight="1" x14ac:dyDescent="0.3">
      <c r="A348" s="9" t="s">
        <v>0</v>
      </c>
      <c r="B348" s="9" t="e">
        <f>VLOOKUP(#REF!,[1]Dpto!$G$2:$I$1125,2,FALSE)</f>
        <v>#REF!</v>
      </c>
      <c r="C348" s="9" t="str">
        <f>VLOOKUP(X348,[1]Proyectos!$B$2:$D$3,3,FALSE)</f>
        <v>CONSER</v>
      </c>
      <c r="D348" s="9" t="e">
        <f>VLOOKUP(#REF!,[1]Proyectos!$D$6:$E$9,2,FALSE)</f>
        <v>#REF!</v>
      </c>
      <c r="E348" s="9" t="e">
        <f>VLOOKUP(#REF!,[1]Proyectos!$B$12:$C$22,2,FALSE)</f>
        <v>#REF!</v>
      </c>
      <c r="F348" s="9" t="e">
        <f>VLOOKUP(AC348,[1]Indi!$B$9:$C$36,2,FALSE)</f>
        <v>#N/A</v>
      </c>
      <c r="G348" s="9" t="str">
        <f>+IFERROR(IF(D348="MISIONAL",VLOOKUP(#REF!,[1]Actividades!$B$12:$C$25,2,FALSE),IF(D348="TASAS",VLOOKUP(#REF!,[1]Actividades!$B$26:$C$34,2,FALSE),IF(D348="MIPG",VLOOKUP(#REF!,[1]Actividades!$B$35:$C$41,2,FALSE),IF(D348="INFRA",VLOOKUP(#REF!,[1]Actividades!$B$42:$C$44,2,FALSE),"")))),"")</f>
        <v/>
      </c>
      <c r="H348" s="3"/>
      <c r="I348" s="7" t="s">
        <v>815</v>
      </c>
      <c r="J348" s="10" t="s">
        <v>663</v>
      </c>
      <c r="K348" s="7" t="s">
        <v>152</v>
      </c>
      <c r="L348" s="7" t="s">
        <v>157</v>
      </c>
      <c r="M348" s="7" t="s">
        <v>13</v>
      </c>
      <c r="N348" s="7" t="s">
        <v>467</v>
      </c>
      <c r="O348" s="183" t="s">
        <v>7</v>
      </c>
      <c r="P348" s="7" t="s">
        <v>6</v>
      </c>
      <c r="Q348" s="146">
        <v>30000000</v>
      </c>
      <c r="R348" s="35">
        <v>6073368</v>
      </c>
      <c r="S348" s="8"/>
      <c r="T348" s="8"/>
      <c r="U348" s="8"/>
      <c r="V348" s="35">
        <f t="shared" si="24"/>
        <v>23926632</v>
      </c>
      <c r="W348" s="35">
        <f t="shared" si="25"/>
        <v>23926632</v>
      </c>
      <c r="X348" s="26" t="s">
        <v>465</v>
      </c>
      <c r="Y348" s="10" t="s">
        <v>19</v>
      </c>
      <c r="Z348" s="147">
        <v>202300000000060</v>
      </c>
      <c r="AA348" s="10" t="s">
        <v>496</v>
      </c>
      <c r="AB348" s="10" t="str">
        <f t="shared" si="23"/>
        <v>3202056</v>
      </c>
      <c r="AC348" s="10"/>
      <c r="AD348" s="10" t="s">
        <v>129</v>
      </c>
      <c r="AE348" s="3"/>
      <c r="AF348" s="3"/>
      <c r="AG348" s="3"/>
      <c r="AH348" s="3"/>
      <c r="AI348" s="3"/>
      <c r="AJ348" s="3"/>
      <c r="AK348" s="3"/>
      <c r="AL348" s="3"/>
      <c r="AM348" s="3"/>
      <c r="AN348" s="3"/>
      <c r="AO348" s="3"/>
      <c r="AP348" s="3"/>
      <c r="AQ348" s="3"/>
      <c r="AR348" s="3"/>
    </row>
    <row r="349" spans="1:44" ht="51" customHeight="1" x14ac:dyDescent="0.3">
      <c r="A349" s="9" t="s">
        <v>0</v>
      </c>
      <c r="B349" s="9" t="e">
        <f>VLOOKUP(#REF!,[1]Dpto!$G$2:$I$1125,2,FALSE)</f>
        <v>#REF!</v>
      </c>
      <c r="C349" s="9" t="str">
        <f>VLOOKUP(X349,[1]Proyectos!$B$2:$D$3,3,FALSE)</f>
        <v>CONSER</v>
      </c>
      <c r="D349" s="9" t="e">
        <f>VLOOKUP(#REF!,[1]Proyectos!$D$6:$E$9,2,FALSE)</f>
        <v>#REF!</v>
      </c>
      <c r="E349" s="9" t="e">
        <f>VLOOKUP(#REF!,[1]Proyectos!$B$12:$C$22,2,FALSE)</f>
        <v>#REF!</v>
      </c>
      <c r="F349" s="9" t="e">
        <f>VLOOKUP(AC349,[1]Indi!$B$9:$C$36,2,FALSE)</f>
        <v>#N/A</v>
      </c>
      <c r="G349" s="9" t="str">
        <f>+IFERROR(IF(D349="MISIONAL",VLOOKUP(#REF!,[1]Actividades!$B$12:$C$25,2,FALSE),IF(D349="TASAS",VLOOKUP(#REF!,[1]Actividades!$B$26:$C$34,2,FALSE),IF(D349="MIPG",VLOOKUP(#REF!,[1]Actividades!$B$35:$C$41,2,FALSE),IF(D349="INFRA",VLOOKUP(#REF!,[1]Actividades!$B$42:$C$44,2,FALSE),"")))),"")</f>
        <v/>
      </c>
      <c r="H349" s="3"/>
      <c r="I349" s="7" t="s">
        <v>816</v>
      </c>
      <c r="J349" s="10" t="s">
        <v>663</v>
      </c>
      <c r="K349" s="7" t="s">
        <v>152</v>
      </c>
      <c r="L349" s="7" t="s">
        <v>157</v>
      </c>
      <c r="M349" s="7" t="s">
        <v>8</v>
      </c>
      <c r="N349" s="7" t="s">
        <v>467</v>
      </c>
      <c r="O349" s="183" t="s">
        <v>7</v>
      </c>
      <c r="P349" s="7" t="s">
        <v>6</v>
      </c>
      <c r="Q349" s="146">
        <v>73151000</v>
      </c>
      <c r="R349" s="35"/>
      <c r="S349" s="8"/>
      <c r="T349" s="8"/>
      <c r="U349" s="8"/>
      <c r="V349" s="35">
        <f t="shared" si="24"/>
        <v>73151000</v>
      </c>
      <c r="W349" s="35">
        <f t="shared" si="25"/>
        <v>73151000</v>
      </c>
      <c r="X349" s="26" t="s">
        <v>465</v>
      </c>
      <c r="Y349" s="10" t="s">
        <v>19</v>
      </c>
      <c r="Z349" s="147">
        <v>202300000000060</v>
      </c>
      <c r="AA349" s="10" t="s">
        <v>24</v>
      </c>
      <c r="AB349" s="10" t="str">
        <f t="shared" si="23"/>
        <v>3202060</v>
      </c>
      <c r="AC349" s="10"/>
      <c r="AD349" s="10" t="s">
        <v>126</v>
      </c>
      <c r="AE349" s="3"/>
      <c r="AF349" s="3"/>
      <c r="AG349" s="3"/>
      <c r="AH349" s="3"/>
      <c r="AI349" s="3"/>
      <c r="AJ349" s="3"/>
      <c r="AK349" s="3"/>
      <c r="AL349" s="3"/>
      <c r="AM349" s="3"/>
      <c r="AN349" s="3"/>
      <c r="AO349" s="3"/>
      <c r="AP349" s="3"/>
      <c r="AQ349" s="3"/>
      <c r="AR349" s="3"/>
    </row>
    <row r="350" spans="1:44" ht="51" customHeight="1" x14ac:dyDescent="0.3">
      <c r="A350" s="9" t="s">
        <v>0</v>
      </c>
      <c r="B350" s="9" t="e">
        <f>VLOOKUP(#REF!,[1]Dpto!$G$2:$I$1125,2,FALSE)</f>
        <v>#REF!</v>
      </c>
      <c r="C350" s="9" t="str">
        <f>VLOOKUP(X350,[1]Proyectos!$B$2:$D$3,3,FALSE)</f>
        <v>FORTA</v>
      </c>
      <c r="D350" s="9" t="e">
        <f>VLOOKUP(#REF!,[1]Proyectos!$D$6:$E$9,2,FALSE)</f>
        <v>#REF!</v>
      </c>
      <c r="E350" s="9" t="e">
        <f>VLOOKUP(#REF!,[1]Proyectos!$B$12:$C$22,2,FALSE)</f>
        <v>#REF!</v>
      </c>
      <c r="F350" s="9" t="e">
        <f>VLOOKUP(AC350,[1]Indi!$B$9:$C$36,2,FALSE)</f>
        <v>#N/A</v>
      </c>
      <c r="G350" s="9" t="str">
        <f>+IFERROR(IF(D350="MISIONAL",VLOOKUP(#REF!,[1]Actividades!$B$12:$C$25,2,FALSE),IF(D350="TASAS",VLOOKUP(#REF!,[1]Actividades!$B$26:$C$34,2,FALSE),IF(D350="MIPG",VLOOKUP(#REF!,[1]Actividades!$B$35:$C$41,2,FALSE),IF(D350="INFRA",VLOOKUP(#REF!,[1]Actividades!$B$42:$C$44,2,FALSE),"")))),"")</f>
        <v/>
      </c>
      <c r="H350" s="3"/>
      <c r="I350" s="7" t="s">
        <v>817</v>
      </c>
      <c r="J350" s="10" t="s">
        <v>663</v>
      </c>
      <c r="K350" s="7" t="s">
        <v>152</v>
      </c>
      <c r="L350" s="7" t="s">
        <v>157</v>
      </c>
      <c r="M350" s="7" t="s">
        <v>13</v>
      </c>
      <c r="N350" s="149" t="s">
        <v>467</v>
      </c>
      <c r="O350" s="183" t="s">
        <v>7</v>
      </c>
      <c r="P350" s="7" t="s">
        <v>6</v>
      </c>
      <c r="Q350" s="146">
        <v>190000000</v>
      </c>
      <c r="R350" s="35"/>
      <c r="S350" s="8"/>
      <c r="T350" s="8"/>
      <c r="U350" s="8"/>
      <c r="V350" s="35">
        <f t="shared" si="24"/>
        <v>190000000</v>
      </c>
      <c r="W350" s="35">
        <f t="shared" si="25"/>
        <v>190000000</v>
      </c>
      <c r="X350" s="26" t="s">
        <v>1483</v>
      </c>
      <c r="Y350" s="10" t="s">
        <v>4</v>
      </c>
      <c r="Z350" s="147">
        <v>202300000000304</v>
      </c>
      <c r="AA350" s="10" t="s">
        <v>3</v>
      </c>
      <c r="AB350" s="10" t="str">
        <f t="shared" si="23"/>
        <v>3299016</v>
      </c>
      <c r="AC350" s="10"/>
      <c r="AD350" s="10" t="s">
        <v>244</v>
      </c>
      <c r="AE350" s="3"/>
      <c r="AF350" s="3"/>
      <c r="AG350" s="3"/>
      <c r="AH350" s="3"/>
      <c r="AI350" s="3"/>
      <c r="AJ350" s="3"/>
      <c r="AK350" s="3"/>
      <c r="AL350" s="3"/>
      <c r="AM350" s="3"/>
      <c r="AN350" s="3"/>
      <c r="AO350" s="3"/>
      <c r="AP350" s="3"/>
      <c r="AQ350" s="3"/>
      <c r="AR350" s="3"/>
    </row>
    <row r="351" spans="1:44" ht="51" customHeight="1" x14ac:dyDescent="0.3">
      <c r="A351" s="9" t="s">
        <v>0</v>
      </c>
      <c r="B351" s="9" t="e">
        <f>VLOOKUP(#REF!,[1]Dpto!$G$2:$I$1125,2,FALSE)</f>
        <v>#REF!</v>
      </c>
      <c r="C351" s="9" t="str">
        <f>VLOOKUP(X351,[1]Proyectos!$B$2:$D$3,3,FALSE)</f>
        <v>CONSER</v>
      </c>
      <c r="D351" s="9" t="e">
        <f>VLOOKUP(#REF!,[1]Proyectos!$D$6:$E$9,2,FALSE)</f>
        <v>#REF!</v>
      </c>
      <c r="E351" s="9" t="e">
        <f>VLOOKUP(#REF!,[1]Proyectos!$B$12:$C$22,2,FALSE)</f>
        <v>#REF!</v>
      </c>
      <c r="F351" s="9" t="e">
        <f>VLOOKUP(AC351,[1]Indi!$B$9:$C$36,2,FALSE)</f>
        <v>#N/A</v>
      </c>
      <c r="G351" s="9" t="str">
        <f>+IFERROR(IF(D351="MISIONAL",VLOOKUP(#REF!,[1]Actividades!$B$12:$C$25,2,FALSE),IF(D351="TASAS",VLOOKUP(#REF!,[1]Actividades!$B$26:$C$34,2,FALSE),IF(D351="MIPG",VLOOKUP(#REF!,[1]Actividades!$B$35:$C$41,2,FALSE),IF(D351="INFRA",VLOOKUP(#REF!,[1]Actividades!$B$42:$C$44,2,FALSE),"")))),"")</f>
        <v/>
      </c>
      <c r="H351" s="3"/>
      <c r="I351" s="7" t="s">
        <v>1640</v>
      </c>
      <c r="J351" s="10" t="s">
        <v>663</v>
      </c>
      <c r="K351" s="10" t="s">
        <v>178</v>
      </c>
      <c r="L351" s="7" t="s">
        <v>190</v>
      </c>
      <c r="M351" s="7" t="s">
        <v>103</v>
      </c>
      <c r="N351" s="7" t="s">
        <v>466</v>
      </c>
      <c r="O351" s="183" t="s">
        <v>7</v>
      </c>
      <c r="P351" s="7" t="s">
        <v>6</v>
      </c>
      <c r="Q351" s="146">
        <v>79475000</v>
      </c>
      <c r="R351" s="35"/>
      <c r="S351" s="8">
        <v>1685833</v>
      </c>
      <c r="T351" s="8"/>
      <c r="U351" s="8"/>
      <c r="V351" s="35">
        <f t="shared" ref="V351:V412" si="26">+Q351-R351+S351</f>
        <v>81160833</v>
      </c>
      <c r="W351" s="35">
        <f t="shared" ref="W351:W412" si="27">+Q351-R351+S351-T351+U351</f>
        <v>81160833</v>
      </c>
      <c r="X351" s="26" t="s">
        <v>465</v>
      </c>
      <c r="Y351" s="10" t="s">
        <v>19</v>
      </c>
      <c r="Z351" s="147">
        <v>202300000000060</v>
      </c>
      <c r="AA351" s="147" t="s">
        <v>30</v>
      </c>
      <c r="AB351" s="10" t="str">
        <f t="shared" si="23"/>
        <v>3202008</v>
      </c>
      <c r="AC351" s="10"/>
      <c r="AD351" s="10" t="s">
        <v>123</v>
      </c>
      <c r="AE351" s="3"/>
      <c r="AF351" s="3"/>
      <c r="AG351" s="3"/>
      <c r="AH351" s="3"/>
      <c r="AI351" s="3"/>
      <c r="AJ351" s="3"/>
      <c r="AK351" s="3"/>
      <c r="AL351" s="3"/>
      <c r="AM351" s="3"/>
      <c r="AN351" s="3"/>
      <c r="AO351" s="3"/>
      <c r="AP351" s="3"/>
      <c r="AQ351" s="3"/>
      <c r="AR351" s="3"/>
    </row>
    <row r="352" spans="1:44" ht="51" customHeight="1" x14ac:dyDescent="0.3">
      <c r="A352" s="9" t="s">
        <v>0</v>
      </c>
      <c r="B352" s="9" t="e">
        <f>VLOOKUP(#REF!,[1]Dpto!$G$2:$I$1125,2,FALSE)</f>
        <v>#REF!</v>
      </c>
      <c r="C352" s="9" t="e">
        <f>VLOOKUP(X352,[1]Proyectos!$B$2:$D$3,3,FALSE)</f>
        <v>#N/A</v>
      </c>
      <c r="D352" s="9" t="e">
        <f>VLOOKUP(#REF!,[1]Proyectos!$D$6:$E$9,2,FALSE)</f>
        <v>#REF!</v>
      </c>
      <c r="E352" s="9" t="e">
        <f>VLOOKUP(#REF!,[1]Proyectos!$B$12:$C$22,2,FALSE)</f>
        <v>#REF!</v>
      </c>
      <c r="F352" s="9" t="e">
        <f>VLOOKUP(AC352,[1]Indi!$B$9:$C$36,2,FALSE)</f>
        <v>#N/A</v>
      </c>
      <c r="G352" s="9" t="str">
        <f>+IFERROR(IF(D352="MISIONAL",VLOOKUP(#REF!,[1]Actividades!$B$12:$C$25,2,FALSE),IF(D352="TASAS",VLOOKUP(#REF!,[1]Actividades!$B$26:$C$34,2,FALSE),IF(D352="MIPG",VLOOKUP(#REF!,[1]Actividades!$B$35:$C$41,2,FALSE),IF(D352="INFRA",VLOOKUP(#REF!,[1]Actividades!$B$42:$C$44,2,FALSE),"")))),"")</f>
        <v/>
      </c>
      <c r="H352" s="3"/>
      <c r="I352" s="7" t="s">
        <v>820</v>
      </c>
      <c r="J352" s="10" t="s">
        <v>663</v>
      </c>
      <c r="K352" s="10" t="s">
        <v>178</v>
      </c>
      <c r="L352" s="7" t="s">
        <v>190</v>
      </c>
      <c r="M352" s="7" t="s">
        <v>13</v>
      </c>
      <c r="N352" s="7" t="s">
        <v>467</v>
      </c>
      <c r="O352" s="183" t="s">
        <v>7</v>
      </c>
      <c r="P352" s="7" t="s">
        <v>6</v>
      </c>
      <c r="Q352" s="146">
        <v>79475000</v>
      </c>
      <c r="R352" s="35"/>
      <c r="S352" s="8"/>
      <c r="T352" s="8"/>
      <c r="U352" s="8"/>
      <c r="V352" s="35">
        <f t="shared" si="26"/>
        <v>79475000</v>
      </c>
      <c r="W352" s="35">
        <f t="shared" si="27"/>
        <v>79475000</v>
      </c>
      <c r="X352" s="26"/>
      <c r="Y352" s="10" t="s">
        <v>19</v>
      </c>
      <c r="Z352" s="147">
        <v>202300000000060</v>
      </c>
      <c r="AA352" s="147" t="s">
        <v>30</v>
      </c>
      <c r="AB352" s="10" t="str">
        <f t="shared" si="23"/>
        <v>3202008</v>
      </c>
      <c r="AC352" s="10"/>
      <c r="AD352" s="10" t="s">
        <v>123</v>
      </c>
      <c r="AE352" s="3"/>
      <c r="AF352" s="3"/>
      <c r="AG352" s="3"/>
      <c r="AH352" s="3"/>
      <c r="AI352" s="3"/>
      <c r="AJ352" s="3"/>
      <c r="AK352" s="3"/>
      <c r="AL352" s="3"/>
      <c r="AM352" s="3"/>
      <c r="AN352" s="3"/>
      <c r="AO352" s="3"/>
      <c r="AP352" s="3"/>
      <c r="AQ352" s="3"/>
      <c r="AR352" s="3"/>
    </row>
    <row r="353" spans="1:44" ht="51" customHeight="1" x14ac:dyDescent="0.3">
      <c r="A353" s="9" t="s">
        <v>0</v>
      </c>
      <c r="B353" s="9" t="e">
        <f>VLOOKUP(#REF!,[1]Dpto!$G$2:$I$1125,2,FALSE)</f>
        <v>#REF!</v>
      </c>
      <c r="C353" s="9" t="e">
        <f>VLOOKUP(X353,[1]Proyectos!$B$2:$D$3,3,FALSE)</f>
        <v>#N/A</v>
      </c>
      <c r="D353" s="9" t="e">
        <f>VLOOKUP(#REF!,[1]Proyectos!$D$6:$E$9,2,FALSE)</f>
        <v>#REF!</v>
      </c>
      <c r="E353" s="9" t="e">
        <f>VLOOKUP(#REF!,[1]Proyectos!$B$12:$C$22,2,FALSE)</f>
        <v>#REF!</v>
      </c>
      <c r="F353" s="9" t="e">
        <f>VLOOKUP(AC353,[1]Indi!$B$9:$C$36,2,FALSE)</f>
        <v>#N/A</v>
      </c>
      <c r="G353" s="9" t="str">
        <f>+IFERROR(IF(D353="MISIONAL",VLOOKUP(#REF!,[1]Actividades!$B$12:$C$25,2,FALSE),IF(D353="TASAS",VLOOKUP(#REF!,[1]Actividades!$B$26:$C$34,2,FALSE),IF(D353="MIPG",VLOOKUP(#REF!,[1]Actividades!$B$35:$C$41,2,FALSE),IF(D353="INFRA",VLOOKUP(#REF!,[1]Actividades!$B$42:$C$44,2,FALSE),"")))),"")</f>
        <v/>
      </c>
      <c r="H353" s="3"/>
      <c r="I353" s="7" t="s">
        <v>821</v>
      </c>
      <c r="J353" s="10" t="s">
        <v>663</v>
      </c>
      <c r="K353" s="10" t="s">
        <v>178</v>
      </c>
      <c r="L353" s="7" t="s">
        <v>190</v>
      </c>
      <c r="M353" s="7" t="s">
        <v>13</v>
      </c>
      <c r="N353" s="7" t="s">
        <v>467</v>
      </c>
      <c r="O353" s="183" t="s">
        <v>7</v>
      </c>
      <c r="P353" s="7" t="s">
        <v>154</v>
      </c>
      <c r="Q353" s="146">
        <v>64000000</v>
      </c>
      <c r="R353" s="35"/>
      <c r="S353" s="8"/>
      <c r="T353" s="8"/>
      <c r="U353" s="8"/>
      <c r="V353" s="35">
        <f t="shared" si="26"/>
        <v>64000000</v>
      </c>
      <c r="W353" s="35">
        <f t="shared" si="27"/>
        <v>64000000</v>
      </c>
      <c r="X353" s="26"/>
      <c r="Y353" s="10" t="s">
        <v>19</v>
      </c>
      <c r="Z353" s="147">
        <v>202300000000060</v>
      </c>
      <c r="AA353" s="147" t="s">
        <v>30</v>
      </c>
      <c r="AB353" s="10" t="str">
        <f t="shared" si="23"/>
        <v>3202008</v>
      </c>
      <c r="AC353" s="10"/>
      <c r="AD353" s="10" t="s">
        <v>123</v>
      </c>
      <c r="AE353" s="3"/>
      <c r="AF353" s="3"/>
      <c r="AG353" s="3"/>
      <c r="AH353" s="3"/>
      <c r="AI353" s="3"/>
      <c r="AJ353" s="3"/>
      <c r="AK353" s="3"/>
      <c r="AL353" s="3"/>
      <c r="AM353" s="3"/>
      <c r="AN353" s="3"/>
      <c r="AO353" s="3"/>
      <c r="AP353" s="3"/>
      <c r="AQ353" s="3"/>
      <c r="AR353" s="3"/>
    </row>
    <row r="354" spans="1:44" ht="51" customHeight="1" x14ac:dyDescent="0.3">
      <c r="A354" s="9" t="s">
        <v>0</v>
      </c>
      <c r="B354" s="9" t="e">
        <f>VLOOKUP(#REF!,[1]Dpto!$G$2:$I$1125,2,FALSE)</f>
        <v>#REF!</v>
      </c>
      <c r="C354" s="9" t="str">
        <f>VLOOKUP(X354,[1]Proyectos!$B$2:$D$3,3,FALSE)</f>
        <v>CONSER</v>
      </c>
      <c r="D354" s="9" t="e">
        <f>VLOOKUP(#REF!,[1]Proyectos!$D$6:$E$9,2,FALSE)</f>
        <v>#REF!</v>
      </c>
      <c r="E354" s="9" t="e">
        <f>VLOOKUP(#REF!,[1]Proyectos!$B$12:$C$22,2,FALSE)</f>
        <v>#REF!</v>
      </c>
      <c r="F354" s="9" t="e">
        <f>VLOOKUP(AC354,[1]Indi!$B$9:$C$36,2,FALSE)</f>
        <v>#N/A</v>
      </c>
      <c r="G354" s="9" t="str">
        <f>+IFERROR(IF(D354="MISIONAL",VLOOKUP(#REF!,[1]Actividades!$B$12:$C$25,2,FALSE),IF(D354="TASAS",VLOOKUP(#REF!,[1]Actividades!$B$26:$C$34,2,FALSE),IF(D354="MIPG",VLOOKUP(#REF!,[1]Actividades!$B$35:$C$41,2,FALSE),IF(D354="INFRA",VLOOKUP(#REF!,[1]Actividades!$B$42:$C$44,2,FALSE),"")))),"")</f>
        <v/>
      </c>
      <c r="H354" s="3"/>
      <c r="I354" s="7" t="s">
        <v>1641</v>
      </c>
      <c r="J354" s="10" t="s">
        <v>663</v>
      </c>
      <c r="K354" s="10" t="s">
        <v>178</v>
      </c>
      <c r="L354" s="7" t="s">
        <v>190</v>
      </c>
      <c r="M354" s="7" t="s">
        <v>103</v>
      </c>
      <c r="N354" s="7" t="s">
        <v>466</v>
      </c>
      <c r="O354" s="183" t="s">
        <v>7</v>
      </c>
      <c r="P354" s="7" t="s">
        <v>6</v>
      </c>
      <c r="Q354" s="146">
        <v>79475000</v>
      </c>
      <c r="R354" s="35"/>
      <c r="S354" s="8"/>
      <c r="T354" s="8"/>
      <c r="U354" s="8"/>
      <c r="V354" s="35">
        <f t="shared" si="26"/>
        <v>79475000</v>
      </c>
      <c r="W354" s="35">
        <f t="shared" si="27"/>
        <v>79475000</v>
      </c>
      <c r="X354" s="26" t="s">
        <v>465</v>
      </c>
      <c r="Y354" s="10" t="s">
        <v>19</v>
      </c>
      <c r="Z354" s="147">
        <v>202300000000060</v>
      </c>
      <c r="AA354" s="147" t="s">
        <v>30</v>
      </c>
      <c r="AB354" s="10" t="str">
        <f t="shared" si="23"/>
        <v>3202008</v>
      </c>
      <c r="AC354" s="10"/>
      <c r="AD354" s="10" t="s">
        <v>191</v>
      </c>
      <c r="AE354" s="3"/>
      <c r="AF354" s="3"/>
      <c r="AG354" s="3"/>
      <c r="AH354" s="3"/>
      <c r="AI354" s="3"/>
      <c r="AJ354" s="3"/>
      <c r="AK354" s="3"/>
      <c r="AL354" s="3"/>
      <c r="AM354" s="3"/>
      <c r="AN354" s="3"/>
      <c r="AO354" s="3"/>
      <c r="AP354" s="3"/>
      <c r="AQ354" s="3"/>
      <c r="AR354" s="3"/>
    </row>
    <row r="355" spans="1:44" ht="51" customHeight="1" x14ac:dyDescent="0.3">
      <c r="A355" s="9" t="s">
        <v>0</v>
      </c>
      <c r="B355" s="9" t="e">
        <f>VLOOKUP(#REF!,[1]Dpto!$G$2:$I$1125,2,FALSE)</f>
        <v>#REF!</v>
      </c>
      <c r="C355" s="9" t="str">
        <f>VLOOKUP(X355,[1]Proyectos!$B$2:$D$3,3,FALSE)</f>
        <v>CONSER</v>
      </c>
      <c r="D355" s="9" t="e">
        <f>VLOOKUP(#REF!,[1]Proyectos!$D$6:$E$9,2,FALSE)</f>
        <v>#REF!</v>
      </c>
      <c r="E355" s="9" t="e">
        <f>VLOOKUP(#REF!,[1]Proyectos!$B$12:$C$22,2,FALSE)</f>
        <v>#REF!</v>
      </c>
      <c r="F355" s="9" t="e">
        <f>VLOOKUP(AC355,[1]Indi!$B$9:$C$36,2,FALSE)</f>
        <v>#N/A</v>
      </c>
      <c r="G355" s="9" t="str">
        <f>+IFERROR(IF(D355="MISIONAL",VLOOKUP(#REF!,[1]Actividades!$B$12:$C$25,2,FALSE),IF(D355="TASAS",VLOOKUP(#REF!,[1]Actividades!$B$26:$C$34,2,FALSE),IF(D355="MIPG",VLOOKUP(#REF!,[1]Actividades!$B$35:$C$41,2,FALSE),IF(D355="INFRA",VLOOKUP(#REF!,[1]Actividades!$B$42:$C$44,2,FALSE),"")))),"")</f>
        <v/>
      </c>
      <c r="H355" s="3"/>
      <c r="I355" s="7" t="s">
        <v>1642</v>
      </c>
      <c r="J355" s="10" t="s">
        <v>663</v>
      </c>
      <c r="K355" s="10" t="s">
        <v>178</v>
      </c>
      <c r="L355" s="7" t="s">
        <v>190</v>
      </c>
      <c r="M355" s="7" t="s">
        <v>103</v>
      </c>
      <c r="N355" s="7" t="s">
        <v>466</v>
      </c>
      <c r="O355" s="183" t="s">
        <v>7</v>
      </c>
      <c r="P355" s="7" t="s">
        <v>6</v>
      </c>
      <c r="Q355" s="146">
        <v>79475000</v>
      </c>
      <c r="R355" s="35"/>
      <c r="S355" s="8">
        <v>722500</v>
      </c>
      <c r="T355" s="8"/>
      <c r="U355" s="8"/>
      <c r="V355" s="35">
        <f t="shared" si="26"/>
        <v>80197500</v>
      </c>
      <c r="W355" s="35">
        <f t="shared" si="27"/>
        <v>80197500</v>
      </c>
      <c r="X355" s="26" t="s">
        <v>465</v>
      </c>
      <c r="Y355" s="10" t="s">
        <v>19</v>
      </c>
      <c r="Z355" s="147">
        <v>202300000000060</v>
      </c>
      <c r="AA355" s="147" t="s">
        <v>30</v>
      </c>
      <c r="AB355" s="10" t="str">
        <f t="shared" si="23"/>
        <v>3202008</v>
      </c>
      <c r="AC355" s="10"/>
      <c r="AD355" s="10" t="s">
        <v>143</v>
      </c>
      <c r="AE355" s="3"/>
      <c r="AF355" s="3"/>
      <c r="AG355" s="3"/>
      <c r="AH355" s="3"/>
      <c r="AI355" s="3"/>
      <c r="AJ355" s="3"/>
      <c r="AK355" s="3"/>
      <c r="AL355" s="3"/>
      <c r="AM355" s="3"/>
      <c r="AN355" s="3"/>
      <c r="AO355" s="3"/>
      <c r="AP355" s="3"/>
      <c r="AQ355" s="3"/>
      <c r="AR355" s="3"/>
    </row>
    <row r="356" spans="1:44" ht="51" customHeight="1" x14ac:dyDescent="0.3">
      <c r="A356" s="9" t="s">
        <v>0</v>
      </c>
      <c r="B356" s="9" t="e">
        <f>VLOOKUP(#REF!,[1]Dpto!$G$2:$I$1125,2,FALSE)</f>
        <v>#REF!</v>
      </c>
      <c r="C356" s="9" t="str">
        <f>VLOOKUP(X356,[1]Proyectos!$B$2:$D$3,3,FALSE)</f>
        <v>CONSER</v>
      </c>
      <c r="D356" s="9" t="e">
        <f>VLOOKUP(#REF!,[1]Proyectos!$D$6:$E$9,2,FALSE)</f>
        <v>#REF!</v>
      </c>
      <c r="E356" s="9" t="e">
        <f>VLOOKUP(#REF!,[1]Proyectos!$B$12:$C$22,2,FALSE)</f>
        <v>#REF!</v>
      </c>
      <c r="F356" s="9" t="e">
        <f>VLOOKUP(AC356,[1]Indi!$B$9:$C$36,2,FALSE)</f>
        <v>#N/A</v>
      </c>
      <c r="G356" s="9" t="str">
        <f>+IFERROR(IF(D356="MISIONAL",VLOOKUP(#REF!,[1]Actividades!$B$12:$C$25,2,FALSE),IF(D356="TASAS",VLOOKUP(#REF!,[1]Actividades!$B$26:$C$34,2,FALSE),IF(D356="MIPG",VLOOKUP(#REF!,[1]Actividades!$B$35:$C$41,2,FALSE),IF(D356="INFRA",VLOOKUP(#REF!,[1]Actividades!$B$42:$C$44,2,FALSE),"")))),"")</f>
        <v/>
      </c>
      <c r="H356" s="3"/>
      <c r="I356" s="7" t="s">
        <v>1643</v>
      </c>
      <c r="J356" s="10" t="s">
        <v>663</v>
      </c>
      <c r="K356" s="10" t="s">
        <v>178</v>
      </c>
      <c r="L356" s="7" t="s">
        <v>190</v>
      </c>
      <c r="M356" s="7" t="s">
        <v>103</v>
      </c>
      <c r="N356" s="7" t="s">
        <v>466</v>
      </c>
      <c r="O356" s="183" t="s">
        <v>7</v>
      </c>
      <c r="P356" s="7" t="s">
        <v>6</v>
      </c>
      <c r="Q356" s="146">
        <v>850366434</v>
      </c>
      <c r="R356" s="242">
        <v>130000000</v>
      </c>
      <c r="S356" s="8">
        <f>39808400+4644703+780127</f>
        <v>45233230</v>
      </c>
      <c r="T356" s="8"/>
      <c r="U356" s="8"/>
      <c r="V356" s="35">
        <f t="shared" si="26"/>
        <v>765599664</v>
      </c>
      <c r="W356" s="35">
        <f t="shared" si="27"/>
        <v>765599664</v>
      </c>
      <c r="X356" s="26" t="s">
        <v>465</v>
      </c>
      <c r="Y356" s="10" t="s">
        <v>19</v>
      </c>
      <c r="Z356" s="147">
        <v>202300000000060</v>
      </c>
      <c r="AA356" s="147" t="s">
        <v>30</v>
      </c>
      <c r="AB356" s="10" t="str">
        <f t="shared" si="23"/>
        <v>3202008</v>
      </c>
      <c r="AC356" s="10"/>
      <c r="AD356" s="10" t="s">
        <v>135</v>
      </c>
      <c r="AE356" s="3"/>
      <c r="AF356" s="3"/>
      <c r="AG356" s="3"/>
      <c r="AH356" s="3"/>
      <c r="AI356" s="3"/>
      <c r="AJ356" s="3"/>
      <c r="AK356" s="3"/>
      <c r="AL356" s="3"/>
      <c r="AM356" s="3"/>
      <c r="AN356" s="3"/>
      <c r="AO356" s="3"/>
      <c r="AP356" s="3"/>
      <c r="AQ356" s="3"/>
      <c r="AR356" s="3"/>
    </row>
    <row r="357" spans="1:44" ht="51" customHeight="1" x14ac:dyDescent="0.3">
      <c r="A357" s="9" t="s">
        <v>0</v>
      </c>
      <c r="B357" s="9" t="e">
        <f>VLOOKUP(#REF!,[1]Dpto!$G$2:$I$1125,2,FALSE)</f>
        <v>#REF!</v>
      </c>
      <c r="C357" s="9" t="e">
        <f>VLOOKUP(X357,[1]Proyectos!$B$2:$D$3,3,FALSE)</f>
        <v>#N/A</v>
      </c>
      <c r="D357" s="9" t="e">
        <f>VLOOKUP(#REF!,[1]Proyectos!$D$6:$E$9,2,FALSE)</f>
        <v>#REF!</v>
      </c>
      <c r="E357" s="9" t="e">
        <f>VLOOKUP(#REF!,[1]Proyectos!$B$12:$C$22,2,FALSE)</f>
        <v>#REF!</v>
      </c>
      <c r="F357" s="9" t="e">
        <f>VLOOKUP(AC357,[1]Indi!$B$9:$C$36,2,FALSE)</f>
        <v>#N/A</v>
      </c>
      <c r="G357" s="9" t="str">
        <f>+IFERROR(IF(D357="MISIONAL",VLOOKUP(#REF!,[1]Actividades!$B$12:$C$25,2,FALSE),IF(D357="TASAS",VLOOKUP(#REF!,[1]Actividades!$B$26:$C$34,2,FALSE),IF(D357="MIPG",VLOOKUP(#REF!,[1]Actividades!$B$35:$C$41,2,FALSE),IF(D357="INFRA",VLOOKUP(#REF!,[1]Actividades!$B$42:$C$44,2,FALSE),"")))),"")</f>
        <v/>
      </c>
      <c r="H357" s="3"/>
      <c r="I357" s="7" t="s">
        <v>825</v>
      </c>
      <c r="J357" s="10" t="s">
        <v>663</v>
      </c>
      <c r="K357" s="10" t="s">
        <v>178</v>
      </c>
      <c r="L357" s="7" t="s">
        <v>190</v>
      </c>
      <c r="M357" s="7" t="s">
        <v>13</v>
      </c>
      <c r="N357" s="7" t="s">
        <v>467</v>
      </c>
      <c r="O357" s="183" t="s">
        <v>7</v>
      </c>
      <c r="P357" s="7" t="s">
        <v>6</v>
      </c>
      <c r="Q357" s="146">
        <v>299848071</v>
      </c>
      <c r="R357" s="35">
        <f>10250759+4788607</f>
        <v>15039366</v>
      </c>
      <c r="S357" s="8"/>
      <c r="T357" s="8"/>
      <c r="U357" s="8"/>
      <c r="V357" s="35">
        <f t="shared" si="26"/>
        <v>284808705</v>
      </c>
      <c r="W357" s="35">
        <f t="shared" si="27"/>
        <v>284808705</v>
      </c>
      <c r="X357" s="26"/>
      <c r="Y357" s="10" t="s">
        <v>19</v>
      </c>
      <c r="Z357" s="147">
        <v>202300000000060</v>
      </c>
      <c r="AA357" s="147" t="s">
        <v>30</v>
      </c>
      <c r="AB357" s="10" t="str">
        <f t="shared" si="23"/>
        <v>3202008</v>
      </c>
      <c r="AC357" s="10"/>
      <c r="AD357" s="10" t="s">
        <v>135</v>
      </c>
      <c r="AE357" s="3"/>
      <c r="AF357" s="3"/>
      <c r="AG357" s="3"/>
      <c r="AH357" s="3"/>
      <c r="AI357" s="3"/>
      <c r="AJ357" s="3"/>
      <c r="AK357" s="3"/>
      <c r="AL357" s="3"/>
      <c r="AM357" s="3"/>
      <c r="AN357" s="3"/>
      <c r="AO357" s="3"/>
      <c r="AP357" s="3"/>
      <c r="AQ357" s="3"/>
      <c r="AR357" s="3"/>
    </row>
    <row r="358" spans="1:44" ht="51" customHeight="1" x14ac:dyDescent="0.3">
      <c r="A358" s="9" t="s">
        <v>0</v>
      </c>
      <c r="B358" s="9" t="e">
        <f>VLOOKUP(#REF!,[1]Dpto!$G$2:$I$1125,2,FALSE)</f>
        <v>#REF!</v>
      </c>
      <c r="C358" s="9" t="e">
        <f>VLOOKUP(X358,[1]Proyectos!$B$2:$D$3,3,FALSE)</f>
        <v>#N/A</v>
      </c>
      <c r="D358" s="9" t="e">
        <f>VLOOKUP(#REF!,[1]Proyectos!$D$6:$E$9,2,FALSE)</f>
        <v>#REF!</v>
      </c>
      <c r="E358" s="9" t="e">
        <f>VLOOKUP(#REF!,[1]Proyectos!$B$12:$C$22,2,FALSE)</f>
        <v>#REF!</v>
      </c>
      <c r="F358" s="9" t="e">
        <f>VLOOKUP(AC358,[1]Indi!$B$9:$C$36,2,FALSE)</f>
        <v>#N/A</v>
      </c>
      <c r="G358" s="9" t="str">
        <f>+IFERROR(IF(D358="MISIONAL",VLOOKUP(#REF!,[1]Actividades!$B$12:$C$25,2,FALSE),IF(D358="TASAS",VLOOKUP(#REF!,[1]Actividades!$B$26:$C$34,2,FALSE),IF(D358="MIPG",VLOOKUP(#REF!,[1]Actividades!$B$35:$C$41,2,FALSE),IF(D358="INFRA",VLOOKUP(#REF!,[1]Actividades!$B$42:$C$44,2,FALSE),"")))),"")</f>
        <v/>
      </c>
      <c r="H358" s="3"/>
      <c r="I358" s="7" t="s">
        <v>826</v>
      </c>
      <c r="J358" s="10" t="s">
        <v>663</v>
      </c>
      <c r="K358" s="10" t="s">
        <v>178</v>
      </c>
      <c r="L358" s="7" t="s">
        <v>190</v>
      </c>
      <c r="M358" s="7" t="s">
        <v>8</v>
      </c>
      <c r="N358" s="7" t="s">
        <v>467</v>
      </c>
      <c r="O358" s="183" t="s">
        <v>7</v>
      </c>
      <c r="P358" s="7" t="s">
        <v>6</v>
      </c>
      <c r="Q358" s="146">
        <v>379335956</v>
      </c>
      <c r="R358" s="35">
        <v>4212047</v>
      </c>
      <c r="S358" s="8">
        <v>16178562.000000002</v>
      </c>
      <c r="T358" s="8"/>
      <c r="U358" s="8"/>
      <c r="V358" s="35">
        <f t="shared" si="26"/>
        <v>391302471</v>
      </c>
      <c r="W358" s="35">
        <f t="shared" si="27"/>
        <v>391302471</v>
      </c>
      <c r="X358" s="26"/>
      <c r="Y358" s="10" t="s">
        <v>19</v>
      </c>
      <c r="Z358" s="147">
        <v>202300000000060</v>
      </c>
      <c r="AA358" s="147" t="s">
        <v>30</v>
      </c>
      <c r="AB358" s="10" t="str">
        <f t="shared" si="23"/>
        <v>3202008</v>
      </c>
      <c r="AC358" s="10"/>
      <c r="AD358" s="10" t="s">
        <v>135</v>
      </c>
      <c r="AE358" s="3"/>
      <c r="AF358" s="3"/>
      <c r="AG358" s="3"/>
      <c r="AH358" s="3"/>
      <c r="AI358" s="3"/>
      <c r="AJ358" s="3"/>
      <c r="AK358" s="3"/>
      <c r="AL358" s="3"/>
      <c r="AM358" s="3"/>
      <c r="AN358" s="3"/>
      <c r="AO358" s="3"/>
      <c r="AP358" s="3"/>
      <c r="AQ358" s="3"/>
      <c r="AR358" s="3"/>
    </row>
    <row r="359" spans="1:44" ht="51" customHeight="1" x14ac:dyDescent="0.3">
      <c r="A359" s="9" t="s">
        <v>0</v>
      </c>
      <c r="B359" s="9" t="e">
        <f>VLOOKUP(#REF!,[1]Dpto!$G$2:$I$1125,2,FALSE)</f>
        <v>#REF!</v>
      </c>
      <c r="C359" s="9" t="str">
        <f>VLOOKUP(X359,[1]Proyectos!$B$2:$D$3,3,FALSE)</f>
        <v>CONSER</v>
      </c>
      <c r="D359" s="9" t="e">
        <f>VLOOKUP(#REF!,[1]Proyectos!$D$6:$E$9,2,FALSE)</f>
        <v>#REF!</v>
      </c>
      <c r="E359" s="9" t="e">
        <f>VLOOKUP(#REF!,[1]Proyectos!$B$12:$C$22,2,FALSE)</f>
        <v>#REF!</v>
      </c>
      <c r="F359" s="9" t="e">
        <f>VLOOKUP(AC359,[1]Indi!$B$9:$C$36,2,FALSE)</f>
        <v>#N/A</v>
      </c>
      <c r="G359" s="9" t="str">
        <f>+IFERROR(IF(D359="MISIONAL",VLOOKUP(#REF!,[1]Actividades!$B$12:$C$25,2,FALSE),IF(D359="TASAS",VLOOKUP(#REF!,[1]Actividades!$B$26:$C$34,2,FALSE),IF(D359="MIPG",VLOOKUP(#REF!,[1]Actividades!$B$35:$C$41,2,FALSE),IF(D359="INFRA",VLOOKUP(#REF!,[1]Actividades!$B$42:$C$44,2,FALSE),"")))),"")</f>
        <v/>
      </c>
      <c r="H359" s="3"/>
      <c r="I359" s="7" t="s">
        <v>1644</v>
      </c>
      <c r="J359" s="10" t="s">
        <v>663</v>
      </c>
      <c r="K359" s="10" t="s">
        <v>178</v>
      </c>
      <c r="L359" s="7" t="s">
        <v>190</v>
      </c>
      <c r="M359" s="7" t="s">
        <v>103</v>
      </c>
      <c r="N359" s="149" t="s">
        <v>466</v>
      </c>
      <c r="O359" s="183" t="s">
        <v>7</v>
      </c>
      <c r="P359" s="7" t="s">
        <v>6</v>
      </c>
      <c r="Q359" s="146">
        <v>79475000</v>
      </c>
      <c r="R359" s="35"/>
      <c r="S359" s="8">
        <v>1685833</v>
      </c>
      <c r="T359" s="8"/>
      <c r="U359" s="8"/>
      <c r="V359" s="35">
        <f t="shared" si="26"/>
        <v>81160833</v>
      </c>
      <c r="W359" s="35">
        <f t="shared" si="27"/>
        <v>81160833</v>
      </c>
      <c r="X359" s="26" t="s">
        <v>465</v>
      </c>
      <c r="Y359" s="10" t="s">
        <v>19</v>
      </c>
      <c r="Z359" s="147">
        <v>202300000000060</v>
      </c>
      <c r="AA359" s="147" t="s">
        <v>30</v>
      </c>
      <c r="AB359" s="10" t="str">
        <f t="shared" si="23"/>
        <v>3202008</v>
      </c>
      <c r="AC359" s="10"/>
      <c r="AD359" s="10" t="s">
        <v>492</v>
      </c>
      <c r="AE359" s="3"/>
      <c r="AF359" s="3"/>
      <c r="AG359" s="3"/>
      <c r="AH359" s="3"/>
      <c r="AI359" s="3"/>
      <c r="AJ359" s="3"/>
      <c r="AK359" s="3"/>
      <c r="AL359" s="3"/>
      <c r="AM359" s="3"/>
      <c r="AN359" s="3"/>
      <c r="AO359" s="3"/>
      <c r="AP359" s="3"/>
      <c r="AQ359" s="3"/>
      <c r="AR359" s="3"/>
    </row>
    <row r="360" spans="1:44" ht="51" customHeight="1" x14ac:dyDescent="0.3">
      <c r="A360" s="9" t="s">
        <v>0</v>
      </c>
      <c r="B360" s="9" t="e">
        <f>VLOOKUP(#REF!,[1]Dpto!$G$2:$I$1125,2,FALSE)</f>
        <v>#REF!</v>
      </c>
      <c r="C360" s="9" t="e">
        <f>VLOOKUP(X360,[1]Proyectos!$B$2:$D$3,3,FALSE)</f>
        <v>#N/A</v>
      </c>
      <c r="D360" s="9" t="e">
        <f>VLOOKUP(#REF!,[1]Proyectos!$D$6:$E$9,2,FALSE)</f>
        <v>#REF!</v>
      </c>
      <c r="E360" s="9" t="e">
        <f>VLOOKUP(#REF!,[1]Proyectos!$B$12:$C$22,2,FALSE)</f>
        <v>#REF!</v>
      </c>
      <c r="F360" s="9" t="e">
        <f>VLOOKUP(AC360,[1]Indi!$B$9:$C$36,2,FALSE)</f>
        <v>#N/A</v>
      </c>
      <c r="G360" s="9" t="str">
        <f>+IFERROR(IF(D360="MISIONAL",VLOOKUP(#REF!,[1]Actividades!$B$12:$C$25,2,FALSE),IF(D360="TASAS",VLOOKUP(#REF!,[1]Actividades!$B$26:$C$34,2,FALSE),IF(D360="MIPG",VLOOKUP(#REF!,[1]Actividades!$B$35:$C$41,2,FALSE),IF(D360="INFRA",VLOOKUP(#REF!,[1]Actividades!$B$42:$C$44,2,FALSE),"")))),"")</f>
        <v/>
      </c>
      <c r="H360" s="3"/>
      <c r="I360" s="7" t="s">
        <v>828</v>
      </c>
      <c r="J360" s="10" t="s">
        <v>663</v>
      </c>
      <c r="K360" s="10" t="s">
        <v>178</v>
      </c>
      <c r="L360" s="7" t="s">
        <v>190</v>
      </c>
      <c r="M360" s="7" t="s">
        <v>8</v>
      </c>
      <c r="N360" s="149" t="s">
        <v>467</v>
      </c>
      <c r="O360" s="183" t="s">
        <v>7</v>
      </c>
      <c r="P360" s="7" t="s">
        <v>6</v>
      </c>
      <c r="Q360" s="146">
        <v>79475000</v>
      </c>
      <c r="R360" s="35"/>
      <c r="S360" s="8"/>
      <c r="T360" s="8"/>
      <c r="U360" s="8"/>
      <c r="V360" s="35">
        <f t="shared" si="26"/>
        <v>79475000</v>
      </c>
      <c r="W360" s="35">
        <f t="shared" si="27"/>
        <v>79475000</v>
      </c>
      <c r="X360" s="26"/>
      <c r="Y360" s="10" t="s">
        <v>19</v>
      </c>
      <c r="Z360" s="147">
        <v>202300000000060</v>
      </c>
      <c r="AA360" s="147" t="s">
        <v>30</v>
      </c>
      <c r="AB360" s="10" t="str">
        <f t="shared" si="23"/>
        <v>3202008</v>
      </c>
      <c r="AC360" s="10"/>
      <c r="AD360" s="10" t="s">
        <v>492</v>
      </c>
      <c r="AE360" s="3"/>
      <c r="AF360" s="3"/>
      <c r="AG360" s="3"/>
      <c r="AH360" s="3"/>
      <c r="AI360" s="3"/>
      <c r="AJ360" s="3"/>
      <c r="AK360" s="3"/>
      <c r="AL360" s="3"/>
      <c r="AM360" s="3"/>
      <c r="AN360" s="3"/>
      <c r="AO360" s="3"/>
      <c r="AP360" s="3"/>
      <c r="AQ360" s="3"/>
      <c r="AR360" s="3"/>
    </row>
    <row r="361" spans="1:44" ht="51" customHeight="1" x14ac:dyDescent="0.3">
      <c r="A361" s="9" t="s">
        <v>0</v>
      </c>
      <c r="B361" s="9" t="e">
        <f>VLOOKUP(#REF!,[1]Dpto!$G$2:$I$1125,2,FALSE)</f>
        <v>#REF!</v>
      </c>
      <c r="C361" s="9" t="e">
        <f>VLOOKUP(X361,[1]Proyectos!$B$2:$D$3,3,FALSE)</f>
        <v>#N/A</v>
      </c>
      <c r="D361" s="9" t="e">
        <f>VLOOKUP(#REF!,[1]Proyectos!$D$6:$E$9,2,FALSE)</f>
        <v>#REF!</v>
      </c>
      <c r="E361" s="9" t="e">
        <f>VLOOKUP(#REF!,[1]Proyectos!$B$12:$C$22,2,FALSE)</f>
        <v>#REF!</v>
      </c>
      <c r="F361" s="9" t="e">
        <f>VLOOKUP(AC361,[1]Indi!$B$9:$C$36,2,FALSE)</f>
        <v>#N/A</v>
      </c>
      <c r="G361" s="9" t="str">
        <f>+IFERROR(IF(D361="MISIONAL",VLOOKUP(#REF!,[1]Actividades!$B$12:$C$25,2,FALSE),IF(D361="TASAS",VLOOKUP(#REF!,[1]Actividades!$B$26:$C$34,2,FALSE),IF(D361="MIPG",VLOOKUP(#REF!,[1]Actividades!$B$35:$C$41,2,FALSE),IF(D361="INFRA",VLOOKUP(#REF!,[1]Actividades!$B$42:$C$44,2,FALSE),"")))),"")</f>
        <v/>
      </c>
      <c r="H361" s="3"/>
      <c r="I361" s="7" t="s">
        <v>829</v>
      </c>
      <c r="J361" s="10" t="s">
        <v>663</v>
      </c>
      <c r="K361" s="10" t="s">
        <v>178</v>
      </c>
      <c r="L361" s="7" t="s">
        <v>190</v>
      </c>
      <c r="M361" s="7" t="s">
        <v>8</v>
      </c>
      <c r="N361" s="145" t="s">
        <v>467</v>
      </c>
      <c r="O361" s="183" t="s">
        <v>7</v>
      </c>
      <c r="P361" s="7" t="s">
        <v>6</v>
      </c>
      <c r="Q361" s="146">
        <v>79475000</v>
      </c>
      <c r="R361" s="35"/>
      <c r="S361" s="8"/>
      <c r="T361" s="8"/>
      <c r="U361" s="8"/>
      <c r="V361" s="35">
        <f t="shared" si="26"/>
        <v>79475000</v>
      </c>
      <c r="W361" s="35">
        <f t="shared" si="27"/>
        <v>79475000</v>
      </c>
      <c r="X361" s="26"/>
      <c r="Y361" s="10" t="s">
        <v>19</v>
      </c>
      <c r="Z361" s="147">
        <v>202300000000060</v>
      </c>
      <c r="AA361" s="147" t="s">
        <v>36</v>
      </c>
      <c r="AB361" s="10" t="str">
        <f t="shared" si="23"/>
        <v>3202010</v>
      </c>
      <c r="AC361" s="10"/>
      <c r="AD361" s="10" t="s">
        <v>130</v>
      </c>
      <c r="AE361" s="3"/>
      <c r="AF361" s="3"/>
      <c r="AG361" s="3"/>
      <c r="AH361" s="3"/>
      <c r="AI361" s="3"/>
      <c r="AJ361" s="3"/>
      <c r="AK361" s="3"/>
      <c r="AL361" s="3"/>
      <c r="AM361" s="3"/>
      <c r="AN361" s="3"/>
      <c r="AO361" s="3"/>
      <c r="AP361" s="3"/>
      <c r="AQ361" s="3"/>
      <c r="AR361" s="3"/>
    </row>
    <row r="362" spans="1:44" ht="51" customHeight="1" x14ac:dyDescent="0.3">
      <c r="A362" s="9" t="s">
        <v>0</v>
      </c>
      <c r="B362" s="9" t="e">
        <f>VLOOKUP(#REF!,[1]Dpto!$G$2:$I$1125,2,FALSE)</f>
        <v>#REF!</v>
      </c>
      <c r="C362" s="9" t="e">
        <f>VLOOKUP(X362,[1]Proyectos!$B$2:$D$3,3,FALSE)</f>
        <v>#N/A</v>
      </c>
      <c r="D362" s="9" t="e">
        <f>VLOOKUP(#REF!,[1]Proyectos!$D$6:$E$9,2,FALSE)</f>
        <v>#REF!</v>
      </c>
      <c r="E362" s="9" t="e">
        <f>VLOOKUP(#REF!,[1]Proyectos!$B$12:$C$22,2,FALSE)</f>
        <v>#REF!</v>
      </c>
      <c r="F362" s="9" t="e">
        <f>VLOOKUP(AC362,[1]Indi!$B$9:$C$36,2,FALSE)</f>
        <v>#N/A</v>
      </c>
      <c r="G362" s="9" t="str">
        <f>+IFERROR(IF(D362="MISIONAL",VLOOKUP(#REF!,[1]Actividades!$B$12:$C$25,2,FALSE),IF(D362="TASAS",VLOOKUP(#REF!,[1]Actividades!$B$26:$C$34,2,FALSE),IF(D362="MIPG",VLOOKUP(#REF!,[1]Actividades!$B$35:$C$41,2,FALSE),IF(D362="INFRA",VLOOKUP(#REF!,[1]Actividades!$B$42:$C$44,2,FALSE),"")))),"")</f>
        <v/>
      </c>
      <c r="H362" s="3"/>
      <c r="I362" s="7" t="s">
        <v>830</v>
      </c>
      <c r="J362" s="10" t="s">
        <v>663</v>
      </c>
      <c r="K362" s="10" t="s">
        <v>178</v>
      </c>
      <c r="L362" s="7" t="s">
        <v>190</v>
      </c>
      <c r="M362" s="7" t="s">
        <v>13</v>
      </c>
      <c r="N362" s="10" t="s">
        <v>467</v>
      </c>
      <c r="O362" s="183" t="s">
        <v>7</v>
      </c>
      <c r="P362" s="7" t="s">
        <v>6</v>
      </c>
      <c r="Q362" s="146">
        <v>367235000</v>
      </c>
      <c r="R362" s="35">
        <v>41100</v>
      </c>
      <c r="S362" s="8">
        <f>9997697+33440882</f>
        <v>43438579</v>
      </c>
      <c r="T362" s="8"/>
      <c r="U362" s="8"/>
      <c r="V362" s="35">
        <f t="shared" si="26"/>
        <v>410632479</v>
      </c>
      <c r="W362" s="35">
        <f t="shared" si="27"/>
        <v>410632479</v>
      </c>
      <c r="X362" s="26"/>
      <c r="Y362" s="10" t="s">
        <v>19</v>
      </c>
      <c r="Z362" s="147">
        <v>202300000000060</v>
      </c>
      <c r="AA362" s="147" t="s">
        <v>493</v>
      </c>
      <c r="AB362" s="10" t="str">
        <f t="shared" si="23"/>
        <v>3202032</v>
      </c>
      <c r="AC362" s="10"/>
      <c r="AD362" s="10" t="s">
        <v>128</v>
      </c>
      <c r="AE362" s="3"/>
      <c r="AF362" s="3"/>
      <c r="AG362" s="3"/>
      <c r="AH362" s="3"/>
      <c r="AI362" s="3"/>
      <c r="AJ362" s="3"/>
      <c r="AK362" s="3"/>
      <c r="AL362" s="3"/>
      <c r="AM362" s="3"/>
      <c r="AN362" s="3"/>
      <c r="AO362" s="3"/>
      <c r="AP362" s="3"/>
      <c r="AQ362" s="3"/>
      <c r="AR362" s="3"/>
    </row>
    <row r="363" spans="1:44" ht="51" customHeight="1" x14ac:dyDescent="0.3">
      <c r="A363" s="9" t="s">
        <v>0</v>
      </c>
      <c r="B363" s="9" t="e">
        <f>VLOOKUP(#REF!,[1]Dpto!$G$2:$I$1125,2,FALSE)</f>
        <v>#REF!</v>
      </c>
      <c r="C363" s="9" t="e">
        <f>VLOOKUP(X363,[1]Proyectos!$B$2:$D$3,3,FALSE)</f>
        <v>#N/A</v>
      </c>
      <c r="D363" s="9" t="e">
        <f>VLOOKUP(#REF!,[1]Proyectos!$D$6:$E$9,2,FALSE)</f>
        <v>#REF!</v>
      </c>
      <c r="E363" s="9" t="e">
        <f>VLOOKUP(#REF!,[1]Proyectos!$B$12:$C$22,2,FALSE)</f>
        <v>#REF!</v>
      </c>
      <c r="F363" s="9" t="e">
        <f>VLOOKUP(AC363,[1]Indi!$B$9:$C$36,2,FALSE)</f>
        <v>#N/A</v>
      </c>
      <c r="G363" s="9" t="str">
        <f>+IFERROR(IF(D363="MISIONAL",VLOOKUP(#REF!,[1]Actividades!$B$12:$C$25,2,FALSE),IF(D363="TASAS",VLOOKUP(#REF!,[1]Actividades!$B$26:$C$34,2,FALSE),IF(D363="MIPG",VLOOKUP(#REF!,[1]Actividades!$B$35:$C$41,2,FALSE),IF(D363="INFRA",VLOOKUP(#REF!,[1]Actividades!$B$42:$C$44,2,FALSE),"")))),"")</f>
        <v/>
      </c>
      <c r="H363" s="3"/>
      <c r="I363" s="7" t="s">
        <v>831</v>
      </c>
      <c r="J363" s="10" t="s">
        <v>663</v>
      </c>
      <c r="K363" s="10" t="s">
        <v>178</v>
      </c>
      <c r="L363" s="7" t="s">
        <v>190</v>
      </c>
      <c r="M363" s="7" t="s">
        <v>8</v>
      </c>
      <c r="N363" s="7" t="s">
        <v>467</v>
      </c>
      <c r="O363" s="183" t="s">
        <v>7</v>
      </c>
      <c r="P363" s="7" t="s">
        <v>6</v>
      </c>
      <c r="Q363" s="146">
        <v>122749000</v>
      </c>
      <c r="R363" s="35">
        <v>4000</v>
      </c>
      <c r="S363" s="8"/>
      <c r="T363" s="8"/>
      <c r="U363" s="8"/>
      <c r="V363" s="35">
        <f t="shared" si="26"/>
        <v>122745000</v>
      </c>
      <c r="W363" s="35">
        <f t="shared" si="27"/>
        <v>122745000</v>
      </c>
      <c r="X363" s="26"/>
      <c r="Y363" s="10" t="s">
        <v>19</v>
      </c>
      <c r="Z363" s="147">
        <v>202300000000060</v>
      </c>
      <c r="AA363" s="147" t="s">
        <v>493</v>
      </c>
      <c r="AB363" s="10" t="str">
        <f t="shared" si="23"/>
        <v>3202032</v>
      </c>
      <c r="AC363" s="10"/>
      <c r="AD363" s="10" t="s">
        <v>128</v>
      </c>
      <c r="AE363" s="3"/>
      <c r="AF363" s="3"/>
      <c r="AG363" s="3"/>
      <c r="AH363" s="3"/>
      <c r="AI363" s="3"/>
      <c r="AJ363" s="3"/>
      <c r="AK363" s="3"/>
      <c r="AL363" s="3"/>
      <c r="AM363" s="3"/>
      <c r="AN363" s="3"/>
      <c r="AO363" s="3"/>
      <c r="AP363" s="3"/>
      <c r="AQ363" s="3"/>
      <c r="AR363" s="3"/>
    </row>
    <row r="364" spans="1:44" ht="51" customHeight="1" x14ac:dyDescent="0.3">
      <c r="A364" s="9" t="s">
        <v>0</v>
      </c>
      <c r="B364" s="9" t="e">
        <f>VLOOKUP(#REF!,[1]Dpto!$G$2:$I$1125,2,FALSE)</f>
        <v>#REF!</v>
      </c>
      <c r="C364" s="9" t="e">
        <f>VLOOKUP(X364,[1]Proyectos!$B$2:$D$3,3,FALSE)</f>
        <v>#N/A</v>
      </c>
      <c r="D364" s="9" t="e">
        <f>VLOOKUP(#REF!,[1]Proyectos!$D$6:$E$9,2,FALSE)</f>
        <v>#REF!</v>
      </c>
      <c r="E364" s="9" t="e">
        <f>VLOOKUP(#REF!,[1]Proyectos!$B$12:$C$22,2,FALSE)</f>
        <v>#REF!</v>
      </c>
      <c r="F364" s="9" t="e">
        <f>VLOOKUP(AC364,[1]Indi!$B$9:$C$36,2,FALSE)</f>
        <v>#N/A</v>
      </c>
      <c r="G364" s="9" t="str">
        <f>+IFERROR(IF(D364="MISIONAL",VLOOKUP(#REF!,[1]Actividades!$B$12:$C$25,2,FALSE),IF(D364="TASAS",VLOOKUP(#REF!,[1]Actividades!$B$26:$C$34,2,FALSE),IF(D364="MIPG",VLOOKUP(#REF!,[1]Actividades!$B$35:$C$41,2,FALSE),IF(D364="INFRA",VLOOKUP(#REF!,[1]Actividades!$B$42:$C$44,2,FALSE),"")))),"")</f>
        <v/>
      </c>
      <c r="H364" s="3"/>
      <c r="I364" s="7" t="s">
        <v>832</v>
      </c>
      <c r="J364" s="10" t="s">
        <v>663</v>
      </c>
      <c r="K364" s="10" t="s">
        <v>178</v>
      </c>
      <c r="L364" s="7" t="s">
        <v>190</v>
      </c>
      <c r="M364" s="7" t="s">
        <v>13</v>
      </c>
      <c r="N364" s="149" t="s">
        <v>467</v>
      </c>
      <c r="O364" s="183" t="s">
        <v>7</v>
      </c>
      <c r="P364" s="7" t="s">
        <v>6</v>
      </c>
      <c r="Q364" s="146">
        <v>79475000</v>
      </c>
      <c r="R364" s="35"/>
      <c r="S364" s="8"/>
      <c r="T364" s="8"/>
      <c r="U364" s="8"/>
      <c r="V364" s="35">
        <f t="shared" si="26"/>
        <v>79475000</v>
      </c>
      <c r="W364" s="35">
        <f t="shared" si="27"/>
        <v>79475000</v>
      </c>
      <c r="X364" s="26"/>
      <c r="Y364" s="10" t="s">
        <v>19</v>
      </c>
      <c r="Z364" s="147">
        <v>202300000000060</v>
      </c>
      <c r="AA364" s="147" t="s">
        <v>493</v>
      </c>
      <c r="AB364" s="10" t="str">
        <f t="shared" si="23"/>
        <v>3202032</v>
      </c>
      <c r="AC364" s="10"/>
      <c r="AD364" s="10" t="s">
        <v>127</v>
      </c>
      <c r="AE364" s="3"/>
      <c r="AF364" s="3"/>
      <c r="AG364" s="3"/>
      <c r="AH364" s="3"/>
      <c r="AI364" s="3"/>
      <c r="AJ364" s="3"/>
      <c r="AK364" s="3"/>
      <c r="AL364" s="3"/>
      <c r="AM364" s="3"/>
      <c r="AN364" s="3"/>
      <c r="AO364" s="3"/>
      <c r="AP364" s="3"/>
      <c r="AQ364" s="3"/>
      <c r="AR364" s="3"/>
    </row>
    <row r="365" spans="1:44" ht="51" customHeight="1" x14ac:dyDescent="0.3">
      <c r="A365" s="9" t="s">
        <v>0</v>
      </c>
      <c r="B365" s="9" t="e">
        <f>VLOOKUP(#REF!,[1]Dpto!$G$2:$I$1125,2,FALSE)</f>
        <v>#REF!</v>
      </c>
      <c r="C365" s="9" t="e">
        <f>VLOOKUP(X365,[1]Proyectos!$B$2:$D$3,3,FALSE)</f>
        <v>#N/A</v>
      </c>
      <c r="D365" s="9" t="e">
        <f>VLOOKUP(#REF!,[1]Proyectos!$D$6:$E$9,2,FALSE)</f>
        <v>#REF!</v>
      </c>
      <c r="E365" s="9" t="e">
        <f>VLOOKUP(#REF!,[1]Proyectos!$B$12:$C$22,2,FALSE)</f>
        <v>#REF!</v>
      </c>
      <c r="F365" s="9" t="e">
        <f>VLOOKUP(AC365,[1]Indi!$B$9:$C$36,2,FALSE)</f>
        <v>#N/A</v>
      </c>
      <c r="G365" s="9" t="str">
        <f>+IFERROR(IF(D365="MISIONAL",VLOOKUP(#REF!,[1]Actividades!$B$12:$C$25,2,FALSE),IF(D365="TASAS",VLOOKUP(#REF!,[1]Actividades!$B$26:$C$34,2,FALSE),IF(D365="MIPG",VLOOKUP(#REF!,[1]Actividades!$B$35:$C$41,2,FALSE),IF(D365="INFRA",VLOOKUP(#REF!,[1]Actividades!$B$42:$C$44,2,FALSE),"")))),"")</f>
        <v/>
      </c>
      <c r="H365" s="3"/>
      <c r="I365" s="7" t="s">
        <v>833</v>
      </c>
      <c r="J365" s="10" t="s">
        <v>663</v>
      </c>
      <c r="K365" s="10" t="s">
        <v>178</v>
      </c>
      <c r="L365" s="7" t="s">
        <v>190</v>
      </c>
      <c r="M365" s="7" t="s">
        <v>13</v>
      </c>
      <c r="N365" s="7" t="s">
        <v>467</v>
      </c>
      <c r="O365" s="183" t="s">
        <v>7</v>
      </c>
      <c r="P365" s="7" t="s">
        <v>6</v>
      </c>
      <c r="Q365" s="146">
        <v>79475000</v>
      </c>
      <c r="R365" s="35"/>
      <c r="S365" s="8"/>
      <c r="T365" s="8"/>
      <c r="U365" s="8"/>
      <c r="V365" s="35">
        <f t="shared" si="26"/>
        <v>79475000</v>
      </c>
      <c r="W365" s="35">
        <f t="shared" si="27"/>
        <v>79475000</v>
      </c>
      <c r="X365" s="26"/>
      <c r="Y365" s="10" t="s">
        <v>19</v>
      </c>
      <c r="Z365" s="147">
        <v>202300000000060</v>
      </c>
      <c r="AA365" s="147" t="s">
        <v>496</v>
      </c>
      <c r="AB365" s="10" t="str">
        <f t="shared" si="23"/>
        <v>3202056</v>
      </c>
      <c r="AC365" s="10"/>
      <c r="AD365" s="10" t="s">
        <v>129</v>
      </c>
      <c r="AE365" s="3"/>
      <c r="AF365" s="3"/>
      <c r="AG365" s="3"/>
      <c r="AH365" s="3"/>
      <c r="AI365" s="3"/>
      <c r="AJ365" s="3"/>
      <c r="AK365" s="3"/>
      <c r="AL365" s="3"/>
      <c r="AM365" s="3"/>
      <c r="AN365" s="3"/>
      <c r="AO365" s="3"/>
      <c r="AP365" s="3"/>
      <c r="AQ365" s="3"/>
      <c r="AR365" s="3"/>
    </row>
    <row r="366" spans="1:44" ht="51" customHeight="1" x14ac:dyDescent="0.3">
      <c r="A366" s="9" t="s">
        <v>0</v>
      </c>
      <c r="B366" s="9" t="e">
        <f>VLOOKUP(#REF!,[1]Dpto!$G$2:$I$1125,2,FALSE)</f>
        <v>#REF!</v>
      </c>
      <c r="C366" s="9" t="e">
        <f>VLOOKUP(X366,[1]Proyectos!$B$2:$D$3,3,FALSE)</f>
        <v>#N/A</v>
      </c>
      <c r="D366" s="9" t="e">
        <f>VLOOKUP(#REF!,[1]Proyectos!$D$6:$E$9,2,FALSE)</f>
        <v>#REF!</v>
      </c>
      <c r="E366" s="9" t="e">
        <f>VLOOKUP(#REF!,[1]Proyectos!$B$12:$C$22,2,FALSE)</f>
        <v>#REF!</v>
      </c>
      <c r="F366" s="9" t="e">
        <f>VLOOKUP(AC366,[1]Indi!$B$9:$C$36,2,FALSE)</f>
        <v>#N/A</v>
      </c>
      <c r="G366" s="9" t="str">
        <f>+IFERROR(IF(D366="MISIONAL",VLOOKUP(#REF!,[1]Actividades!$B$12:$C$25,2,FALSE),IF(D366="TASAS",VLOOKUP(#REF!,[1]Actividades!$B$26:$C$34,2,FALSE),IF(D366="MIPG",VLOOKUP(#REF!,[1]Actividades!$B$35:$C$41,2,FALSE),IF(D366="INFRA",VLOOKUP(#REF!,[1]Actividades!$B$42:$C$44,2,FALSE),"")))),"")</f>
        <v/>
      </c>
      <c r="H366" s="3"/>
      <c r="I366" s="7" t="s">
        <v>834</v>
      </c>
      <c r="J366" s="10" t="s">
        <v>663</v>
      </c>
      <c r="K366" s="10" t="s">
        <v>178</v>
      </c>
      <c r="L366" s="7" t="s">
        <v>190</v>
      </c>
      <c r="M366" s="7" t="s">
        <v>13</v>
      </c>
      <c r="N366" s="149" t="s">
        <v>467</v>
      </c>
      <c r="O366" s="183" t="s">
        <v>7</v>
      </c>
      <c r="P366" s="7" t="s">
        <v>6</v>
      </c>
      <c r="Q366" s="146">
        <v>79475000</v>
      </c>
      <c r="R366" s="35">
        <f>2030427+1810140</f>
        <v>3840567</v>
      </c>
      <c r="S366" s="8"/>
      <c r="T366" s="8"/>
      <c r="U366" s="8"/>
      <c r="V366" s="35">
        <f t="shared" si="26"/>
        <v>75634433</v>
      </c>
      <c r="W366" s="35">
        <f t="shared" si="27"/>
        <v>75634433</v>
      </c>
      <c r="X366" s="26"/>
      <c r="Y366" s="10" t="s">
        <v>19</v>
      </c>
      <c r="Z366" s="147">
        <v>202300000000060</v>
      </c>
      <c r="AA366" s="147" t="s">
        <v>24</v>
      </c>
      <c r="AB366" s="10" t="str">
        <f t="shared" si="23"/>
        <v>3202060</v>
      </c>
      <c r="AC366" s="10"/>
      <c r="AD366" s="10" t="s">
        <v>126</v>
      </c>
      <c r="AE366" s="3"/>
      <c r="AF366" s="3"/>
      <c r="AG366" s="3"/>
      <c r="AH366" s="3"/>
      <c r="AI366" s="3"/>
      <c r="AJ366" s="3"/>
      <c r="AK366" s="3"/>
      <c r="AL366" s="3"/>
      <c r="AM366" s="3"/>
      <c r="AN366" s="3"/>
      <c r="AO366" s="3"/>
      <c r="AP366" s="3"/>
      <c r="AQ366" s="3"/>
      <c r="AR366" s="3"/>
    </row>
    <row r="367" spans="1:44" ht="51" customHeight="1" x14ac:dyDescent="0.3">
      <c r="A367" s="9" t="s">
        <v>0</v>
      </c>
      <c r="B367" s="9" t="e">
        <f>VLOOKUP(#REF!,[1]Dpto!$G$2:$I$1125,2,FALSE)</f>
        <v>#REF!</v>
      </c>
      <c r="C367" s="9" t="e">
        <f>VLOOKUP(X367,[1]Proyectos!$B$2:$D$3,3,FALSE)</f>
        <v>#N/A</v>
      </c>
      <c r="D367" s="9" t="e">
        <f>VLOOKUP(#REF!,[1]Proyectos!$D$6:$E$9,2,FALSE)</f>
        <v>#REF!</v>
      </c>
      <c r="E367" s="9" t="e">
        <f>VLOOKUP(#REF!,[1]Proyectos!$B$12:$C$22,2,FALSE)</f>
        <v>#REF!</v>
      </c>
      <c r="F367" s="9" t="e">
        <f>VLOOKUP(AC367,[1]Indi!$B$9:$C$36,2,FALSE)</f>
        <v>#N/A</v>
      </c>
      <c r="G367" s="9" t="str">
        <f>+IFERROR(IF(D367="MISIONAL",VLOOKUP(#REF!,[1]Actividades!$B$12:$C$25,2,FALSE),IF(D367="TASAS",VLOOKUP(#REF!,[1]Actividades!$B$26:$C$34,2,FALSE),IF(D367="MIPG",VLOOKUP(#REF!,[1]Actividades!$B$35:$C$41,2,FALSE),IF(D367="INFRA",VLOOKUP(#REF!,[1]Actividades!$B$42:$C$44,2,FALSE),"")))),"")</f>
        <v/>
      </c>
      <c r="H367" s="3"/>
      <c r="I367" s="7" t="s">
        <v>835</v>
      </c>
      <c r="J367" s="10" t="s">
        <v>663</v>
      </c>
      <c r="K367" s="10" t="s">
        <v>178</v>
      </c>
      <c r="L367" s="7" t="s">
        <v>189</v>
      </c>
      <c r="M367" s="7" t="s">
        <v>13</v>
      </c>
      <c r="N367" s="7" t="s">
        <v>467</v>
      </c>
      <c r="O367" s="183" t="s">
        <v>7</v>
      </c>
      <c r="P367" s="7" t="s">
        <v>6</v>
      </c>
      <c r="Q367" s="146">
        <v>27328942</v>
      </c>
      <c r="R367" s="35">
        <v>97175</v>
      </c>
      <c r="S367" s="8"/>
      <c r="T367" s="8"/>
      <c r="U367" s="8"/>
      <c r="V367" s="35">
        <f t="shared" si="26"/>
        <v>27231767</v>
      </c>
      <c r="W367" s="35">
        <f t="shared" si="27"/>
        <v>27231767</v>
      </c>
      <c r="X367" s="26"/>
      <c r="Y367" s="10" t="s">
        <v>19</v>
      </c>
      <c r="Z367" s="147">
        <v>202300000000060</v>
      </c>
      <c r="AA367" s="147" t="s">
        <v>30</v>
      </c>
      <c r="AB367" s="10" t="str">
        <f t="shared" si="23"/>
        <v>3202008</v>
      </c>
      <c r="AC367" s="10"/>
      <c r="AD367" s="10" t="s">
        <v>123</v>
      </c>
      <c r="AE367" s="3"/>
      <c r="AF367" s="3"/>
      <c r="AG367" s="3"/>
      <c r="AH367" s="3"/>
      <c r="AI367" s="3"/>
      <c r="AJ367" s="3"/>
      <c r="AK367" s="3"/>
      <c r="AL367" s="3"/>
      <c r="AM367" s="3"/>
      <c r="AN367" s="3"/>
      <c r="AO367" s="3"/>
      <c r="AP367" s="3"/>
      <c r="AQ367" s="3"/>
      <c r="AR367" s="3"/>
    </row>
    <row r="368" spans="1:44" ht="51" customHeight="1" x14ac:dyDescent="0.3">
      <c r="A368" s="9" t="s">
        <v>0</v>
      </c>
      <c r="B368" s="9" t="e">
        <f>VLOOKUP(#REF!,[1]Dpto!$G$2:$I$1125,2,FALSE)</f>
        <v>#REF!</v>
      </c>
      <c r="C368" s="9" t="str">
        <f>VLOOKUP(X368,[1]Proyectos!$B$2:$D$3,3,FALSE)</f>
        <v>CONSER</v>
      </c>
      <c r="D368" s="9" t="e">
        <f>VLOOKUP(#REF!,[1]Proyectos!$D$6:$E$9,2,FALSE)</f>
        <v>#REF!</v>
      </c>
      <c r="E368" s="9" t="e">
        <f>VLOOKUP(#REF!,[1]Proyectos!$B$12:$C$22,2,FALSE)</f>
        <v>#REF!</v>
      </c>
      <c r="F368" s="9" t="e">
        <f>VLOOKUP(AC368,[1]Indi!$B$9:$C$36,2,FALSE)</f>
        <v>#N/A</v>
      </c>
      <c r="G368" s="9" t="str">
        <f>+IFERROR(IF(D368="MISIONAL",VLOOKUP(#REF!,[1]Actividades!$B$12:$C$25,2,FALSE),IF(D368="TASAS",VLOOKUP(#REF!,[1]Actividades!$B$26:$C$34,2,FALSE),IF(D368="MIPG",VLOOKUP(#REF!,[1]Actividades!$B$35:$C$41,2,FALSE),IF(D368="INFRA",VLOOKUP(#REF!,[1]Actividades!$B$42:$C$44,2,FALSE),"")))),"")</f>
        <v/>
      </c>
      <c r="H368" s="3"/>
      <c r="I368" s="7" t="s">
        <v>1645</v>
      </c>
      <c r="J368" s="10" t="s">
        <v>663</v>
      </c>
      <c r="K368" s="10" t="s">
        <v>178</v>
      </c>
      <c r="L368" s="7" t="s">
        <v>189</v>
      </c>
      <c r="M368" s="7" t="s">
        <v>103</v>
      </c>
      <c r="N368" s="149" t="s">
        <v>466</v>
      </c>
      <c r="O368" s="183" t="s">
        <v>7</v>
      </c>
      <c r="P368" s="7" t="s">
        <v>6</v>
      </c>
      <c r="Q368" s="146">
        <v>62383889</v>
      </c>
      <c r="R368" s="242">
        <f>10000000+235548</f>
        <v>10235548</v>
      </c>
      <c r="S368" s="8"/>
      <c r="T368" s="8"/>
      <c r="U368" s="8"/>
      <c r="V368" s="35">
        <f t="shared" si="26"/>
        <v>52148341</v>
      </c>
      <c r="W368" s="35">
        <f t="shared" si="27"/>
        <v>52148341</v>
      </c>
      <c r="X368" s="26" t="s">
        <v>465</v>
      </c>
      <c r="Y368" s="10" t="s">
        <v>19</v>
      </c>
      <c r="Z368" s="147">
        <v>202300000000060</v>
      </c>
      <c r="AA368" s="147" t="s">
        <v>30</v>
      </c>
      <c r="AB368" s="10" t="str">
        <f t="shared" si="23"/>
        <v>3202008</v>
      </c>
      <c r="AC368" s="10"/>
      <c r="AD368" s="10" t="s">
        <v>135</v>
      </c>
      <c r="AE368" s="3"/>
      <c r="AF368" s="3"/>
      <c r="AG368" s="3"/>
      <c r="AH368" s="3"/>
      <c r="AI368" s="3"/>
      <c r="AJ368" s="3"/>
      <c r="AK368" s="3"/>
      <c r="AL368" s="3"/>
      <c r="AM368" s="3"/>
      <c r="AN368" s="3"/>
      <c r="AO368" s="3"/>
      <c r="AP368" s="3"/>
      <c r="AQ368" s="3"/>
      <c r="AR368" s="3"/>
    </row>
    <row r="369" spans="1:44" ht="51" customHeight="1" x14ac:dyDescent="0.3">
      <c r="A369" s="9" t="s">
        <v>0</v>
      </c>
      <c r="B369" s="9" t="e">
        <f>VLOOKUP(#REF!,[1]Dpto!$G$2:$I$1125,2,FALSE)</f>
        <v>#REF!</v>
      </c>
      <c r="C369" s="9" t="e">
        <f>VLOOKUP(X369,[1]Proyectos!$B$2:$D$3,3,FALSE)</f>
        <v>#N/A</v>
      </c>
      <c r="D369" s="9" t="e">
        <f>VLOOKUP(#REF!,[1]Proyectos!$D$6:$E$9,2,FALSE)</f>
        <v>#REF!</v>
      </c>
      <c r="E369" s="9" t="e">
        <f>VLOOKUP(#REF!,[1]Proyectos!$B$12:$C$22,2,FALSE)</f>
        <v>#REF!</v>
      </c>
      <c r="F369" s="9" t="e">
        <f>VLOOKUP(AC369,[1]Indi!$B$9:$C$36,2,FALSE)</f>
        <v>#N/A</v>
      </c>
      <c r="G369" s="9" t="str">
        <f>+IFERROR(IF(D369="MISIONAL",VLOOKUP(#REF!,[1]Actividades!$B$12:$C$25,2,FALSE),IF(D369="TASAS",VLOOKUP(#REF!,[1]Actividades!$B$26:$C$34,2,FALSE),IF(D369="MIPG",VLOOKUP(#REF!,[1]Actividades!$B$35:$C$41,2,FALSE),IF(D369="INFRA",VLOOKUP(#REF!,[1]Actividades!$B$42:$C$44,2,FALSE),"")))),"")</f>
        <v/>
      </c>
      <c r="H369" s="3"/>
      <c r="I369" s="7" t="s">
        <v>837</v>
      </c>
      <c r="J369" s="10" t="s">
        <v>663</v>
      </c>
      <c r="K369" s="10" t="s">
        <v>178</v>
      </c>
      <c r="L369" s="7" t="s">
        <v>189</v>
      </c>
      <c r="M369" s="7" t="s">
        <v>13</v>
      </c>
      <c r="N369" s="7" t="s">
        <v>467</v>
      </c>
      <c r="O369" s="183" t="s">
        <v>7</v>
      </c>
      <c r="P369" s="7" t="s">
        <v>6</v>
      </c>
      <c r="Q369" s="146">
        <v>12380152</v>
      </c>
      <c r="R369" s="35"/>
      <c r="S369" s="8"/>
      <c r="T369" s="8"/>
      <c r="U369" s="8"/>
      <c r="V369" s="35">
        <f t="shared" si="26"/>
        <v>12380152</v>
      </c>
      <c r="W369" s="35">
        <f t="shared" si="27"/>
        <v>12380152</v>
      </c>
      <c r="X369" s="26"/>
      <c r="Y369" s="10" t="s">
        <v>19</v>
      </c>
      <c r="Z369" s="147">
        <v>202300000000060</v>
      </c>
      <c r="AA369" s="147" t="s">
        <v>30</v>
      </c>
      <c r="AB369" s="10" t="str">
        <f t="shared" si="23"/>
        <v>3202008</v>
      </c>
      <c r="AC369" s="10"/>
      <c r="AD369" s="10" t="s">
        <v>135</v>
      </c>
      <c r="AE369" s="3"/>
      <c r="AF369" s="3"/>
      <c r="AG369" s="3"/>
      <c r="AH369" s="3"/>
      <c r="AI369" s="3"/>
      <c r="AJ369" s="3"/>
      <c r="AK369" s="3"/>
      <c r="AL369" s="3"/>
      <c r="AM369" s="3"/>
      <c r="AN369" s="3"/>
      <c r="AO369" s="3"/>
      <c r="AP369" s="3"/>
      <c r="AQ369" s="3"/>
      <c r="AR369" s="3"/>
    </row>
    <row r="370" spans="1:44" ht="51" customHeight="1" x14ac:dyDescent="0.3">
      <c r="A370" s="9" t="s">
        <v>0</v>
      </c>
      <c r="B370" s="9" t="e">
        <f>VLOOKUP(#REF!,[1]Dpto!$G$2:$I$1125,2,FALSE)</f>
        <v>#REF!</v>
      </c>
      <c r="C370" s="9" t="e">
        <f>VLOOKUP(X370,[1]Proyectos!$B$2:$D$3,3,FALSE)</f>
        <v>#N/A</v>
      </c>
      <c r="D370" s="9" t="e">
        <f>VLOOKUP(#REF!,[1]Proyectos!$D$6:$E$9,2,FALSE)</f>
        <v>#REF!</v>
      </c>
      <c r="E370" s="9" t="e">
        <f>VLOOKUP(#REF!,[1]Proyectos!$B$12:$C$22,2,FALSE)</f>
        <v>#REF!</v>
      </c>
      <c r="F370" s="9" t="e">
        <f>VLOOKUP(AC370,[1]Indi!$B$9:$C$36,2,FALSE)</f>
        <v>#N/A</v>
      </c>
      <c r="G370" s="9" t="str">
        <f>+IFERROR(IF(D370="MISIONAL",VLOOKUP(#REF!,[1]Actividades!$B$12:$C$25,2,FALSE),IF(D370="TASAS",VLOOKUP(#REF!,[1]Actividades!$B$26:$C$34,2,FALSE),IF(D370="MIPG",VLOOKUP(#REF!,[1]Actividades!$B$35:$C$41,2,FALSE),IF(D370="INFRA",VLOOKUP(#REF!,[1]Actividades!$B$42:$C$44,2,FALSE),"")))),"")</f>
        <v/>
      </c>
      <c r="H370" s="3"/>
      <c r="I370" s="7" t="s">
        <v>838</v>
      </c>
      <c r="J370" s="10" t="s">
        <v>663</v>
      </c>
      <c r="K370" s="10" t="s">
        <v>178</v>
      </c>
      <c r="L370" s="7" t="s">
        <v>189</v>
      </c>
      <c r="M370" s="7" t="s">
        <v>8</v>
      </c>
      <c r="N370" s="7" t="s">
        <v>467</v>
      </c>
      <c r="O370" s="183" t="s">
        <v>7</v>
      </c>
      <c r="P370" s="7" t="s">
        <v>6</v>
      </c>
      <c r="Q370" s="146">
        <v>58888</v>
      </c>
      <c r="R370" s="35"/>
      <c r="S370" s="8"/>
      <c r="T370" s="8"/>
      <c r="U370" s="8"/>
      <c r="V370" s="35">
        <f t="shared" si="26"/>
        <v>58888</v>
      </c>
      <c r="W370" s="35">
        <f t="shared" si="27"/>
        <v>58888</v>
      </c>
      <c r="X370" s="26"/>
      <c r="Y370" s="10" t="s">
        <v>19</v>
      </c>
      <c r="Z370" s="147">
        <v>202300000000060</v>
      </c>
      <c r="AA370" s="147" t="s">
        <v>30</v>
      </c>
      <c r="AB370" s="10" t="str">
        <f t="shared" si="23"/>
        <v>3202008</v>
      </c>
      <c r="AC370" s="10"/>
      <c r="AD370" s="10" t="s">
        <v>135</v>
      </c>
      <c r="AE370" s="3"/>
      <c r="AF370" s="3"/>
      <c r="AG370" s="3"/>
      <c r="AH370" s="3"/>
      <c r="AI370" s="3"/>
      <c r="AJ370" s="3"/>
      <c r="AK370" s="3"/>
      <c r="AL370" s="3"/>
      <c r="AM370" s="3"/>
      <c r="AN370" s="3"/>
      <c r="AO370" s="3"/>
      <c r="AP370" s="3"/>
      <c r="AQ370" s="3"/>
      <c r="AR370" s="3"/>
    </row>
    <row r="371" spans="1:44" ht="51" customHeight="1" x14ac:dyDescent="0.3">
      <c r="A371" s="9" t="s">
        <v>0</v>
      </c>
      <c r="B371" s="9" t="e">
        <f>VLOOKUP(#REF!,[1]Dpto!$G$2:$I$1125,2,FALSE)</f>
        <v>#REF!</v>
      </c>
      <c r="C371" s="9" t="str">
        <f>VLOOKUP(X371,[1]Proyectos!$B$2:$D$3,3,FALSE)</f>
        <v>CONSER</v>
      </c>
      <c r="D371" s="9" t="e">
        <f>VLOOKUP(#REF!,[1]Proyectos!$D$6:$E$9,2,FALSE)</f>
        <v>#REF!</v>
      </c>
      <c r="E371" s="9" t="e">
        <f>VLOOKUP(#REF!,[1]Proyectos!$B$12:$C$22,2,FALSE)</f>
        <v>#REF!</v>
      </c>
      <c r="F371" s="9" t="e">
        <f>VLOOKUP(AC371,[1]Indi!$B$9:$C$36,2,FALSE)</f>
        <v>#N/A</v>
      </c>
      <c r="G371" s="9" t="str">
        <f>+IFERROR(IF(D371="MISIONAL",VLOOKUP(#REF!,[1]Actividades!$B$12:$C$25,2,FALSE),IF(D371="TASAS",VLOOKUP(#REF!,[1]Actividades!$B$26:$C$34,2,FALSE),IF(D371="MIPG",VLOOKUP(#REF!,[1]Actividades!$B$35:$C$41,2,FALSE),IF(D371="INFRA",VLOOKUP(#REF!,[1]Actividades!$B$42:$C$44,2,FALSE),"")))),"")</f>
        <v/>
      </c>
      <c r="H371" s="3"/>
      <c r="I371" s="7" t="s">
        <v>1646</v>
      </c>
      <c r="J371" s="10" t="s">
        <v>663</v>
      </c>
      <c r="K371" s="10" t="s">
        <v>178</v>
      </c>
      <c r="L371" s="7" t="s">
        <v>189</v>
      </c>
      <c r="M371" s="7" t="s">
        <v>103</v>
      </c>
      <c r="N371" s="149" t="s">
        <v>466</v>
      </c>
      <c r="O371" s="183" t="s">
        <v>7</v>
      </c>
      <c r="P371" s="7" t="s">
        <v>6</v>
      </c>
      <c r="Q371" s="146">
        <v>146165467</v>
      </c>
      <c r="R371" s="35">
        <v>465000</v>
      </c>
      <c r="S371" s="8"/>
      <c r="T371" s="8"/>
      <c r="U371" s="8"/>
      <c r="V371" s="35">
        <f t="shared" si="26"/>
        <v>145700467</v>
      </c>
      <c r="W371" s="35">
        <f t="shared" si="27"/>
        <v>145700467</v>
      </c>
      <c r="X371" s="26" t="s">
        <v>465</v>
      </c>
      <c r="Y371" s="10" t="s">
        <v>19</v>
      </c>
      <c r="Z371" s="147">
        <v>202300000000060</v>
      </c>
      <c r="AA371" s="147" t="s">
        <v>30</v>
      </c>
      <c r="AB371" s="10" t="str">
        <f t="shared" si="23"/>
        <v>3202008</v>
      </c>
      <c r="AC371" s="10"/>
      <c r="AD371" s="10" t="s">
        <v>492</v>
      </c>
      <c r="AE371" s="3"/>
      <c r="AF371" s="3"/>
      <c r="AG371" s="3"/>
      <c r="AH371" s="3"/>
      <c r="AI371" s="3"/>
      <c r="AJ371" s="3"/>
      <c r="AK371" s="3"/>
      <c r="AL371" s="3"/>
      <c r="AM371" s="3"/>
      <c r="AN371" s="3"/>
      <c r="AO371" s="3"/>
      <c r="AP371" s="3"/>
      <c r="AQ371" s="3"/>
      <c r="AR371" s="3"/>
    </row>
    <row r="372" spans="1:44" ht="51" customHeight="1" x14ac:dyDescent="0.3">
      <c r="A372" s="9" t="s">
        <v>0</v>
      </c>
      <c r="B372" s="9" t="e">
        <f>VLOOKUP(#REF!,[1]Dpto!$G$2:$I$1125,2,FALSE)</f>
        <v>#REF!</v>
      </c>
      <c r="C372" s="9" t="e">
        <f>VLOOKUP(X372,[1]Proyectos!$B$2:$D$3,3,FALSE)</f>
        <v>#N/A</v>
      </c>
      <c r="D372" s="9" t="e">
        <f>VLOOKUP(#REF!,[1]Proyectos!$D$6:$E$9,2,FALSE)</f>
        <v>#REF!</v>
      </c>
      <c r="E372" s="9" t="e">
        <f>VLOOKUP(#REF!,[1]Proyectos!$B$12:$C$22,2,FALSE)</f>
        <v>#REF!</v>
      </c>
      <c r="F372" s="9" t="e">
        <f>VLOOKUP(AC372,[1]Indi!$B$9:$C$36,2,FALSE)</f>
        <v>#N/A</v>
      </c>
      <c r="G372" s="9" t="str">
        <f>+IFERROR(IF(D372="MISIONAL",VLOOKUP(#REF!,[1]Actividades!$B$12:$C$25,2,FALSE),IF(D372="TASAS",VLOOKUP(#REF!,[1]Actividades!$B$26:$C$34,2,FALSE),IF(D372="MIPG",VLOOKUP(#REF!,[1]Actividades!$B$35:$C$41,2,FALSE),IF(D372="INFRA",VLOOKUP(#REF!,[1]Actividades!$B$42:$C$44,2,FALSE),"")))),"")</f>
        <v/>
      </c>
      <c r="H372" s="3"/>
      <c r="I372" s="7" t="s">
        <v>840</v>
      </c>
      <c r="J372" s="10" t="s">
        <v>663</v>
      </c>
      <c r="K372" s="10" t="s">
        <v>178</v>
      </c>
      <c r="L372" s="7" t="s">
        <v>189</v>
      </c>
      <c r="M372" s="7" t="s">
        <v>13</v>
      </c>
      <c r="N372" s="149" t="s">
        <v>467</v>
      </c>
      <c r="O372" s="183" t="s">
        <v>7</v>
      </c>
      <c r="P372" s="7" t="s">
        <v>154</v>
      </c>
      <c r="Q372" s="146">
        <v>190000000</v>
      </c>
      <c r="R372" s="35"/>
      <c r="S372" s="8"/>
      <c r="T372" s="8"/>
      <c r="U372" s="8"/>
      <c r="V372" s="35">
        <f t="shared" si="26"/>
        <v>190000000</v>
      </c>
      <c r="W372" s="35">
        <f t="shared" si="27"/>
        <v>190000000</v>
      </c>
      <c r="X372" s="26"/>
      <c r="Y372" s="10" t="s">
        <v>19</v>
      </c>
      <c r="Z372" s="147">
        <v>202300000000060</v>
      </c>
      <c r="AA372" s="147" t="s">
        <v>30</v>
      </c>
      <c r="AB372" s="10" t="str">
        <f t="shared" si="23"/>
        <v>3202008</v>
      </c>
      <c r="AC372" s="10"/>
      <c r="AD372" s="10" t="s">
        <v>492</v>
      </c>
      <c r="AE372" s="3"/>
      <c r="AF372" s="3"/>
      <c r="AG372" s="3"/>
      <c r="AH372" s="3"/>
      <c r="AI372" s="3"/>
      <c r="AJ372" s="3"/>
      <c r="AK372" s="3"/>
      <c r="AL372" s="3"/>
      <c r="AM372" s="3"/>
      <c r="AN372" s="3"/>
      <c r="AO372" s="3"/>
      <c r="AP372" s="3"/>
      <c r="AQ372" s="3"/>
      <c r="AR372" s="3"/>
    </row>
    <row r="373" spans="1:44" ht="51" customHeight="1" x14ac:dyDescent="0.3">
      <c r="A373" s="9" t="s">
        <v>0</v>
      </c>
      <c r="B373" s="9" t="e">
        <f>VLOOKUP(#REF!,[1]Dpto!$G$2:$I$1125,2,FALSE)</f>
        <v>#REF!</v>
      </c>
      <c r="C373" s="9" t="e">
        <f>VLOOKUP(X373,[1]Proyectos!$B$2:$D$3,3,FALSE)</f>
        <v>#N/A</v>
      </c>
      <c r="D373" s="9" t="e">
        <f>VLOOKUP(#REF!,[1]Proyectos!$D$6:$E$9,2,FALSE)</f>
        <v>#REF!</v>
      </c>
      <c r="E373" s="9" t="e">
        <f>VLOOKUP(#REF!,[1]Proyectos!$B$12:$C$22,2,FALSE)</f>
        <v>#REF!</v>
      </c>
      <c r="F373" s="9" t="e">
        <f>VLOOKUP(AC373,[1]Indi!$B$9:$C$36,2,FALSE)</f>
        <v>#N/A</v>
      </c>
      <c r="G373" s="9" t="str">
        <f>+IFERROR(IF(D373="MISIONAL",VLOOKUP(#REF!,[1]Actividades!$B$12:$C$25,2,FALSE),IF(D373="TASAS",VLOOKUP(#REF!,[1]Actividades!$B$26:$C$34,2,FALSE),IF(D373="MIPG",VLOOKUP(#REF!,[1]Actividades!$B$35:$C$41,2,FALSE),IF(D373="INFRA",VLOOKUP(#REF!,[1]Actividades!$B$42:$C$44,2,FALSE),"")))),"")</f>
        <v/>
      </c>
      <c r="H373" s="3"/>
      <c r="I373" s="7" t="s">
        <v>841</v>
      </c>
      <c r="J373" s="10" t="s">
        <v>663</v>
      </c>
      <c r="K373" s="10" t="s">
        <v>178</v>
      </c>
      <c r="L373" s="7" t="s">
        <v>189</v>
      </c>
      <c r="M373" s="7" t="s">
        <v>8</v>
      </c>
      <c r="N373" s="149" t="s">
        <v>467</v>
      </c>
      <c r="O373" s="183" t="s">
        <v>7</v>
      </c>
      <c r="P373" s="7" t="s">
        <v>6</v>
      </c>
      <c r="Q373" s="146">
        <v>38940896</v>
      </c>
      <c r="R373" s="35">
        <v>142129</v>
      </c>
      <c r="S373" s="8"/>
      <c r="T373" s="8"/>
      <c r="U373" s="8"/>
      <c r="V373" s="35">
        <f t="shared" si="26"/>
        <v>38798767</v>
      </c>
      <c r="W373" s="35">
        <f t="shared" si="27"/>
        <v>38798767</v>
      </c>
      <c r="X373" s="26"/>
      <c r="Y373" s="10" t="s">
        <v>19</v>
      </c>
      <c r="Z373" s="147">
        <v>202300000000060</v>
      </c>
      <c r="AA373" s="147" t="s">
        <v>30</v>
      </c>
      <c r="AB373" s="10" t="str">
        <f t="shared" si="23"/>
        <v>3202008</v>
      </c>
      <c r="AC373" s="10"/>
      <c r="AD373" s="10" t="s">
        <v>492</v>
      </c>
      <c r="AE373" s="3"/>
      <c r="AF373" s="3"/>
      <c r="AG373" s="3"/>
      <c r="AH373" s="3"/>
      <c r="AI373" s="3"/>
      <c r="AJ373" s="3"/>
      <c r="AK373" s="3"/>
      <c r="AL373" s="3"/>
      <c r="AM373" s="3"/>
      <c r="AN373" s="3"/>
      <c r="AO373" s="3"/>
      <c r="AP373" s="3"/>
      <c r="AQ373" s="3"/>
      <c r="AR373" s="3"/>
    </row>
    <row r="374" spans="1:44" ht="51" customHeight="1" x14ac:dyDescent="0.3">
      <c r="A374" s="9" t="s">
        <v>0</v>
      </c>
      <c r="B374" s="9" t="e">
        <f>VLOOKUP(#REF!,[1]Dpto!$G$2:$I$1125,2,FALSE)</f>
        <v>#REF!</v>
      </c>
      <c r="C374" s="9" t="str">
        <f>VLOOKUP(X374,[1]Proyectos!$B$2:$D$3,3,FALSE)</f>
        <v>CONSER</v>
      </c>
      <c r="D374" s="9" t="e">
        <f>VLOOKUP(#REF!,[1]Proyectos!$D$6:$E$9,2,FALSE)</f>
        <v>#REF!</v>
      </c>
      <c r="E374" s="9" t="e">
        <f>VLOOKUP(#REF!,[1]Proyectos!$B$12:$C$22,2,FALSE)</f>
        <v>#REF!</v>
      </c>
      <c r="F374" s="9" t="e">
        <f>VLOOKUP(AC374,[1]Indi!$B$9:$C$36,2,FALSE)</f>
        <v>#N/A</v>
      </c>
      <c r="G374" s="9" t="str">
        <f>+IFERROR(IF(D374="MISIONAL",VLOOKUP(#REF!,[1]Actividades!$B$12:$C$25,2,FALSE),IF(D374="TASAS",VLOOKUP(#REF!,[1]Actividades!$B$26:$C$34,2,FALSE),IF(D374="MIPG",VLOOKUP(#REF!,[1]Actividades!$B$35:$C$41,2,FALSE),IF(D374="INFRA",VLOOKUP(#REF!,[1]Actividades!$B$42:$C$44,2,FALSE),"")))),"")</f>
        <v/>
      </c>
      <c r="H374" s="3"/>
      <c r="I374" s="7" t="s">
        <v>1647</v>
      </c>
      <c r="J374" s="10" t="s">
        <v>663</v>
      </c>
      <c r="K374" s="10" t="s">
        <v>178</v>
      </c>
      <c r="L374" s="7" t="s">
        <v>189</v>
      </c>
      <c r="M374" s="7" t="s">
        <v>103</v>
      </c>
      <c r="N374" s="149" t="s">
        <v>466</v>
      </c>
      <c r="O374" s="183" t="s">
        <v>7</v>
      </c>
      <c r="P374" s="7" t="s">
        <v>6</v>
      </c>
      <c r="Q374" s="146">
        <v>115405457</v>
      </c>
      <c r="R374" s="35">
        <v>334523</v>
      </c>
      <c r="S374" s="8"/>
      <c r="T374" s="8"/>
      <c r="U374" s="8"/>
      <c r="V374" s="35">
        <f t="shared" si="26"/>
        <v>115070934</v>
      </c>
      <c r="W374" s="35">
        <f t="shared" si="27"/>
        <v>115070934</v>
      </c>
      <c r="X374" s="26" t="s">
        <v>465</v>
      </c>
      <c r="Y374" s="10" t="s">
        <v>19</v>
      </c>
      <c r="Z374" s="147">
        <v>202300000000060</v>
      </c>
      <c r="AA374" s="147" t="s">
        <v>493</v>
      </c>
      <c r="AB374" s="10" t="str">
        <f t="shared" si="23"/>
        <v>3202032</v>
      </c>
      <c r="AC374" s="10"/>
      <c r="AD374" s="10" t="s">
        <v>128</v>
      </c>
      <c r="AE374" s="3"/>
      <c r="AF374" s="3"/>
      <c r="AG374" s="3"/>
      <c r="AH374" s="3"/>
      <c r="AI374" s="3"/>
      <c r="AJ374" s="3"/>
      <c r="AK374" s="3"/>
      <c r="AL374" s="3"/>
      <c r="AM374" s="3"/>
      <c r="AN374" s="3"/>
      <c r="AO374" s="3"/>
      <c r="AP374" s="3"/>
      <c r="AQ374" s="3"/>
      <c r="AR374" s="3"/>
    </row>
    <row r="375" spans="1:44" ht="51" customHeight="1" x14ac:dyDescent="0.3">
      <c r="A375" s="9" t="s">
        <v>0</v>
      </c>
      <c r="B375" s="9" t="e">
        <f>VLOOKUP(#REF!,[1]Dpto!$G$2:$I$1125,2,FALSE)</f>
        <v>#REF!</v>
      </c>
      <c r="C375" s="9" t="e">
        <f>VLOOKUP(X375,[1]Proyectos!$B$2:$D$3,3,FALSE)</f>
        <v>#N/A</v>
      </c>
      <c r="D375" s="9" t="e">
        <f>VLOOKUP(#REF!,[1]Proyectos!$D$6:$E$9,2,FALSE)</f>
        <v>#REF!</v>
      </c>
      <c r="E375" s="9" t="e">
        <f>VLOOKUP(#REF!,[1]Proyectos!$B$12:$C$22,2,FALSE)</f>
        <v>#REF!</v>
      </c>
      <c r="F375" s="9" t="e">
        <f>VLOOKUP(AC375,[1]Indi!$B$9:$C$36,2,FALSE)</f>
        <v>#N/A</v>
      </c>
      <c r="G375" s="9" t="str">
        <f>+IFERROR(IF(D375="MISIONAL",VLOOKUP(#REF!,[1]Actividades!$B$12:$C$25,2,FALSE),IF(D375="TASAS",VLOOKUP(#REF!,[1]Actividades!$B$26:$C$34,2,FALSE),IF(D375="MIPG",VLOOKUP(#REF!,[1]Actividades!$B$35:$C$41,2,FALSE),IF(D375="INFRA",VLOOKUP(#REF!,[1]Actividades!$B$42:$C$44,2,FALSE),"")))),"")</f>
        <v/>
      </c>
      <c r="H375" s="3"/>
      <c r="I375" s="7" t="s">
        <v>843</v>
      </c>
      <c r="J375" s="10" t="s">
        <v>663</v>
      </c>
      <c r="K375" s="10" t="s">
        <v>178</v>
      </c>
      <c r="L375" s="7" t="s">
        <v>189</v>
      </c>
      <c r="M375" s="7" t="s">
        <v>13</v>
      </c>
      <c r="N375" s="7" t="s">
        <v>467</v>
      </c>
      <c r="O375" s="183" t="s">
        <v>7</v>
      </c>
      <c r="P375" s="7" t="s">
        <v>6</v>
      </c>
      <c r="Q375" s="146">
        <v>45000000</v>
      </c>
      <c r="R375" s="35">
        <v>14865725</v>
      </c>
      <c r="S375" s="8"/>
      <c r="T375" s="8"/>
      <c r="U375" s="8"/>
      <c r="V375" s="35">
        <f t="shared" si="26"/>
        <v>30134275</v>
      </c>
      <c r="W375" s="35">
        <f t="shared" si="27"/>
        <v>30134275</v>
      </c>
      <c r="X375" s="26"/>
      <c r="Y375" s="10" t="s">
        <v>19</v>
      </c>
      <c r="Z375" s="147">
        <v>202300000000060</v>
      </c>
      <c r="AA375" s="147" t="s">
        <v>493</v>
      </c>
      <c r="AB375" s="10" t="str">
        <f t="shared" si="23"/>
        <v>3202032</v>
      </c>
      <c r="AC375" s="10"/>
      <c r="AD375" s="10" t="s">
        <v>128</v>
      </c>
      <c r="AE375" s="3"/>
      <c r="AF375" s="3"/>
      <c r="AG375" s="3"/>
      <c r="AH375" s="3"/>
      <c r="AI375" s="3"/>
      <c r="AJ375" s="3"/>
      <c r="AK375" s="3"/>
      <c r="AL375" s="3"/>
      <c r="AM375" s="3"/>
      <c r="AN375" s="3"/>
      <c r="AO375" s="3"/>
      <c r="AP375" s="3"/>
      <c r="AQ375" s="3"/>
      <c r="AR375" s="3"/>
    </row>
    <row r="376" spans="1:44" ht="51" customHeight="1" x14ac:dyDescent="0.3">
      <c r="A376" s="9" t="s">
        <v>0</v>
      </c>
      <c r="B376" s="9" t="e">
        <f>VLOOKUP(#REF!,[1]Dpto!$G$2:$I$1125,2,FALSE)</f>
        <v>#REF!</v>
      </c>
      <c r="C376" s="9" t="e">
        <f>VLOOKUP(X376,[1]Proyectos!$B$2:$D$3,3,FALSE)</f>
        <v>#N/A</v>
      </c>
      <c r="D376" s="9" t="e">
        <f>VLOOKUP(#REF!,[1]Proyectos!$D$6:$E$9,2,FALSE)</f>
        <v>#REF!</v>
      </c>
      <c r="E376" s="9" t="e">
        <f>VLOOKUP(#REF!,[1]Proyectos!$B$12:$C$22,2,FALSE)</f>
        <v>#REF!</v>
      </c>
      <c r="F376" s="9" t="e">
        <f>VLOOKUP(AC376,[1]Indi!$B$9:$C$36,2,FALSE)</f>
        <v>#N/A</v>
      </c>
      <c r="G376" s="9" t="str">
        <f>+IFERROR(IF(D376="MISIONAL",VLOOKUP(#REF!,[1]Actividades!$B$12:$C$25,2,FALSE),IF(D376="TASAS",VLOOKUP(#REF!,[1]Actividades!$B$26:$C$34,2,FALSE),IF(D376="MIPG",VLOOKUP(#REF!,[1]Actividades!$B$35:$C$41,2,FALSE),IF(D376="INFRA",VLOOKUP(#REF!,[1]Actividades!$B$42:$C$44,2,FALSE),"")))),"")</f>
        <v/>
      </c>
      <c r="H376" s="3"/>
      <c r="I376" s="7" t="s">
        <v>844</v>
      </c>
      <c r="J376" s="10" t="s">
        <v>663</v>
      </c>
      <c r="K376" s="10" t="s">
        <v>178</v>
      </c>
      <c r="L376" s="7" t="s">
        <v>189</v>
      </c>
      <c r="M376" s="7" t="s">
        <v>8</v>
      </c>
      <c r="N376" s="7" t="s">
        <v>467</v>
      </c>
      <c r="O376" s="183" t="s">
        <v>7</v>
      </c>
      <c r="P376" s="7" t="s">
        <v>6</v>
      </c>
      <c r="Q376" s="146">
        <v>38940896</v>
      </c>
      <c r="R376" s="35">
        <v>142129</v>
      </c>
      <c r="S376" s="8"/>
      <c r="T376" s="8"/>
      <c r="U376" s="8"/>
      <c r="V376" s="35">
        <f t="shared" si="26"/>
        <v>38798767</v>
      </c>
      <c r="W376" s="35">
        <f t="shared" si="27"/>
        <v>38798767</v>
      </c>
      <c r="X376" s="26"/>
      <c r="Y376" s="10" t="s">
        <v>19</v>
      </c>
      <c r="Z376" s="147">
        <v>202300000000060</v>
      </c>
      <c r="AA376" s="147" t="s">
        <v>496</v>
      </c>
      <c r="AB376" s="10" t="str">
        <f t="shared" si="23"/>
        <v>3202056</v>
      </c>
      <c r="AC376" s="10"/>
      <c r="AD376" s="10" t="s">
        <v>129</v>
      </c>
      <c r="AE376" s="3"/>
      <c r="AF376" s="3"/>
      <c r="AG376" s="3"/>
      <c r="AH376" s="3"/>
      <c r="AI376" s="3"/>
      <c r="AJ376" s="3"/>
      <c r="AK376" s="3"/>
      <c r="AL376" s="3"/>
      <c r="AM376" s="3"/>
      <c r="AN376" s="3"/>
      <c r="AO376" s="3"/>
      <c r="AP376" s="3"/>
      <c r="AQ376" s="3"/>
      <c r="AR376" s="3"/>
    </row>
    <row r="377" spans="1:44" ht="51" customHeight="1" x14ac:dyDescent="0.3">
      <c r="A377" s="9" t="s">
        <v>0</v>
      </c>
      <c r="B377" s="9" t="e">
        <f>VLOOKUP(#REF!,[1]Dpto!$G$2:$I$1125,2,FALSE)</f>
        <v>#REF!</v>
      </c>
      <c r="C377" s="9" t="str">
        <f>VLOOKUP(X377,[1]Proyectos!$B$2:$D$3,3,FALSE)</f>
        <v>CONSER</v>
      </c>
      <c r="D377" s="9" t="e">
        <f>VLOOKUP(#REF!,[1]Proyectos!$D$6:$E$9,2,FALSE)</f>
        <v>#REF!</v>
      </c>
      <c r="E377" s="9" t="e">
        <f>VLOOKUP(#REF!,[1]Proyectos!$B$12:$C$22,2,FALSE)</f>
        <v>#REF!</v>
      </c>
      <c r="F377" s="9" t="e">
        <f>VLOOKUP(AC377,[1]Indi!$B$9:$C$36,2,FALSE)</f>
        <v>#N/A</v>
      </c>
      <c r="G377" s="9" t="str">
        <f>+IFERROR(IF(D377="MISIONAL",VLOOKUP(#REF!,[1]Actividades!$B$12:$C$25,2,FALSE),IF(D377="TASAS",VLOOKUP(#REF!,[1]Actividades!$B$26:$C$34,2,FALSE),IF(D377="MIPG",VLOOKUP(#REF!,[1]Actividades!$B$35:$C$41,2,FALSE),IF(D377="INFRA",VLOOKUP(#REF!,[1]Actividades!$B$42:$C$44,2,FALSE),"")))),"")</f>
        <v/>
      </c>
      <c r="H377" s="3"/>
      <c r="I377" s="7" t="s">
        <v>1648</v>
      </c>
      <c r="J377" s="10" t="s">
        <v>663</v>
      </c>
      <c r="K377" s="10" t="s">
        <v>178</v>
      </c>
      <c r="L377" s="7" t="s">
        <v>189</v>
      </c>
      <c r="M377" s="7" t="s">
        <v>103</v>
      </c>
      <c r="N377" s="7" t="s">
        <v>466</v>
      </c>
      <c r="O377" s="183" t="s">
        <v>7</v>
      </c>
      <c r="P377" s="7" t="s">
        <v>6</v>
      </c>
      <c r="Q377" s="146">
        <v>50942123</v>
      </c>
      <c r="R377" s="35">
        <v>168889</v>
      </c>
      <c r="S377" s="8"/>
      <c r="T377" s="8"/>
      <c r="U377" s="8"/>
      <c r="V377" s="35">
        <f t="shared" si="26"/>
        <v>50773234</v>
      </c>
      <c r="W377" s="35">
        <f t="shared" si="27"/>
        <v>50773234</v>
      </c>
      <c r="X377" s="26" t="s">
        <v>465</v>
      </c>
      <c r="Y377" s="10" t="s">
        <v>19</v>
      </c>
      <c r="Z377" s="147">
        <v>202300000000060</v>
      </c>
      <c r="AA377" s="147" t="s">
        <v>24</v>
      </c>
      <c r="AB377" s="10" t="str">
        <f t="shared" si="23"/>
        <v>3202060</v>
      </c>
      <c r="AC377" s="10"/>
      <c r="AD377" s="10" t="s">
        <v>126</v>
      </c>
      <c r="AE377" s="3"/>
      <c r="AF377" s="3"/>
      <c r="AG377" s="3"/>
      <c r="AH377" s="3"/>
      <c r="AI377" s="3"/>
      <c r="AJ377" s="3"/>
      <c r="AK377" s="3"/>
      <c r="AL377" s="3"/>
      <c r="AM377" s="3"/>
      <c r="AN377" s="3"/>
      <c r="AO377" s="3"/>
      <c r="AP377" s="3"/>
      <c r="AQ377" s="3"/>
      <c r="AR377" s="3"/>
    </row>
    <row r="378" spans="1:44" ht="51" customHeight="1" x14ac:dyDescent="0.3">
      <c r="A378" s="9" t="s">
        <v>0</v>
      </c>
      <c r="B378" s="9" t="e">
        <f>VLOOKUP(#REF!,[1]Dpto!$G$2:$I$1125,2,FALSE)</f>
        <v>#REF!</v>
      </c>
      <c r="C378" s="9" t="e">
        <f>VLOOKUP(X378,[1]Proyectos!$B$2:$D$3,3,FALSE)</f>
        <v>#N/A</v>
      </c>
      <c r="D378" s="9" t="e">
        <f>VLOOKUP(#REF!,[1]Proyectos!$D$6:$E$9,2,FALSE)</f>
        <v>#REF!</v>
      </c>
      <c r="E378" s="9" t="e">
        <f>VLOOKUP(#REF!,[1]Proyectos!$B$12:$C$22,2,FALSE)</f>
        <v>#REF!</v>
      </c>
      <c r="F378" s="9" t="e">
        <f>VLOOKUP(AC378,[1]Indi!$B$9:$C$36,2,FALSE)</f>
        <v>#N/A</v>
      </c>
      <c r="G378" s="9" t="str">
        <f>+IFERROR(IF(D378="MISIONAL",VLOOKUP(#REF!,[1]Actividades!$B$12:$C$25,2,FALSE),IF(D378="TASAS",VLOOKUP(#REF!,[1]Actividades!$B$26:$C$34,2,FALSE),IF(D378="MIPG",VLOOKUP(#REF!,[1]Actividades!$B$35:$C$41,2,FALSE),IF(D378="INFRA",VLOOKUP(#REF!,[1]Actividades!$B$42:$C$44,2,FALSE),"")))),"")</f>
        <v/>
      </c>
      <c r="H378" s="3"/>
      <c r="I378" s="7" t="s">
        <v>846</v>
      </c>
      <c r="J378" s="10" t="s">
        <v>663</v>
      </c>
      <c r="K378" s="10" t="s">
        <v>178</v>
      </c>
      <c r="L378" s="7" t="s">
        <v>189</v>
      </c>
      <c r="M378" s="7" t="s">
        <v>8</v>
      </c>
      <c r="N378" s="149" t="s">
        <v>467</v>
      </c>
      <c r="O378" s="183" t="s">
        <v>7</v>
      </c>
      <c r="P378" s="7" t="s">
        <v>6</v>
      </c>
      <c r="Q378" s="146">
        <v>38940896</v>
      </c>
      <c r="R378" s="35">
        <v>142129</v>
      </c>
      <c r="S378" s="8"/>
      <c r="T378" s="8"/>
      <c r="U378" s="8"/>
      <c r="V378" s="35">
        <f t="shared" si="26"/>
        <v>38798767</v>
      </c>
      <c r="W378" s="35">
        <f t="shared" si="27"/>
        <v>38798767</v>
      </c>
      <c r="X378" s="26"/>
      <c r="Y378" s="10" t="s">
        <v>19</v>
      </c>
      <c r="Z378" s="147">
        <v>202300000000060</v>
      </c>
      <c r="AA378" s="147" t="s">
        <v>24</v>
      </c>
      <c r="AB378" s="10" t="str">
        <f t="shared" si="23"/>
        <v>3202060</v>
      </c>
      <c r="AC378" s="10"/>
      <c r="AD378" s="10" t="s">
        <v>126</v>
      </c>
      <c r="AE378" s="3"/>
      <c r="AF378" s="3"/>
      <c r="AG378" s="3"/>
      <c r="AH378" s="3"/>
      <c r="AI378" s="3"/>
      <c r="AJ378" s="3"/>
      <c r="AK378" s="3"/>
      <c r="AL378" s="3"/>
      <c r="AM378" s="3"/>
      <c r="AN378" s="3"/>
      <c r="AO378" s="3"/>
      <c r="AP378" s="3"/>
      <c r="AQ378" s="3"/>
      <c r="AR378" s="3"/>
    </row>
    <row r="379" spans="1:44" ht="51" customHeight="1" x14ac:dyDescent="0.3">
      <c r="A379" s="9" t="s">
        <v>0</v>
      </c>
      <c r="B379" s="9" t="e">
        <f>VLOOKUP(#REF!,[1]Dpto!$G$2:$I$1125,2,FALSE)</f>
        <v>#REF!</v>
      </c>
      <c r="C379" s="9" t="e">
        <f>VLOOKUP(X379,[1]Proyectos!$B$2:$D$3,3,FALSE)</f>
        <v>#N/A</v>
      </c>
      <c r="D379" s="9" t="e">
        <f>VLOOKUP(#REF!,[1]Proyectos!$D$6:$E$9,2,FALSE)</f>
        <v>#REF!</v>
      </c>
      <c r="E379" s="9" t="e">
        <f>VLOOKUP(#REF!,[1]Proyectos!$B$12:$C$22,2,FALSE)</f>
        <v>#REF!</v>
      </c>
      <c r="F379" s="9" t="e">
        <f>VLOOKUP(AC379,[1]Indi!$B$9:$C$36,2,FALSE)</f>
        <v>#N/A</v>
      </c>
      <c r="G379" s="9" t="str">
        <f>+IFERROR(IF(D379="MISIONAL",VLOOKUP(#REF!,[1]Actividades!$B$12:$C$25,2,FALSE),IF(D379="TASAS",VLOOKUP(#REF!,[1]Actividades!$B$26:$C$34,2,FALSE),IF(D379="MIPG",VLOOKUP(#REF!,[1]Actividades!$B$35:$C$41,2,FALSE),IF(D379="INFRA",VLOOKUP(#REF!,[1]Actividades!$B$42:$C$44,2,FALSE),"")))),"")</f>
        <v/>
      </c>
      <c r="H379" s="3"/>
      <c r="I379" s="7" t="s">
        <v>847</v>
      </c>
      <c r="J379" s="10" t="s">
        <v>663</v>
      </c>
      <c r="K379" s="10" t="s">
        <v>178</v>
      </c>
      <c r="L379" s="7" t="s">
        <v>431</v>
      </c>
      <c r="M379" s="7" t="s">
        <v>8</v>
      </c>
      <c r="N379" s="7" t="s">
        <v>467</v>
      </c>
      <c r="O379" s="183" t="s">
        <v>7</v>
      </c>
      <c r="P379" s="7" t="s">
        <v>6</v>
      </c>
      <c r="Q379" s="146">
        <v>14770332</v>
      </c>
      <c r="R379" s="242">
        <v>10000000</v>
      </c>
      <c r="S379" s="8"/>
      <c r="T379" s="8"/>
      <c r="U379" s="8"/>
      <c r="V379" s="35">
        <f t="shared" si="26"/>
        <v>4770332</v>
      </c>
      <c r="W379" s="35">
        <f t="shared" si="27"/>
        <v>4770332</v>
      </c>
      <c r="X379" s="26"/>
      <c r="Y379" s="10" t="s">
        <v>19</v>
      </c>
      <c r="Z379" s="147">
        <v>202300000000060</v>
      </c>
      <c r="AA379" s="147" t="s">
        <v>30</v>
      </c>
      <c r="AB379" s="10" t="str">
        <f t="shared" si="23"/>
        <v>3202008</v>
      </c>
      <c r="AC379" s="10"/>
      <c r="AD379" s="10" t="s">
        <v>135</v>
      </c>
      <c r="AE379" s="3"/>
      <c r="AF379" s="3"/>
      <c r="AG379" s="3"/>
      <c r="AH379" s="3"/>
      <c r="AI379" s="3"/>
      <c r="AJ379" s="3"/>
      <c r="AK379" s="3"/>
      <c r="AL379" s="3"/>
      <c r="AM379" s="3"/>
      <c r="AN379" s="3"/>
      <c r="AO379" s="3"/>
      <c r="AP379" s="3"/>
      <c r="AQ379" s="3"/>
      <c r="AR379" s="3"/>
    </row>
    <row r="380" spans="1:44" ht="51" customHeight="1" x14ac:dyDescent="0.3">
      <c r="A380" s="9" t="s">
        <v>0</v>
      </c>
      <c r="B380" s="9" t="e">
        <f>VLOOKUP(#REF!,[1]Dpto!$G$2:$I$1125,2,FALSE)</f>
        <v>#REF!</v>
      </c>
      <c r="C380" s="9" t="e">
        <f>VLOOKUP(X380,[1]Proyectos!$B$2:$D$3,3,FALSE)</f>
        <v>#N/A</v>
      </c>
      <c r="D380" s="9" t="e">
        <f>VLOOKUP(#REF!,[1]Proyectos!$D$6:$E$9,2,FALSE)</f>
        <v>#REF!</v>
      </c>
      <c r="E380" s="9" t="e">
        <f>VLOOKUP(#REF!,[1]Proyectos!$B$12:$C$22,2,FALSE)</f>
        <v>#REF!</v>
      </c>
      <c r="F380" s="9" t="e">
        <f>VLOOKUP(AC380,[1]Indi!$B$9:$C$36,2,FALSE)</f>
        <v>#N/A</v>
      </c>
      <c r="G380" s="9" t="str">
        <f>+IFERROR(IF(D380="MISIONAL",VLOOKUP(#REF!,[1]Actividades!$B$12:$C$25,2,FALSE),IF(D380="TASAS",VLOOKUP(#REF!,[1]Actividades!$B$26:$C$34,2,FALSE),IF(D380="MIPG",VLOOKUP(#REF!,[1]Actividades!$B$35:$C$41,2,FALSE),IF(D380="INFRA",VLOOKUP(#REF!,[1]Actividades!$B$42:$C$44,2,FALSE),"")))),"")</f>
        <v/>
      </c>
      <c r="H380" s="3"/>
      <c r="I380" s="7" t="s">
        <v>848</v>
      </c>
      <c r="J380" s="10" t="s">
        <v>663</v>
      </c>
      <c r="K380" s="10" t="s">
        <v>178</v>
      </c>
      <c r="L380" s="7" t="s">
        <v>431</v>
      </c>
      <c r="M380" s="7" t="s">
        <v>8</v>
      </c>
      <c r="N380" s="7" t="s">
        <v>467</v>
      </c>
      <c r="O380" s="183" t="s">
        <v>7</v>
      </c>
      <c r="P380" s="7" t="s">
        <v>6</v>
      </c>
      <c r="Q380" s="146">
        <v>66653076</v>
      </c>
      <c r="R380" s="35"/>
      <c r="S380" s="8"/>
      <c r="T380" s="8"/>
      <c r="U380" s="8"/>
      <c r="V380" s="35">
        <f t="shared" si="26"/>
        <v>66653076</v>
      </c>
      <c r="W380" s="35">
        <f t="shared" si="27"/>
        <v>66653076</v>
      </c>
      <c r="X380" s="26"/>
      <c r="Y380" s="10" t="s">
        <v>19</v>
      </c>
      <c r="Z380" s="147">
        <v>202300000000060</v>
      </c>
      <c r="AA380" s="147" t="s">
        <v>17</v>
      </c>
      <c r="AB380" s="10" t="str">
        <f t="shared" si="23"/>
        <v>3202052</v>
      </c>
      <c r="AC380" s="10"/>
      <c r="AD380" s="10" t="s">
        <v>971</v>
      </c>
      <c r="AE380" s="3"/>
      <c r="AF380" s="3"/>
      <c r="AG380" s="3"/>
      <c r="AH380" s="3"/>
      <c r="AI380" s="3"/>
      <c r="AJ380" s="3"/>
      <c r="AK380" s="3"/>
      <c r="AL380" s="3"/>
      <c r="AM380" s="3"/>
      <c r="AN380" s="3"/>
      <c r="AO380" s="3"/>
      <c r="AP380" s="3"/>
      <c r="AQ380" s="3"/>
      <c r="AR380" s="3"/>
    </row>
    <row r="381" spans="1:44" ht="51" customHeight="1" x14ac:dyDescent="0.3">
      <c r="A381" s="9" t="s">
        <v>0</v>
      </c>
      <c r="B381" s="9" t="e">
        <f>VLOOKUP(#REF!,[1]Dpto!$G$2:$I$1125,2,FALSE)</f>
        <v>#REF!</v>
      </c>
      <c r="C381" s="9" t="e">
        <f>VLOOKUP(X381,[1]Proyectos!$B$2:$D$3,3,FALSE)</f>
        <v>#N/A</v>
      </c>
      <c r="D381" s="9" t="e">
        <f>VLOOKUP(#REF!,[1]Proyectos!$D$6:$E$9,2,FALSE)</f>
        <v>#REF!</v>
      </c>
      <c r="E381" s="9" t="e">
        <f>VLOOKUP(#REF!,[1]Proyectos!$B$12:$C$22,2,FALSE)</f>
        <v>#REF!</v>
      </c>
      <c r="F381" s="9" t="e">
        <f>VLOOKUP(AC381,[1]Indi!$B$9:$C$36,2,FALSE)</f>
        <v>#N/A</v>
      </c>
      <c r="G381" s="9" t="str">
        <f>+IFERROR(IF(D381="MISIONAL",VLOOKUP(#REF!,[1]Actividades!$B$12:$C$25,2,FALSE),IF(D381="TASAS",VLOOKUP(#REF!,[1]Actividades!$B$26:$C$34,2,FALSE),IF(D381="MIPG",VLOOKUP(#REF!,[1]Actividades!$B$35:$C$41,2,FALSE),IF(D381="INFRA",VLOOKUP(#REF!,[1]Actividades!$B$42:$C$44,2,FALSE),"")))),"")</f>
        <v/>
      </c>
      <c r="H381" s="3"/>
      <c r="I381" s="7" t="s">
        <v>849</v>
      </c>
      <c r="J381" s="10" t="s">
        <v>663</v>
      </c>
      <c r="K381" s="10" t="s">
        <v>178</v>
      </c>
      <c r="L381" s="7" t="s">
        <v>433</v>
      </c>
      <c r="M381" s="7" t="s">
        <v>8</v>
      </c>
      <c r="N381" s="7" t="s">
        <v>467</v>
      </c>
      <c r="O381" s="183" t="s">
        <v>7</v>
      </c>
      <c r="P381" s="7" t="s">
        <v>6</v>
      </c>
      <c r="Q381" s="146">
        <v>81423984</v>
      </c>
      <c r="R381" s="242">
        <f>6178562+1521438</f>
        <v>7700000</v>
      </c>
      <c r="S381" s="8"/>
      <c r="T381" s="8"/>
      <c r="U381" s="8"/>
      <c r="V381" s="35">
        <f t="shared" si="26"/>
        <v>73723984</v>
      </c>
      <c r="W381" s="35">
        <f t="shared" si="27"/>
        <v>73723984</v>
      </c>
      <c r="X381" s="26"/>
      <c r="Y381" s="10" t="s">
        <v>19</v>
      </c>
      <c r="Z381" s="147">
        <v>202300000000060</v>
      </c>
      <c r="AA381" s="147" t="s">
        <v>30</v>
      </c>
      <c r="AB381" s="10" t="str">
        <f t="shared" si="23"/>
        <v>3202008</v>
      </c>
      <c r="AC381" s="10"/>
      <c r="AD381" s="10" t="s">
        <v>135</v>
      </c>
      <c r="AE381" s="3"/>
      <c r="AF381" s="3"/>
      <c r="AG381" s="3"/>
      <c r="AH381" s="3"/>
      <c r="AI381" s="3"/>
      <c r="AJ381" s="3"/>
      <c r="AK381" s="3"/>
      <c r="AL381" s="3"/>
      <c r="AM381" s="3"/>
      <c r="AN381" s="3"/>
      <c r="AO381" s="3"/>
      <c r="AP381" s="3"/>
      <c r="AQ381" s="3"/>
      <c r="AR381" s="3"/>
    </row>
    <row r="382" spans="1:44" ht="51" customHeight="1" x14ac:dyDescent="0.3">
      <c r="A382" s="9" t="s">
        <v>0</v>
      </c>
      <c r="B382" s="9" t="e">
        <f>VLOOKUP(#REF!,[1]Dpto!$G$2:$I$1125,2,FALSE)</f>
        <v>#REF!</v>
      </c>
      <c r="C382" s="9" t="e">
        <f>VLOOKUP(X382,[1]Proyectos!$B$2:$D$3,3,FALSE)</f>
        <v>#N/A</v>
      </c>
      <c r="D382" s="9" t="e">
        <f>VLOOKUP(#REF!,[1]Proyectos!$D$6:$E$9,2,FALSE)</f>
        <v>#REF!</v>
      </c>
      <c r="E382" s="9" t="e">
        <f>VLOOKUP(#REF!,[1]Proyectos!$B$12:$C$22,2,FALSE)</f>
        <v>#REF!</v>
      </c>
      <c r="F382" s="9" t="e">
        <f>VLOOKUP(AC382,[1]Indi!$B$9:$C$36,2,FALSE)</f>
        <v>#N/A</v>
      </c>
      <c r="G382" s="9" t="str">
        <f>+IFERROR(IF(D382="MISIONAL",VLOOKUP(#REF!,[1]Actividades!$B$12:$C$25,2,FALSE),IF(D382="TASAS",VLOOKUP(#REF!,[1]Actividades!$B$26:$C$34,2,FALSE),IF(D382="MIPG",VLOOKUP(#REF!,[1]Actividades!$B$35:$C$41,2,FALSE),IF(D382="INFRA",VLOOKUP(#REF!,[1]Actividades!$B$42:$C$44,2,FALSE),"")))),"")</f>
        <v/>
      </c>
      <c r="H382" s="3"/>
      <c r="I382" s="7" t="s">
        <v>850</v>
      </c>
      <c r="J382" s="10" t="s">
        <v>663</v>
      </c>
      <c r="K382" s="10" t="s">
        <v>178</v>
      </c>
      <c r="L382" s="7" t="s">
        <v>188</v>
      </c>
      <c r="M382" s="7" t="s">
        <v>13</v>
      </c>
      <c r="N382" s="149" t="s">
        <v>467</v>
      </c>
      <c r="O382" s="183" t="s">
        <v>57</v>
      </c>
      <c r="P382" s="7" t="s">
        <v>6</v>
      </c>
      <c r="Q382" s="146">
        <v>220004186</v>
      </c>
      <c r="R382" s="35"/>
      <c r="S382" s="8"/>
      <c r="T382" s="8"/>
      <c r="U382" s="8"/>
      <c r="V382" s="35">
        <f t="shared" si="26"/>
        <v>220004186</v>
      </c>
      <c r="W382" s="35">
        <f t="shared" si="27"/>
        <v>220004186</v>
      </c>
      <c r="X382" s="26"/>
      <c r="Y382" s="10" t="s">
        <v>19</v>
      </c>
      <c r="Z382" s="147">
        <v>202300000000060</v>
      </c>
      <c r="AA382" s="147" t="s">
        <v>30</v>
      </c>
      <c r="AB382" s="10" t="str">
        <f t="shared" si="23"/>
        <v>3202008</v>
      </c>
      <c r="AC382" s="10"/>
      <c r="AD382" s="10" t="s">
        <v>123</v>
      </c>
      <c r="AE382" s="3"/>
      <c r="AF382" s="3"/>
      <c r="AG382" s="3"/>
      <c r="AH382" s="3"/>
      <c r="AI382" s="3"/>
      <c r="AJ382" s="3"/>
      <c r="AK382" s="3"/>
      <c r="AL382" s="3"/>
      <c r="AM382" s="3"/>
      <c r="AN382" s="3"/>
      <c r="AO382" s="3"/>
      <c r="AP382" s="3"/>
      <c r="AQ382" s="3"/>
      <c r="AR382" s="3"/>
    </row>
    <row r="383" spans="1:44" ht="51" customHeight="1" x14ac:dyDescent="0.3">
      <c r="A383" s="9" t="s">
        <v>0</v>
      </c>
      <c r="B383" s="9" t="e">
        <f>VLOOKUP(#REF!,[1]Dpto!$G$2:$I$1125,2,FALSE)</f>
        <v>#REF!</v>
      </c>
      <c r="C383" s="9" t="e">
        <f>VLOOKUP(X383,[1]Proyectos!$B$2:$D$3,3,FALSE)</f>
        <v>#N/A</v>
      </c>
      <c r="D383" s="9" t="e">
        <f>VLOOKUP(#REF!,[1]Proyectos!$D$6:$E$9,2,FALSE)</f>
        <v>#REF!</v>
      </c>
      <c r="E383" s="9" t="e">
        <f>VLOOKUP(#REF!,[1]Proyectos!$B$12:$C$22,2,FALSE)</f>
        <v>#REF!</v>
      </c>
      <c r="F383" s="9" t="e">
        <f>VLOOKUP(AC383,[1]Indi!$B$9:$C$36,2,FALSE)</f>
        <v>#N/A</v>
      </c>
      <c r="G383" s="9" t="str">
        <f>+IFERROR(IF(D383="MISIONAL",VLOOKUP(#REF!,[1]Actividades!$B$12:$C$25,2,FALSE),IF(D383="TASAS",VLOOKUP(#REF!,[1]Actividades!$B$26:$C$34,2,FALSE),IF(D383="MIPG",VLOOKUP(#REF!,[1]Actividades!$B$35:$C$41,2,FALSE),IF(D383="INFRA",VLOOKUP(#REF!,[1]Actividades!$B$42:$C$44,2,FALSE),"")))),"")</f>
        <v/>
      </c>
      <c r="H383" s="3"/>
      <c r="I383" s="7" t="s">
        <v>851</v>
      </c>
      <c r="J383" s="10" t="s">
        <v>663</v>
      </c>
      <c r="K383" s="10" t="s">
        <v>178</v>
      </c>
      <c r="L383" s="7" t="s">
        <v>188</v>
      </c>
      <c r="M383" s="7" t="s">
        <v>13</v>
      </c>
      <c r="N383" s="149" t="s">
        <v>467</v>
      </c>
      <c r="O383" s="183" t="s">
        <v>57</v>
      </c>
      <c r="P383" s="7" t="s">
        <v>154</v>
      </c>
      <c r="Q383" s="146">
        <v>2286200000</v>
      </c>
      <c r="R383" s="242">
        <v>296000000</v>
      </c>
      <c r="S383" s="8">
        <v>4802179</v>
      </c>
      <c r="T383" s="8"/>
      <c r="U383" s="8"/>
      <c r="V383" s="35">
        <f t="shared" si="26"/>
        <v>1995002179</v>
      </c>
      <c r="W383" s="35">
        <f t="shared" si="27"/>
        <v>1995002179</v>
      </c>
      <c r="X383" s="26"/>
      <c r="Y383" s="10" t="s">
        <v>19</v>
      </c>
      <c r="Z383" s="147">
        <v>202300000000060</v>
      </c>
      <c r="AA383" s="147" t="s">
        <v>30</v>
      </c>
      <c r="AB383" s="10" t="str">
        <f t="shared" si="23"/>
        <v>3202008</v>
      </c>
      <c r="AC383" s="10"/>
      <c r="AD383" s="10" t="s">
        <v>123</v>
      </c>
      <c r="AE383" s="3"/>
      <c r="AF383" s="3"/>
      <c r="AG383" s="3"/>
      <c r="AH383" s="3"/>
      <c r="AI383" s="3"/>
      <c r="AJ383" s="3"/>
      <c r="AK383" s="3"/>
      <c r="AL383" s="3"/>
      <c r="AM383" s="3"/>
      <c r="AN383" s="3"/>
      <c r="AO383" s="3"/>
      <c r="AP383" s="3"/>
      <c r="AQ383" s="3"/>
      <c r="AR383" s="3"/>
    </row>
    <row r="384" spans="1:44" ht="51" customHeight="1" x14ac:dyDescent="0.3">
      <c r="A384" s="9" t="s">
        <v>0</v>
      </c>
      <c r="B384" s="9" t="e">
        <f>VLOOKUP(#REF!,[1]Dpto!$G$2:$I$1125,2,FALSE)</f>
        <v>#REF!</v>
      </c>
      <c r="C384" s="9" t="e">
        <f>VLOOKUP(X384,[1]Proyectos!$B$2:$D$3,3,FALSE)</f>
        <v>#N/A</v>
      </c>
      <c r="D384" s="9" t="e">
        <f>VLOOKUP(#REF!,[1]Proyectos!$D$6:$E$9,2,FALSE)</f>
        <v>#REF!</v>
      </c>
      <c r="E384" s="9" t="e">
        <f>VLOOKUP(#REF!,[1]Proyectos!$B$12:$C$22,2,FALSE)</f>
        <v>#REF!</v>
      </c>
      <c r="F384" s="9" t="e">
        <f>VLOOKUP(AC384,[1]Indi!$B$9:$C$36,2,FALSE)</f>
        <v>#N/A</v>
      </c>
      <c r="G384" s="9" t="str">
        <f>+IFERROR(IF(D384="MISIONAL",VLOOKUP(#REF!,[1]Actividades!$B$12:$C$25,2,FALSE),IF(D384="TASAS",VLOOKUP(#REF!,[1]Actividades!$B$26:$C$34,2,FALSE),IF(D384="MIPG",VLOOKUP(#REF!,[1]Actividades!$B$35:$C$41,2,FALSE),IF(D384="INFRA",VLOOKUP(#REF!,[1]Actividades!$B$42:$C$44,2,FALSE),"")))),"")</f>
        <v/>
      </c>
      <c r="H384" s="3"/>
      <c r="I384" s="7" t="s">
        <v>852</v>
      </c>
      <c r="J384" s="10" t="s">
        <v>663</v>
      </c>
      <c r="K384" s="10" t="s">
        <v>178</v>
      </c>
      <c r="L384" s="7" t="s">
        <v>188</v>
      </c>
      <c r="M384" s="7" t="s">
        <v>8</v>
      </c>
      <c r="N384" s="7" t="s">
        <v>467</v>
      </c>
      <c r="O384" s="183" t="s">
        <v>57</v>
      </c>
      <c r="P384" s="7" t="s">
        <v>6</v>
      </c>
      <c r="Q384" s="146">
        <v>68436573</v>
      </c>
      <c r="R384" s="35"/>
      <c r="S384" s="8"/>
      <c r="T384" s="8"/>
      <c r="U384" s="8"/>
      <c r="V384" s="35">
        <f t="shared" si="26"/>
        <v>68436573</v>
      </c>
      <c r="W384" s="35">
        <f t="shared" si="27"/>
        <v>68436573</v>
      </c>
      <c r="X384" s="26"/>
      <c r="Y384" s="10" t="s">
        <v>19</v>
      </c>
      <c r="Z384" s="147">
        <v>202300000000060</v>
      </c>
      <c r="AA384" s="147" t="s">
        <v>30</v>
      </c>
      <c r="AB384" s="10" t="str">
        <f t="shared" si="23"/>
        <v>3202008</v>
      </c>
      <c r="AC384" s="10"/>
      <c r="AD384" s="10" t="s">
        <v>123</v>
      </c>
      <c r="AE384" s="3"/>
      <c r="AF384" s="3"/>
      <c r="AG384" s="3"/>
      <c r="AH384" s="3"/>
      <c r="AI384" s="3"/>
      <c r="AJ384" s="3"/>
      <c r="AK384" s="3"/>
      <c r="AL384" s="3"/>
      <c r="AM384" s="3"/>
      <c r="AN384" s="3"/>
      <c r="AO384" s="3"/>
      <c r="AP384" s="3"/>
      <c r="AQ384" s="3"/>
      <c r="AR384" s="3"/>
    </row>
    <row r="385" spans="1:44" ht="51" customHeight="1" x14ac:dyDescent="0.3">
      <c r="A385" s="9" t="s">
        <v>0</v>
      </c>
      <c r="B385" s="9" t="e">
        <f>VLOOKUP(#REF!,[1]Dpto!$G$2:$I$1125,2,FALSE)</f>
        <v>#REF!</v>
      </c>
      <c r="C385" s="9" t="e">
        <f>VLOOKUP(X385,[1]Proyectos!$B$2:$D$3,3,FALSE)</f>
        <v>#N/A</v>
      </c>
      <c r="D385" s="9" t="e">
        <f>VLOOKUP(#REF!,[1]Proyectos!$D$6:$E$9,2,FALSE)</f>
        <v>#REF!</v>
      </c>
      <c r="E385" s="9" t="e">
        <f>VLOOKUP(#REF!,[1]Proyectos!$B$12:$C$22,2,FALSE)</f>
        <v>#REF!</v>
      </c>
      <c r="F385" s="9" t="e">
        <f>VLOOKUP(AC385,[1]Indi!$B$9:$C$36,2,FALSE)</f>
        <v>#N/A</v>
      </c>
      <c r="G385" s="9" t="str">
        <f>+IFERROR(IF(D385="MISIONAL",VLOOKUP(#REF!,[1]Actividades!$B$12:$C$25,2,FALSE),IF(D385="TASAS",VLOOKUP(#REF!,[1]Actividades!$B$26:$C$34,2,FALSE),IF(D385="MIPG",VLOOKUP(#REF!,[1]Actividades!$B$35:$C$41,2,FALSE),IF(D385="INFRA",VLOOKUP(#REF!,[1]Actividades!$B$42:$C$44,2,FALSE),"")))),"")</f>
        <v/>
      </c>
      <c r="H385" s="3"/>
      <c r="I385" s="7" t="s">
        <v>853</v>
      </c>
      <c r="J385" s="10" t="s">
        <v>663</v>
      </c>
      <c r="K385" s="10" t="s">
        <v>178</v>
      </c>
      <c r="L385" s="7" t="s">
        <v>188</v>
      </c>
      <c r="M385" s="7" t="s">
        <v>13</v>
      </c>
      <c r="N385" s="7" t="s">
        <v>467</v>
      </c>
      <c r="O385" s="183" t="s">
        <v>57</v>
      </c>
      <c r="P385" s="7" t="s">
        <v>6</v>
      </c>
      <c r="Q385" s="146">
        <v>394255130</v>
      </c>
      <c r="R385" s="35">
        <v>76014174</v>
      </c>
      <c r="S385" s="8"/>
      <c r="T385" s="8"/>
      <c r="U385" s="8"/>
      <c r="V385" s="35">
        <f t="shared" si="26"/>
        <v>318240956</v>
      </c>
      <c r="W385" s="35">
        <f t="shared" si="27"/>
        <v>318240956</v>
      </c>
      <c r="X385" s="26"/>
      <c r="Y385" s="10" t="s">
        <v>19</v>
      </c>
      <c r="Z385" s="147">
        <v>202300000000060</v>
      </c>
      <c r="AA385" s="147" t="s">
        <v>30</v>
      </c>
      <c r="AB385" s="10" t="str">
        <f t="shared" si="23"/>
        <v>3202008</v>
      </c>
      <c r="AC385" s="10"/>
      <c r="AD385" s="10" t="s">
        <v>135</v>
      </c>
      <c r="AE385" s="3"/>
      <c r="AF385" s="3"/>
      <c r="AG385" s="3"/>
      <c r="AH385" s="3"/>
      <c r="AI385" s="3"/>
      <c r="AJ385" s="3"/>
      <c r="AK385" s="3"/>
      <c r="AL385" s="3"/>
      <c r="AM385" s="3"/>
      <c r="AN385" s="3"/>
      <c r="AO385" s="3"/>
      <c r="AP385" s="3"/>
      <c r="AQ385" s="3"/>
      <c r="AR385" s="3"/>
    </row>
    <row r="386" spans="1:44" ht="51" customHeight="1" x14ac:dyDescent="0.3">
      <c r="A386" s="9" t="s">
        <v>0</v>
      </c>
      <c r="B386" s="9" t="e">
        <f>VLOOKUP(#REF!,[1]Dpto!$G$2:$I$1125,2,FALSE)</f>
        <v>#REF!</v>
      </c>
      <c r="C386" s="9" t="e">
        <f>VLOOKUP(X386,[1]Proyectos!$B$2:$D$3,3,FALSE)</f>
        <v>#N/A</v>
      </c>
      <c r="D386" s="9" t="e">
        <f>VLOOKUP(#REF!,[1]Proyectos!$D$6:$E$9,2,FALSE)</f>
        <v>#REF!</v>
      </c>
      <c r="E386" s="9" t="e">
        <f>VLOOKUP(#REF!,[1]Proyectos!$B$12:$C$22,2,FALSE)</f>
        <v>#REF!</v>
      </c>
      <c r="F386" s="9" t="e">
        <f>VLOOKUP(AC386,[1]Indi!$B$9:$C$36,2,FALSE)</f>
        <v>#N/A</v>
      </c>
      <c r="G386" s="9" t="str">
        <f>+IFERROR(IF(D386="MISIONAL",VLOOKUP(#REF!,[1]Actividades!$B$12:$C$25,2,FALSE),IF(D386="TASAS",VLOOKUP(#REF!,[1]Actividades!$B$26:$C$34,2,FALSE),IF(D386="MIPG",VLOOKUP(#REF!,[1]Actividades!$B$35:$C$41,2,FALSE),IF(D386="INFRA",VLOOKUP(#REF!,[1]Actividades!$B$42:$C$44,2,FALSE),"")))),"")</f>
        <v/>
      </c>
      <c r="H386" s="3"/>
      <c r="I386" s="7" t="s">
        <v>854</v>
      </c>
      <c r="J386" s="10" t="s">
        <v>663</v>
      </c>
      <c r="K386" s="10" t="s">
        <v>178</v>
      </c>
      <c r="L386" s="7" t="s">
        <v>188</v>
      </c>
      <c r="M386" s="7" t="s">
        <v>13</v>
      </c>
      <c r="N386" s="10" t="s">
        <v>467</v>
      </c>
      <c r="O386" s="183" t="s">
        <v>42</v>
      </c>
      <c r="P386" s="7" t="s">
        <v>6</v>
      </c>
      <c r="Q386" s="146">
        <v>10183343</v>
      </c>
      <c r="R386" s="35"/>
      <c r="S386" s="8"/>
      <c r="T386" s="8"/>
      <c r="U386" s="8"/>
      <c r="V386" s="35">
        <f t="shared" si="26"/>
        <v>10183343</v>
      </c>
      <c r="W386" s="35">
        <f t="shared" si="27"/>
        <v>10183343</v>
      </c>
      <c r="X386" s="26"/>
      <c r="Y386" s="10" t="s">
        <v>19</v>
      </c>
      <c r="Z386" s="147">
        <v>202300000000060</v>
      </c>
      <c r="AA386" s="147" t="s">
        <v>30</v>
      </c>
      <c r="AB386" s="10" t="str">
        <f t="shared" si="23"/>
        <v>3202008</v>
      </c>
      <c r="AC386" s="10"/>
      <c r="AD386" s="10" t="s">
        <v>135</v>
      </c>
      <c r="AE386" s="3"/>
      <c r="AF386" s="3"/>
      <c r="AG386" s="3"/>
      <c r="AH386" s="3"/>
      <c r="AI386" s="3"/>
      <c r="AJ386" s="3"/>
      <c r="AK386" s="3"/>
      <c r="AL386" s="3"/>
      <c r="AM386" s="3"/>
      <c r="AN386" s="3"/>
      <c r="AO386" s="3"/>
      <c r="AP386" s="3"/>
      <c r="AQ386" s="3"/>
      <c r="AR386" s="3"/>
    </row>
    <row r="387" spans="1:44" ht="51" customHeight="1" x14ac:dyDescent="0.3">
      <c r="A387" s="9" t="s">
        <v>0</v>
      </c>
      <c r="B387" s="9" t="e">
        <f>VLOOKUP(#REF!,[1]Dpto!$G$2:$I$1125,2,FALSE)</f>
        <v>#REF!</v>
      </c>
      <c r="C387" s="9" t="e">
        <f>VLOOKUP(X387,[1]Proyectos!$B$2:$D$3,3,FALSE)</f>
        <v>#N/A</v>
      </c>
      <c r="D387" s="9" t="e">
        <f>VLOOKUP(#REF!,[1]Proyectos!$D$6:$E$9,2,FALSE)</f>
        <v>#REF!</v>
      </c>
      <c r="E387" s="9" t="e">
        <f>VLOOKUP(#REF!,[1]Proyectos!$B$12:$C$22,2,FALSE)</f>
        <v>#REF!</v>
      </c>
      <c r="F387" s="9" t="e">
        <f>VLOOKUP(AC387,[1]Indi!$B$9:$C$36,2,FALSE)</f>
        <v>#N/A</v>
      </c>
      <c r="G387" s="9" t="str">
        <f>+IFERROR(IF(D387="MISIONAL",VLOOKUP(#REF!,[1]Actividades!$B$12:$C$25,2,FALSE),IF(D387="TASAS",VLOOKUP(#REF!,[1]Actividades!$B$26:$C$34,2,FALSE),IF(D387="MIPG",VLOOKUP(#REF!,[1]Actividades!$B$35:$C$41,2,FALSE),IF(D387="INFRA",VLOOKUP(#REF!,[1]Actividades!$B$42:$C$44,2,FALSE),"")))),"")</f>
        <v/>
      </c>
      <c r="H387" s="3"/>
      <c r="I387" s="7" t="s">
        <v>855</v>
      </c>
      <c r="J387" s="10" t="s">
        <v>663</v>
      </c>
      <c r="K387" s="10" t="s">
        <v>178</v>
      </c>
      <c r="L387" s="7" t="s">
        <v>188</v>
      </c>
      <c r="M387" s="7" t="s">
        <v>8</v>
      </c>
      <c r="N387" s="145" t="s">
        <v>467</v>
      </c>
      <c r="O387" s="183" t="s">
        <v>57</v>
      </c>
      <c r="P387" s="7" t="s">
        <v>6</v>
      </c>
      <c r="Q387" s="146">
        <v>235816376</v>
      </c>
      <c r="R387" s="35"/>
      <c r="S387" s="8"/>
      <c r="T387" s="8"/>
      <c r="U387" s="8"/>
      <c r="V387" s="35">
        <f t="shared" si="26"/>
        <v>235816376</v>
      </c>
      <c r="W387" s="35">
        <f t="shared" si="27"/>
        <v>235816376</v>
      </c>
      <c r="X387" s="26"/>
      <c r="Y387" s="10" t="s">
        <v>19</v>
      </c>
      <c r="Z387" s="147">
        <v>202300000000060</v>
      </c>
      <c r="AA387" s="147" t="s">
        <v>30</v>
      </c>
      <c r="AB387" s="10" t="str">
        <f t="shared" si="23"/>
        <v>3202008</v>
      </c>
      <c r="AC387" s="10"/>
      <c r="AD387" s="10" t="s">
        <v>135</v>
      </c>
      <c r="AE387" s="3"/>
      <c r="AF387" s="3"/>
      <c r="AG387" s="3"/>
      <c r="AH387" s="3"/>
      <c r="AI387" s="3"/>
      <c r="AJ387" s="3"/>
      <c r="AK387" s="3"/>
      <c r="AL387" s="3"/>
      <c r="AM387" s="3"/>
      <c r="AN387" s="3"/>
      <c r="AO387" s="3"/>
      <c r="AP387" s="3"/>
      <c r="AQ387" s="3"/>
      <c r="AR387" s="3"/>
    </row>
    <row r="388" spans="1:44" ht="51" customHeight="1" x14ac:dyDescent="0.3">
      <c r="A388" s="9" t="s">
        <v>0</v>
      </c>
      <c r="B388" s="9" t="e">
        <f>VLOOKUP(#REF!,[1]Dpto!$G$2:$I$1125,2,FALSE)</f>
        <v>#REF!</v>
      </c>
      <c r="C388" s="9" t="e">
        <f>VLOOKUP(X388,[1]Proyectos!$B$2:$D$3,3,FALSE)</f>
        <v>#N/A</v>
      </c>
      <c r="D388" s="9" t="e">
        <f>VLOOKUP(#REF!,[1]Proyectos!$D$6:$E$9,2,FALSE)</f>
        <v>#REF!</v>
      </c>
      <c r="E388" s="9" t="e">
        <f>VLOOKUP(#REF!,[1]Proyectos!$B$12:$C$22,2,FALSE)</f>
        <v>#REF!</v>
      </c>
      <c r="F388" s="9" t="e">
        <f>VLOOKUP(AC388,[1]Indi!$B$9:$C$36,2,FALSE)</f>
        <v>#N/A</v>
      </c>
      <c r="G388" s="9" t="str">
        <f>+IFERROR(IF(D388="MISIONAL",VLOOKUP(#REF!,[1]Actividades!$B$12:$C$25,2,FALSE),IF(D388="TASAS",VLOOKUP(#REF!,[1]Actividades!$B$26:$C$34,2,FALSE),IF(D388="MIPG",VLOOKUP(#REF!,[1]Actividades!$B$35:$C$41,2,FALSE),IF(D388="INFRA",VLOOKUP(#REF!,[1]Actividades!$B$42:$C$44,2,FALSE),"")))),"")</f>
        <v/>
      </c>
      <c r="H388" s="3"/>
      <c r="I388" s="7" t="s">
        <v>856</v>
      </c>
      <c r="J388" s="10" t="s">
        <v>663</v>
      </c>
      <c r="K388" s="10" t="s">
        <v>178</v>
      </c>
      <c r="L388" s="7" t="s">
        <v>188</v>
      </c>
      <c r="M388" s="7" t="s">
        <v>8</v>
      </c>
      <c r="N388" s="10" t="s">
        <v>467</v>
      </c>
      <c r="O388" s="183" t="s">
        <v>42</v>
      </c>
      <c r="P388" s="7" t="s">
        <v>6</v>
      </c>
      <c r="Q388" s="146">
        <v>2738535</v>
      </c>
      <c r="R388" s="35"/>
      <c r="S388" s="8"/>
      <c r="T388" s="8"/>
      <c r="U388" s="8"/>
      <c r="V388" s="35">
        <f t="shared" si="26"/>
        <v>2738535</v>
      </c>
      <c r="W388" s="35">
        <f t="shared" si="27"/>
        <v>2738535</v>
      </c>
      <c r="X388" s="26"/>
      <c r="Y388" s="10" t="s">
        <v>19</v>
      </c>
      <c r="Z388" s="147">
        <v>202300000000060</v>
      </c>
      <c r="AA388" s="147" t="s">
        <v>30</v>
      </c>
      <c r="AB388" s="10" t="str">
        <f t="shared" si="23"/>
        <v>3202008</v>
      </c>
      <c r="AC388" s="10"/>
      <c r="AD388" s="10" t="s">
        <v>135</v>
      </c>
      <c r="AE388" s="3"/>
      <c r="AF388" s="3"/>
      <c r="AG388" s="3"/>
      <c r="AH388" s="3"/>
      <c r="AI388" s="3"/>
      <c r="AJ388" s="3"/>
      <c r="AK388" s="3"/>
      <c r="AL388" s="3"/>
      <c r="AM388" s="3"/>
      <c r="AN388" s="3"/>
      <c r="AO388" s="3"/>
      <c r="AP388" s="3"/>
      <c r="AQ388" s="3"/>
      <c r="AR388" s="3"/>
    </row>
    <row r="389" spans="1:44" ht="51" customHeight="1" x14ac:dyDescent="0.3">
      <c r="A389" s="9" t="s">
        <v>0</v>
      </c>
      <c r="B389" s="9" t="e">
        <f>VLOOKUP(#REF!,[1]Dpto!$G$2:$I$1125,2,FALSE)</f>
        <v>#REF!</v>
      </c>
      <c r="C389" s="9" t="e">
        <f>VLOOKUP(X389,[1]Proyectos!$B$2:$D$3,3,FALSE)</f>
        <v>#N/A</v>
      </c>
      <c r="D389" s="9" t="e">
        <f>VLOOKUP(#REF!,[1]Proyectos!$D$6:$E$9,2,FALSE)</f>
        <v>#REF!</v>
      </c>
      <c r="E389" s="9" t="e">
        <f>VLOOKUP(#REF!,[1]Proyectos!$B$12:$C$22,2,FALSE)</f>
        <v>#REF!</v>
      </c>
      <c r="F389" s="9" t="e">
        <f>VLOOKUP(AC389,[1]Indi!$B$9:$C$36,2,FALSE)</f>
        <v>#N/A</v>
      </c>
      <c r="G389" s="9" t="str">
        <f>+IFERROR(IF(D389="MISIONAL",VLOOKUP(#REF!,[1]Actividades!$B$12:$C$25,2,FALSE),IF(D389="TASAS",VLOOKUP(#REF!,[1]Actividades!$B$26:$C$34,2,FALSE),IF(D389="MIPG",VLOOKUP(#REF!,[1]Actividades!$B$35:$C$41,2,FALSE),IF(D389="INFRA",VLOOKUP(#REF!,[1]Actividades!$B$42:$C$44,2,FALSE),"")))),"")</f>
        <v/>
      </c>
      <c r="H389" s="3"/>
      <c r="I389" s="7" t="s">
        <v>857</v>
      </c>
      <c r="J389" s="10" t="s">
        <v>663</v>
      </c>
      <c r="K389" s="10" t="s">
        <v>178</v>
      </c>
      <c r="L389" s="7" t="s">
        <v>188</v>
      </c>
      <c r="M389" s="7" t="s">
        <v>13</v>
      </c>
      <c r="N389" s="145" t="s">
        <v>467</v>
      </c>
      <c r="O389" s="183" t="s">
        <v>57</v>
      </c>
      <c r="P389" s="7" t="s">
        <v>6</v>
      </c>
      <c r="Q389" s="146">
        <v>417355762</v>
      </c>
      <c r="R389" s="35"/>
      <c r="S389" s="8">
        <v>9177825.9999999963</v>
      </c>
      <c r="T389" s="8"/>
      <c r="U389" s="8"/>
      <c r="V389" s="35">
        <f t="shared" si="26"/>
        <v>426533588</v>
      </c>
      <c r="W389" s="35">
        <f t="shared" si="27"/>
        <v>426533588</v>
      </c>
      <c r="X389" s="26"/>
      <c r="Y389" s="10" t="s">
        <v>19</v>
      </c>
      <c r="Z389" s="147">
        <v>202300000000060</v>
      </c>
      <c r="AA389" s="147" t="s">
        <v>30</v>
      </c>
      <c r="AB389" s="10" t="str">
        <f t="shared" si="23"/>
        <v>3202008</v>
      </c>
      <c r="AC389" s="10"/>
      <c r="AD389" s="10" t="s">
        <v>492</v>
      </c>
      <c r="AE389" s="3"/>
      <c r="AF389" s="3"/>
      <c r="AG389" s="3"/>
      <c r="AH389" s="3"/>
      <c r="AI389" s="3"/>
      <c r="AJ389" s="3"/>
      <c r="AK389" s="3"/>
      <c r="AL389" s="3"/>
      <c r="AM389" s="3"/>
      <c r="AN389" s="3"/>
      <c r="AO389" s="3"/>
      <c r="AP389" s="3"/>
      <c r="AQ389" s="3"/>
      <c r="AR389" s="3"/>
    </row>
    <row r="390" spans="1:44" ht="51" customHeight="1" x14ac:dyDescent="0.3">
      <c r="A390" s="9" t="s">
        <v>0</v>
      </c>
      <c r="B390" s="9" t="e">
        <f>VLOOKUP(#REF!,[1]Dpto!$G$2:$I$1125,2,FALSE)</f>
        <v>#REF!</v>
      </c>
      <c r="C390" s="9" t="e">
        <f>VLOOKUP(X390,[1]Proyectos!$B$2:$D$3,3,FALSE)</f>
        <v>#N/A</v>
      </c>
      <c r="D390" s="9" t="e">
        <f>VLOOKUP(#REF!,[1]Proyectos!$D$6:$E$9,2,FALSE)</f>
        <v>#REF!</v>
      </c>
      <c r="E390" s="9" t="e">
        <f>VLOOKUP(#REF!,[1]Proyectos!$B$12:$C$22,2,FALSE)</f>
        <v>#REF!</v>
      </c>
      <c r="F390" s="9" t="e">
        <f>VLOOKUP(AC390,[1]Indi!$B$9:$C$36,2,FALSE)</f>
        <v>#N/A</v>
      </c>
      <c r="G390" s="9" t="str">
        <f>+IFERROR(IF(D390="MISIONAL",VLOOKUP(#REF!,[1]Actividades!$B$12:$C$25,2,FALSE),IF(D390="TASAS",VLOOKUP(#REF!,[1]Actividades!$B$26:$C$34,2,FALSE),IF(D390="MIPG",VLOOKUP(#REF!,[1]Actividades!$B$35:$C$41,2,FALSE),IF(D390="INFRA",VLOOKUP(#REF!,[1]Actividades!$B$42:$C$44,2,FALSE),"")))),"")</f>
        <v/>
      </c>
      <c r="H390" s="3"/>
      <c r="I390" s="7" t="s">
        <v>858</v>
      </c>
      <c r="J390" s="10" t="s">
        <v>663</v>
      </c>
      <c r="K390" s="10" t="s">
        <v>178</v>
      </c>
      <c r="L390" s="7" t="s">
        <v>188</v>
      </c>
      <c r="M390" s="7" t="s">
        <v>8</v>
      </c>
      <c r="N390" s="10" t="s">
        <v>467</v>
      </c>
      <c r="O390" s="183" t="s">
        <v>57</v>
      </c>
      <c r="P390" s="7" t="s">
        <v>6</v>
      </c>
      <c r="Q390" s="146">
        <v>93883412</v>
      </c>
      <c r="R390" s="35"/>
      <c r="S390" s="8"/>
      <c r="T390" s="8"/>
      <c r="U390" s="8"/>
      <c r="V390" s="35">
        <f t="shared" si="26"/>
        <v>93883412</v>
      </c>
      <c r="W390" s="35">
        <f t="shared" si="27"/>
        <v>93883412</v>
      </c>
      <c r="X390" s="26"/>
      <c r="Y390" s="10" t="s">
        <v>19</v>
      </c>
      <c r="Z390" s="147">
        <v>202300000000060</v>
      </c>
      <c r="AA390" s="147" t="s">
        <v>30</v>
      </c>
      <c r="AB390" s="10" t="str">
        <f t="shared" ref="AB390:AB453" si="28">MID(I390,SEARCH("-",I390)+1,SEARCH("-",I390,SEARCH("-",I390)+1)-SEARCH("-",I390)-1)</f>
        <v>3202008</v>
      </c>
      <c r="AC390" s="10"/>
      <c r="AD390" s="10" t="s">
        <v>492</v>
      </c>
      <c r="AE390" s="3"/>
      <c r="AF390" s="3"/>
      <c r="AG390" s="3"/>
      <c r="AH390" s="3"/>
      <c r="AI390" s="3"/>
      <c r="AJ390" s="3"/>
      <c r="AK390" s="3"/>
      <c r="AL390" s="3"/>
      <c r="AM390" s="3"/>
      <c r="AN390" s="3"/>
      <c r="AO390" s="3"/>
      <c r="AP390" s="3"/>
      <c r="AQ390" s="3"/>
      <c r="AR390" s="3"/>
    </row>
    <row r="391" spans="1:44" ht="51" customHeight="1" x14ac:dyDescent="0.3">
      <c r="A391" s="9" t="s">
        <v>0</v>
      </c>
      <c r="B391" s="9" t="e">
        <f>VLOOKUP(#REF!,[1]Dpto!$G$2:$I$1125,2,FALSE)</f>
        <v>#REF!</v>
      </c>
      <c r="C391" s="9" t="e">
        <f>VLOOKUP(X391,[1]Proyectos!$B$2:$D$3,3,FALSE)</f>
        <v>#N/A</v>
      </c>
      <c r="D391" s="9" t="e">
        <f>VLOOKUP(#REF!,[1]Proyectos!$D$6:$E$9,2,FALSE)</f>
        <v>#REF!</v>
      </c>
      <c r="E391" s="9" t="e">
        <f>VLOOKUP(#REF!,[1]Proyectos!$B$12:$C$22,2,FALSE)</f>
        <v>#REF!</v>
      </c>
      <c r="F391" s="9" t="e">
        <f>VLOOKUP(AC391,[1]Indi!$B$9:$C$36,2,FALSE)</f>
        <v>#N/A</v>
      </c>
      <c r="G391" s="9" t="str">
        <f>+IFERROR(IF(D391="MISIONAL",VLOOKUP(#REF!,[1]Actividades!$B$12:$C$25,2,FALSE),IF(D391="TASAS",VLOOKUP(#REF!,[1]Actividades!$B$26:$C$34,2,FALSE),IF(D391="MIPG",VLOOKUP(#REF!,[1]Actividades!$B$35:$C$41,2,FALSE),IF(D391="INFRA",VLOOKUP(#REF!,[1]Actividades!$B$42:$C$44,2,FALSE),"")))),"")</f>
        <v/>
      </c>
      <c r="H391" s="3"/>
      <c r="I391" s="7" t="s">
        <v>859</v>
      </c>
      <c r="J391" s="10" t="s">
        <v>663</v>
      </c>
      <c r="K391" s="10" t="s">
        <v>178</v>
      </c>
      <c r="L391" s="7" t="s">
        <v>188</v>
      </c>
      <c r="M391" s="7" t="s">
        <v>13</v>
      </c>
      <c r="N391" s="145" t="s">
        <v>467</v>
      </c>
      <c r="O391" s="183" t="s">
        <v>57</v>
      </c>
      <c r="P391" s="7" t="s">
        <v>6</v>
      </c>
      <c r="Q391" s="146">
        <v>167418255</v>
      </c>
      <c r="R391" s="35"/>
      <c r="S391" s="8">
        <v>14854945</v>
      </c>
      <c r="T391" s="8"/>
      <c r="U391" s="8"/>
      <c r="V391" s="35">
        <f t="shared" si="26"/>
        <v>182273200</v>
      </c>
      <c r="W391" s="35">
        <f t="shared" si="27"/>
        <v>182273200</v>
      </c>
      <c r="X391" s="26"/>
      <c r="Y391" s="10" t="s">
        <v>19</v>
      </c>
      <c r="Z391" s="147">
        <v>202300000000060</v>
      </c>
      <c r="AA391" s="147" t="s">
        <v>36</v>
      </c>
      <c r="AB391" s="10" t="str">
        <f t="shared" si="28"/>
        <v>3202010</v>
      </c>
      <c r="AC391" s="10"/>
      <c r="AD391" s="10" t="s">
        <v>130</v>
      </c>
      <c r="AE391" s="3"/>
      <c r="AF391" s="3"/>
      <c r="AG391" s="3"/>
      <c r="AH391" s="3"/>
      <c r="AI391" s="3"/>
      <c r="AJ391" s="3"/>
      <c r="AK391" s="3"/>
      <c r="AL391" s="3"/>
      <c r="AM391" s="3"/>
      <c r="AN391" s="3"/>
      <c r="AO391" s="3"/>
      <c r="AP391" s="3"/>
      <c r="AQ391" s="3"/>
      <c r="AR391" s="3"/>
    </row>
    <row r="392" spans="1:44" ht="51" customHeight="1" x14ac:dyDescent="0.3">
      <c r="A392" s="9" t="s">
        <v>0</v>
      </c>
      <c r="B392" s="9" t="e">
        <f>VLOOKUP(#REF!,[1]Dpto!$G$2:$I$1125,2,FALSE)</f>
        <v>#REF!</v>
      </c>
      <c r="C392" s="9" t="e">
        <f>VLOOKUP(X392,[1]Proyectos!$B$2:$D$3,3,FALSE)</f>
        <v>#N/A</v>
      </c>
      <c r="D392" s="9" t="e">
        <f>VLOOKUP(#REF!,[1]Proyectos!$D$6:$E$9,2,FALSE)</f>
        <v>#REF!</v>
      </c>
      <c r="E392" s="9" t="e">
        <f>VLOOKUP(#REF!,[1]Proyectos!$B$12:$C$22,2,FALSE)</f>
        <v>#REF!</v>
      </c>
      <c r="F392" s="9" t="e">
        <f>VLOOKUP(AC392,[1]Indi!$B$9:$C$36,2,FALSE)</f>
        <v>#N/A</v>
      </c>
      <c r="G392" s="9" t="str">
        <f>+IFERROR(IF(D392="MISIONAL",VLOOKUP(#REF!,[1]Actividades!$B$12:$C$25,2,FALSE),IF(D392="TASAS",VLOOKUP(#REF!,[1]Actividades!$B$26:$C$34,2,FALSE),IF(D392="MIPG",VLOOKUP(#REF!,[1]Actividades!$B$35:$C$41,2,FALSE),IF(D392="INFRA",VLOOKUP(#REF!,[1]Actividades!$B$42:$C$44,2,FALSE),"")))),"")</f>
        <v/>
      </c>
      <c r="H392" s="3"/>
      <c r="I392" s="7" t="s">
        <v>860</v>
      </c>
      <c r="J392" s="10" t="s">
        <v>663</v>
      </c>
      <c r="K392" s="10" t="s">
        <v>178</v>
      </c>
      <c r="L392" s="7" t="s">
        <v>188</v>
      </c>
      <c r="M392" s="7" t="s">
        <v>8</v>
      </c>
      <c r="N392" s="7" t="s">
        <v>467</v>
      </c>
      <c r="O392" s="183" t="s">
        <v>57</v>
      </c>
      <c r="P392" s="7" t="s">
        <v>6</v>
      </c>
      <c r="Q392" s="146">
        <v>84239000</v>
      </c>
      <c r="R392" s="35"/>
      <c r="S392" s="8"/>
      <c r="T392" s="8"/>
      <c r="U392" s="8"/>
      <c r="V392" s="35">
        <f t="shared" si="26"/>
        <v>84239000</v>
      </c>
      <c r="W392" s="35">
        <f t="shared" si="27"/>
        <v>84239000</v>
      </c>
      <c r="X392" s="26"/>
      <c r="Y392" s="10" t="s">
        <v>19</v>
      </c>
      <c r="Z392" s="147">
        <v>202300000000060</v>
      </c>
      <c r="AA392" s="147" t="s">
        <v>36</v>
      </c>
      <c r="AB392" s="10" t="str">
        <f t="shared" si="28"/>
        <v>3202010</v>
      </c>
      <c r="AC392" s="10"/>
      <c r="AD392" s="10" t="s">
        <v>130</v>
      </c>
      <c r="AE392" s="3"/>
      <c r="AF392" s="3"/>
      <c r="AG392" s="3"/>
      <c r="AH392" s="3"/>
      <c r="AI392" s="3"/>
      <c r="AJ392" s="3"/>
      <c r="AK392" s="3"/>
      <c r="AL392" s="3"/>
      <c r="AM392" s="3"/>
      <c r="AN392" s="3"/>
      <c r="AO392" s="3"/>
      <c r="AP392" s="3"/>
      <c r="AQ392" s="3"/>
      <c r="AR392" s="3"/>
    </row>
    <row r="393" spans="1:44" ht="51" customHeight="1" x14ac:dyDescent="0.3">
      <c r="A393" s="9" t="s">
        <v>0</v>
      </c>
      <c r="B393" s="9" t="e">
        <f>VLOOKUP(#REF!,[1]Dpto!$G$2:$I$1125,2,FALSE)</f>
        <v>#REF!</v>
      </c>
      <c r="C393" s="9" t="e">
        <f>VLOOKUP(X393,[1]Proyectos!$B$2:$D$3,3,FALSE)</f>
        <v>#N/A</v>
      </c>
      <c r="D393" s="9" t="e">
        <f>VLOOKUP(#REF!,[1]Proyectos!$D$6:$E$9,2,FALSE)</f>
        <v>#REF!</v>
      </c>
      <c r="E393" s="9" t="e">
        <f>VLOOKUP(#REF!,[1]Proyectos!$B$12:$C$22,2,FALSE)</f>
        <v>#REF!</v>
      </c>
      <c r="F393" s="9" t="e">
        <f>VLOOKUP(AC393,[1]Indi!$B$9:$C$36,2,FALSE)</f>
        <v>#N/A</v>
      </c>
      <c r="G393" s="9" t="str">
        <f>+IFERROR(IF(D393="MISIONAL",VLOOKUP(#REF!,[1]Actividades!$B$12:$C$25,2,FALSE),IF(D393="TASAS",VLOOKUP(#REF!,[1]Actividades!$B$26:$C$34,2,FALSE),IF(D393="MIPG",VLOOKUP(#REF!,[1]Actividades!$B$35:$C$41,2,FALSE),IF(D393="INFRA",VLOOKUP(#REF!,[1]Actividades!$B$42:$C$44,2,FALSE),"")))),"")</f>
        <v/>
      </c>
      <c r="H393" s="3"/>
      <c r="I393" s="7" t="s">
        <v>861</v>
      </c>
      <c r="J393" s="10" t="s">
        <v>663</v>
      </c>
      <c r="K393" s="10" t="s">
        <v>178</v>
      </c>
      <c r="L393" s="7" t="s">
        <v>188</v>
      </c>
      <c r="M393" s="7" t="s">
        <v>13</v>
      </c>
      <c r="N393" s="7" t="s">
        <v>467</v>
      </c>
      <c r="O393" s="183" t="s">
        <v>57</v>
      </c>
      <c r="P393" s="7" t="s">
        <v>6</v>
      </c>
      <c r="Q393" s="146">
        <v>1221666398</v>
      </c>
      <c r="R393" s="35"/>
      <c r="S393" s="8">
        <f>10913643+13200809</f>
        <v>24114452</v>
      </c>
      <c r="T393" s="8"/>
      <c r="U393" s="8"/>
      <c r="V393" s="35">
        <f t="shared" si="26"/>
        <v>1245780850</v>
      </c>
      <c r="W393" s="35">
        <f t="shared" si="27"/>
        <v>1245780850</v>
      </c>
      <c r="X393" s="26"/>
      <c r="Y393" s="10" t="s">
        <v>19</v>
      </c>
      <c r="Z393" s="147">
        <v>202300000000060</v>
      </c>
      <c r="AA393" s="147" t="s">
        <v>493</v>
      </c>
      <c r="AB393" s="10" t="str">
        <f t="shared" si="28"/>
        <v>3202032</v>
      </c>
      <c r="AC393" s="10"/>
      <c r="AD393" s="10" t="s">
        <v>128</v>
      </c>
      <c r="AE393" s="3"/>
      <c r="AF393" s="3"/>
      <c r="AG393" s="3"/>
      <c r="AH393" s="3"/>
      <c r="AI393" s="3"/>
      <c r="AJ393" s="3"/>
      <c r="AK393" s="3"/>
      <c r="AL393" s="3"/>
      <c r="AM393" s="3"/>
      <c r="AN393" s="3"/>
      <c r="AO393" s="3"/>
      <c r="AP393" s="3"/>
      <c r="AQ393" s="3"/>
      <c r="AR393" s="3"/>
    </row>
    <row r="394" spans="1:44" ht="51" customHeight="1" x14ac:dyDescent="0.3">
      <c r="A394" s="9" t="s">
        <v>0</v>
      </c>
      <c r="B394" s="9" t="e">
        <f>VLOOKUP(#REF!,[1]Dpto!$G$2:$I$1125,2,FALSE)</f>
        <v>#REF!</v>
      </c>
      <c r="C394" s="9" t="e">
        <f>VLOOKUP(X394,[1]Proyectos!$B$2:$D$3,3,FALSE)</f>
        <v>#N/A</v>
      </c>
      <c r="D394" s="9" t="e">
        <f>VLOOKUP(#REF!,[1]Proyectos!$D$6:$E$9,2,FALSE)</f>
        <v>#REF!</v>
      </c>
      <c r="E394" s="9" t="e">
        <f>VLOOKUP(#REF!,[1]Proyectos!$B$12:$C$22,2,FALSE)</f>
        <v>#REF!</v>
      </c>
      <c r="F394" s="9" t="e">
        <f>VLOOKUP(AC394,[1]Indi!$B$9:$C$36,2,FALSE)</f>
        <v>#N/A</v>
      </c>
      <c r="G394" s="9" t="str">
        <f>+IFERROR(IF(D394="MISIONAL",VLOOKUP(#REF!,[1]Actividades!$B$12:$C$25,2,FALSE),IF(D394="TASAS",VLOOKUP(#REF!,[1]Actividades!$B$26:$C$34,2,FALSE),IF(D394="MIPG",VLOOKUP(#REF!,[1]Actividades!$B$35:$C$41,2,FALSE),IF(D394="INFRA",VLOOKUP(#REF!,[1]Actividades!$B$42:$C$44,2,FALSE),"")))),"")</f>
        <v/>
      </c>
      <c r="H394" s="3"/>
      <c r="I394" s="7" t="s">
        <v>862</v>
      </c>
      <c r="J394" s="10" t="s">
        <v>663</v>
      </c>
      <c r="K394" s="10" t="s">
        <v>178</v>
      </c>
      <c r="L394" s="7" t="s">
        <v>188</v>
      </c>
      <c r="M394" s="7" t="s">
        <v>8</v>
      </c>
      <c r="N394" s="149" t="s">
        <v>467</v>
      </c>
      <c r="O394" s="183" t="s">
        <v>57</v>
      </c>
      <c r="P394" s="7" t="s">
        <v>6</v>
      </c>
      <c r="Q394" s="146">
        <v>592031464</v>
      </c>
      <c r="R394" s="35"/>
      <c r="S394" s="8"/>
      <c r="T394" s="8"/>
      <c r="U394" s="8"/>
      <c r="V394" s="35">
        <f t="shared" si="26"/>
        <v>592031464</v>
      </c>
      <c r="W394" s="35">
        <f t="shared" si="27"/>
        <v>592031464</v>
      </c>
      <c r="X394" s="26"/>
      <c r="Y394" s="10" t="s">
        <v>19</v>
      </c>
      <c r="Z394" s="147">
        <v>202300000000060</v>
      </c>
      <c r="AA394" s="147" t="s">
        <v>493</v>
      </c>
      <c r="AB394" s="10" t="str">
        <f t="shared" si="28"/>
        <v>3202032</v>
      </c>
      <c r="AC394" s="10"/>
      <c r="AD394" s="10" t="s">
        <v>128</v>
      </c>
      <c r="AE394" s="3"/>
      <c r="AF394" s="3"/>
      <c r="AG394" s="3"/>
      <c r="AH394" s="3"/>
      <c r="AI394" s="3"/>
      <c r="AJ394" s="3"/>
      <c r="AK394" s="3"/>
      <c r="AL394" s="3"/>
      <c r="AM394" s="3"/>
      <c r="AN394" s="3"/>
      <c r="AO394" s="3"/>
      <c r="AP394" s="3"/>
      <c r="AQ394" s="3"/>
      <c r="AR394" s="3"/>
    </row>
    <row r="395" spans="1:44" ht="51" customHeight="1" x14ac:dyDescent="0.3">
      <c r="A395" s="9" t="s">
        <v>0</v>
      </c>
      <c r="B395" s="9" t="e">
        <f>VLOOKUP(#REF!,[1]Dpto!$G$2:$I$1125,2,FALSE)</f>
        <v>#REF!</v>
      </c>
      <c r="C395" s="9" t="e">
        <f>VLOOKUP(X395,[1]Proyectos!$B$2:$D$3,3,FALSE)</f>
        <v>#N/A</v>
      </c>
      <c r="D395" s="9" t="e">
        <f>VLOOKUP(#REF!,[1]Proyectos!$D$6:$E$9,2,FALSE)</f>
        <v>#REF!</v>
      </c>
      <c r="E395" s="9" t="e">
        <f>VLOOKUP(#REF!,[1]Proyectos!$B$12:$C$22,2,FALSE)</f>
        <v>#REF!</v>
      </c>
      <c r="F395" s="9" t="e">
        <f>VLOOKUP(AC395,[1]Indi!$B$9:$C$36,2,FALSE)</f>
        <v>#N/A</v>
      </c>
      <c r="G395" s="9" t="str">
        <f>+IFERROR(IF(D395="MISIONAL",VLOOKUP(#REF!,[1]Actividades!$B$12:$C$25,2,FALSE),IF(D395="TASAS",VLOOKUP(#REF!,[1]Actividades!$B$26:$C$34,2,FALSE),IF(D395="MIPG",VLOOKUP(#REF!,[1]Actividades!$B$35:$C$41,2,FALSE),IF(D395="INFRA",VLOOKUP(#REF!,[1]Actividades!$B$42:$C$44,2,FALSE),"")))),"")</f>
        <v/>
      </c>
      <c r="H395" s="3"/>
      <c r="I395" s="7" t="s">
        <v>863</v>
      </c>
      <c r="J395" s="10" t="s">
        <v>663</v>
      </c>
      <c r="K395" s="10" t="s">
        <v>178</v>
      </c>
      <c r="L395" s="7" t="s">
        <v>188</v>
      </c>
      <c r="M395" s="7" t="s">
        <v>13</v>
      </c>
      <c r="N395" s="7" t="s">
        <v>467</v>
      </c>
      <c r="O395" s="183" t="s">
        <v>57</v>
      </c>
      <c r="P395" s="7" t="s">
        <v>6</v>
      </c>
      <c r="Q395" s="146">
        <v>185681179</v>
      </c>
      <c r="R395" s="35"/>
      <c r="S395" s="8">
        <v>8258378</v>
      </c>
      <c r="T395" s="8"/>
      <c r="U395" s="8"/>
      <c r="V395" s="35">
        <f t="shared" si="26"/>
        <v>193939557</v>
      </c>
      <c r="W395" s="35">
        <f t="shared" si="27"/>
        <v>193939557</v>
      </c>
      <c r="X395" s="26"/>
      <c r="Y395" s="10" t="s">
        <v>19</v>
      </c>
      <c r="Z395" s="147">
        <v>202300000000060</v>
      </c>
      <c r="AA395" s="147" t="s">
        <v>60</v>
      </c>
      <c r="AB395" s="10" t="str">
        <f t="shared" si="28"/>
        <v>3202038</v>
      </c>
      <c r="AC395" s="10"/>
      <c r="AD395" s="10" t="s">
        <v>134</v>
      </c>
      <c r="AE395" s="3"/>
      <c r="AF395" s="3"/>
      <c r="AG395" s="3"/>
      <c r="AH395" s="3"/>
      <c r="AI395" s="3"/>
      <c r="AJ395" s="3"/>
      <c r="AK395" s="3"/>
      <c r="AL395" s="3"/>
      <c r="AM395" s="3"/>
      <c r="AN395" s="3"/>
      <c r="AO395" s="3"/>
      <c r="AP395" s="3"/>
      <c r="AQ395" s="3"/>
      <c r="AR395" s="3"/>
    </row>
    <row r="396" spans="1:44" ht="51" customHeight="1" x14ac:dyDescent="0.3">
      <c r="A396" s="9" t="s">
        <v>0</v>
      </c>
      <c r="B396" s="9" t="e">
        <f>VLOOKUP(#REF!,[1]Dpto!$G$2:$I$1125,2,FALSE)</f>
        <v>#REF!</v>
      </c>
      <c r="C396" s="9" t="e">
        <f>VLOOKUP(X396,[1]Proyectos!$B$2:$D$3,3,FALSE)</f>
        <v>#N/A</v>
      </c>
      <c r="D396" s="9" t="e">
        <f>VLOOKUP(#REF!,[1]Proyectos!$D$6:$E$9,2,FALSE)</f>
        <v>#REF!</v>
      </c>
      <c r="E396" s="9" t="e">
        <f>VLOOKUP(#REF!,[1]Proyectos!$B$12:$C$22,2,FALSE)</f>
        <v>#REF!</v>
      </c>
      <c r="F396" s="9" t="e">
        <f>VLOOKUP(AC396,[1]Indi!$B$9:$C$36,2,FALSE)</f>
        <v>#N/A</v>
      </c>
      <c r="G396" s="9" t="str">
        <f>+IFERROR(IF(D396="MISIONAL",VLOOKUP(#REF!,[1]Actividades!$B$12:$C$25,2,FALSE),IF(D396="TASAS",VLOOKUP(#REF!,[1]Actividades!$B$26:$C$34,2,FALSE),IF(D396="MIPG",VLOOKUP(#REF!,[1]Actividades!$B$35:$C$41,2,FALSE),IF(D396="INFRA",VLOOKUP(#REF!,[1]Actividades!$B$42:$C$44,2,FALSE),"")))),"")</f>
        <v/>
      </c>
      <c r="H396" s="3"/>
      <c r="I396" s="7" t="s">
        <v>864</v>
      </c>
      <c r="J396" s="10" t="s">
        <v>663</v>
      </c>
      <c r="K396" s="10" t="s">
        <v>178</v>
      </c>
      <c r="L396" s="7" t="s">
        <v>188</v>
      </c>
      <c r="M396" s="7" t="s">
        <v>8</v>
      </c>
      <c r="N396" s="149" t="s">
        <v>467</v>
      </c>
      <c r="O396" s="183" t="s">
        <v>57</v>
      </c>
      <c r="P396" s="7" t="s">
        <v>6</v>
      </c>
      <c r="Q396" s="146">
        <v>50880443</v>
      </c>
      <c r="R396" s="35"/>
      <c r="S396" s="8"/>
      <c r="T396" s="8"/>
      <c r="U396" s="8"/>
      <c r="V396" s="35">
        <f t="shared" si="26"/>
        <v>50880443</v>
      </c>
      <c r="W396" s="35">
        <f t="shared" si="27"/>
        <v>50880443</v>
      </c>
      <c r="X396" s="26"/>
      <c r="Y396" s="10" t="s">
        <v>19</v>
      </c>
      <c r="Z396" s="147">
        <v>202300000000060</v>
      </c>
      <c r="AA396" s="147" t="s">
        <v>60</v>
      </c>
      <c r="AB396" s="10" t="str">
        <f t="shared" si="28"/>
        <v>3202038</v>
      </c>
      <c r="AC396" s="10"/>
      <c r="AD396" s="10" t="s">
        <v>134</v>
      </c>
      <c r="AE396" s="3"/>
      <c r="AF396" s="3"/>
      <c r="AG396" s="3"/>
      <c r="AH396" s="3"/>
      <c r="AI396" s="3"/>
      <c r="AJ396" s="3"/>
      <c r="AK396" s="3"/>
      <c r="AL396" s="3"/>
      <c r="AM396" s="3"/>
      <c r="AN396" s="3"/>
      <c r="AO396" s="3"/>
      <c r="AP396" s="3"/>
      <c r="AQ396" s="3"/>
      <c r="AR396" s="3"/>
    </row>
    <row r="397" spans="1:44" ht="51" customHeight="1" x14ac:dyDescent="0.3">
      <c r="A397" s="9" t="s">
        <v>0</v>
      </c>
      <c r="B397" s="9" t="e">
        <f>VLOOKUP(#REF!,[1]Dpto!$G$2:$I$1125,2,FALSE)</f>
        <v>#REF!</v>
      </c>
      <c r="C397" s="9" t="e">
        <f>VLOOKUP(X397,[1]Proyectos!$B$2:$D$3,3,FALSE)</f>
        <v>#N/A</v>
      </c>
      <c r="D397" s="9" t="e">
        <f>VLOOKUP(#REF!,[1]Proyectos!$D$6:$E$9,2,FALSE)</f>
        <v>#REF!</v>
      </c>
      <c r="E397" s="9" t="e">
        <f>VLOOKUP(#REF!,[1]Proyectos!$B$12:$C$22,2,FALSE)</f>
        <v>#REF!</v>
      </c>
      <c r="F397" s="9" t="e">
        <f>VLOOKUP(AC397,[1]Indi!$B$9:$C$36,2,FALSE)</f>
        <v>#N/A</v>
      </c>
      <c r="G397" s="9" t="str">
        <f>+IFERROR(IF(D397="MISIONAL",VLOOKUP(#REF!,[1]Actividades!$B$12:$C$25,2,FALSE),IF(D397="TASAS",VLOOKUP(#REF!,[1]Actividades!$B$26:$C$34,2,FALSE),IF(D397="MIPG",VLOOKUP(#REF!,[1]Actividades!$B$35:$C$41,2,FALSE),IF(D397="INFRA",VLOOKUP(#REF!,[1]Actividades!$B$42:$C$44,2,FALSE),"")))),"")</f>
        <v/>
      </c>
      <c r="H397" s="3"/>
      <c r="I397" s="7" t="s">
        <v>865</v>
      </c>
      <c r="J397" s="10" t="s">
        <v>663</v>
      </c>
      <c r="K397" s="10" t="s">
        <v>178</v>
      </c>
      <c r="L397" s="7" t="s">
        <v>188</v>
      </c>
      <c r="M397" s="7" t="s">
        <v>13</v>
      </c>
      <c r="N397" s="7" t="s">
        <v>467</v>
      </c>
      <c r="O397" s="183" t="s">
        <v>57</v>
      </c>
      <c r="P397" s="7" t="s">
        <v>6</v>
      </c>
      <c r="Q397" s="146">
        <v>45768446</v>
      </c>
      <c r="R397" s="35"/>
      <c r="S397" s="8">
        <v>2186823</v>
      </c>
      <c r="T397" s="8"/>
      <c r="U397" s="8"/>
      <c r="V397" s="35">
        <f t="shared" si="26"/>
        <v>47955269</v>
      </c>
      <c r="W397" s="35">
        <f t="shared" si="27"/>
        <v>47955269</v>
      </c>
      <c r="X397" s="26"/>
      <c r="Y397" s="10" t="s">
        <v>19</v>
      </c>
      <c r="Z397" s="147">
        <v>202300000000060</v>
      </c>
      <c r="AA397" s="147" t="s">
        <v>17</v>
      </c>
      <c r="AB397" s="10" t="str">
        <f t="shared" si="28"/>
        <v>3202052</v>
      </c>
      <c r="AC397" s="10"/>
      <c r="AD397" s="10" t="s">
        <v>495</v>
      </c>
      <c r="AE397" s="3"/>
      <c r="AF397" s="3"/>
      <c r="AG397" s="3"/>
      <c r="AH397" s="3"/>
      <c r="AI397" s="3"/>
      <c r="AJ397" s="3"/>
      <c r="AK397" s="3"/>
      <c r="AL397" s="3"/>
      <c r="AM397" s="3"/>
      <c r="AN397" s="3"/>
      <c r="AO397" s="3"/>
      <c r="AP397" s="3"/>
      <c r="AQ397" s="3"/>
      <c r="AR397" s="3"/>
    </row>
    <row r="398" spans="1:44" ht="51" customHeight="1" x14ac:dyDescent="0.3">
      <c r="A398" s="9" t="s">
        <v>0</v>
      </c>
      <c r="B398" s="9" t="e">
        <f>VLOOKUP(#REF!,[1]Dpto!$G$2:$I$1125,2,FALSE)</f>
        <v>#REF!</v>
      </c>
      <c r="C398" s="9" t="e">
        <f>VLOOKUP(X398,[1]Proyectos!$B$2:$D$3,3,FALSE)</f>
        <v>#N/A</v>
      </c>
      <c r="D398" s="9" t="e">
        <f>VLOOKUP(#REF!,[1]Proyectos!$D$6:$E$9,2,FALSE)</f>
        <v>#REF!</v>
      </c>
      <c r="E398" s="9" t="e">
        <f>VLOOKUP(#REF!,[1]Proyectos!$B$12:$C$22,2,FALSE)</f>
        <v>#REF!</v>
      </c>
      <c r="F398" s="9" t="e">
        <f>VLOOKUP(AC398,[1]Indi!$B$9:$C$36,2,FALSE)</f>
        <v>#N/A</v>
      </c>
      <c r="G398" s="9" t="str">
        <f>+IFERROR(IF(D398="MISIONAL",VLOOKUP(#REF!,[1]Actividades!$B$12:$C$25,2,FALSE),IF(D398="TASAS",VLOOKUP(#REF!,[1]Actividades!$B$26:$C$34,2,FALSE),IF(D398="MIPG",VLOOKUP(#REF!,[1]Actividades!$B$35:$C$41,2,FALSE),IF(D398="INFRA",VLOOKUP(#REF!,[1]Actividades!$B$42:$C$44,2,FALSE),"")))),"")</f>
        <v/>
      </c>
      <c r="H398" s="3"/>
      <c r="I398" s="7" t="s">
        <v>866</v>
      </c>
      <c r="J398" s="10" t="s">
        <v>663</v>
      </c>
      <c r="K398" s="10" t="s">
        <v>178</v>
      </c>
      <c r="L398" s="7" t="s">
        <v>188</v>
      </c>
      <c r="M398" s="7" t="s">
        <v>8</v>
      </c>
      <c r="N398" s="7" t="s">
        <v>467</v>
      </c>
      <c r="O398" s="183" t="s">
        <v>57</v>
      </c>
      <c r="P398" s="7" t="s">
        <v>6</v>
      </c>
      <c r="Q398" s="146">
        <v>26153397</v>
      </c>
      <c r="R398" s="35"/>
      <c r="S398" s="8"/>
      <c r="T398" s="8"/>
      <c r="U398" s="8"/>
      <c r="V398" s="35">
        <f t="shared" si="26"/>
        <v>26153397</v>
      </c>
      <c r="W398" s="35">
        <f t="shared" si="27"/>
        <v>26153397</v>
      </c>
      <c r="X398" s="26"/>
      <c r="Y398" s="10" t="s">
        <v>19</v>
      </c>
      <c r="Z398" s="147">
        <v>202300000000060</v>
      </c>
      <c r="AA398" s="147" t="s">
        <v>17</v>
      </c>
      <c r="AB398" s="10" t="str">
        <f t="shared" si="28"/>
        <v>3202052</v>
      </c>
      <c r="AC398" s="10"/>
      <c r="AD398" s="10" t="s">
        <v>495</v>
      </c>
      <c r="AE398" s="3"/>
      <c r="AF398" s="3"/>
      <c r="AG398" s="3"/>
      <c r="AH398" s="3"/>
      <c r="AI398" s="3"/>
      <c r="AJ398" s="3"/>
      <c r="AK398" s="3"/>
      <c r="AL398" s="3"/>
      <c r="AM398" s="3"/>
      <c r="AN398" s="3"/>
      <c r="AO398" s="3"/>
      <c r="AP398" s="3"/>
      <c r="AQ398" s="3"/>
      <c r="AR398" s="3"/>
    </row>
    <row r="399" spans="1:44" ht="51" customHeight="1" x14ac:dyDescent="0.3">
      <c r="A399" s="9" t="s">
        <v>0</v>
      </c>
      <c r="B399" s="9" t="e">
        <f>VLOOKUP(#REF!,[1]Dpto!$G$2:$I$1125,2,FALSE)</f>
        <v>#REF!</v>
      </c>
      <c r="C399" s="9" t="e">
        <f>VLOOKUP(X399,[1]Proyectos!$B$2:$D$3,3,FALSE)</f>
        <v>#N/A</v>
      </c>
      <c r="D399" s="9" t="e">
        <f>VLOOKUP(#REF!,[1]Proyectos!$D$6:$E$9,2,FALSE)</f>
        <v>#REF!</v>
      </c>
      <c r="E399" s="9" t="e">
        <f>VLOOKUP(#REF!,[1]Proyectos!$B$12:$C$22,2,FALSE)</f>
        <v>#REF!</v>
      </c>
      <c r="F399" s="9" t="e">
        <f>VLOOKUP(AC399,[1]Indi!$B$9:$C$36,2,FALSE)</f>
        <v>#N/A</v>
      </c>
      <c r="G399" s="9" t="str">
        <f>+IFERROR(IF(D399="MISIONAL",VLOOKUP(#REF!,[1]Actividades!$B$12:$C$25,2,FALSE),IF(D399="TASAS",VLOOKUP(#REF!,[1]Actividades!$B$26:$C$34,2,FALSE),IF(D399="MIPG",VLOOKUP(#REF!,[1]Actividades!$B$35:$C$41,2,FALSE),IF(D399="INFRA",VLOOKUP(#REF!,[1]Actividades!$B$42:$C$44,2,FALSE),"")))),"")</f>
        <v/>
      </c>
      <c r="H399" s="3"/>
      <c r="I399" s="7" t="s">
        <v>867</v>
      </c>
      <c r="J399" s="10" t="s">
        <v>663</v>
      </c>
      <c r="K399" s="10" t="s">
        <v>178</v>
      </c>
      <c r="L399" s="7" t="s">
        <v>188</v>
      </c>
      <c r="M399" s="7" t="s">
        <v>13</v>
      </c>
      <c r="N399" s="149" t="s">
        <v>467</v>
      </c>
      <c r="O399" s="183" t="s">
        <v>57</v>
      </c>
      <c r="P399" s="7" t="s">
        <v>6</v>
      </c>
      <c r="Q399" s="146">
        <v>459582734</v>
      </c>
      <c r="R399" s="35"/>
      <c r="S399" s="8">
        <f>296000000+9275732</f>
        <v>305275732</v>
      </c>
      <c r="T399" s="8"/>
      <c r="U399" s="8"/>
      <c r="V399" s="35">
        <f t="shared" si="26"/>
        <v>764858466</v>
      </c>
      <c r="W399" s="35">
        <f t="shared" si="27"/>
        <v>764858466</v>
      </c>
      <c r="X399" s="26"/>
      <c r="Y399" s="10" t="s">
        <v>19</v>
      </c>
      <c r="Z399" s="147">
        <v>202300000000060</v>
      </c>
      <c r="AA399" s="147" t="s">
        <v>462</v>
      </c>
      <c r="AB399" s="10" t="str">
        <f t="shared" si="28"/>
        <v>3202053</v>
      </c>
      <c r="AC399" s="10"/>
      <c r="AD399" s="10" t="s">
        <v>136</v>
      </c>
      <c r="AE399" s="3"/>
      <c r="AF399" s="3"/>
      <c r="AG399" s="3"/>
      <c r="AH399" s="3"/>
      <c r="AI399" s="3"/>
      <c r="AJ399" s="3"/>
      <c r="AK399" s="3"/>
      <c r="AL399" s="3"/>
      <c r="AM399" s="3"/>
      <c r="AN399" s="3"/>
      <c r="AO399" s="3"/>
      <c r="AP399" s="3"/>
      <c r="AQ399" s="3"/>
      <c r="AR399" s="3"/>
    </row>
    <row r="400" spans="1:44" ht="51" customHeight="1" x14ac:dyDescent="0.3">
      <c r="A400" s="9" t="s">
        <v>0</v>
      </c>
      <c r="B400" s="9" t="e">
        <f>VLOOKUP(#REF!,[1]Dpto!$G$2:$I$1125,2,FALSE)</f>
        <v>#REF!</v>
      </c>
      <c r="C400" s="9" t="e">
        <f>VLOOKUP(X400,[1]Proyectos!$B$2:$D$3,3,FALSE)</f>
        <v>#N/A</v>
      </c>
      <c r="D400" s="9" t="e">
        <f>VLOOKUP(#REF!,[1]Proyectos!$D$6:$E$9,2,FALSE)</f>
        <v>#REF!</v>
      </c>
      <c r="E400" s="9" t="e">
        <f>VLOOKUP(#REF!,[1]Proyectos!$B$12:$C$22,2,FALSE)</f>
        <v>#REF!</v>
      </c>
      <c r="F400" s="9" t="e">
        <f>VLOOKUP(AC400,[1]Indi!$B$9:$C$36,2,FALSE)</f>
        <v>#N/A</v>
      </c>
      <c r="G400" s="9" t="str">
        <f>+IFERROR(IF(D400="MISIONAL",VLOOKUP(#REF!,[1]Actividades!$B$12:$C$25,2,FALSE),IF(D400="TASAS",VLOOKUP(#REF!,[1]Actividades!$B$26:$C$34,2,FALSE),IF(D400="MIPG",VLOOKUP(#REF!,[1]Actividades!$B$35:$C$41,2,FALSE),IF(D400="INFRA",VLOOKUP(#REF!,[1]Actividades!$B$42:$C$44,2,FALSE),"")))),"")</f>
        <v/>
      </c>
      <c r="H400" s="3"/>
      <c r="I400" s="7" t="s">
        <v>868</v>
      </c>
      <c r="J400" s="10" t="s">
        <v>663</v>
      </c>
      <c r="K400" s="10" t="s">
        <v>178</v>
      </c>
      <c r="L400" s="7" t="s">
        <v>188</v>
      </c>
      <c r="M400" s="7" t="s">
        <v>8</v>
      </c>
      <c r="N400" s="149" t="s">
        <v>467</v>
      </c>
      <c r="O400" s="183" t="s">
        <v>57</v>
      </c>
      <c r="P400" s="7" t="s">
        <v>6</v>
      </c>
      <c r="Q400" s="146">
        <v>47190133</v>
      </c>
      <c r="R400" s="35"/>
      <c r="S400" s="8"/>
      <c r="T400" s="8"/>
      <c r="U400" s="8"/>
      <c r="V400" s="35">
        <f t="shared" si="26"/>
        <v>47190133</v>
      </c>
      <c r="W400" s="35">
        <f t="shared" si="27"/>
        <v>47190133</v>
      </c>
      <c r="X400" s="26"/>
      <c r="Y400" s="10" t="s">
        <v>19</v>
      </c>
      <c r="Z400" s="147">
        <v>202300000000060</v>
      </c>
      <c r="AA400" s="147" t="s">
        <v>462</v>
      </c>
      <c r="AB400" s="10" t="str">
        <f t="shared" si="28"/>
        <v>3202053</v>
      </c>
      <c r="AC400" s="10"/>
      <c r="AD400" s="10" t="s">
        <v>136</v>
      </c>
      <c r="AE400" s="3"/>
      <c r="AF400" s="3"/>
      <c r="AG400" s="3"/>
      <c r="AH400" s="3"/>
      <c r="AI400" s="3"/>
      <c r="AJ400" s="3"/>
      <c r="AK400" s="3"/>
      <c r="AL400" s="3"/>
      <c r="AM400" s="3"/>
      <c r="AN400" s="3"/>
      <c r="AO400" s="3"/>
      <c r="AP400" s="3"/>
      <c r="AQ400" s="3"/>
      <c r="AR400" s="3"/>
    </row>
    <row r="401" spans="1:44" ht="51" customHeight="1" x14ac:dyDescent="0.3">
      <c r="A401" s="9" t="s">
        <v>0</v>
      </c>
      <c r="B401" s="9" t="e">
        <f>VLOOKUP(#REF!,[1]Dpto!$G$2:$I$1125,2,FALSE)</f>
        <v>#REF!</v>
      </c>
      <c r="C401" s="9" t="e">
        <f>VLOOKUP(X401,[1]Proyectos!$B$2:$D$3,3,FALSE)</f>
        <v>#N/A</v>
      </c>
      <c r="D401" s="9" t="e">
        <f>VLOOKUP(#REF!,[1]Proyectos!$D$6:$E$9,2,FALSE)</f>
        <v>#REF!</v>
      </c>
      <c r="E401" s="9" t="e">
        <f>VLOOKUP(#REF!,[1]Proyectos!$B$12:$C$22,2,FALSE)</f>
        <v>#REF!</v>
      </c>
      <c r="F401" s="9" t="e">
        <f>VLOOKUP(AC401,[1]Indi!$B$9:$C$36,2,FALSE)</f>
        <v>#N/A</v>
      </c>
      <c r="G401" s="9" t="str">
        <f>+IFERROR(IF(D401="MISIONAL",VLOOKUP(#REF!,[1]Actividades!$B$12:$C$25,2,FALSE),IF(D401="TASAS",VLOOKUP(#REF!,[1]Actividades!$B$26:$C$34,2,FALSE),IF(D401="MIPG",VLOOKUP(#REF!,[1]Actividades!$B$35:$C$41,2,FALSE),IF(D401="INFRA",VLOOKUP(#REF!,[1]Actividades!$B$42:$C$44,2,FALSE),"")))),"")</f>
        <v/>
      </c>
      <c r="H401" s="3"/>
      <c r="I401" s="7" t="s">
        <v>869</v>
      </c>
      <c r="J401" s="10" t="s">
        <v>663</v>
      </c>
      <c r="K401" s="10" t="s">
        <v>178</v>
      </c>
      <c r="L401" s="7" t="s">
        <v>188</v>
      </c>
      <c r="M401" s="7" t="s">
        <v>13</v>
      </c>
      <c r="N401" s="149" t="s">
        <v>467</v>
      </c>
      <c r="O401" s="183" t="s">
        <v>57</v>
      </c>
      <c r="P401" s="7" t="s">
        <v>6</v>
      </c>
      <c r="Q401" s="146">
        <v>97657012</v>
      </c>
      <c r="R401" s="35"/>
      <c r="S401" s="8">
        <v>14257482</v>
      </c>
      <c r="T401" s="8"/>
      <c r="U401" s="8"/>
      <c r="V401" s="35">
        <f t="shared" si="26"/>
        <v>111914494</v>
      </c>
      <c r="W401" s="35">
        <f t="shared" si="27"/>
        <v>111914494</v>
      </c>
      <c r="X401" s="26"/>
      <c r="Y401" s="10" t="s">
        <v>19</v>
      </c>
      <c r="Z401" s="147">
        <v>202300000000060</v>
      </c>
      <c r="AA401" s="147" t="s">
        <v>462</v>
      </c>
      <c r="AB401" s="10" t="str">
        <f t="shared" si="28"/>
        <v>3202053</v>
      </c>
      <c r="AC401" s="10"/>
      <c r="AD401" s="10" t="s">
        <v>133</v>
      </c>
      <c r="AE401" s="3"/>
      <c r="AF401" s="3"/>
      <c r="AG401" s="3"/>
      <c r="AH401" s="3"/>
      <c r="AI401" s="3"/>
      <c r="AJ401" s="3"/>
      <c r="AK401" s="3"/>
      <c r="AL401" s="3"/>
      <c r="AM401" s="3"/>
      <c r="AN401" s="3"/>
      <c r="AO401" s="3"/>
      <c r="AP401" s="3"/>
      <c r="AQ401" s="3"/>
      <c r="AR401" s="3"/>
    </row>
    <row r="402" spans="1:44" ht="51" customHeight="1" x14ac:dyDescent="0.3">
      <c r="A402" s="9" t="s">
        <v>0</v>
      </c>
      <c r="B402" s="9" t="e">
        <f>VLOOKUP(#REF!,[1]Dpto!$G$2:$I$1125,2,FALSE)</f>
        <v>#REF!</v>
      </c>
      <c r="C402" s="9" t="e">
        <f>VLOOKUP(X402,[1]Proyectos!$B$2:$D$3,3,FALSE)</f>
        <v>#N/A</v>
      </c>
      <c r="D402" s="9" t="e">
        <f>VLOOKUP(#REF!,[1]Proyectos!$D$6:$E$9,2,FALSE)</f>
        <v>#REF!</v>
      </c>
      <c r="E402" s="9" t="e">
        <f>VLOOKUP(#REF!,[1]Proyectos!$B$12:$C$22,2,FALSE)</f>
        <v>#REF!</v>
      </c>
      <c r="F402" s="9" t="e">
        <f>VLOOKUP(AC402,[1]Indi!$B$9:$C$36,2,FALSE)</f>
        <v>#N/A</v>
      </c>
      <c r="G402" s="9" t="str">
        <f>+IFERROR(IF(D402="MISIONAL",VLOOKUP(#REF!,[1]Actividades!$B$12:$C$25,2,FALSE),IF(D402="TASAS",VLOOKUP(#REF!,[1]Actividades!$B$26:$C$34,2,FALSE),IF(D402="MIPG",VLOOKUP(#REF!,[1]Actividades!$B$35:$C$41,2,FALSE),IF(D402="INFRA",VLOOKUP(#REF!,[1]Actividades!$B$42:$C$44,2,FALSE),"")))),"")</f>
        <v/>
      </c>
      <c r="H402" s="3"/>
      <c r="I402" s="7" t="s">
        <v>870</v>
      </c>
      <c r="J402" s="10" t="s">
        <v>663</v>
      </c>
      <c r="K402" s="10" t="s">
        <v>178</v>
      </c>
      <c r="L402" s="7" t="s">
        <v>188</v>
      </c>
      <c r="M402" s="7" t="s">
        <v>8</v>
      </c>
      <c r="N402" s="149" t="s">
        <v>467</v>
      </c>
      <c r="O402" s="183" t="s">
        <v>57</v>
      </c>
      <c r="P402" s="7" t="s">
        <v>6</v>
      </c>
      <c r="Q402" s="146">
        <v>55804007</v>
      </c>
      <c r="R402" s="35"/>
      <c r="S402" s="8"/>
      <c r="T402" s="8"/>
      <c r="U402" s="8"/>
      <c r="V402" s="35">
        <f t="shared" si="26"/>
        <v>55804007</v>
      </c>
      <c r="W402" s="35">
        <f t="shared" si="27"/>
        <v>55804007</v>
      </c>
      <c r="X402" s="26"/>
      <c r="Y402" s="10" t="s">
        <v>19</v>
      </c>
      <c r="Z402" s="147">
        <v>202300000000060</v>
      </c>
      <c r="AA402" s="147" t="s">
        <v>462</v>
      </c>
      <c r="AB402" s="10" t="str">
        <f t="shared" si="28"/>
        <v>3202053</v>
      </c>
      <c r="AC402" s="10"/>
      <c r="AD402" s="10" t="s">
        <v>133</v>
      </c>
      <c r="AE402" s="3"/>
      <c r="AF402" s="3"/>
      <c r="AG402" s="3"/>
      <c r="AH402" s="3"/>
      <c r="AI402" s="3"/>
      <c r="AJ402" s="3"/>
      <c r="AK402" s="3"/>
      <c r="AL402" s="3"/>
      <c r="AM402" s="3"/>
      <c r="AN402" s="3"/>
      <c r="AO402" s="3"/>
      <c r="AP402" s="3"/>
      <c r="AQ402" s="3"/>
      <c r="AR402" s="3"/>
    </row>
    <row r="403" spans="1:44" ht="51" customHeight="1" x14ac:dyDescent="0.3">
      <c r="A403" s="9" t="s">
        <v>0</v>
      </c>
      <c r="B403" s="9" t="e">
        <f>VLOOKUP(#REF!,[1]Dpto!$G$2:$I$1125,2,FALSE)</f>
        <v>#REF!</v>
      </c>
      <c r="C403" s="9" t="e">
        <f>VLOOKUP(X403,[1]Proyectos!$B$2:$D$3,3,FALSE)</f>
        <v>#N/A</v>
      </c>
      <c r="D403" s="9" t="e">
        <f>VLOOKUP(#REF!,[1]Proyectos!$D$6:$E$9,2,FALSE)</f>
        <v>#REF!</v>
      </c>
      <c r="E403" s="9" t="e">
        <f>VLOOKUP(#REF!,[1]Proyectos!$B$12:$C$22,2,FALSE)</f>
        <v>#REF!</v>
      </c>
      <c r="F403" s="9" t="e">
        <f>VLOOKUP(AC403,[1]Indi!$B$9:$C$36,2,FALSE)</f>
        <v>#N/A</v>
      </c>
      <c r="G403" s="9" t="str">
        <f>+IFERROR(IF(D403="MISIONAL",VLOOKUP(#REF!,[1]Actividades!$B$12:$C$25,2,FALSE),IF(D403="TASAS",VLOOKUP(#REF!,[1]Actividades!$B$26:$C$34,2,FALSE),IF(D403="MIPG",VLOOKUP(#REF!,[1]Actividades!$B$35:$C$41,2,FALSE),IF(D403="INFRA",VLOOKUP(#REF!,[1]Actividades!$B$42:$C$44,2,FALSE),"")))),"")</f>
        <v/>
      </c>
      <c r="H403" s="3"/>
      <c r="I403" s="7" t="s">
        <v>871</v>
      </c>
      <c r="J403" s="10" t="s">
        <v>663</v>
      </c>
      <c r="K403" s="10" t="s">
        <v>178</v>
      </c>
      <c r="L403" s="7" t="s">
        <v>188</v>
      </c>
      <c r="M403" s="7" t="s">
        <v>13</v>
      </c>
      <c r="N403" s="7" t="s">
        <v>467</v>
      </c>
      <c r="O403" s="183" t="s">
        <v>57</v>
      </c>
      <c r="P403" s="7" t="s">
        <v>6</v>
      </c>
      <c r="Q403" s="146">
        <v>130070802</v>
      </c>
      <c r="R403" s="35">
        <v>10913643</v>
      </c>
      <c r="S403" s="8"/>
      <c r="T403" s="8"/>
      <c r="U403" s="8"/>
      <c r="V403" s="35">
        <f t="shared" si="26"/>
        <v>119157159</v>
      </c>
      <c r="W403" s="35">
        <f t="shared" si="27"/>
        <v>119157159</v>
      </c>
      <c r="X403" s="26"/>
      <c r="Y403" s="10" t="s">
        <v>19</v>
      </c>
      <c r="Z403" s="147">
        <v>202300000000060</v>
      </c>
      <c r="AA403" s="147" t="s">
        <v>496</v>
      </c>
      <c r="AB403" s="10" t="str">
        <f t="shared" si="28"/>
        <v>3202056</v>
      </c>
      <c r="AC403" s="10"/>
      <c r="AD403" s="10" t="s">
        <v>129</v>
      </c>
      <c r="AE403" s="3"/>
      <c r="AF403" s="3"/>
      <c r="AG403" s="3"/>
      <c r="AH403" s="3"/>
      <c r="AI403" s="3"/>
      <c r="AJ403" s="3"/>
      <c r="AK403" s="3"/>
      <c r="AL403" s="3"/>
      <c r="AM403" s="3"/>
      <c r="AN403" s="3"/>
      <c r="AO403" s="3"/>
      <c r="AP403" s="3"/>
      <c r="AQ403" s="3"/>
      <c r="AR403" s="3"/>
    </row>
    <row r="404" spans="1:44" ht="51" customHeight="1" x14ac:dyDescent="0.3">
      <c r="A404" s="9" t="s">
        <v>0</v>
      </c>
      <c r="B404" s="9" t="e">
        <f>VLOOKUP(#REF!,[1]Dpto!$G$2:$I$1125,2,FALSE)</f>
        <v>#REF!</v>
      </c>
      <c r="C404" s="9" t="e">
        <f>VLOOKUP(X404,[1]Proyectos!$B$2:$D$3,3,FALSE)</f>
        <v>#N/A</v>
      </c>
      <c r="D404" s="9" t="e">
        <f>VLOOKUP(#REF!,[1]Proyectos!$D$6:$E$9,2,FALSE)</f>
        <v>#REF!</v>
      </c>
      <c r="E404" s="9" t="e">
        <f>VLOOKUP(#REF!,[1]Proyectos!$B$12:$C$22,2,FALSE)</f>
        <v>#REF!</v>
      </c>
      <c r="F404" s="9" t="e">
        <f>VLOOKUP(AC404,[1]Indi!$B$9:$C$36,2,FALSE)</f>
        <v>#N/A</v>
      </c>
      <c r="G404" s="9" t="str">
        <f>+IFERROR(IF(D404="MISIONAL",VLOOKUP(#REF!,[1]Actividades!$B$12:$C$25,2,FALSE),IF(D404="TASAS",VLOOKUP(#REF!,[1]Actividades!$B$26:$C$34,2,FALSE),IF(D404="MIPG",VLOOKUP(#REF!,[1]Actividades!$B$35:$C$41,2,FALSE),IF(D404="INFRA",VLOOKUP(#REF!,[1]Actividades!$B$42:$C$44,2,FALSE),"")))),"")</f>
        <v/>
      </c>
      <c r="H404" s="3"/>
      <c r="I404" s="7" t="s">
        <v>872</v>
      </c>
      <c r="J404" s="10" t="s">
        <v>663</v>
      </c>
      <c r="K404" s="10" t="s">
        <v>178</v>
      </c>
      <c r="L404" s="7" t="s">
        <v>188</v>
      </c>
      <c r="M404" s="7" t="s">
        <v>8</v>
      </c>
      <c r="N404" s="10" t="s">
        <v>467</v>
      </c>
      <c r="O404" s="183" t="s">
        <v>57</v>
      </c>
      <c r="P404" s="7" t="s">
        <v>6</v>
      </c>
      <c r="Q404" s="146">
        <v>51469029</v>
      </c>
      <c r="R404" s="35"/>
      <c r="S404" s="8"/>
      <c r="T404" s="8"/>
      <c r="U404" s="8"/>
      <c r="V404" s="35">
        <f t="shared" si="26"/>
        <v>51469029</v>
      </c>
      <c r="W404" s="35">
        <f t="shared" si="27"/>
        <v>51469029</v>
      </c>
      <c r="X404" s="26"/>
      <c r="Y404" s="10" t="s">
        <v>19</v>
      </c>
      <c r="Z404" s="147">
        <v>202300000000060</v>
      </c>
      <c r="AA404" s="147" t="s">
        <v>496</v>
      </c>
      <c r="AB404" s="10" t="str">
        <f t="shared" si="28"/>
        <v>3202056</v>
      </c>
      <c r="AC404" s="10"/>
      <c r="AD404" s="10" t="s">
        <v>129</v>
      </c>
      <c r="AE404" s="3"/>
      <c r="AF404" s="3"/>
      <c r="AG404" s="3"/>
      <c r="AH404" s="3"/>
      <c r="AI404" s="3"/>
      <c r="AJ404" s="3"/>
      <c r="AK404" s="3"/>
      <c r="AL404" s="3"/>
      <c r="AM404" s="3"/>
      <c r="AN404" s="3"/>
      <c r="AO404" s="3"/>
      <c r="AP404" s="3"/>
      <c r="AQ404" s="3"/>
      <c r="AR404" s="3"/>
    </row>
    <row r="405" spans="1:44" ht="51" customHeight="1" x14ac:dyDescent="0.3">
      <c r="A405" s="9" t="s">
        <v>0</v>
      </c>
      <c r="B405" s="9" t="e">
        <f>VLOOKUP(#REF!,[1]Dpto!$G$2:$I$1125,2,FALSE)</f>
        <v>#REF!</v>
      </c>
      <c r="C405" s="9" t="e">
        <f>VLOOKUP(X405,[1]Proyectos!$B$2:$D$3,3,FALSE)</f>
        <v>#N/A</v>
      </c>
      <c r="D405" s="9" t="e">
        <f>VLOOKUP(#REF!,[1]Proyectos!$D$6:$E$9,2,FALSE)</f>
        <v>#REF!</v>
      </c>
      <c r="E405" s="9" t="e">
        <f>VLOOKUP(#REF!,[1]Proyectos!$B$12:$C$22,2,FALSE)</f>
        <v>#REF!</v>
      </c>
      <c r="F405" s="9" t="e">
        <f>VLOOKUP(AC405,[1]Indi!$B$9:$C$36,2,FALSE)</f>
        <v>#N/A</v>
      </c>
      <c r="G405" s="9" t="str">
        <f>+IFERROR(IF(D405="MISIONAL",VLOOKUP(#REF!,[1]Actividades!$B$12:$C$25,2,FALSE),IF(D405="TASAS",VLOOKUP(#REF!,[1]Actividades!$B$26:$C$34,2,FALSE),IF(D405="MIPG",VLOOKUP(#REF!,[1]Actividades!$B$35:$C$41,2,FALSE),IF(D405="INFRA",VLOOKUP(#REF!,[1]Actividades!$B$42:$C$44,2,FALSE),"")))),"")</f>
        <v/>
      </c>
      <c r="H405" s="3"/>
      <c r="I405" s="7" t="s">
        <v>875</v>
      </c>
      <c r="J405" s="10" t="s">
        <v>663</v>
      </c>
      <c r="K405" s="10" t="s">
        <v>178</v>
      </c>
      <c r="L405" s="7" t="s">
        <v>188</v>
      </c>
      <c r="M405" s="7" t="s">
        <v>13</v>
      </c>
      <c r="N405" s="10" t="s">
        <v>467</v>
      </c>
      <c r="O405" s="183" t="s">
        <v>57</v>
      </c>
      <c r="P405" s="7" t="s">
        <v>6</v>
      </c>
      <c r="Q405" s="146">
        <f>155222378+19323492</f>
        <v>174545870</v>
      </c>
      <c r="R405" s="242">
        <v>70000000</v>
      </c>
      <c r="S405" s="8"/>
      <c r="T405" s="8"/>
      <c r="U405" s="8"/>
      <c r="V405" s="35">
        <f t="shared" si="26"/>
        <v>104545870</v>
      </c>
      <c r="W405" s="35">
        <f t="shared" si="27"/>
        <v>104545870</v>
      </c>
      <c r="X405" s="26"/>
      <c r="Y405" s="10" t="s">
        <v>19</v>
      </c>
      <c r="Z405" s="147">
        <v>202300000000060</v>
      </c>
      <c r="AA405" s="147" t="s">
        <v>24</v>
      </c>
      <c r="AB405" s="10" t="str">
        <f t="shared" si="28"/>
        <v>3202060</v>
      </c>
      <c r="AC405" s="10"/>
      <c r="AD405" s="10" t="s">
        <v>126</v>
      </c>
      <c r="AE405" s="3"/>
      <c r="AF405" s="3"/>
      <c r="AG405" s="3"/>
      <c r="AH405" s="3"/>
      <c r="AI405" s="3"/>
      <c r="AJ405" s="3"/>
      <c r="AK405" s="3"/>
      <c r="AL405" s="3"/>
      <c r="AM405" s="3"/>
      <c r="AN405" s="3"/>
      <c r="AO405" s="3"/>
      <c r="AP405" s="3"/>
      <c r="AQ405" s="3"/>
      <c r="AR405" s="3"/>
    </row>
    <row r="406" spans="1:44" ht="51" customHeight="1" x14ac:dyDescent="0.3">
      <c r="A406" s="9" t="s">
        <v>0</v>
      </c>
      <c r="B406" s="9" t="e">
        <f>VLOOKUP(#REF!,[1]Dpto!$G$2:$I$1125,2,FALSE)</f>
        <v>#REF!</v>
      </c>
      <c r="C406" s="9" t="e">
        <f>VLOOKUP(X406,[1]Proyectos!$B$2:$D$3,3,FALSE)</f>
        <v>#N/A</v>
      </c>
      <c r="D406" s="9" t="e">
        <f>VLOOKUP(#REF!,[1]Proyectos!$D$6:$E$9,2,FALSE)</f>
        <v>#REF!</v>
      </c>
      <c r="E406" s="9" t="e">
        <f>VLOOKUP(#REF!,[1]Proyectos!$B$12:$C$22,2,FALSE)</f>
        <v>#REF!</v>
      </c>
      <c r="F406" s="9" t="e">
        <f>VLOOKUP(AC406,[1]Indi!$B$9:$C$36,2,FALSE)</f>
        <v>#N/A</v>
      </c>
      <c r="G406" s="9" t="str">
        <f>+IFERROR(IF(D406="MISIONAL",VLOOKUP(#REF!,[1]Actividades!$B$12:$C$25,2,FALSE),IF(D406="TASAS",VLOOKUP(#REF!,[1]Actividades!$B$26:$C$34,2,FALSE),IF(D406="MIPG",VLOOKUP(#REF!,[1]Actividades!$B$35:$C$41,2,FALSE),IF(D406="INFRA",VLOOKUP(#REF!,[1]Actividades!$B$42:$C$44,2,FALSE),"")))),"")</f>
        <v/>
      </c>
      <c r="H406" s="3"/>
      <c r="I406" s="7" t="s">
        <v>876</v>
      </c>
      <c r="J406" s="10" t="s">
        <v>663</v>
      </c>
      <c r="K406" s="10" t="s">
        <v>178</v>
      </c>
      <c r="L406" s="7" t="s">
        <v>188</v>
      </c>
      <c r="M406" s="7" t="s">
        <v>8</v>
      </c>
      <c r="N406" s="145" t="s">
        <v>467</v>
      </c>
      <c r="O406" s="183" t="s">
        <v>57</v>
      </c>
      <c r="P406" s="7" t="s">
        <v>6</v>
      </c>
      <c r="Q406" s="146">
        <f>83749702+11041995</f>
        <v>94791697</v>
      </c>
      <c r="R406" s="35"/>
      <c r="S406" s="8"/>
      <c r="T406" s="8"/>
      <c r="U406" s="8"/>
      <c r="V406" s="35">
        <f t="shared" si="26"/>
        <v>94791697</v>
      </c>
      <c r="W406" s="35">
        <f t="shared" si="27"/>
        <v>94791697</v>
      </c>
      <c r="X406" s="26"/>
      <c r="Y406" s="10" t="s">
        <v>19</v>
      </c>
      <c r="Z406" s="147">
        <v>202300000000060</v>
      </c>
      <c r="AA406" s="147" t="s">
        <v>24</v>
      </c>
      <c r="AB406" s="10" t="str">
        <f t="shared" si="28"/>
        <v>3202060</v>
      </c>
      <c r="AC406" s="10"/>
      <c r="AD406" s="10" t="s">
        <v>126</v>
      </c>
      <c r="AE406" s="3"/>
      <c r="AF406" s="3"/>
      <c r="AG406" s="3"/>
      <c r="AH406" s="3"/>
      <c r="AI406" s="3"/>
      <c r="AJ406" s="3"/>
      <c r="AK406" s="3"/>
      <c r="AL406" s="3"/>
      <c r="AM406" s="3"/>
      <c r="AN406" s="3"/>
      <c r="AO406" s="3"/>
      <c r="AP406" s="3"/>
      <c r="AQ406" s="3"/>
      <c r="AR406" s="3"/>
    </row>
    <row r="407" spans="1:44" ht="51" customHeight="1" x14ac:dyDescent="0.3">
      <c r="A407" s="9" t="s">
        <v>0</v>
      </c>
      <c r="B407" s="9" t="e">
        <f>VLOOKUP(#REF!,[1]Dpto!$G$2:$I$1125,2,FALSE)</f>
        <v>#REF!</v>
      </c>
      <c r="C407" s="9" t="str">
        <f>VLOOKUP(X407,[1]Proyectos!$B$2:$D$3,3,FALSE)</f>
        <v>CONSER</v>
      </c>
      <c r="D407" s="9" t="e">
        <f>VLOOKUP(#REF!,[1]Proyectos!$D$6:$E$9,2,FALSE)</f>
        <v>#REF!</v>
      </c>
      <c r="E407" s="9" t="e">
        <f>VLOOKUP(#REF!,[1]Proyectos!$B$12:$C$22,2,FALSE)</f>
        <v>#REF!</v>
      </c>
      <c r="F407" s="9" t="e">
        <f>VLOOKUP(AC407,[1]Indi!$B$9:$C$36,2,FALSE)</f>
        <v>#N/A</v>
      </c>
      <c r="G407" s="9" t="str">
        <f>+IFERROR(IF(D407="MISIONAL",VLOOKUP(#REF!,[1]Actividades!$B$12:$C$25,2,FALSE),IF(D407="TASAS",VLOOKUP(#REF!,[1]Actividades!$B$26:$C$34,2,FALSE),IF(D407="MIPG",VLOOKUP(#REF!,[1]Actividades!$B$35:$C$41,2,FALSE),IF(D407="INFRA",VLOOKUP(#REF!,[1]Actividades!$B$42:$C$44,2,FALSE),"")))),"")</f>
        <v/>
      </c>
      <c r="H407" s="3"/>
      <c r="I407" s="7" t="s">
        <v>1649</v>
      </c>
      <c r="J407" s="10" t="s">
        <v>663</v>
      </c>
      <c r="K407" s="10" t="s">
        <v>178</v>
      </c>
      <c r="L407" s="7" t="s">
        <v>187</v>
      </c>
      <c r="M407" s="7" t="s">
        <v>103</v>
      </c>
      <c r="N407" s="149" t="s">
        <v>466</v>
      </c>
      <c r="O407" s="183" t="s">
        <v>7</v>
      </c>
      <c r="P407" s="7" t="s">
        <v>6</v>
      </c>
      <c r="Q407" s="146">
        <v>58974346</v>
      </c>
      <c r="R407" s="35">
        <f>14804472+1043674</f>
        <v>15848146</v>
      </c>
      <c r="S407" s="8"/>
      <c r="T407" s="8"/>
      <c r="U407" s="8"/>
      <c r="V407" s="35">
        <f t="shared" si="26"/>
        <v>43126200</v>
      </c>
      <c r="W407" s="35">
        <f t="shared" si="27"/>
        <v>43126200</v>
      </c>
      <c r="X407" s="26" t="s">
        <v>465</v>
      </c>
      <c r="Y407" s="10" t="s">
        <v>19</v>
      </c>
      <c r="Z407" s="147">
        <v>202300000000060</v>
      </c>
      <c r="AA407" s="147" t="s">
        <v>30</v>
      </c>
      <c r="AB407" s="10" t="str">
        <f t="shared" si="28"/>
        <v>3202008</v>
      </c>
      <c r="AC407" s="10"/>
      <c r="AD407" s="10" t="s">
        <v>123</v>
      </c>
      <c r="AE407" s="3"/>
      <c r="AF407" s="3"/>
      <c r="AG407" s="3"/>
      <c r="AH407" s="3"/>
      <c r="AI407" s="3"/>
      <c r="AJ407" s="3"/>
      <c r="AK407" s="3"/>
      <c r="AL407" s="3"/>
      <c r="AM407" s="3"/>
      <c r="AN407" s="3"/>
      <c r="AO407" s="3"/>
      <c r="AP407" s="3"/>
      <c r="AQ407" s="3"/>
      <c r="AR407" s="3"/>
    </row>
    <row r="408" spans="1:44" ht="51" customHeight="1" x14ac:dyDescent="0.3">
      <c r="A408" s="9" t="s">
        <v>0</v>
      </c>
      <c r="B408" s="9" t="e">
        <f>VLOOKUP(#REF!,[1]Dpto!$G$2:$I$1125,2,FALSE)</f>
        <v>#REF!</v>
      </c>
      <c r="C408" s="9" t="e">
        <f>VLOOKUP(X408,[1]Proyectos!$B$2:$D$3,3,FALSE)</f>
        <v>#N/A</v>
      </c>
      <c r="D408" s="9" t="e">
        <f>VLOOKUP(#REF!,[1]Proyectos!$D$6:$E$9,2,FALSE)</f>
        <v>#REF!</v>
      </c>
      <c r="E408" s="9" t="e">
        <f>VLOOKUP(#REF!,[1]Proyectos!$B$12:$C$22,2,FALSE)</f>
        <v>#REF!</v>
      </c>
      <c r="F408" s="9" t="e">
        <f>VLOOKUP(AC408,[1]Indi!$B$9:$C$36,2,FALSE)</f>
        <v>#N/A</v>
      </c>
      <c r="G408" s="9" t="str">
        <f>+IFERROR(IF(D408="MISIONAL",VLOOKUP(#REF!,[1]Actividades!$B$12:$C$25,2,FALSE),IF(D408="TASAS",VLOOKUP(#REF!,[1]Actividades!$B$26:$C$34,2,FALSE),IF(D408="MIPG",VLOOKUP(#REF!,[1]Actividades!$B$35:$C$41,2,FALSE),IF(D408="INFRA",VLOOKUP(#REF!,[1]Actividades!$B$42:$C$44,2,FALSE),"")))),"")</f>
        <v/>
      </c>
      <c r="H408" s="3"/>
      <c r="I408" s="7" t="s">
        <v>878</v>
      </c>
      <c r="J408" s="10" t="s">
        <v>663</v>
      </c>
      <c r="K408" s="10" t="s">
        <v>178</v>
      </c>
      <c r="L408" s="7" t="s">
        <v>187</v>
      </c>
      <c r="M408" s="7" t="s">
        <v>13</v>
      </c>
      <c r="N408" s="7" t="s">
        <v>467</v>
      </c>
      <c r="O408" s="183" t="s">
        <v>7</v>
      </c>
      <c r="P408" s="7" t="s">
        <v>6</v>
      </c>
      <c r="Q408" s="146">
        <v>20000000</v>
      </c>
      <c r="R408" s="35"/>
      <c r="S408" s="8"/>
      <c r="T408" s="8"/>
      <c r="U408" s="8"/>
      <c r="V408" s="35">
        <f t="shared" si="26"/>
        <v>20000000</v>
      </c>
      <c r="W408" s="35">
        <f t="shared" si="27"/>
        <v>20000000</v>
      </c>
      <c r="X408" s="26"/>
      <c r="Y408" s="10" t="s">
        <v>19</v>
      </c>
      <c r="Z408" s="147">
        <v>202300000000060</v>
      </c>
      <c r="AA408" s="147" t="s">
        <v>30</v>
      </c>
      <c r="AB408" s="10" t="str">
        <f t="shared" si="28"/>
        <v>3202008</v>
      </c>
      <c r="AC408" s="10"/>
      <c r="AD408" s="10" t="s">
        <v>123</v>
      </c>
      <c r="AE408" s="3"/>
      <c r="AF408" s="3"/>
      <c r="AG408" s="3"/>
      <c r="AH408" s="3"/>
      <c r="AI408" s="3"/>
      <c r="AJ408" s="3"/>
      <c r="AK408" s="3"/>
      <c r="AL408" s="3"/>
      <c r="AM408" s="3"/>
      <c r="AN408" s="3"/>
      <c r="AO408" s="3"/>
      <c r="AP408" s="3"/>
      <c r="AQ408" s="3"/>
      <c r="AR408" s="3"/>
    </row>
    <row r="409" spans="1:44" ht="51" customHeight="1" x14ac:dyDescent="0.3">
      <c r="A409" s="9" t="s">
        <v>0</v>
      </c>
      <c r="B409" s="9" t="e">
        <f>VLOOKUP(#REF!,[1]Dpto!$G$2:$I$1125,2,FALSE)</f>
        <v>#REF!</v>
      </c>
      <c r="C409" s="9" t="str">
        <f>VLOOKUP(X409,[1]Proyectos!$B$2:$D$3,3,FALSE)</f>
        <v>CONSER</v>
      </c>
      <c r="D409" s="9" t="e">
        <f>VLOOKUP(#REF!,[1]Proyectos!$D$6:$E$9,2,FALSE)</f>
        <v>#REF!</v>
      </c>
      <c r="E409" s="9" t="e">
        <f>VLOOKUP(#REF!,[1]Proyectos!$B$12:$C$22,2,FALSE)</f>
        <v>#REF!</v>
      </c>
      <c r="F409" s="9" t="e">
        <f>VLOOKUP(AC409,[1]Indi!$B$9:$C$36,2,FALSE)</f>
        <v>#N/A</v>
      </c>
      <c r="G409" s="9" t="str">
        <f>+IFERROR(IF(D409="MISIONAL",VLOOKUP(#REF!,[1]Actividades!$B$12:$C$25,2,FALSE),IF(D409="TASAS",VLOOKUP(#REF!,[1]Actividades!$B$26:$C$34,2,FALSE),IF(D409="MIPG",VLOOKUP(#REF!,[1]Actividades!$B$35:$C$41,2,FALSE),IF(D409="INFRA",VLOOKUP(#REF!,[1]Actividades!$B$42:$C$44,2,FALSE),"")))),"")</f>
        <v/>
      </c>
      <c r="H409" s="3"/>
      <c r="I409" s="7" t="s">
        <v>1650</v>
      </c>
      <c r="J409" s="10" t="s">
        <v>663</v>
      </c>
      <c r="K409" s="10" t="s">
        <v>178</v>
      </c>
      <c r="L409" s="7" t="s">
        <v>187</v>
      </c>
      <c r="M409" s="7" t="s">
        <v>103</v>
      </c>
      <c r="N409" s="7" t="s">
        <v>466</v>
      </c>
      <c r="O409" s="183" t="s">
        <v>7</v>
      </c>
      <c r="P409" s="7" t="s">
        <v>6</v>
      </c>
      <c r="Q409" s="146">
        <v>87823984</v>
      </c>
      <c r="R409" s="242">
        <f>13000000+117405</f>
        <v>13117405</v>
      </c>
      <c r="S409" s="8">
        <v>4174683</v>
      </c>
      <c r="T409" s="8"/>
      <c r="U409" s="8"/>
      <c r="V409" s="35">
        <f t="shared" si="26"/>
        <v>78881262</v>
      </c>
      <c r="W409" s="35">
        <f t="shared" si="27"/>
        <v>78881262</v>
      </c>
      <c r="X409" s="26" t="s">
        <v>465</v>
      </c>
      <c r="Y409" s="10" t="s">
        <v>19</v>
      </c>
      <c r="Z409" s="147">
        <v>202300000000060</v>
      </c>
      <c r="AA409" s="147" t="s">
        <v>30</v>
      </c>
      <c r="AB409" s="10" t="str">
        <f t="shared" si="28"/>
        <v>3202008</v>
      </c>
      <c r="AC409" s="10"/>
      <c r="AD409" s="10" t="s">
        <v>135</v>
      </c>
      <c r="AE409" s="3"/>
      <c r="AF409" s="3"/>
      <c r="AG409" s="3"/>
      <c r="AH409" s="3"/>
      <c r="AI409" s="3"/>
      <c r="AJ409" s="3"/>
      <c r="AK409" s="3"/>
      <c r="AL409" s="3"/>
      <c r="AM409" s="3"/>
      <c r="AN409" s="3"/>
      <c r="AO409" s="3"/>
      <c r="AP409" s="3"/>
      <c r="AQ409" s="3"/>
      <c r="AR409" s="3"/>
    </row>
    <row r="410" spans="1:44" ht="51" customHeight="1" x14ac:dyDescent="0.3">
      <c r="A410" s="9" t="s">
        <v>0</v>
      </c>
      <c r="B410" s="9" t="e">
        <f>VLOOKUP(#REF!,[1]Dpto!$G$2:$I$1125,2,FALSE)</f>
        <v>#REF!</v>
      </c>
      <c r="C410" s="9" t="str">
        <f>VLOOKUP(X410,[1]Proyectos!$B$2:$D$3,3,FALSE)</f>
        <v>CONSER</v>
      </c>
      <c r="D410" s="9" t="e">
        <f>VLOOKUP(#REF!,[1]Proyectos!$D$6:$E$9,2,FALSE)</f>
        <v>#REF!</v>
      </c>
      <c r="E410" s="9" t="e">
        <f>VLOOKUP(#REF!,[1]Proyectos!$B$12:$C$22,2,FALSE)</f>
        <v>#REF!</v>
      </c>
      <c r="F410" s="9" t="e">
        <f>VLOOKUP(AC410,[1]Indi!$B$9:$C$36,2,FALSE)</f>
        <v>#N/A</v>
      </c>
      <c r="G410" s="9" t="str">
        <f>+IFERROR(IF(D410="MISIONAL",VLOOKUP(#REF!,[1]Actividades!$B$12:$C$25,2,FALSE),IF(D410="TASAS",VLOOKUP(#REF!,[1]Actividades!$B$26:$C$34,2,FALSE),IF(D410="MIPG",VLOOKUP(#REF!,[1]Actividades!$B$35:$C$41,2,FALSE),IF(D410="INFRA",VLOOKUP(#REF!,[1]Actividades!$B$42:$C$44,2,FALSE),"")))),"")</f>
        <v/>
      </c>
      <c r="H410" s="3"/>
      <c r="I410" s="7" t="s">
        <v>1651</v>
      </c>
      <c r="J410" s="10" t="s">
        <v>663</v>
      </c>
      <c r="K410" s="10" t="s">
        <v>178</v>
      </c>
      <c r="L410" s="7" t="s">
        <v>187</v>
      </c>
      <c r="M410" s="7" t="s">
        <v>103</v>
      </c>
      <c r="N410" s="7" t="s">
        <v>466</v>
      </c>
      <c r="O410" s="183" t="s">
        <v>7</v>
      </c>
      <c r="P410" s="7" t="s">
        <v>6</v>
      </c>
      <c r="Q410" s="146">
        <v>80182883</v>
      </c>
      <c r="R410" s="35">
        <v>62346</v>
      </c>
      <c r="S410" s="8">
        <v>5008096</v>
      </c>
      <c r="T410" s="8"/>
      <c r="U410" s="8"/>
      <c r="V410" s="35">
        <f t="shared" si="26"/>
        <v>85128633</v>
      </c>
      <c r="W410" s="35">
        <f t="shared" si="27"/>
        <v>85128633</v>
      </c>
      <c r="X410" s="26" t="s">
        <v>465</v>
      </c>
      <c r="Y410" s="10" t="s">
        <v>19</v>
      </c>
      <c r="Z410" s="147">
        <v>202300000000060</v>
      </c>
      <c r="AA410" s="147" t="s">
        <v>30</v>
      </c>
      <c r="AB410" s="10" t="str">
        <f t="shared" si="28"/>
        <v>3202008</v>
      </c>
      <c r="AC410" s="10"/>
      <c r="AD410" s="10" t="s">
        <v>492</v>
      </c>
      <c r="AE410" s="3"/>
      <c r="AF410" s="3"/>
      <c r="AG410" s="3"/>
      <c r="AH410" s="3"/>
      <c r="AI410" s="3"/>
      <c r="AJ410" s="3"/>
      <c r="AK410" s="3"/>
      <c r="AL410" s="3"/>
      <c r="AM410" s="3"/>
      <c r="AN410" s="3"/>
      <c r="AO410" s="3"/>
      <c r="AP410" s="3"/>
      <c r="AQ410" s="3"/>
      <c r="AR410" s="3"/>
    </row>
    <row r="411" spans="1:44" ht="51" customHeight="1" x14ac:dyDescent="0.3">
      <c r="A411" s="9" t="s">
        <v>0</v>
      </c>
      <c r="B411" s="9" t="e">
        <f>VLOOKUP(#REF!,[1]Dpto!$G$2:$I$1125,2,FALSE)</f>
        <v>#REF!</v>
      </c>
      <c r="C411" s="9" t="e">
        <f>VLOOKUP(X411,[1]Proyectos!$B$2:$D$3,3,FALSE)</f>
        <v>#N/A</v>
      </c>
      <c r="D411" s="9" t="e">
        <f>VLOOKUP(#REF!,[1]Proyectos!$D$6:$E$9,2,FALSE)</f>
        <v>#REF!</v>
      </c>
      <c r="E411" s="9" t="e">
        <f>VLOOKUP(#REF!,[1]Proyectos!$B$12:$C$22,2,FALSE)</f>
        <v>#REF!</v>
      </c>
      <c r="F411" s="9" t="e">
        <f>VLOOKUP(AC411,[1]Indi!$B$9:$C$36,2,FALSE)</f>
        <v>#N/A</v>
      </c>
      <c r="G411" s="9" t="str">
        <f>+IFERROR(IF(D411="MISIONAL",VLOOKUP(#REF!,[1]Actividades!$B$12:$C$25,2,FALSE),IF(D411="TASAS",VLOOKUP(#REF!,[1]Actividades!$B$26:$C$34,2,FALSE),IF(D411="MIPG",VLOOKUP(#REF!,[1]Actividades!$B$35:$C$41,2,FALSE),IF(D411="INFRA",VLOOKUP(#REF!,[1]Actividades!$B$42:$C$44,2,FALSE),"")))),"")</f>
        <v/>
      </c>
      <c r="H411" s="3"/>
      <c r="I411" s="7" t="s">
        <v>881</v>
      </c>
      <c r="J411" s="10" t="s">
        <v>663</v>
      </c>
      <c r="K411" s="10" t="s">
        <v>178</v>
      </c>
      <c r="L411" s="7" t="s">
        <v>187</v>
      </c>
      <c r="M411" s="7" t="s">
        <v>13</v>
      </c>
      <c r="N411" s="7" t="s">
        <v>467</v>
      </c>
      <c r="O411" s="183" t="s">
        <v>7</v>
      </c>
      <c r="P411" s="7" t="s">
        <v>6</v>
      </c>
      <c r="Q411" s="146">
        <v>79941116</v>
      </c>
      <c r="R411" s="35">
        <v>6874941</v>
      </c>
      <c r="S411" s="8"/>
      <c r="T411" s="8"/>
      <c r="U411" s="8"/>
      <c r="V411" s="35">
        <f t="shared" si="26"/>
        <v>73066175</v>
      </c>
      <c r="W411" s="35">
        <f t="shared" si="27"/>
        <v>73066175</v>
      </c>
      <c r="X411" s="26"/>
      <c r="Y411" s="10" t="s">
        <v>19</v>
      </c>
      <c r="Z411" s="147">
        <v>202300000000060</v>
      </c>
      <c r="AA411" s="147" t="s">
        <v>30</v>
      </c>
      <c r="AB411" s="10" t="str">
        <f t="shared" si="28"/>
        <v>3202008</v>
      </c>
      <c r="AC411" s="10"/>
      <c r="AD411" s="10" t="s">
        <v>492</v>
      </c>
      <c r="AE411" s="3"/>
      <c r="AF411" s="3"/>
      <c r="AG411" s="3"/>
      <c r="AH411" s="3"/>
      <c r="AI411" s="3"/>
      <c r="AJ411" s="3"/>
      <c r="AK411" s="3"/>
      <c r="AL411" s="3"/>
      <c r="AM411" s="3"/>
      <c r="AN411" s="3"/>
      <c r="AO411" s="3"/>
      <c r="AP411" s="3"/>
      <c r="AQ411" s="3"/>
      <c r="AR411" s="3"/>
    </row>
    <row r="412" spans="1:44" ht="51" customHeight="1" x14ac:dyDescent="0.3">
      <c r="A412" s="9" t="s">
        <v>0</v>
      </c>
      <c r="B412" s="9" t="e">
        <f>VLOOKUP(#REF!,[1]Dpto!$G$2:$I$1125,2,FALSE)</f>
        <v>#REF!</v>
      </c>
      <c r="C412" s="9" t="str">
        <f>VLOOKUP(X412,[1]Proyectos!$B$2:$D$3,3,FALSE)</f>
        <v>CONSER</v>
      </c>
      <c r="D412" s="9" t="e">
        <f>VLOOKUP(#REF!,[1]Proyectos!$D$6:$E$9,2,FALSE)</f>
        <v>#REF!</v>
      </c>
      <c r="E412" s="9" t="e">
        <f>VLOOKUP(#REF!,[1]Proyectos!$B$12:$C$22,2,FALSE)</f>
        <v>#REF!</v>
      </c>
      <c r="F412" s="9" t="e">
        <f>VLOOKUP(AC412,[1]Indi!$B$9:$C$36,2,FALSE)</f>
        <v>#N/A</v>
      </c>
      <c r="G412" s="9" t="str">
        <f>+IFERROR(IF(D412="MISIONAL",VLOOKUP(#REF!,[1]Actividades!$B$12:$C$25,2,FALSE),IF(D412="TASAS",VLOOKUP(#REF!,[1]Actividades!$B$26:$C$34,2,FALSE),IF(D412="MIPG",VLOOKUP(#REF!,[1]Actividades!$B$35:$C$41,2,FALSE),IF(D412="INFRA",VLOOKUP(#REF!,[1]Actividades!$B$42:$C$44,2,FALSE),"")))),"")</f>
        <v/>
      </c>
      <c r="H412" s="3"/>
      <c r="I412" s="7" t="s">
        <v>1652</v>
      </c>
      <c r="J412" s="10" t="s">
        <v>663</v>
      </c>
      <c r="K412" s="10" t="s">
        <v>178</v>
      </c>
      <c r="L412" s="7" t="s">
        <v>187</v>
      </c>
      <c r="M412" s="7" t="s">
        <v>103</v>
      </c>
      <c r="N412" s="149" t="s">
        <v>466</v>
      </c>
      <c r="O412" s="183" t="s">
        <v>7</v>
      </c>
      <c r="P412" s="8" t="s">
        <v>6</v>
      </c>
      <c r="Q412" s="146">
        <v>58974346</v>
      </c>
      <c r="R412" s="35">
        <v>62346</v>
      </c>
      <c r="S412" s="8"/>
      <c r="T412" s="8"/>
      <c r="U412" s="8"/>
      <c r="V412" s="35">
        <f t="shared" si="26"/>
        <v>58912000</v>
      </c>
      <c r="W412" s="35">
        <f t="shared" si="27"/>
        <v>58912000</v>
      </c>
      <c r="X412" s="26" t="s">
        <v>465</v>
      </c>
      <c r="Y412" s="10" t="s">
        <v>19</v>
      </c>
      <c r="Z412" s="147">
        <v>202300000000060</v>
      </c>
      <c r="AA412" s="147" t="s">
        <v>36</v>
      </c>
      <c r="AB412" s="10" t="str">
        <f t="shared" si="28"/>
        <v>3202010</v>
      </c>
      <c r="AC412" s="10"/>
      <c r="AD412" s="10" t="s">
        <v>130</v>
      </c>
      <c r="AE412" s="3"/>
      <c r="AF412" s="3"/>
      <c r="AG412" s="3"/>
      <c r="AH412" s="3"/>
      <c r="AI412" s="3"/>
      <c r="AJ412" s="3"/>
      <c r="AK412" s="3"/>
      <c r="AL412" s="3"/>
      <c r="AM412" s="3"/>
      <c r="AN412" s="3"/>
      <c r="AO412" s="3"/>
      <c r="AP412" s="3"/>
      <c r="AQ412" s="3"/>
      <c r="AR412" s="3"/>
    </row>
    <row r="413" spans="1:44" ht="51" customHeight="1" x14ac:dyDescent="0.3">
      <c r="A413" s="9" t="s">
        <v>0</v>
      </c>
      <c r="B413" s="9" t="e">
        <f>VLOOKUP(#REF!,[1]Dpto!$G$2:$I$1125,2,FALSE)</f>
        <v>#REF!</v>
      </c>
      <c r="C413" s="9" t="e">
        <f>VLOOKUP(X413,[1]Proyectos!$B$2:$D$3,3,FALSE)</f>
        <v>#N/A</v>
      </c>
      <c r="D413" s="9" t="e">
        <f>VLOOKUP(#REF!,[1]Proyectos!$D$6:$E$9,2,FALSE)</f>
        <v>#REF!</v>
      </c>
      <c r="E413" s="9" t="e">
        <f>VLOOKUP(#REF!,[1]Proyectos!$B$12:$C$22,2,FALSE)</f>
        <v>#REF!</v>
      </c>
      <c r="F413" s="9" t="e">
        <f>VLOOKUP(AC413,[1]Indi!$B$9:$C$36,2,FALSE)</f>
        <v>#N/A</v>
      </c>
      <c r="G413" s="9" t="str">
        <f>+IFERROR(IF(D413="MISIONAL",VLOOKUP(#REF!,[1]Actividades!$B$12:$C$25,2,FALSE),IF(D413="TASAS",VLOOKUP(#REF!,[1]Actividades!$B$26:$C$34,2,FALSE),IF(D413="MIPG",VLOOKUP(#REF!,[1]Actividades!$B$35:$C$41,2,FALSE),IF(D413="INFRA",VLOOKUP(#REF!,[1]Actividades!$B$42:$C$44,2,FALSE),"")))),"")</f>
        <v/>
      </c>
      <c r="H413" s="3"/>
      <c r="I413" s="7" t="s">
        <v>883</v>
      </c>
      <c r="J413" s="10" t="s">
        <v>663</v>
      </c>
      <c r="K413" s="10" t="s">
        <v>178</v>
      </c>
      <c r="L413" s="7" t="s">
        <v>187</v>
      </c>
      <c r="M413" s="7" t="s">
        <v>13</v>
      </c>
      <c r="N413" s="149" t="s">
        <v>467</v>
      </c>
      <c r="O413" s="183" t="s">
        <v>7</v>
      </c>
      <c r="P413" s="7" t="s">
        <v>6</v>
      </c>
      <c r="Q413" s="146">
        <v>26000000</v>
      </c>
      <c r="R413" s="35"/>
      <c r="S413" s="8"/>
      <c r="T413" s="8"/>
      <c r="U413" s="8"/>
      <c r="V413" s="35">
        <f t="shared" ref="V413:V476" si="29">+Q413-R413+S413</f>
        <v>26000000</v>
      </c>
      <c r="W413" s="35">
        <f t="shared" ref="W413:W476" si="30">+Q413-R413+S413-T413+U413</f>
        <v>26000000</v>
      </c>
      <c r="X413" s="26"/>
      <c r="Y413" s="10" t="s">
        <v>19</v>
      </c>
      <c r="Z413" s="147">
        <v>202300000000060</v>
      </c>
      <c r="AA413" s="147" t="s">
        <v>36</v>
      </c>
      <c r="AB413" s="10" t="str">
        <f t="shared" si="28"/>
        <v>3202010</v>
      </c>
      <c r="AC413" s="10"/>
      <c r="AD413" s="10" t="s">
        <v>130</v>
      </c>
      <c r="AE413" s="3"/>
      <c r="AF413" s="3"/>
      <c r="AG413" s="3"/>
      <c r="AH413" s="3"/>
      <c r="AI413" s="3"/>
      <c r="AJ413" s="3"/>
      <c r="AK413" s="3"/>
      <c r="AL413" s="3"/>
      <c r="AM413" s="3"/>
      <c r="AN413" s="3"/>
      <c r="AO413" s="3"/>
      <c r="AP413" s="3"/>
      <c r="AQ413" s="3"/>
      <c r="AR413" s="3"/>
    </row>
    <row r="414" spans="1:44" ht="51" customHeight="1" x14ac:dyDescent="0.3">
      <c r="A414" s="9" t="s">
        <v>0</v>
      </c>
      <c r="B414" s="9" t="e">
        <f>VLOOKUP(#REF!,[1]Dpto!$G$2:$I$1125,2,FALSE)</f>
        <v>#REF!</v>
      </c>
      <c r="C414" s="9" t="e">
        <f>VLOOKUP(X414,[1]Proyectos!$B$2:$D$3,3,FALSE)</f>
        <v>#N/A</v>
      </c>
      <c r="D414" s="9" t="e">
        <f>VLOOKUP(#REF!,[1]Proyectos!$D$6:$E$9,2,FALSE)</f>
        <v>#REF!</v>
      </c>
      <c r="E414" s="9" t="e">
        <f>VLOOKUP(#REF!,[1]Proyectos!$B$12:$C$22,2,FALSE)</f>
        <v>#REF!</v>
      </c>
      <c r="F414" s="9" t="e">
        <f>VLOOKUP(AC414,[1]Indi!$B$9:$C$36,2,FALSE)</f>
        <v>#N/A</v>
      </c>
      <c r="G414" s="9" t="str">
        <f>+IFERROR(IF(D414="MISIONAL",VLOOKUP(#REF!,[1]Actividades!$B$12:$C$25,2,FALSE),IF(D414="TASAS",VLOOKUP(#REF!,[1]Actividades!$B$26:$C$34,2,FALSE),IF(D414="MIPG",VLOOKUP(#REF!,[1]Actividades!$B$35:$C$41,2,FALSE),IF(D414="INFRA",VLOOKUP(#REF!,[1]Actividades!$B$42:$C$44,2,FALSE),"")))),"")</f>
        <v/>
      </c>
      <c r="H414" s="3"/>
      <c r="I414" s="7" t="s">
        <v>884</v>
      </c>
      <c r="J414" s="10" t="s">
        <v>663</v>
      </c>
      <c r="K414" s="10" t="s">
        <v>178</v>
      </c>
      <c r="L414" s="7" t="s">
        <v>187</v>
      </c>
      <c r="M414" s="7" t="s">
        <v>8</v>
      </c>
      <c r="N414" s="7" t="s">
        <v>467</v>
      </c>
      <c r="O414" s="183" t="s">
        <v>7</v>
      </c>
      <c r="P414" s="7" t="s">
        <v>6</v>
      </c>
      <c r="Q414" s="146">
        <v>71055046</v>
      </c>
      <c r="R414" s="35"/>
      <c r="S414" s="8">
        <v>19459766</v>
      </c>
      <c r="T414" s="8"/>
      <c r="U414" s="8"/>
      <c r="V414" s="35">
        <f t="shared" si="29"/>
        <v>90514812</v>
      </c>
      <c r="W414" s="35">
        <f t="shared" si="30"/>
        <v>90514812</v>
      </c>
      <c r="X414" s="26"/>
      <c r="Y414" s="10" t="s">
        <v>19</v>
      </c>
      <c r="Z414" s="147">
        <v>202300000000060</v>
      </c>
      <c r="AA414" s="147" t="s">
        <v>36</v>
      </c>
      <c r="AB414" s="10" t="str">
        <f t="shared" si="28"/>
        <v>3202010</v>
      </c>
      <c r="AC414" s="10"/>
      <c r="AD414" s="10" t="s">
        <v>130</v>
      </c>
      <c r="AE414" s="3"/>
      <c r="AF414" s="3"/>
      <c r="AG414" s="3"/>
      <c r="AH414" s="3"/>
      <c r="AI414" s="3"/>
      <c r="AJ414" s="3"/>
      <c r="AK414" s="3"/>
      <c r="AL414" s="3"/>
      <c r="AM414" s="3"/>
      <c r="AN414" s="3"/>
      <c r="AO414" s="3"/>
      <c r="AP414" s="3"/>
      <c r="AQ414" s="3"/>
      <c r="AR414" s="3"/>
    </row>
    <row r="415" spans="1:44" ht="51" customHeight="1" x14ac:dyDescent="0.3">
      <c r="A415" s="9" t="s">
        <v>0</v>
      </c>
      <c r="B415" s="9" t="e">
        <f>VLOOKUP(#REF!,[1]Dpto!$G$2:$I$1125,2,FALSE)</f>
        <v>#REF!</v>
      </c>
      <c r="C415" s="9" t="str">
        <f>VLOOKUP(X415,[1]Proyectos!$B$2:$D$3,3,FALSE)</f>
        <v>CONSER</v>
      </c>
      <c r="D415" s="9" t="e">
        <f>VLOOKUP(#REF!,[1]Proyectos!$D$6:$E$9,2,FALSE)</f>
        <v>#REF!</v>
      </c>
      <c r="E415" s="9" t="e">
        <f>VLOOKUP(#REF!,[1]Proyectos!$B$12:$C$22,2,FALSE)</f>
        <v>#REF!</v>
      </c>
      <c r="F415" s="9" t="e">
        <f>VLOOKUP(AC415,[1]Indi!$B$9:$C$36,2,FALSE)</f>
        <v>#N/A</v>
      </c>
      <c r="G415" s="9" t="str">
        <f>+IFERROR(IF(D415="MISIONAL",VLOOKUP(#REF!,[1]Actividades!$B$12:$C$25,2,FALSE),IF(D415="TASAS",VLOOKUP(#REF!,[1]Actividades!$B$26:$C$34,2,FALSE),IF(D415="MIPG",VLOOKUP(#REF!,[1]Actividades!$B$35:$C$41,2,FALSE),IF(D415="INFRA",VLOOKUP(#REF!,[1]Actividades!$B$42:$C$44,2,FALSE),"")))),"")</f>
        <v/>
      </c>
      <c r="H415" s="3"/>
      <c r="I415" s="7" t="s">
        <v>1653</v>
      </c>
      <c r="J415" s="10" t="s">
        <v>663</v>
      </c>
      <c r="K415" s="10" t="s">
        <v>178</v>
      </c>
      <c r="L415" s="7" t="s">
        <v>187</v>
      </c>
      <c r="M415" s="7" t="s">
        <v>103</v>
      </c>
      <c r="N415" s="145" t="s">
        <v>466</v>
      </c>
      <c r="O415" s="183" t="s">
        <v>7</v>
      </c>
      <c r="P415" s="7" t="s">
        <v>6</v>
      </c>
      <c r="Q415" s="146">
        <v>148643051</v>
      </c>
      <c r="R415" s="35"/>
      <c r="S415" s="8">
        <f>832516+2082516</f>
        <v>2915032</v>
      </c>
      <c r="T415" s="8"/>
      <c r="U415" s="8"/>
      <c r="V415" s="35">
        <f t="shared" si="29"/>
        <v>151558083</v>
      </c>
      <c r="W415" s="35">
        <f t="shared" si="30"/>
        <v>151558083</v>
      </c>
      <c r="X415" s="26" t="s">
        <v>465</v>
      </c>
      <c r="Y415" s="10" t="s">
        <v>19</v>
      </c>
      <c r="Z415" s="147">
        <v>202300000000060</v>
      </c>
      <c r="AA415" s="147" t="s">
        <v>493</v>
      </c>
      <c r="AB415" s="10" t="str">
        <f t="shared" si="28"/>
        <v>3202032</v>
      </c>
      <c r="AC415" s="10"/>
      <c r="AD415" s="10" t="s">
        <v>128</v>
      </c>
      <c r="AE415" s="3"/>
      <c r="AF415" s="3"/>
      <c r="AG415" s="3"/>
      <c r="AH415" s="3"/>
      <c r="AI415" s="3"/>
      <c r="AJ415" s="3"/>
      <c r="AK415" s="3"/>
      <c r="AL415" s="3"/>
      <c r="AM415" s="3"/>
      <c r="AN415" s="3"/>
      <c r="AO415" s="3"/>
      <c r="AP415" s="3"/>
      <c r="AQ415" s="3"/>
      <c r="AR415" s="3"/>
    </row>
    <row r="416" spans="1:44" ht="51" customHeight="1" x14ac:dyDescent="0.3">
      <c r="A416" s="9" t="s">
        <v>0</v>
      </c>
      <c r="B416" s="9" t="e">
        <f>VLOOKUP(#REF!,[1]Dpto!$G$2:$I$1125,2,FALSE)</f>
        <v>#REF!</v>
      </c>
      <c r="C416" s="9" t="e">
        <f>VLOOKUP(X416,[1]Proyectos!$B$2:$D$3,3,FALSE)</f>
        <v>#N/A</v>
      </c>
      <c r="D416" s="9" t="e">
        <f>VLOOKUP(#REF!,[1]Proyectos!$D$6:$E$9,2,FALSE)</f>
        <v>#REF!</v>
      </c>
      <c r="E416" s="9" t="e">
        <f>VLOOKUP(#REF!,[1]Proyectos!$B$12:$C$22,2,FALSE)</f>
        <v>#REF!</v>
      </c>
      <c r="F416" s="9" t="e">
        <f>VLOOKUP(AC416,[1]Indi!$B$9:$C$36,2,FALSE)</f>
        <v>#N/A</v>
      </c>
      <c r="G416" s="9" t="str">
        <f>+IFERROR(IF(D416="MISIONAL",VLOOKUP(#REF!,[1]Actividades!$B$12:$C$25,2,FALSE),IF(D416="TASAS",VLOOKUP(#REF!,[1]Actividades!$B$26:$C$34,2,FALSE),IF(D416="MIPG",VLOOKUP(#REF!,[1]Actividades!$B$35:$C$41,2,FALSE),IF(D416="INFRA",VLOOKUP(#REF!,[1]Actividades!$B$42:$C$44,2,FALSE),"")))),"")</f>
        <v/>
      </c>
      <c r="H416" s="3"/>
      <c r="I416" s="7" t="s">
        <v>886</v>
      </c>
      <c r="J416" s="10" t="s">
        <v>663</v>
      </c>
      <c r="K416" s="10" t="s">
        <v>178</v>
      </c>
      <c r="L416" s="7" t="s">
        <v>187</v>
      </c>
      <c r="M416" s="7" t="s">
        <v>13</v>
      </c>
      <c r="N416" s="145" t="s">
        <v>467</v>
      </c>
      <c r="O416" s="183" t="s">
        <v>7</v>
      </c>
      <c r="P416" s="7" t="s">
        <v>6</v>
      </c>
      <c r="Q416" s="146">
        <v>180000000</v>
      </c>
      <c r="R416" s="35">
        <v>11300000</v>
      </c>
      <c r="S416" s="8"/>
      <c r="T416" s="8"/>
      <c r="U416" s="8"/>
      <c r="V416" s="35">
        <f t="shared" si="29"/>
        <v>168700000</v>
      </c>
      <c r="W416" s="35">
        <f t="shared" si="30"/>
        <v>168700000</v>
      </c>
      <c r="X416" s="26"/>
      <c r="Y416" s="10" t="s">
        <v>19</v>
      </c>
      <c r="Z416" s="147">
        <v>202300000000060</v>
      </c>
      <c r="AA416" s="147" t="s">
        <v>493</v>
      </c>
      <c r="AB416" s="10" t="str">
        <f t="shared" si="28"/>
        <v>3202032</v>
      </c>
      <c r="AC416" s="10"/>
      <c r="AD416" s="10" t="s">
        <v>128</v>
      </c>
      <c r="AE416" s="3"/>
      <c r="AF416" s="3"/>
      <c r="AG416" s="3"/>
      <c r="AH416" s="3"/>
      <c r="AI416" s="3"/>
      <c r="AJ416" s="3"/>
      <c r="AK416" s="3"/>
      <c r="AL416" s="3"/>
      <c r="AM416" s="3"/>
      <c r="AN416" s="3"/>
      <c r="AO416" s="3"/>
      <c r="AP416" s="3"/>
      <c r="AQ416" s="3"/>
      <c r="AR416" s="3"/>
    </row>
    <row r="417" spans="1:44" ht="51" customHeight="1" x14ac:dyDescent="0.3">
      <c r="A417" s="9" t="s">
        <v>0</v>
      </c>
      <c r="B417" s="9" t="e">
        <f>VLOOKUP(#REF!,[1]Dpto!$G$2:$I$1125,2,FALSE)</f>
        <v>#REF!</v>
      </c>
      <c r="C417" s="9" t="e">
        <f>VLOOKUP(X417,[1]Proyectos!$B$2:$D$3,3,FALSE)</f>
        <v>#N/A</v>
      </c>
      <c r="D417" s="9" t="e">
        <f>VLOOKUP(#REF!,[1]Proyectos!$D$6:$E$9,2,FALSE)</f>
        <v>#REF!</v>
      </c>
      <c r="E417" s="9" t="e">
        <f>VLOOKUP(#REF!,[1]Proyectos!$B$12:$C$22,2,FALSE)</f>
        <v>#REF!</v>
      </c>
      <c r="F417" s="9" t="e">
        <f>VLOOKUP(AC417,[1]Indi!$B$9:$C$36,2,FALSE)</f>
        <v>#N/A</v>
      </c>
      <c r="G417" s="9" t="str">
        <f>+IFERROR(IF(D417="MISIONAL",VLOOKUP(#REF!,[1]Actividades!$B$12:$C$25,2,FALSE),IF(D417="TASAS",VLOOKUP(#REF!,[1]Actividades!$B$26:$C$34,2,FALSE),IF(D417="MIPG",VLOOKUP(#REF!,[1]Actividades!$B$35:$C$41,2,FALSE),IF(D417="INFRA",VLOOKUP(#REF!,[1]Actividades!$B$42:$C$44,2,FALSE),"")))),"")</f>
        <v/>
      </c>
      <c r="H417" s="3"/>
      <c r="I417" s="7" t="s">
        <v>887</v>
      </c>
      <c r="J417" s="10" t="s">
        <v>663</v>
      </c>
      <c r="K417" s="10" t="s">
        <v>178</v>
      </c>
      <c r="L417" s="7" t="s">
        <v>187</v>
      </c>
      <c r="M417" s="7" t="s">
        <v>8</v>
      </c>
      <c r="N417" s="145" t="s">
        <v>467</v>
      </c>
      <c r="O417" s="183" t="s">
        <v>7</v>
      </c>
      <c r="P417" s="7" t="s">
        <v>6</v>
      </c>
      <c r="Q417" s="146">
        <v>73318384</v>
      </c>
      <c r="R417" s="35">
        <v>70384</v>
      </c>
      <c r="S417" s="8"/>
      <c r="T417" s="8"/>
      <c r="U417" s="8"/>
      <c r="V417" s="35">
        <f t="shared" si="29"/>
        <v>73248000</v>
      </c>
      <c r="W417" s="35">
        <f t="shared" si="30"/>
        <v>73248000</v>
      </c>
      <c r="X417" s="26"/>
      <c r="Y417" s="10" t="s">
        <v>19</v>
      </c>
      <c r="Z417" s="147">
        <v>202300000000060</v>
      </c>
      <c r="AA417" s="147" t="s">
        <v>17</v>
      </c>
      <c r="AB417" s="10" t="str">
        <f t="shared" si="28"/>
        <v>3202052</v>
      </c>
      <c r="AC417" s="10"/>
      <c r="AD417" s="10" t="s">
        <v>495</v>
      </c>
      <c r="AE417" s="3"/>
      <c r="AF417" s="3"/>
      <c r="AG417" s="3"/>
      <c r="AH417" s="3"/>
      <c r="AI417" s="3"/>
      <c r="AJ417" s="3"/>
      <c r="AK417" s="3"/>
      <c r="AL417" s="3"/>
      <c r="AM417" s="3"/>
      <c r="AN417" s="3"/>
      <c r="AO417" s="3"/>
      <c r="AP417" s="3"/>
      <c r="AQ417" s="3"/>
      <c r="AR417" s="3"/>
    </row>
    <row r="418" spans="1:44" ht="51" customHeight="1" x14ac:dyDescent="0.3">
      <c r="A418" s="9" t="s">
        <v>0</v>
      </c>
      <c r="B418" s="9" t="e">
        <f>VLOOKUP(#REF!,[1]Dpto!$G$2:$I$1125,2,FALSE)</f>
        <v>#REF!</v>
      </c>
      <c r="C418" s="9" t="str">
        <f>VLOOKUP(X418,[1]Proyectos!$B$2:$D$3,3,FALSE)</f>
        <v>CONSER</v>
      </c>
      <c r="D418" s="9" t="e">
        <f>VLOOKUP(#REF!,[1]Proyectos!$D$6:$E$9,2,FALSE)</f>
        <v>#REF!</v>
      </c>
      <c r="E418" s="9" t="e">
        <f>VLOOKUP(#REF!,[1]Proyectos!$B$12:$C$22,2,FALSE)</f>
        <v>#REF!</v>
      </c>
      <c r="F418" s="9" t="e">
        <f>VLOOKUP(AC418,[1]Indi!$B$9:$C$36,2,FALSE)</f>
        <v>#N/A</v>
      </c>
      <c r="G418" s="9" t="str">
        <f>+IFERROR(IF(D418="MISIONAL",VLOOKUP(#REF!,[1]Actividades!$B$12:$C$25,2,FALSE),IF(D418="TASAS",VLOOKUP(#REF!,[1]Actividades!$B$26:$C$34,2,FALSE),IF(D418="MIPG",VLOOKUP(#REF!,[1]Actividades!$B$35:$C$41,2,FALSE),IF(D418="INFRA",VLOOKUP(#REF!,[1]Actividades!$B$42:$C$44,2,FALSE),"")))),"")</f>
        <v/>
      </c>
      <c r="H418" s="3"/>
      <c r="I418" s="7" t="s">
        <v>1654</v>
      </c>
      <c r="J418" s="10" t="s">
        <v>663</v>
      </c>
      <c r="K418" s="10" t="s">
        <v>178</v>
      </c>
      <c r="L418" s="7" t="s">
        <v>187</v>
      </c>
      <c r="M418" s="7" t="s">
        <v>103</v>
      </c>
      <c r="N418" s="145" t="s">
        <v>466</v>
      </c>
      <c r="O418" s="183" t="s">
        <v>7</v>
      </c>
      <c r="P418" s="7" t="s">
        <v>6</v>
      </c>
      <c r="Q418" s="146">
        <v>42399138</v>
      </c>
      <c r="R418" s="35">
        <v>40738</v>
      </c>
      <c r="S418" s="8"/>
      <c r="T418" s="8"/>
      <c r="U418" s="8"/>
      <c r="V418" s="35">
        <f t="shared" si="29"/>
        <v>42358400</v>
      </c>
      <c r="W418" s="35">
        <f t="shared" si="30"/>
        <v>42358400</v>
      </c>
      <c r="X418" s="26" t="s">
        <v>465</v>
      </c>
      <c r="Y418" s="10" t="s">
        <v>19</v>
      </c>
      <c r="Z418" s="147">
        <v>202300000000060</v>
      </c>
      <c r="AA418" s="147" t="s">
        <v>496</v>
      </c>
      <c r="AB418" s="10" t="str">
        <f t="shared" si="28"/>
        <v>3202056</v>
      </c>
      <c r="AC418" s="10"/>
      <c r="AD418" s="10" t="s">
        <v>129</v>
      </c>
      <c r="AE418" s="3"/>
      <c r="AF418" s="3"/>
      <c r="AG418" s="3"/>
      <c r="AH418" s="3"/>
      <c r="AI418" s="3"/>
      <c r="AJ418" s="3"/>
      <c r="AK418" s="3"/>
      <c r="AL418" s="3"/>
      <c r="AM418" s="3"/>
      <c r="AN418" s="3"/>
      <c r="AO418" s="3"/>
      <c r="AP418" s="3"/>
      <c r="AQ418" s="3"/>
      <c r="AR418" s="3"/>
    </row>
    <row r="419" spans="1:44" ht="51" customHeight="1" x14ac:dyDescent="0.3">
      <c r="A419" s="9" t="s">
        <v>0</v>
      </c>
      <c r="B419" s="9" t="e">
        <f>VLOOKUP(#REF!,[1]Dpto!$G$2:$I$1125,2,FALSE)</f>
        <v>#REF!</v>
      </c>
      <c r="C419" s="9" t="e">
        <f>VLOOKUP(X419,[1]Proyectos!$B$2:$D$3,3,FALSE)</f>
        <v>#N/A</v>
      </c>
      <c r="D419" s="9" t="e">
        <f>VLOOKUP(#REF!,[1]Proyectos!$D$6:$E$9,2,FALSE)</f>
        <v>#REF!</v>
      </c>
      <c r="E419" s="9" t="e">
        <f>VLOOKUP(#REF!,[1]Proyectos!$B$12:$C$22,2,FALSE)</f>
        <v>#REF!</v>
      </c>
      <c r="F419" s="9" t="e">
        <f>VLOOKUP(AC419,[1]Indi!$B$9:$C$36,2,FALSE)</f>
        <v>#N/A</v>
      </c>
      <c r="G419" s="9" t="str">
        <f>+IFERROR(IF(D419="MISIONAL",VLOOKUP(#REF!,[1]Actividades!$B$12:$C$25,2,FALSE),IF(D419="TASAS",VLOOKUP(#REF!,[1]Actividades!$B$26:$C$34,2,FALSE),IF(D419="MIPG",VLOOKUP(#REF!,[1]Actividades!$B$35:$C$41,2,FALSE),IF(D419="INFRA",VLOOKUP(#REF!,[1]Actividades!$B$42:$C$44,2,FALSE),"")))),"")</f>
        <v/>
      </c>
      <c r="H419" s="3"/>
      <c r="I419" s="7" t="s">
        <v>889</v>
      </c>
      <c r="J419" s="10" t="s">
        <v>663</v>
      </c>
      <c r="K419" s="10" t="s">
        <v>178</v>
      </c>
      <c r="L419" s="7" t="s">
        <v>187</v>
      </c>
      <c r="M419" s="7" t="s">
        <v>13</v>
      </c>
      <c r="N419" s="145" t="s">
        <v>467</v>
      </c>
      <c r="O419" s="183" t="s">
        <v>7</v>
      </c>
      <c r="P419" s="7" t="s">
        <v>6</v>
      </c>
      <c r="Q419" s="146">
        <v>28000000</v>
      </c>
      <c r="R419" s="35">
        <v>630000</v>
      </c>
      <c r="S419" s="8"/>
      <c r="T419" s="8"/>
      <c r="U419" s="8"/>
      <c r="V419" s="35">
        <f t="shared" si="29"/>
        <v>27370000</v>
      </c>
      <c r="W419" s="35">
        <f t="shared" si="30"/>
        <v>27370000</v>
      </c>
      <c r="X419" s="26"/>
      <c r="Y419" s="10" t="s">
        <v>19</v>
      </c>
      <c r="Z419" s="147">
        <v>202300000000060</v>
      </c>
      <c r="AA419" s="147" t="s">
        <v>496</v>
      </c>
      <c r="AB419" s="10" t="str">
        <f t="shared" si="28"/>
        <v>3202056</v>
      </c>
      <c r="AC419" s="10"/>
      <c r="AD419" s="10" t="s">
        <v>129</v>
      </c>
      <c r="AE419" s="3"/>
      <c r="AF419" s="3"/>
      <c r="AG419" s="3"/>
      <c r="AH419" s="3"/>
      <c r="AI419" s="3"/>
      <c r="AJ419" s="3"/>
      <c r="AK419" s="3"/>
      <c r="AL419" s="3"/>
      <c r="AM419" s="3"/>
      <c r="AN419" s="3"/>
      <c r="AO419" s="3"/>
      <c r="AP419" s="3"/>
      <c r="AQ419" s="3"/>
      <c r="AR419" s="3"/>
    </row>
    <row r="420" spans="1:44" ht="51" customHeight="1" x14ac:dyDescent="0.3">
      <c r="A420" s="9"/>
      <c r="B420" s="9"/>
      <c r="C420" s="9"/>
      <c r="D420" s="9"/>
      <c r="E420" s="9"/>
      <c r="F420" s="9"/>
      <c r="G420" s="9"/>
      <c r="H420" s="3"/>
      <c r="I420" s="7" t="s">
        <v>1655</v>
      </c>
      <c r="J420" s="10" t="s">
        <v>663</v>
      </c>
      <c r="K420" s="10" t="s">
        <v>178</v>
      </c>
      <c r="L420" s="7" t="s">
        <v>187</v>
      </c>
      <c r="M420" s="7" t="s">
        <v>103</v>
      </c>
      <c r="N420" s="145" t="s">
        <v>466</v>
      </c>
      <c r="O420" s="183" t="s">
        <v>7</v>
      </c>
      <c r="P420" s="7" t="s">
        <v>6</v>
      </c>
      <c r="Q420" s="146">
        <v>58974346</v>
      </c>
      <c r="R420" s="35">
        <v>62346</v>
      </c>
      <c r="S420" s="8"/>
      <c r="T420" s="8"/>
      <c r="U420" s="8"/>
      <c r="V420" s="35">
        <f t="shared" si="29"/>
        <v>58912000</v>
      </c>
      <c r="W420" s="35">
        <f t="shared" si="30"/>
        <v>58912000</v>
      </c>
      <c r="X420" s="26" t="s">
        <v>465</v>
      </c>
      <c r="Y420" s="10" t="s">
        <v>19</v>
      </c>
      <c r="Z420" s="147">
        <v>202300000000060</v>
      </c>
      <c r="AA420" s="147" t="s">
        <v>24</v>
      </c>
      <c r="AB420" s="10" t="str">
        <f t="shared" si="28"/>
        <v>3202060</v>
      </c>
      <c r="AC420" s="10"/>
      <c r="AD420" s="10" t="s">
        <v>239</v>
      </c>
      <c r="AE420" s="3"/>
      <c r="AF420" s="3"/>
      <c r="AG420" s="3"/>
      <c r="AH420" s="3"/>
      <c r="AI420" s="3"/>
      <c r="AJ420" s="3"/>
      <c r="AK420" s="3"/>
      <c r="AL420" s="3"/>
      <c r="AM420" s="3"/>
      <c r="AN420" s="3"/>
      <c r="AO420" s="3"/>
      <c r="AP420" s="3"/>
      <c r="AQ420" s="3"/>
      <c r="AR420" s="3"/>
    </row>
    <row r="421" spans="1:44" ht="51" customHeight="1" x14ac:dyDescent="0.3">
      <c r="A421" s="9"/>
      <c r="B421" s="9"/>
      <c r="C421" s="9"/>
      <c r="D421" s="9"/>
      <c r="E421" s="9"/>
      <c r="F421" s="9"/>
      <c r="G421" s="9"/>
      <c r="H421" s="3"/>
      <c r="I421" s="7" t="s">
        <v>891</v>
      </c>
      <c r="J421" s="10" t="s">
        <v>663</v>
      </c>
      <c r="K421" s="10" t="s">
        <v>178</v>
      </c>
      <c r="L421" s="7" t="s">
        <v>187</v>
      </c>
      <c r="M421" s="7" t="s">
        <v>13</v>
      </c>
      <c r="N421" s="145" t="s">
        <v>467</v>
      </c>
      <c r="O421" s="183" t="s">
        <v>7</v>
      </c>
      <c r="P421" s="7" t="s">
        <v>6</v>
      </c>
      <c r="Q421" s="146">
        <v>6080000</v>
      </c>
      <c r="R421" s="35"/>
      <c r="S421" s="8">
        <v>4919071</v>
      </c>
      <c r="T421" s="8"/>
      <c r="U421" s="8"/>
      <c r="V421" s="35">
        <f t="shared" si="29"/>
        <v>10999071</v>
      </c>
      <c r="W421" s="35">
        <f t="shared" si="30"/>
        <v>10999071</v>
      </c>
      <c r="X421" s="26"/>
      <c r="Y421" s="10" t="s">
        <v>19</v>
      </c>
      <c r="Z421" s="147">
        <v>202300000000060</v>
      </c>
      <c r="AA421" s="147" t="s">
        <v>24</v>
      </c>
      <c r="AB421" s="10" t="str">
        <f t="shared" si="28"/>
        <v>3202060</v>
      </c>
      <c r="AC421" s="10"/>
      <c r="AD421" s="10" t="s">
        <v>239</v>
      </c>
      <c r="AE421" s="3"/>
      <c r="AF421" s="3"/>
      <c r="AG421" s="3"/>
      <c r="AH421" s="3"/>
      <c r="AI421" s="3"/>
      <c r="AJ421" s="3"/>
      <c r="AK421" s="3"/>
      <c r="AL421" s="3"/>
      <c r="AM421" s="3"/>
      <c r="AN421" s="3"/>
      <c r="AO421" s="3"/>
      <c r="AP421" s="3"/>
      <c r="AQ421" s="3"/>
      <c r="AR421" s="3"/>
    </row>
    <row r="422" spans="1:44" ht="51" customHeight="1" x14ac:dyDescent="0.3">
      <c r="A422" s="9" t="s">
        <v>0</v>
      </c>
      <c r="B422" s="9" t="e">
        <f>VLOOKUP(#REF!,[1]Dpto!$G$2:$I$1125,2,FALSE)</f>
        <v>#REF!</v>
      </c>
      <c r="C422" s="9" t="e">
        <f>VLOOKUP(X422,[1]Proyectos!$B$2:$D$3,3,FALSE)</f>
        <v>#N/A</v>
      </c>
      <c r="D422" s="9" t="e">
        <f>VLOOKUP(#REF!,[1]Proyectos!$D$6:$E$9,2,FALSE)</f>
        <v>#REF!</v>
      </c>
      <c r="E422" s="9" t="e">
        <f>VLOOKUP(#REF!,[1]Proyectos!$B$12:$C$22,2,FALSE)</f>
        <v>#REF!</v>
      </c>
      <c r="F422" s="9" t="e">
        <f>VLOOKUP(AC422,[1]Indi!$B$9:$C$36,2,FALSE)</f>
        <v>#N/A</v>
      </c>
      <c r="G422" s="9" t="str">
        <f>+IFERROR(IF(D422="MISIONAL",VLOOKUP(#REF!,[1]Actividades!$B$12:$C$25,2,FALSE),IF(D422="TASAS",VLOOKUP(#REF!,[1]Actividades!$B$26:$C$34,2,FALSE),IF(D422="MIPG",VLOOKUP(#REF!,[1]Actividades!$B$35:$C$41,2,FALSE),IF(D422="INFRA",VLOOKUP(#REF!,[1]Actividades!$B$42:$C$44,2,FALSE),"")))),"")</f>
        <v/>
      </c>
      <c r="H422" s="3"/>
      <c r="I422" s="7" t="s">
        <v>892</v>
      </c>
      <c r="J422" s="10" t="s">
        <v>663</v>
      </c>
      <c r="K422" s="10" t="s">
        <v>178</v>
      </c>
      <c r="L422" s="7" t="s">
        <v>187</v>
      </c>
      <c r="M422" s="7" t="s">
        <v>8</v>
      </c>
      <c r="N422" s="145" t="s">
        <v>467</v>
      </c>
      <c r="O422" s="183" t="s">
        <v>7</v>
      </c>
      <c r="P422" s="7" t="s">
        <v>6</v>
      </c>
      <c r="Q422" s="146">
        <v>24071690</v>
      </c>
      <c r="R422" s="35">
        <v>62690</v>
      </c>
      <c r="S422" s="8"/>
      <c r="T422" s="8"/>
      <c r="U422" s="8"/>
      <c r="V422" s="35">
        <f t="shared" si="29"/>
        <v>24009000</v>
      </c>
      <c r="W422" s="35">
        <f t="shared" si="30"/>
        <v>24009000</v>
      </c>
      <c r="X422" s="26"/>
      <c r="Y422" s="10" t="s">
        <v>19</v>
      </c>
      <c r="Z422" s="147">
        <v>202300000000060</v>
      </c>
      <c r="AA422" s="147" t="s">
        <v>24</v>
      </c>
      <c r="AB422" s="10" t="str">
        <f t="shared" si="28"/>
        <v>3202060</v>
      </c>
      <c r="AC422" s="10"/>
      <c r="AD422" s="10" t="s">
        <v>239</v>
      </c>
      <c r="AE422" s="3"/>
      <c r="AF422" s="3"/>
      <c r="AG422" s="3"/>
      <c r="AH422" s="3"/>
      <c r="AI422" s="3"/>
      <c r="AJ422" s="3"/>
      <c r="AK422" s="3"/>
      <c r="AL422" s="3"/>
      <c r="AM422" s="3"/>
      <c r="AN422" s="3"/>
      <c r="AO422" s="3"/>
      <c r="AP422" s="3"/>
      <c r="AQ422" s="3"/>
      <c r="AR422" s="3"/>
    </row>
    <row r="423" spans="1:44" ht="51" customHeight="1" x14ac:dyDescent="0.3">
      <c r="A423" s="9" t="s">
        <v>0</v>
      </c>
      <c r="B423" s="9" t="e">
        <f>VLOOKUP(#REF!,[1]Dpto!$G$2:$I$1125,2,FALSE)</f>
        <v>#REF!</v>
      </c>
      <c r="C423" s="9" t="str">
        <f>VLOOKUP(X423,[1]Proyectos!$B$2:$D$3,3,FALSE)</f>
        <v>CONSER</v>
      </c>
      <c r="D423" s="9" t="e">
        <f>VLOOKUP(#REF!,[1]Proyectos!$D$6:$E$9,2,FALSE)</f>
        <v>#REF!</v>
      </c>
      <c r="E423" s="9" t="e">
        <f>VLOOKUP(#REF!,[1]Proyectos!$B$12:$C$22,2,FALSE)</f>
        <v>#REF!</v>
      </c>
      <c r="F423" s="9" t="e">
        <f>VLOOKUP(AC423,[1]Indi!$B$9:$C$36,2,FALSE)</f>
        <v>#N/A</v>
      </c>
      <c r="G423" s="9" t="str">
        <f>+IFERROR(IF(D423="MISIONAL",VLOOKUP(#REF!,[1]Actividades!$B$12:$C$25,2,FALSE),IF(D423="TASAS",VLOOKUP(#REF!,[1]Actividades!$B$26:$C$34,2,FALSE),IF(D423="MIPG",VLOOKUP(#REF!,[1]Actividades!$B$35:$C$41,2,FALSE),IF(D423="INFRA",VLOOKUP(#REF!,[1]Actividades!$B$42:$C$44,2,FALSE),"")))),"")</f>
        <v/>
      </c>
      <c r="H423" s="3"/>
      <c r="I423" s="7" t="s">
        <v>1656</v>
      </c>
      <c r="J423" s="10" t="s">
        <v>663</v>
      </c>
      <c r="K423" s="10" t="s">
        <v>178</v>
      </c>
      <c r="L423" s="7" t="s">
        <v>186</v>
      </c>
      <c r="M423" s="7" t="s">
        <v>103</v>
      </c>
      <c r="N423" s="145" t="s">
        <v>466</v>
      </c>
      <c r="O423" s="183" t="s">
        <v>7</v>
      </c>
      <c r="P423" s="7" t="s">
        <v>6</v>
      </c>
      <c r="Q423" s="146">
        <v>95656374</v>
      </c>
      <c r="R423" s="35">
        <v>189575</v>
      </c>
      <c r="S423" s="8"/>
      <c r="T423" s="8"/>
      <c r="U423" s="8"/>
      <c r="V423" s="35">
        <f t="shared" si="29"/>
        <v>95466799</v>
      </c>
      <c r="W423" s="35">
        <f t="shared" si="30"/>
        <v>95466799</v>
      </c>
      <c r="X423" s="26" t="s">
        <v>465</v>
      </c>
      <c r="Y423" s="10" t="s">
        <v>19</v>
      </c>
      <c r="Z423" s="147">
        <v>202300000000060</v>
      </c>
      <c r="AA423" s="147" t="s">
        <v>30</v>
      </c>
      <c r="AB423" s="10" t="str">
        <f t="shared" si="28"/>
        <v>3202008</v>
      </c>
      <c r="AC423" s="10"/>
      <c r="AD423" s="10" t="s">
        <v>123</v>
      </c>
      <c r="AE423" s="3"/>
      <c r="AF423" s="3"/>
      <c r="AG423" s="3"/>
      <c r="AH423" s="3"/>
      <c r="AI423" s="3"/>
      <c r="AJ423" s="3"/>
      <c r="AK423" s="3"/>
      <c r="AL423" s="3"/>
      <c r="AM423" s="3"/>
      <c r="AN423" s="3"/>
      <c r="AO423" s="3"/>
      <c r="AP423" s="3"/>
      <c r="AQ423" s="3"/>
      <c r="AR423" s="3"/>
    </row>
    <row r="424" spans="1:44" ht="51" customHeight="1" x14ac:dyDescent="0.3">
      <c r="A424" s="9" t="s">
        <v>0</v>
      </c>
      <c r="B424" s="9" t="e">
        <f>VLOOKUP(#REF!,[1]Dpto!$G$2:$I$1125,2,FALSE)</f>
        <v>#REF!</v>
      </c>
      <c r="C424" s="9" t="e">
        <f>VLOOKUP(X424,[1]Proyectos!$B$2:$D$3,3,FALSE)</f>
        <v>#N/A</v>
      </c>
      <c r="D424" s="9" t="e">
        <f>VLOOKUP(#REF!,[1]Proyectos!$D$6:$E$9,2,FALSE)</f>
        <v>#REF!</v>
      </c>
      <c r="E424" s="9" t="e">
        <f>VLOOKUP(#REF!,[1]Proyectos!$B$12:$C$22,2,FALSE)</f>
        <v>#REF!</v>
      </c>
      <c r="F424" s="9" t="e">
        <f>VLOOKUP(AC424,[1]Indi!$B$9:$C$36,2,FALSE)</f>
        <v>#N/A</v>
      </c>
      <c r="G424" s="9" t="str">
        <f>+IFERROR(IF(D424="MISIONAL",VLOOKUP(#REF!,[1]Actividades!$B$12:$C$25,2,FALSE),IF(D424="TASAS",VLOOKUP(#REF!,[1]Actividades!$B$26:$C$34,2,FALSE),IF(D424="MIPG",VLOOKUP(#REF!,[1]Actividades!$B$35:$C$41,2,FALSE),IF(D424="INFRA",VLOOKUP(#REF!,[1]Actividades!$B$42:$C$44,2,FALSE),"")))),"")</f>
        <v/>
      </c>
      <c r="H424" s="3"/>
      <c r="I424" s="7" t="s">
        <v>894</v>
      </c>
      <c r="J424" s="10" t="s">
        <v>663</v>
      </c>
      <c r="K424" s="10" t="s">
        <v>178</v>
      </c>
      <c r="L424" s="7" t="s">
        <v>186</v>
      </c>
      <c r="M424" s="7" t="s">
        <v>13</v>
      </c>
      <c r="N424" s="149" t="s">
        <v>467</v>
      </c>
      <c r="O424" s="183" t="s">
        <v>7</v>
      </c>
      <c r="P424" s="7" t="s">
        <v>6</v>
      </c>
      <c r="Q424" s="146">
        <v>97579597</v>
      </c>
      <c r="R424" s="35">
        <v>58448</v>
      </c>
      <c r="S424" s="8"/>
      <c r="T424" s="8"/>
      <c r="U424" s="8"/>
      <c r="V424" s="35">
        <f t="shared" si="29"/>
        <v>97521149</v>
      </c>
      <c r="W424" s="35">
        <f t="shared" si="30"/>
        <v>97521149</v>
      </c>
      <c r="X424" s="26"/>
      <c r="Y424" s="10" t="s">
        <v>19</v>
      </c>
      <c r="Z424" s="147">
        <v>202300000000060</v>
      </c>
      <c r="AA424" s="147" t="s">
        <v>30</v>
      </c>
      <c r="AB424" s="10" t="str">
        <f t="shared" si="28"/>
        <v>3202008</v>
      </c>
      <c r="AC424" s="10"/>
      <c r="AD424" s="10" t="s">
        <v>123</v>
      </c>
      <c r="AE424" s="3"/>
      <c r="AF424" s="3"/>
      <c r="AG424" s="3"/>
      <c r="AH424" s="3"/>
      <c r="AI424" s="3"/>
      <c r="AJ424" s="3"/>
      <c r="AK424" s="3"/>
      <c r="AL424" s="3"/>
      <c r="AM424" s="3"/>
      <c r="AN424" s="3"/>
      <c r="AO424" s="3"/>
      <c r="AP424" s="3"/>
      <c r="AQ424" s="3"/>
      <c r="AR424" s="3"/>
    </row>
    <row r="425" spans="1:44" ht="51" customHeight="1" x14ac:dyDescent="0.3">
      <c r="A425" s="9" t="s">
        <v>0</v>
      </c>
      <c r="B425" s="9" t="e">
        <f>VLOOKUP(#REF!,[1]Dpto!$G$2:$I$1125,2,FALSE)</f>
        <v>#REF!</v>
      </c>
      <c r="C425" s="9" t="e">
        <f>VLOOKUP(X425,[1]Proyectos!$B$2:$D$3,3,FALSE)</f>
        <v>#N/A</v>
      </c>
      <c r="D425" s="9" t="e">
        <f>VLOOKUP(#REF!,[1]Proyectos!$D$6:$E$9,2,FALSE)</f>
        <v>#REF!</v>
      </c>
      <c r="E425" s="9" t="e">
        <f>VLOOKUP(#REF!,[1]Proyectos!$B$12:$C$22,2,FALSE)</f>
        <v>#REF!</v>
      </c>
      <c r="F425" s="9" t="e">
        <f>VLOOKUP(AC425,[1]Indi!$B$9:$C$36,2,FALSE)</f>
        <v>#N/A</v>
      </c>
      <c r="G425" s="9" t="str">
        <f>+IFERROR(IF(D425="MISIONAL",VLOOKUP(#REF!,[1]Actividades!$B$12:$C$25,2,FALSE),IF(D425="TASAS",VLOOKUP(#REF!,[1]Actividades!$B$26:$C$34,2,FALSE),IF(D425="MIPG",VLOOKUP(#REF!,[1]Actividades!$B$35:$C$41,2,FALSE),IF(D425="INFRA",VLOOKUP(#REF!,[1]Actividades!$B$42:$C$44,2,FALSE),"")))),"")</f>
        <v/>
      </c>
      <c r="H425" s="3"/>
      <c r="I425" s="7" t="s">
        <v>895</v>
      </c>
      <c r="J425" s="10" t="s">
        <v>663</v>
      </c>
      <c r="K425" s="10" t="s">
        <v>178</v>
      </c>
      <c r="L425" s="7" t="s">
        <v>186</v>
      </c>
      <c r="M425" s="7" t="s">
        <v>13</v>
      </c>
      <c r="N425" s="7" t="s">
        <v>467</v>
      </c>
      <c r="O425" s="183" t="s">
        <v>7</v>
      </c>
      <c r="P425" s="7" t="s">
        <v>6</v>
      </c>
      <c r="Q425" s="146">
        <v>12000000</v>
      </c>
      <c r="R425" s="35"/>
      <c r="S425" s="8"/>
      <c r="T425" s="8"/>
      <c r="U425" s="8"/>
      <c r="V425" s="35">
        <f t="shared" si="29"/>
        <v>12000000</v>
      </c>
      <c r="W425" s="35">
        <f t="shared" si="30"/>
        <v>12000000</v>
      </c>
      <c r="X425" s="26"/>
      <c r="Y425" s="10" t="s">
        <v>19</v>
      </c>
      <c r="Z425" s="147">
        <v>202300000000060</v>
      </c>
      <c r="AA425" s="147" t="s">
        <v>30</v>
      </c>
      <c r="AB425" s="10" t="str">
        <f t="shared" si="28"/>
        <v>3202008</v>
      </c>
      <c r="AC425" s="10"/>
      <c r="AD425" s="10" t="s">
        <v>143</v>
      </c>
      <c r="AE425" s="3"/>
      <c r="AF425" s="3"/>
      <c r="AG425" s="3"/>
      <c r="AH425" s="3"/>
      <c r="AI425" s="3"/>
      <c r="AJ425" s="3"/>
      <c r="AK425" s="3"/>
      <c r="AL425" s="3"/>
      <c r="AM425" s="3"/>
      <c r="AN425" s="3"/>
      <c r="AO425" s="3"/>
      <c r="AP425" s="3"/>
      <c r="AQ425" s="3"/>
      <c r="AR425" s="3"/>
    </row>
    <row r="426" spans="1:44" ht="51" customHeight="1" x14ac:dyDescent="0.3">
      <c r="A426" s="9" t="s">
        <v>0</v>
      </c>
      <c r="B426" s="9" t="e">
        <f>VLOOKUP(#REF!,[1]Dpto!$G$2:$I$1125,2,FALSE)</f>
        <v>#REF!</v>
      </c>
      <c r="C426" s="9" t="str">
        <f>VLOOKUP(X426,[1]Proyectos!$B$2:$D$3,3,FALSE)</f>
        <v>CONSER</v>
      </c>
      <c r="D426" s="9" t="e">
        <f>VLOOKUP(#REF!,[1]Proyectos!$D$6:$E$9,2,FALSE)</f>
        <v>#REF!</v>
      </c>
      <c r="E426" s="9" t="e">
        <f>VLOOKUP(#REF!,[1]Proyectos!$B$12:$C$22,2,FALSE)</f>
        <v>#REF!</v>
      </c>
      <c r="F426" s="9" t="e">
        <f>VLOOKUP(AC426,[1]Indi!$B$9:$C$36,2,FALSE)</f>
        <v>#N/A</v>
      </c>
      <c r="G426" s="9" t="str">
        <f>+IFERROR(IF(D426="MISIONAL",VLOOKUP(#REF!,[1]Actividades!$B$12:$C$25,2,FALSE),IF(D426="TASAS",VLOOKUP(#REF!,[1]Actividades!$B$26:$C$34,2,FALSE),IF(D426="MIPG",VLOOKUP(#REF!,[1]Actividades!$B$35:$C$41,2,FALSE),IF(D426="INFRA",VLOOKUP(#REF!,[1]Actividades!$B$42:$C$44,2,FALSE),"")))),"")</f>
        <v/>
      </c>
      <c r="H426" s="3"/>
      <c r="I426" s="7" t="s">
        <v>1657</v>
      </c>
      <c r="J426" s="10" t="s">
        <v>663</v>
      </c>
      <c r="K426" s="10" t="s">
        <v>178</v>
      </c>
      <c r="L426" s="7" t="s">
        <v>186</v>
      </c>
      <c r="M426" s="7" t="s">
        <v>103</v>
      </c>
      <c r="N426" s="149" t="s">
        <v>466</v>
      </c>
      <c r="O426" s="183" t="s">
        <v>7</v>
      </c>
      <c r="P426" s="7" t="s">
        <v>6</v>
      </c>
      <c r="Q426" s="146">
        <v>59303897</v>
      </c>
      <c r="R426" s="35">
        <v>109317</v>
      </c>
      <c r="S426" s="8"/>
      <c r="T426" s="8"/>
      <c r="U426" s="8"/>
      <c r="V426" s="35">
        <f t="shared" si="29"/>
        <v>59194580</v>
      </c>
      <c r="W426" s="35">
        <f t="shared" si="30"/>
        <v>59194580</v>
      </c>
      <c r="X426" s="26" t="s">
        <v>465</v>
      </c>
      <c r="Y426" s="10" t="s">
        <v>19</v>
      </c>
      <c r="Z426" s="147">
        <v>202300000000060</v>
      </c>
      <c r="AA426" s="147" t="s">
        <v>30</v>
      </c>
      <c r="AB426" s="10" t="str">
        <f t="shared" si="28"/>
        <v>3202008</v>
      </c>
      <c r="AC426" s="10"/>
      <c r="AD426" s="10" t="s">
        <v>135</v>
      </c>
      <c r="AE426" s="3"/>
      <c r="AF426" s="3"/>
      <c r="AG426" s="3"/>
      <c r="AH426" s="3"/>
      <c r="AI426" s="3"/>
      <c r="AJ426" s="3"/>
      <c r="AK426" s="3"/>
      <c r="AL426" s="3"/>
      <c r="AM426" s="3"/>
      <c r="AN426" s="3"/>
      <c r="AO426" s="3"/>
      <c r="AP426" s="3"/>
      <c r="AQ426" s="3"/>
      <c r="AR426" s="3"/>
    </row>
    <row r="427" spans="1:44" ht="51" customHeight="1" x14ac:dyDescent="0.3">
      <c r="A427" s="9" t="s">
        <v>0</v>
      </c>
      <c r="B427" s="9" t="e">
        <f>VLOOKUP(#REF!,[1]Dpto!$G$2:$I$1125,2,FALSE)</f>
        <v>#REF!</v>
      </c>
      <c r="C427" s="9" t="e">
        <f>VLOOKUP(X427,[1]Proyectos!$B$2:$D$3,3,FALSE)</f>
        <v>#N/A</v>
      </c>
      <c r="D427" s="9" t="e">
        <f>VLOOKUP(#REF!,[1]Proyectos!$D$6:$E$9,2,FALSE)</f>
        <v>#REF!</v>
      </c>
      <c r="E427" s="9" t="e">
        <f>VLOOKUP(#REF!,[1]Proyectos!$B$12:$C$22,2,FALSE)</f>
        <v>#REF!</v>
      </c>
      <c r="F427" s="9" t="e">
        <f>VLOOKUP(AC427,[1]Indi!$B$9:$C$36,2,FALSE)</f>
        <v>#N/A</v>
      </c>
      <c r="G427" s="9" t="str">
        <f>+IFERROR(IF(D427="MISIONAL",VLOOKUP(#REF!,[1]Actividades!$B$12:$C$25,2,FALSE),IF(D427="TASAS",VLOOKUP(#REF!,[1]Actividades!$B$26:$C$34,2,FALSE),IF(D427="MIPG",VLOOKUP(#REF!,[1]Actividades!$B$35:$C$41,2,FALSE),IF(D427="INFRA",VLOOKUP(#REF!,[1]Actividades!$B$42:$C$44,2,FALSE),"")))),"")</f>
        <v/>
      </c>
      <c r="H427" s="3"/>
      <c r="I427" s="7" t="s">
        <v>897</v>
      </c>
      <c r="J427" s="10" t="s">
        <v>663</v>
      </c>
      <c r="K427" s="10" t="s">
        <v>178</v>
      </c>
      <c r="L427" s="7" t="s">
        <v>186</v>
      </c>
      <c r="M427" s="7" t="s">
        <v>13</v>
      </c>
      <c r="N427" s="7" t="s">
        <v>467</v>
      </c>
      <c r="O427" s="183" t="s">
        <v>7</v>
      </c>
      <c r="P427" s="7" t="s">
        <v>6</v>
      </c>
      <c r="Q427" s="146">
        <v>57784897</v>
      </c>
      <c r="R427" s="35">
        <f>5209090+13960910</f>
        <v>19170000</v>
      </c>
      <c r="S427" s="8"/>
      <c r="T427" s="8"/>
      <c r="U427" s="8"/>
      <c r="V427" s="35">
        <f t="shared" si="29"/>
        <v>38614897</v>
      </c>
      <c r="W427" s="35">
        <f t="shared" si="30"/>
        <v>38614897</v>
      </c>
      <c r="X427" s="26"/>
      <c r="Y427" s="10" t="s">
        <v>19</v>
      </c>
      <c r="Z427" s="147">
        <v>202300000000060</v>
      </c>
      <c r="AA427" s="147" t="s">
        <v>30</v>
      </c>
      <c r="AB427" s="10" t="str">
        <f t="shared" si="28"/>
        <v>3202008</v>
      </c>
      <c r="AC427" s="10"/>
      <c r="AD427" s="10" t="s">
        <v>135</v>
      </c>
      <c r="AE427" s="3"/>
      <c r="AF427" s="3"/>
      <c r="AG427" s="3"/>
      <c r="AH427" s="3"/>
      <c r="AI427" s="3"/>
      <c r="AJ427" s="3"/>
      <c r="AK427" s="3"/>
      <c r="AL427" s="3"/>
      <c r="AM427" s="3"/>
      <c r="AN427" s="3"/>
      <c r="AO427" s="3"/>
      <c r="AP427" s="3"/>
      <c r="AQ427" s="3"/>
      <c r="AR427" s="3"/>
    </row>
    <row r="428" spans="1:44" ht="51" customHeight="1" x14ac:dyDescent="0.3">
      <c r="A428" s="9" t="s">
        <v>0</v>
      </c>
      <c r="B428" s="9" t="e">
        <f>VLOOKUP(#REF!,[1]Dpto!$G$2:$I$1125,2,FALSE)</f>
        <v>#REF!</v>
      </c>
      <c r="C428" s="9" t="e">
        <f>VLOOKUP(X428,[1]Proyectos!$B$2:$D$3,3,FALSE)</f>
        <v>#N/A</v>
      </c>
      <c r="D428" s="9" t="e">
        <f>VLOOKUP(#REF!,[1]Proyectos!$D$6:$E$9,2,FALSE)</f>
        <v>#REF!</v>
      </c>
      <c r="E428" s="9" t="e">
        <f>VLOOKUP(#REF!,[1]Proyectos!$B$12:$C$22,2,FALSE)</f>
        <v>#REF!</v>
      </c>
      <c r="F428" s="9" t="e">
        <f>VLOOKUP(AC428,[1]Indi!$B$9:$C$36,2,FALSE)</f>
        <v>#N/A</v>
      </c>
      <c r="G428" s="9" t="str">
        <f>+IFERROR(IF(D428="MISIONAL",VLOOKUP(#REF!,[1]Actividades!$B$12:$C$25,2,FALSE),IF(D428="TASAS",VLOOKUP(#REF!,[1]Actividades!$B$26:$C$34,2,FALSE),IF(D428="MIPG",VLOOKUP(#REF!,[1]Actividades!$B$35:$C$41,2,FALSE),IF(D428="INFRA",VLOOKUP(#REF!,[1]Actividades!$B$42:$C$44,2,FALSE),"")))),"")</f>
        <v/>
      </c>
      <c r="H428" s="3"/>
      <c r="I428" s="7" t="s">
        <v>898</v>
      </c>
      <c r="J428" s="10" t="s">
        <v>663</v>
      </c>
      <c r="K428" s="10" t="s">
        <v>178</v>
      </c>
      <c r="L428" s="7" t="s">
        <v>186</v>
      </c>
      <c r="M428" s="7" t="s">
        <v>8</v>
      </c>
      <c r="N428" s="149" t="s">
        <v>467</v>
      </c>
      <c r="O428" s="183" t="s">
        <v>7</v>
      </c>
      <c r="P428" s="7" t="s">
        <v>6</v>
      </c>
      <c r="Q428" s="146">
        <v>11710861</v>
      </c>
      <c r="R428" s="35"/>
      <c r="S428" s="8"/>
      <c r="T428" s="8"/>
      <c r="U428" s="8"/>
      <c r="V428" s="35">
        <f t="shared" si="29"/>
        <v>11710861</v>
      </c>
      <c r="W428" s="35">
        <f t="shared" si="30"/>
        <v>11710861</v>
      </c>
      <c r="X428" s="26"/>
      <c r="Y428" s="10" t="s">
        <v>19</v>
      </c>
      <c r="Z428" s="147">
        <v>202300000000060</v>
      </c>
      <c r="AA428" s="147" t="s">
        <v>30</v>
      </c>
      <c r="AB428" s="10" t="str">
        <f t="shared" si="28"/>
        <v>3202008</v>
      </c>
      <c r="AC428" s="10"/>
      <c r="AD428" s="10" t="s">
        <v>135</v>
      </c>
      <c r="AE428" s="3"/>
      <c r="AF428" s="3"/>
      <c r="AG428" s="3"/>
      <c r="AH428" s="3"/>
      <c r="AI428" s="3"/>
      <c r="AJ428" s="3"/>
      <c r="AK428" s="3"/>
      <c r="AL428" s="3"/>
      <c r="AM428" s="3"/>
      <c r="AN428" s="3"/>
      <c r="AO428" s="3"/>
      <c r="AP428" s="3"/>
      <c r="AQ428" s="3"/>
      <c r="AR428" s="3"/>
    </row>
    <row r="429" spans="1:44" ht="51" customHeight="1" x14ac:dyDescent="0.3">
      <c r="A429" s="9" t="s">
        <v>0</v>
      </c>
      <c r="B429" s="9" t="e">
        <f>VLOOKUP(#REF!,[1]Dpto!$G$2:$I$1125,2,FALSE)</f>
        <v>#REF!</v>
      </c>
      <c r="C429" s="9" t="str">
        <f>VLOOKUP(X429,[1]Proyectos!$B$2:$D$3,3,FALSE)</f>
        <v>CONSER</v>
      </c>
      <c r="D429" s="9" t="e">
        <f>VLOOKUP(#REF!,[1]Proyectos!$D$6:$E$9,2,FALSE)</f>
        <v>#REF!</v>
      </c>
      <c r="E429" s="9" t="e">
        <f>VLOOKUP(#REF!,[1]Proyectos!$B$12:$C$22,2,FALSE)</f>
        <v>#REF!</v>
      </c>
      <c r="F429" s="9" t="e">
        <f>VLOOKUP(AC429,[1]Indi!$B$9:$C$36,2,FALSE)</f>
        <v>#N/A</v>
      </c>
      <c r="G429" s="9" t="str">
        <f>+IFERROR(IF(D429="MISIONAL",VLOOKUP(#REF!,[1]Actividades!$B$12:$C$25,2,FALSE),IF(D429="TASAS",VLOOKUP(#REF!,[1]Actividades!$B$26:$C$34,2,FALSE),IF(D429="MIPG",VLOOKUP(#REF!,[1]Actividades!$B$35:$C$41,2,FALSE),IF(D429="INFRA",VLOOKUP(#REF!,[1]Actividades!$B$42:$C$44,2,FALSE),"")))),"")</f>
        <v/>
      </c>
      <c r="H429" s="3"/>
      <c r="I429" s="7" t="s">
        <v>1658</v>
      </c>
      <c r="J429" s="10" t="s">
        <v>663</v>
      </c>
      <c r="K429" s="10" t="s">
        <v>178</v>
      </c>
      <c r="L429" s="7" t="s">
        <v>186</v>
      </c>
      <c r="M429" s="7" t="s">
        <v>103</v>
      </c>
      <c r="N429" s="7" t="s">
        <v>466</v>
      </c>
      <c r="O429" s="183" t="s">
        <v>7</v>
      </c>
      <c r="P429" s="7" t="s">
        <v>6</v>
      </c>
      <c r="Q429" s="146">
        <v>94777592</v>
      </c>
      <c r="R429" s="35">
        <f>773635+7095557</f>
        <v>7869192</v>
      </c>
      <c r="S429" s="8"/>
      <c r="T429" s="8"/>
      <c r="U429" s="8"/>
      <c r="V429" s="35">
        <f t="shared" si="29"/>
        <v>86908400</v>
      </c>
      <c r="W429" s="35">
        <f t="shared" si="30"/>
        <v>86908400</v>
      </c>
      <c r="X429" s="26" t="s">
        <v>465</v>
      </c>
      <c r="Y429" s="10" t="s">
        <v>19</v>
      </c>
      <c r="Z429" s="147">
        <v>202300000000060</v>
      </c>
      <c r="AA429" s="147" t="s">
        <v>30</v>
      </c>
      <c r="AB429" s="10" t="str">
        <f t="shared" si="28"/>
        <v>3202008</v>
      </c>
      <c r="AC429" s="10"/>
      <c r="AD429" s="10" t="s">
        <v>492</v>
      </c>
      <c r="AE429" s="3"/>
      <c r="AF429" s="3"/>
      <c r="AG429" s="3"/>
      <c r="AH429" s="3"/>
      <c r="AI429" s="3"/>
      <c r="AJ429" s="3"/>
      <c r="AK429" s="3"/>
      <c r="AL429" s="3"/>
      <c r="AM429" s="3"/>
      <c r="AN429" s="3"/>
      <c r="AO429" s="3"/>
      <c r="AP429" s="3"/>
      <c r="AQ429" s="3"/>
      <c r="AR429" s="3"/>
    </row>
    <row r="430" spans="1:44" ht="51" customHeight="1" x14ac:dyDescent="0.3">
      <c r="A430" s="9" t="s">
        <v>0</v>
      </c>
      <c r="B430" s="9" t="e">
        <f>VLOOKUP(#REF!,[1]Dpto!$G$2:$I$1125,2,FALSE)</f>
        <v>#REF!</v>
      </c>
      <c r="C430" s="9" t="e">
        <f>VLOOKUP(X430,[1]Proyectos!$B$2:$D$3,3,FALSE)</f>
        <v>#N/A</v>
      </c>
      <c r="D430" s="9" t="e">
        <f>VLOOKUP(#REF!,[1]Proyectos!$D$6:$E$9,2,FALSE)</f>
        <v>#REF!</v>
      </c>
      <c r="E430" s="9" t="e">
        <f>VLOOKUP(#REF!,[1]Proyectos!$B$12:$C$22,2,FALSE)</f>
        <v>#REF!</v>
      </c>
      <c r="F430" s="9" t="e">
        <f>VLOOKUP(AC430,[1]Indi!$B$9:$C$36,2,FALSE)</f>
        <v>#N/A</v>
      </c>
      <c r="G430" s="9" t="str">
        <f>+IFERROR(IF(D430="MISIONAL",VLOOKUP(#REF!,[1]Actividades!$B$12:$C$25,2,FALSE),IF(D430="TASAS",VLOOKUP(#REF!,[1]Actividades!$B$26:$C$34,2,FALSE),IF(D430="MIPG",VLOOKUP(#REF!,[1]Actividades!$B$35:$C$41,2,FALSE),IF(D430="INFRA",VLOOKUP(#REF!,[1]Actividades!$B$42:$C$44,2,FALSE),"")))),"")</f>
        <v/>
      </c>
      <c r="H430" s="3"/>
      <c r="I430" s="7" t="s">
        <v>900</v>
      </c>
      <c r="J430" s="10" t="s">
        <v>663</v>
      </c>
      <c r="K430" s="10" t="s">
        <v>178</v>
      </c>
      <c r="L430" s="7" t="s">
        <v>186</v>
      </c>
      <c r="M430" s="7" t="s">
        <v>13</v>
      </c>
      <c r="N430" s="149" t="s">
        <v>467</v>
      </c>
      <c r="O430" s="183" t="s">
        <v>7</v>
      </c>
      <c r="P430" s="7" t="s">
        <v>6</v>
      </c>
      <c r="Q430" s="146">
        <v>55050624</v>
      </c>
      <c r="R430" s="35">
        <v>542391</v>
      </c>
      <c r="S430" s="8"/>
      <c r="T430" s="8"/>
      <c r="U430" s="8"/>
      <c r="V430" s="35">
        <f t="shared" si="29"/>
        <v>54508233</v>
      </c>
      <c r="W430" s="35">
        <f t="shared" si="30"/>
        <v>54508233</v>
      </c>
      <c r="X430" s="26"/>
      <c r="Y430" s="10" t="s">
        <v>19</v>
      </c>
      <c r="Z430" s="147">
        <v>202300000000060</v>
      </c>
      <c r="AA430" s="147" t="s">
        <v>30</v>
      </c>
      <c r="AB430" s="10" t="str">
        <f t="shared" si="28"/>
        <v>3202008</v>
      </c>
      <c r="AC430" s="10"/>
      <c r="AD430" s="10" t="s">
        <v>492</v>
      </c>
      <c r="AE430" s="3"/>
      <c r="AF430" s="3"/>
      <c r="AG430" s="3"/>
      <c r="AH430" s="3"/>
      <c r="AI430" s="3"/>
      <c r="AJ430" s="3"/>
      <c r="AK430" s="3"/>
      <c r="AL430" s="3"/>
      <c r="AM430" s="3"/>
      <c r="AN430" s="3"/>
      <c r="AO430" s="3"/>
      <c r="AP430" s="3"/>
      <c r="AQ430" s="3"/>
      <c r="AR430" s="3"/>
    </row>
    <row r="431" spans="1:44" ht="51" customHeight="1" x14ac:dyDescent="0.3">
      <c r="A431" s="9" t="s">
        <v>0</v>
      </c>
      <c r="B431" s="9" t="e">
        <f>VLOOKUP(#REF!,[1]Dpto!$G$2:$I$1125,2,FALSE)</f>
        <v>#REF!</v>
      </c>
      <c r="C431" s="9" t="e">
        <f>VLOOKUP(X431,[1]Proyectos!$B$2:$D$3,3,FALSE)</f>
        <v>#N/A</v>
      </c>
      <c r="D431" s="9" t="e">
        <f>VLOOKUP(#REF!,[1]Proyectos!$D$6:$E$9,2,FALSE)</f>
        <v>#REF!</v>
      </c>
      <c r="E431" s="9" t="e">
        <f>VLOOKUP(#REF!,[1]Proyectos!$B$12:$C$22,2,FALSE)</f>
        <v>#REF!</v>
      </c>
      <c r="F431" s="9" t="e">
        <f>VLOOKUP(AC431,[1]Indi!$B$9:$C$36,2,FALSE)</f>
        <v>#N/A</v>
      </c>
      <c r="G431" s="9" t="str">
        <f>+IFERROR(IF(D431="MISIONAL",VLOOKUP(#REF!,[1]Actividades!$B$12:$C$25,2,FALSE),IF(D431="TASAS",VLOOKUP(#REF!,[1]Actividades!$B$26:$C$34,2,FALSE),IF(D431="MIPG",VLOOKUP(#REF!,[1]Actividades!$B$35:$C$41,2,FALSE),IF(D431="INFRA",VLOOKUP(#REF!,[1]Actividades!$B$42:$C$44,2,FALSE),"")))),"")</f>
        <v/>
      </c>
      <c r="H431" s="3"/>
      <c r="I431" s="7" t="s">
        <v>901</v>
      </c>
      <c r="J431" s="10" t="s">
        <v>663</v>
      </c>
      <c r="K431" s="10" t="s">
        <v>178</v>
      </c>
      <c r="L431" s="7" t="s">
        <v>186</v>
      </c>
      <c r="M431" s="7" t="s">
        <v>8</v>
      </c>
      <c r="N431" s="149" t="s">
        <v>467</v>
      </c>
      <c r="O431" s="183" t="s">
        <v>7</v>
      </c>
      <c r="P431" s="7" t="s">
        <v>6</v>
      </c>
      <c r="Q431" s="146">
        <v>53370448</v>
      </c>
      <c r="R431" s="35">
        <v>58448</v>
      </c>
      <c r="S431" s="8"/>
      <c r="T431" s="8"/>
      <c r="U431" s="8"/>
      <c r="V431" s="35">
        <f t="shared" si="29"/>
        <v>53312000</v>
      </c>
      <c r="W431" s="35">
        <f t="shared" si="30"/>
        <v>53312000</v>
      </c>
      <c r="X431" s="26"/>
      <c r="Y431" s="10" t="s">
        <v>19</v>
      </c>
      <c r="Z431" s="147">
        <v>202300000000060</v>
      </c>
      <c r="AA431" s="147" t="s">
        <v>30</v>
      </c>
      <c r="AB431" s="10" t="str">
        <f t="shared" si="28"/>
        <v>3202008</v>
      </c>
      <c r="AC431" s="10"/>
      <c r="AD431" s="10" t="s">
        <v>492</v>
      </c>
      <c r="AE431" s="3"/>
      <c r="AF431" s="3"/>
      <c r="AG431" s="3"/>
      <c r="AH431" s="3"/>
      <c r="AI431" s="3"/>
      <c r="AJ431" s="3"/>
      <c r="AK431" s="3"/>
      <c r="AL431" s="3"/>
      <c r="AM431" s="3"/>
      <c r="AN431" s="3"/>
      <c r="AO431" s="3"/>
      <c r="AP431" s="3"/>
      <c r="AQ431" s="3"/>
      <c r="AR431" s="3"/>
    </row>
    <row r="432" spans="1:44" ht="51" customHeight="1" x14ac:dyDescent="0.3">
      <c r="A432" s="9" t="s">
        <v>0</v>
      </c>
      <c r="B432" s="9" t="e">
        <f>VLOOKUP(#REF!,[1]Dpto!$G$2:$I$1125,2,FALSE)</f>
        <v>#REF!</v>
      </c>
      <c r="C432" s="9" t="str">
        <f>VLOOKUP(X432,[1]Proyectos!$B$2:$D$3,3,FALSE)</f>
        <v>CONSER</v>
      </c>
      <c r="D432" s="9" t="e">
        <f>VLOOKUP(#REF!,[1]Proyectos!$D$6:$E$9,2,FALSE)</f>
        <v>#REF!</v>
      </c>
      <c r="E432" s="9" t="e">
        <f>VLOOKUP(#REF!,[1]Proyectos!$B$12:$C$22,2,FALSE)</f>
        <v>#REF!</v>
      </c>
      <c r="F432" s="9" t="e">
        <f>VLOOKUP(AC432,[1]Indi!$B$9:$C$36,2,FALSE)</f>
        <v>#N/A</v>
      </c>
      <c r="G432" s="9" t="str">
        <f>+IFERROR(IF(D432="MISIONAL",VLOOKUP(#REF!,[1]Actividades!$B$12:$C$25,2,FALSE),IF(D432="TASAS",VLOOKUP(#REF!,[1]Actividades!$B$26:$C$34,2,FALSE),IF(D432="MIPG",VLOOKUP(#REF!,[1]Actividades!$B$35:$C$41,2,FALSE),IF(D432="INFRA",VLOOKUP(#REF!,[1]Actividades!$B$42:$C$44,2,FALSE),"")))),"")</f>
        <v/>
      </c>
      <c r="H432" s="3"/>
      <c r="I432" s="7" t="s">
        <v>1659</v>
      </c>
      <c r="J432" s="10" t="s">
        <v>663</v>
      </c>
      <c r="K432" s="10" t="s">
        <v>178</v>
      </c>
      <c r="L432" s="7" t="s">
        <v>186</v>
      </c>
      <c r="M432" s="149" t="s">
        <v>103</v>
      </c>
      <c r="N432" s="149" t="s">
        <v>466</v>
      </c>
      <c r="O432" s="183" t="s">
        <v>7</v>
      </c>
      <c r="P432" s="149" t="s">
        <v>6</v>
      </c>
      <c r="Q432" s="146">
        <v>232601345</v>
      </c>
      <c r="R432" s="35">
        <v>394210</v>
      </c>
      <c r="S432" s="8"/>
      <c r="T432" s="8"/>
      <c r="U432" s="8"/>
      <c r="V432" s="35">
        <f t="shared" si="29"/>
        <v>232207135</v>
      </c>
      <c r="W432" s="35">
        <f t="shared" si="30"/>
        <v>232207135</v>
      </c>
      <c r="X432" s="26" t="s">
        <v>465</v>
      </c>
      <c r="Y432" s="10" t="s">
        <v>19</v>
      </c>
      <c r="Z432" s="147">
        <v>202300000000060</v>
      </c>
      <c r="AA432" s="147" t="s">
        <v>493</v>
      </c>
      <c r="AB432" s="10" t="str">
        <f t="shared" si="28"/>
        <v>3202032</v>
      </c>
      <c r="AC432" s="10"/>
      <c r="AD432" s="10" t="s">
        <v>128</v>
      </c>
      <c r="AE432" s="3"/>
      <c r="AF432" s="3"/>
      <c r="AG432" s="3"/>
      <c r="AH432" s="3"/>
      <c r="AI432" s="3"/>
      <c r="AJ432" s="3"/>
      <c r="AK432" s="3"/>
      <c r="AL432" s="3"/>
      <c r="AM432" s="3"/>
      <c r="AN432" s="3"/>
      <c r="AO432" s="3"/>
      <c r="AP432" s="3"/>
      <c r="AQ432" s="3"/>
      <c r="AR432" s="3"/>
    </row>
    <row r="433" spans="1:44" ht="51" customHeight="1" x14ac:dyDescent="0.3">
      <c r="A433" s="9" t="s">
        <v>0</v>
      </c>
      <c r="B433" s="9" t="e">
        <f>VLOOKUP(#REF!,[1]Dpto!$G$2:$I$1125,2,FALSE)</f>
        <v>#REF!</v>
      </c>
      <c r="C433" s="9" t="e">
        <f>VLOOKUP(X433,[1]Proyectos!$B$2:$D$3,3,FALSE)</f>
        <v>#N/A</v>
      </c>
      <c r="D433" s="9" t="e">
        <f>VLOOKUP(#REF!,[1]Proyectos!$D$6:$E$9,2,FALSE)</f>
        <v>#REF!</v>
      </c>
      <c r="E433" s="9" t="e">
        <f>VLOOKUP(#REF!,[1]Proyectos!$B$12:$C$22,2,FALSE)</f>
        <v>#REF!</v>
      </c>
      <c r="F433" s="9" t="e">
        <f>VLOOKUP(AC433,[1]Indi!$B$9:$C$36,2,FALSE)</f>
        <v>#N/A</v>
      </c>
      <c r="G433" s="9" t="str">
        <f>+IFERROR(IF(D433="MISIONAL",VLOOKUP(#REF!,[1]Actividades!$B$12:$C$25,2,FALSE),IF(D433="TASAS",VLOOKUP(#REF!,[1]Actividades!$B$26:$C$34,2,FALSE),IF(D433="MIPG",VLOOKUP(#REF!,[1]Actividades!$B$35:$C$41,2,FALSE),IF(D433="INFRA",VLOOKUP(#REF!,[1]Actividades!$B$42:$C$44,2,FALSE),"")))),"")</f>
        <v/>
      </c>
      <c r="H433" s="3"/>
      <c r="I433" s="7" t="s">
        <v>903</v>
      </c>
      <c r="J433" s="10" t="s">
        <v>663</v>
      </c>
      <c r="K433" s="10" t="s">
        <v>178</v>
      </c>
      <c r="L433" s="7" t="s">
        <v>186</v>
      </c>
      <c r="M433" s="7" t="s">
        <v>13</v>
      </c>
      <c r="N433" s="7" t="s">
        <v>467</v>
      </c>
      <c r="O433" s="183" t="s">
        <v>7</v>
      </c>
      <c r="P433" s="7" t="s">
        <v>6</v>
      </c>
      <c r="Q433" s="146">
        <v>121942171</v>
      </c>
      <c r="R433" s="35">
        <v>6167002</v>
      </c>
      <c r="S433" s="8">
        <v>4595861</v>
      </c>
      <c r="T433" s="8"/>
      <c r="U433" s="8"/>
      <c r="V433" s="35">
        <f t="shared" si="29"/>
        <v>120371030</v>
      </c>
      <c r="W433" s="35">
        <f t="shared" si="30"/>
        <v>120371030</v>
      </c>
      <c r="X433" s="26"/>
      <c r="Y433" s="10" t="s">
        <v>19</v>
      </c>
      <c r="Z433" s="147">
        <v>202300000000060</v>
      </c>
      <c r="AA433" s="147" t="s">
        <v>493</v>
      </c>
      <c r="AB433" s="10" t="str">
        <f t="shared" si="28"/>
        <v>3202032</v>
      </c>
      <c r="AC433" s="10"/>
      <c r="AD433" s="10" t="s">
        <v>128</v>
      </c>
      <c r="AE433" s="3"/>
      <c r="AF433" s="3"/>
      <c r="AG433" s="3"/>
      <c r="AH433" s="3"/>
      <c r="AI433" s="3"/>
      <c r="AJ433" s="3"/>
      <c r="AK433" s="3"/>
      <c r="AL433" s="3"/>
      <c r="AM433" s="3"/>
      <c r="AN433" s="3"/>
      <c r="AO433" s="3"/>
      <c r="AP433" s="3"/>
      <c r="AQ433" s="3"/>
      <c r="AR433" s="3"/>
    </row>
    <row r="434" spans="1:44" ht="51" customHeight="1" x14ac:dyDescent="0.3">
      <c r="A434" s="9" t="s">
        <v>0</v>
      </c>
      <c r="B434" s="9" t="e">
        <f>VLOOKUP(#REF!,[1]Dpto!$G$2:$I$1125,2,FALSE)</f>
        <v>#REF!</v>
      </c>
      <c r="C434" s="9" t="e">
        <f>VLOOKUP(X434,[1]Proyectos!$B$2:$D$3,3,FALSE)</f>
        <v>#N/A</v>
      </c>
      <c r="D434" s="9" t="e">
        <f>VLOOKUP(#REF!,[1]Proyectos!$D$6:$E$9,2,FALSE)</f>
        <v>#REF!</v>
      </c>
      <c r="E434" s="9" t="e">
        <f>VLOOKUP(#REF!,[1]Proyectos!$B$12:$C$22,2,FALSE)</f>
        <v>#REF!</v>
      </c>
      <c r="F434" s="9" t="e">
        <f>VLOOKUP(AC434,[1]Indi!$B$9:$C$36,2,FALSE)</f>
        <v>#N/A</v>
      </c>
      <c r="G434" s="9" t="str">
        <f>+IFERROR(IF(D434="MISIONAL",VLOOKUP(#REF!,[1]Actividades!$B$12:$C$25,2,FALSE),IF(D434="TASAS",VLOOKUP(#REF!,[1]Actividades!$B$26:$C$34,2,FALSE),IF(D434="MIPG",VLOOKUP(#REF!,[1]Actividades!$B$35:$C$41,2,FALSE),IF(D434="INFRA",VLOOKUP(#REF!,[1]Actividades!$B$42:$C$44,2,FALSE),"")))),"")</f>
        <v/>
      </c>
      <c r="H434" s="3"/>
      <c r="I434" s="7" t="s">
        <v>904</v>
      </c>
      <c r="J434" s="10" t="s">
        <v>663</v>
      </c>
      <c r="K434" s="10" t="s">
        <v>178</v>
      </c>
      <c r="L434" s="7" t="s">
        <v>186</v>
      </c>
      <c r="M434" s="7" t="s">
        <v>13</v>
      </c>
      <c r="N434" s="149" t="s">
        <v>467</v>
      </c>
      <c r="O434" s="183" t="s">
        <v>7</v>
      </c>
      <c r="P434" s="7" t="s">
        <v>6</v>
      </c>
      <c r="Q434" s="146">
        <v>12000000</v>
      </c>
      <c r="R434" s="35"/>
      <c r="S434" s="8">
        <v>4445978</v>
      </c>
      <c r="T434" s="8"/>
      <c r="U434" s="8"/>
      <c r="V434" s="35">
        <f t="shared" si="29"/>
        <v>16445978</v>
      </c>
      <c r="W434" s="35">
        <f t="shared" si="30"/>
        <v>16445978</v>
      </c>
      <c r="X434" s="26"/>
      <c r="Y434" s="10" t="s">
        <v>19</v>
      </c>
      <c r="Z434" s="147">
        <v>202300000000060</v>
      </c>
      <c r="AA434" s="147" t="s">
        <v>60</v>
      </c>
      <c r="AB434" s="10" t="str">
        <f t="shared" si="28"/>
        <v>3202038</v>
      </c>
      <c r="AC434" s="10"/>
      <c r="AD434" s="10" t="s">
        <v>134</v>
      </c>
      <c r="AE434" s="3"/>
      <c r="AF434" s="3"/>
      <c r="AG434" s="3"/>
      <c r="AH434" s="3"/>
      <c r="AI434" s="3"/>
      <c r="AJ434" s="3"/>
      <c r="AK434" s="3"/>
      <c r="AL434" s="3"/>
      <c r="AM434" s="3"/>
      <c r="AN434" s="3"/>
      <c r="AO434" s="3"/>
      <c r="AP434" s="3"/>
      <c r="AQ434" s="3"/>
      <c r="AR434" s="3"/>
    </row>
    <row r="435" spans="1:44" ht="51" customHeight="1" x14ac:dyDescent="0.3">
      <c r="A435" s="9" t="s">
        <v>0</v>
      </c>
      <c r="B435" s="9" t="e">
        <f>VLOOKUP(#REF!,[1]Dpto!$G$2:$I$1125,2,FALSE)</f>
        <v>#REF!</v>
      </c>
      <c r="C435" s="9" t="e">
        <f>VLOOKUP(X435,[1]Proyectos!$B$2:$D$3,3,FALSE)</f>
        <v>#N/A</v>
      </c>
      <c r="D435" s="9" t="e">
        <f>VLOOKUP(#REF!,[1]Proyectos!$D$6:$E$9,2,FALSE)</f>
        <v>#REF!</v>
      </c>
      <c r="E435" s="9" t="e">
        <f>VLOOKUP(#REF!,[1]Proyectos!$B$12:$C$22,2,FALSE)</f>
        <v>#REF!</v>
      </c>
      <c r="F435" s="9" t="e">
        <f>VLOOKUP(AC435,[1]Indi!$B$9:$C$36,2,FALSE)</f>
        <v>#N/A</v>
      </c>
      <c r="G435" s="9" t="str">
        <f>+IFERROR(IF(D435="MISIONAL",VLOOKUP(#REF!,[1]Actividades!$B$12:$C$25,2,FALSE),IF(D435="TASAS",VLOOKUP(#REF!,[1]Actividades!$B$26:$C$34,2,FALSE),IF(D435="MIPG",VLOOKUP(#REF!,[1]Actividades!$B$35:$C$41,2,FALSE),IF(D435="INFRA",VLOOKUP(#REF!,[1]Actividades!$B$42:$C$44,2,FALSE),"")))),"")</f>
        <v/>
      </c>
      <c r="H435" s="3"/>
      <c r="I435" s="7" t="s">
        <v>905</v>
      </c>
      <c r="J435" s="10" t="s">
        <v>663</v>
      </c>
      <c r="K435" s="10" t="s">
        <v>178</v>
      </c>
      <c r="L435" s="7" t="s">
        <v>186</v>
      </c>
      <c r="M435" s="7" t="s">
        <v>8</v>
      </c>
      <c r="N435" s="149" t="s">
        <v>467</v>
      </c>
      <c r="O435" s="183" t="s">
        <v>7</v>
      </c>
      <c r="P435" s="7" t="s">
        <v>6</v>
      </c>
      <c r="Q435" s="146">
        <v>20703572</v>
      </c>
      <c r="R435" s="35">
        <v>66572</v>
      </c>
      <c r="S435" s="8"/>
      <c r="T435" s="8"/>
      <c r="U435" s="8"/>
      <c r="V435" s="35">
        <f t="shared" si="29"/>
        <v>20637000</v>
      </c>
      <c r="W435" s="35">
        <f t="shared" si="30"/>
        <v>20637000</v>
      </c>
      <c r="X435" s="26"/>
      <c r="Y435" s="10" t="s">
        <v>19</v>
      </c>
      <c r="Z435" s="147">
        <v>202300000000060</v>
      </c>
      <c r="AA435" s="147" t="s">
        <v>60</v>
      </c>
      <c r="AB435" s="10" t="str">
        <f t="shared" si="28"/>
        <v>3202038</v>
      </c>
      <c r="AC435" s="10"/>
      <c r="AD435" s="10" t="s">
        <v>134</v>
      </c>
      <c r="AE435" s="3"/>
      <c r="AF435" s="3"/>
      <c r="AG435" s="3"/>
      <c r="AH435" s="3"/>
      <c r="AI435" s="3"/>
      <c r="AJ435" s="3"/>
      <c r="AK435" s="3"/>
      <c r="AL435" s="3"/>
      <c r="AM435" s="3"/>
      <c r="AN435" s="3"/>
      <c r="AO435" s="3"/>
      <c r="AP435" s="3"/>
      <c r="AQ435" s="3"/>
      <c r="AR435" s="3"/>
    </row>
    <row r="436" spans="1:44" ht="51" customHeight="1" x14ac:dyDescent="0.3">
      <c r="A436" s="9" t="s">
        <v>0</v>
      </c>
      <c r="B436" s="9" t="e">
        <f>VLOOKUP(#REF!,[1]Dpto!$G$2:$I$1125,2,FALSE)</f>
        <v>#REF!</v>
      </c>
      <c r="C436" s="9" t="str">
        <f>VLOOKUP(X436,[1]Proyectos!$B$2:$D$3,3,FALSE)</f>
        <v>CONSER</v>
      </c>
      <c r="D436" s="9" t="e">
        <f>VLOOKUP(#REF!,[1]Proyectos!$D$6:$E$9,2,FALSE)</f>
        <v>#REF!</v>
      </c>
      <c r="E436" s="9" t="e">
        <f>VLOOKUP(#REF!,[1]Proyectos!$B$12:$C$22,2,FALSE)</f>
        <v>#REF!</v>
      </c>
      <c r="F436" s="9" t="e">
        <f>VLOOKUP(AC436,[1]Indi!$B$9:$C$36,2,FALSE)</f>
        <v>#N/A</v>
      </c>
      <c r="G436" s="9" t="str">
        <f>+IFERROR(IF(D436="MISIONAL",VLOOKUP(#REF!,[1]Actividades!$B$12:$C$25,2,FALSE),IF(D436="TASAS",VLOOKUP(#REF!,[1]Actividades!$B$26:$C$34,2,FALSE),IF(D436="MIPG",VLOOKUP(#REF!,[1]Actividades!$B$35:$C$41,2,FALSE),IF(D436="INFRA",VLOOKUP(#REF!,[1]Actividades!$B$42:$C$44,2,FALSE),"")))),"")</f>
        <v/>
      </c>
      <c r="H436" s="3"/>
      <c r="I436" s="7" t="s">
        <v>1660</v>
      </c>
      <c r="J436" s="10" t="s">
        <v>663</v>
      </c>
      <c r="K436" s="10" t="s">
        <v>178</v>
      </c>
      <c r="L436" s="7" t="s">
        <v>186</v>
      </c>
      <c r="M436" s="7" t="s">
        <v>103</v>
      </c>
      <c r="N436" s="7" t="s">
        <v>466</v>
      </c>
      <c r="O436" s="183" t="s">
        <v>7</v>
      </c>
      <c r="P436" s="7" t="s">
        <v>6</v>
      </c>
      <c r="Q436" s="146">
        <v>53370448</v>
      </c>
      <c r="R436" s="35">
        <v>58448</v>
      </c>
      <c r="S436" s="8"/>
      <c r="T436" s="8"/>
      <c r="U436" s="8"/>
      <c r="V436" s="35">
        <f t="shared" si="29"/>
        <v>53312000</v>
      </c>
      <c r="W436" s="35">
        <f t="shared" si="30"/>
        <v>53312000</v>
      </c>
      <c r="X436" s="26" t="s">
        <v>465</v>
      </c>
      <c r="Y436" s="10" t="s">
        <v>19</v>
      </c>
      <c r="Z436" s="147">
        <v>202300000000060</v>
      </c>
      <c r="AA436" s="147" t="s">
        <v>496</v>
      </c>
      <c r="AB436" s="10" t="str">
        <f t="shared" si="28"/>
        <v>3202056</v>
      </c>
      <c r="AC436" s="10"/>
      <c r="AD436" s="10" t="s">
        <v>129</v>
      </c>
      <c r="AE436" s="3"/>
      <c r="AF436" s="3"/>
      <c r="AG436" s="3"/>
      <c r="AH436" s="3"/>
      <c r="AI436" s="3"/>
      <c r="AJ436" s="3"/>
      <c r="AK436" s="3"/>
      <c r="AL436" s="3"/>
      <c r="AM436" s="3"/>
      <c r="AN436" s="3"/>
      <c r="AO436" s="3"/>
      <c r="AP436" s="3"/>
      <c r="AQ436" s="3"/>
      <c r="AR436" s="3"/>
    </row>
    <row r="437" spans="1:44" ht="51" customHeight="1" x14ac:dyDescent="0.3">
      <c r="A437" s="9" t="s">
        <v>0</v>
      </c>
      <c r="B437" s="9" t="e">
        <f>VLOOKUP(#REF!,[1]Dpto!$G$2:$I$1125,2,FALSE)</f>
        <v>#REF!</v>
      </c>
      <c r="C437" s="9" t="e">
        <f>VLOOKUP(X437,[1]Proyectos!$B$2:$D$3,3,FALSE)</f>
        <v>#N/A</v>
      </c>
      <c r="D437" s="9" t="e">
        <f>VLOOKUP(#REF!,[1]Proyectos!$D$6:$E$9,2,FALSE)</f>
        <v>#REF!</v>
      </c>
      <c r="E437" s="9" t="e">
        <f>VLOOKUP(#REF!,[1]Proyectos!$B$12:$C$22,2,FALSE)</f>
        <v>#REF!</v>
      </c>
      <c r="F437" s="9" t="e">
        <f>VLOOKUP(AC437,[1]Indi!$B$9:$C$36,2,FALSE)</f>
        <v>#N/A</v>
      </c>
      <c r="G437" s="9" t="str">
        <f>+IFERROR(IF(D437="MISIONAL",VLOOKUP(#REF!,[1]Actividades!$B$12:$C$25,2,FALSE),IF(D437="TASAS",VLOOKUP(#REF!,[1]Actividades!$B$26:$C$34,2,FALSE),IF(D437="MIPG",VLOOKUP(#REF!,[1]Actividades!$B$35:$C$41,2,FALSE),IF(D437="INFRA",VLOOKUP(#REF!,[1]Actividades!$B$42:$C$44,2,FALSE),"")))),"")</f>
        <v/>
      </c>
      <c r="H437" s="3"/>
      <c r="I437" s="7" t="s">
        <v>907</v>
      </c>
      <c r="J437" s="10" t="s">
        <v>663</v>
      </c>
      <c r="K437" s="10" t="s">
        <v>178</v>
      </c>
      <c r="L437" s="7" t="s">
        <v>186</v>
      </c>
      <c r="M437" s="7" t="s">
        <v>8</v>
      </c>
      <c r="N437" s="10" t="s">
        <v>467</v>
      </c>
      <c r="O437" s="183" t="s">
        <v>7</v>
      </c>
      <c r="P437" s="7" t="s">
        <v>6</v>
      </c>
      <c r="Q437" s="146">
        <v>95557574</v>
      </c>
      <c r="R437" s="35">
        <v>139307</v>
      </c>
      <c r="S437" s="8"/>
      <c r="T437" s="8"/>
      <c r="U437" s="8"/>
      <c r="V437" s="35">
        <f t="shared" si="29"/>
        <v>95418267</v>
      </c>
      <c r="W437" s="35">
        <f t="shared" si="30"/>
        <v>95418267</v>
      </c>
      <c r="X437" s="26"/>
      <c r="Y437" s="10" t="s">
        <v>19</v>
      </c>
      <c r="Z437" s="147">
        <v>202300000000060</v>
      </c>
      <c r="AA437" s="147" t="s">
        <v>24</v>
      </c>
      <c r="AB437" s="10" t="str">
        <f t="shared" si="28"/>
        <v>3202060</v>
      </c>
      <c r="AC437" s="10"/>
      <c r="AD437" s="10" t="s">
        <v>126</v>
      </c>
      <c r="AE437" s="3"/>
      <c r="AF437" s="3"/>
      <c r="AG437" s="3"/>
      <c r="AH437" s="3"/>
      <c r="AI437" s="3"/>
      <c r="AJ437" s="3"/>
      <c r="AK437" s="3"/>
      <c r="AL437" s="3"/>
      <c r="AM437" s="3"/>
      <c r="AN437" s="3"/>
      <c r="AO437" s="3"/>
      <c r="AP437" s="3"/>
      <c r="AQ437" s="3"/>
      <c r="AR437" s="3"/>
    </row>
    <row r="438" spans="1:44" ht="51" customHeight="1" x14ac:dyDescent="0.3">
      <c r="A438" s="9" t="s">
        <v>0</v>
      </c>
      <c r="B438" s="9" t="e">
        <f>VLOOKUP(#REF!,[1]Dpto!$G$2:$I$1125,2,FALSE)</f>
        <v>#REF!</v>
      </c>
      <c r="C438" s="9" t="str">
        <f>VLOOKUP(X438,[1]Proyectos!$B$2:$D$3,3,FALSE)</f>
        <v>CONSER</v>
      </c>
      <c r="D438" s="9" t="e">
        <f>VLOOKUP(#REF!,[1]Proyectos!$D$6:$E$9,2,FALSE)</f>
        <v>#REF!</v>
      </c>
      <c r="E438" s="9" t="e">
        <f>VLOOKUP(#REF!,[1]Proyectos!$B$12:$C$22,2,FALSE)</f>
        <v>#REF!</v>
      </c>
      <c r="F438" s="9" t="e">
        <f>VLOOKUP(AC438,[1]Indi!$B$9:$C$36,2,FALSE)</f>
        <v>#N/A</v>
      </c>
      <c r="G438" s="9" t="str">
        <f>+IFERROR(IF(D438="MISIONAL",VLOOKUP(#REF!,[1]Actividades!$B$12:$C$25,2,FALSE),IF(D438="TASAS",VLOOKUP(#REF!,[1]Actividades!$B$26:$C$34,2,FALSE),IF(D438="MIPG",VLOOKUP(#REF!,[1]Actividades!$B$35:$C$41,2,FALSE),IF(D438="INFRA",VLOOKUP(#REF!,[1]Actividades!$B$42:$C$44,2,FALSE),"")))),"")</f>
        <v/>
      </c>
      <c r="H438" s="3"/>
      <c r="I438" s="7" t="s">
        <v>1661</v>
      </c>
      <c r="J438" s="10" t="s">
        <v>663</v>
      </c>
      <c r="K438" s="10" t="s">
        <v>178</v>
      </c>
      <c r="L438" s="7" t="s">
        <v>186</v>
      </c>
      <c r="M438" s="7" t="s">
        <v>103</v>
      </c>
      <c r="N438" s="10" t="s">
        <v>466</v>
      </c>
      <c r="O438" s="183" t="s">
        <v>7</v>
      </c>
      <c r="P438" s="7" t="s">
        <v>6</v>
      </c>
      <c r="Q438" s="146">
        <v>21208537</v>
      </c>
      <c r="R438" s="35">
        <v>495104</v>
      </c>
      <c r="S438" s="8"/>
      <c r="T438" s="8"/>
      <c r="U438" s="8"/>
      <c r="V438" s="35">
        <f t="shared" si="29"/>
        <v>20713433</v>
      </c>
      <c r="W438" s="35">
        <f t="shared" si="30"/>
        <v>20713433</v>
      </c>
      <c r="X438" s="26" t="s">
        <v>465</v>
      </c>
      <c r="Y438" s="10" t="s">
        <v>19</v>
      </c>
      <c r="Z438" s="147">
        <v>202300000000060</v>
      </c>
      <c r="AA438" s="147" t="s">
        <v>24</v>
      </c>
      <c r="AB438" s="10" t="str">
        <f t="shared" si="28"/>
        <v>3202060</v>
      </c>
      <c r="AC438" s="10"/>
      <c r="AD438" s="10" t="s">
        <v>239</v>
      </c>
      <c r="AE438" s="3"/>
      <c r="AF438" s="3"/>
      <c r="AG438" s="3"/>
      <c r="AH438" s="3"/>
      <c r="AI438" s="3"/>
      <c r="AJ438" s="3"/>
      <c r="AK438" s="3"/>
      <c r="AL438" s="3"/>
      <c r="AM438" s="3"/>
      <c r="AN438" s="3"/>
      <c r="AO438" s="3"/>
      <c r="AP438" s="3"/>
      <c r="AQ438" s="3"/>
      <c r="AR438" s="3"/>
    </row>
    <row r="439" spans="1:44" ht="51" customHeight="1" x14ac:dyDescent="0.3">
      <c r="A439" s="9" t="s">
        <v>0</v>
      </c>
      <c r="B439" s="9" t="e">
        <f>VLOOKUP(#REF!,[1]Dpto!$G$2:$I$1125,2,FALSE)</f>
        <v>#REF!</v>
      </c>
      <c r="C439" s="9" t="str">
        <f>VLOOKUP(X439,[1]Proyectos!$B$2:$D$3,3,FALSE)</f>
        <v>CONSER</v>
      </c>
      <c r="D439" s="9" t="e">
        <f>VLOOKUP(#REF!,[1]Proyectos!$D$6:$E$9,2,FALSE)</f>
        <v>#REF!</v>
      </c>
      <c r="E439" s="9" t="e">
        <f>VLOOKUP(#REF!,[1]Proyectos!$B$12:$C$22,2,FALSE)</f>
        <v>#REF!</v>
      </c>
      <c r="F439" s="9" t="e">
        <f>VLOOKUP(AC439,[1]Indi!$B$9:$C$36,2,FALSE)</f>
        <v>#N/A</v>
      </c>
      <c r="G439" s="9" t="str">
        <f>+IFERROR(IF(D439="MISIONAL",VLOOKUP(#REF!,[1]Actividades!$B$12:$C$25,2,FALSE),IF(D439="TASAS",VLOOKUP(#REF!,[1]Actividades!$B$26:$C$34,2,FALSE),IF(D439="MIPG",VLOOKUP(#REF!,[1]Actividades!$B$35:$C$41,2,FALSE),IF(D439="INFRA",VLOOKUP(#REF!,[1]Actividades!$B$42:$C$44,2,FALSE),"")))),"")</f>
        <v/>
      </c>
      <c r="H439" s="3"/>
      <c r="I439" s="7" t="s">
        <v>1662</v>
      </c>
      <c r="J439" s="10" t="s">
        <v>663</v>
      </c>
      <c r="K439" s="10" t="s">
        <v>178</v>
      </c>
      <c r="L439" s="7" t="s">
        <v>185</v>
      </c>
      <c r="M439" s="7" t="s">
        <v>103</v>
      </c>
      <c r="N439" s="145" t="s">
        <v>466</v>
      </c>
      <c r="O439" s="183" t="s">
        <v>7</v>
      </c>
      <c r="P439" s="7" t="s">
        <v>6</v>
      </c>
      <c r="Q439" s="146">
        <v>87105628</v>
      </c>
      <c r="R439" s="35">
        <v>284594</v>
      </c>
      <c r="S439" s="8"/>
      <c r="T439" s="8"/>
      <c r="U439" s="8"/>
      <c r="V439" s="35">
        <f t="shared" si="29"/>
        <v>86821034</v>
      </c>
      <c r="W439" s="35">
        <f t="shared" si="30"/>
        <v>86821034</v>
      </c>
      <c r="X439" s="26" t="s">
        <v>465</v>
      </c>
      <c r="Y439" s="10" t="s">
        <v>19</v>
      </c>
      <c r="Z439" s="147">
        <v>202300000000060</v>
      </c>
      <c r="AA439" s="147" t="s">
        <v>30</v>
      </c>
      <c r="AB439" s="10" t="str">
        <f t="shared" si="28"/>
        <v>3202008</v>
      </c>
      <c r="AC439" s="10"/>
      <c r="AD439" s="10" t="s">
        <v>123</v>
      </c>
      <c r="AE439" s="3"/>
      <c r="AF439" s="3"/>
      <c r="AG439" s="3"/>
      <c r="AH439" s="3"/>
      <c r="AI439" s="3"/>
      <c r="AJ439" s="3"/>
      <c r="AK439" s="3"/>
      <c r="AL439" s="3"/>
      <c r="AM439" s="3"/>
      <c r="AN439" s="3"/>
      <c r="AO439" s="3"/>
      <c r="AP439" s="3"/>
      <c r="AQ439" s="3"/>
      <c r="AR439" s="3"/>
    </row>
    <row r="440" spans="1:44" ht="51" customHeight="1" x14ac:dyDescent="0.3">
      <c r="A440" s="9" t="s">
        <v>0</v>
      </c>
      <c r="B440" s="9" t="e">
        <f>VLOOKUP(#REF!,[1]Dpto!$G$2:$I$1125,2,FALSE)</f>
        <v>#REF!</v>
      </c>
      <c r="C440" s="9" t="str">
        <f>VLOOKUP(X440,[1]Proyectos!$B$2:$D$3,3,FALSE)</f>
        <v>CONSER</v>
      </c>
      <c r="D440" s="9" t="e">
        <f>VLOOKUP(#REF!,[1]Proyectos!$D$6:$E$9,2,FALSE)</f>
        <v>#REF!</v>
      </c>
      <c r="E440" s="9" t="e">
        <f>VLOOKUP(#REF!,[1]Proyectos!$B$12:$C$22,2,FALSE)</f>
        <v>#REF!</v>
      </c>
      <c r="F440" s="9" t="e">
        <f>VLOOKUP(AC440,[1]Indi!$B$9:$C$36,2,FALSE)</f>
        <v>#N/A</v>
      </c>
      <c r="G440" s="9" t="str">
        <f>+IFERROR(IF(D440="MISIONAL",VLOOKUP(#REF!,[1]Actividades!$B$12:$C$25,2,FALSE),IF(D440="TASAS",VLOOKUP(#REF!,[1]Actividades!$B$26:$C$34,2,FALSE),IF(D440="MIPG",VLOOKUP(#REF!,[1]Actividades!$B$35:$C$41,2,FALSE),IF(D440="INFRA",VLOOKUP(#REF!,[1]Actividades!$B$42:$C$44,2,FALSE),"")))),"")</f>
        <v/>
      </c>
      <c r="H440" s="3"/>
      <c r="I440" s="7" t="s">
        <v>1663</v>
      </c>
      <c r="J440" s="10" t="s">
        <v>663</v>
      </c>
      <c r="K440" s="10" t="s">
        <v>178</v>
      </c>
      <c r="L440" s="7" t="s">
        <v>185</v>
      </c>
      <c r="M440" s="7" t="s">
        <v>103</v>
      </c>
      <c r="N440" s="145" t="s">
        <v>466</v>
      </c>
      <c r="O440" s="183" t="s">
        <v>7</v>
      </c>
      <c r="P440" s="7" t="s">
        <v>6</v>
      </c>
      <c r="Q440" s="146">
        <v>7000000</v>
      </c>
      <c r="R440" s="242">
        <v>7000000</v>
      </c>
      <c r="S440" s="8"/>
      <c r="T440" s="8"/>
      <c r="U440" s="8"/>
      <c r="V440" s="35">
        <f t="shared" si="29"/>
        <v>0</v>
      </c>
      <c r="W440" s="35">
        <f t="shared" si="30"/>
        <v>0</v>
      </c>
      <c r="X440" s="26" t="s">
        <v>465</v>
      </c>
      <c r="Y440" s="10" t="s">
        <v>19</v>
      </c>
      <c r="Z440" s="147">
        <v>202300000000060</v>
      </c>
      <c r="AA440" s="147" t="s">
        <v>30</v>
      </c>
      <c r="AB440" s="10" t="str">
        <f t="shared" si="28"/>
        <v>3202008</v>
      </c>
      <c r="AC440" s="10"/>
      <c r="AD440" s="10" t="s">
        <v>143</v>
      </c>
      <c r="AE440" s="3"/>
      <c r="AF440" s="3"/>
      <c r="AG440" s="3"/>
      <c r="AH440" s="3"/>
      <c r="AI440" s="3"/>
      <c r="AJ440" s="3"/>
      <c r="AK440" s="3"/>
      <c r="AL440" s="3"/>
      <c r="AM440" s="3"/>
      <c r="AN440" s="3"/>
      <c r="AO440" s="3"/>
      <c r="AP440" s="3"/>
      <c r="AQ440" s="3"/>
      <c r="AR440" s="3"/>
    </row>
    <row r="441" spans="1:44" ht="51" customHeight="1" x14ac:dyDescent="0.3">
      <c r="A441" s="9" t="s">
        <v>0</v>
      </c>
      <c r="B441" s="9" t="e">
        <f>VLOOKUP(#REF!,[1]Dpto!$G$2:$I$1125,2,FALSE)</f>
        <v>#REF!</v>
      </c>
      <c r="C441" s="9" t="str">
        <f>VLOOKUP(X441,[1]Proyectos!$B$2:$D$3,3,FALSE)</f>
        <v>CONSER</v>
      </c>
      <c r="D441" s="9" t="e">
        <f>VLOOKUP(#REF!,[1]Proyectos!$D$6:$E$9,2,FALSE)</f>
        <v>#REF!</v>
      </c>
      <c r="E441" s="9" t="e">
        <f>VLOOKUP(#REF!,[1]Proyectos!$B$12:$C$22,2,FALSE)</f>
        <v>#REF!</v>
      </c>
      <c r="F441" s="9" t="e">
        <f>VLOOKUP(AC441,[1]Indi!$B$9:$C$36,2,FALSE)</f>
        <v>#N/A</v>
      </c>
      <c r="G441" s="9" t="str">
        <f>+IFERROR(IF(D441="MISIONAL",VLOOKUP(#REF!,[1]Actividades!$B$12:$C$25,2,FALSE),IF(D441="TASAS",VLOOKUP(#REF!,[1]Actividades!$B$26:$C$34,2,FALSE),IF(D441="MIPG",VLOOKUP(#REF!,[1]Actividades!$B$35:$C$41,2,FALSE),IF(D441="INFRA",VLOOKUP(#REF!,[1]Actividades!$B$42:$C$44,2,FALSE),"")))),"")</f>
        <v/>
      </c>
      <c r="H441" s="3"/>
      <c r="I441" s="7" t="s">
        <v>1664</v>
      </c>
      <c r="J441" s="10" t="s">
        <v>663</v>
      </c>
      <c r="K441" s="10" t="s">
        <v>178</v>
      </c>
      <c r="L441" s="7" t="s">
        <v>185</v>
      </c>
      <c r="M441" s="7" t="s">
        <v>103</v>
      </c>
      <c r="N441" s="10" t="s">
        <v>466</v>
      </c>
      <c r="O441" s="183" t="s">
        <v>7</v>
      </c>
      <c r="P441" s="7" t="s">
        <v>6</v>
      </c>
      <c r="Q441" s="146">
        <v>66068680</v>
      </c>
      <c r="R441" s="35">
        <v>153092</v>
      </c>
      <c r="S441" s="8"/>
      <c r="T441" s="8"/>
      <c r="U441" s="8"/>
      <c r="V441" s="35">
        <f t="shared" si="29"/>
        <v>65915588</v>
      </c>
      <c r="W441" s="35">
        <f t="shared" si="30"/>
        <v>65915588</v>
      </c>
      <c r="X441" s="26" t="s">
        <v>465</v>
      </c>
      <c r="Y441" s="10" t="s">
        <v>19</v>
      </c>
      <c r="Z441" s="147">
        <v>202300000000060</v>
      </c>
      <c r="AA441" s="147" t="s">
        <v>30</v>
      </c>
      <c r="AB441" s="10" t="str">
        <f t="shared" si="28"/>
        <v>3202008</v>
      </c>
      <c r="AC441" s="10"/>
      <c r="AD441" s="10" t="s">
        <v>135</v>
      </c>
      <c r="AE441" s="3"/>
      <c r="AF441" s="3"/>
      <c r="AG441" s="3"/>
      <c r="AH441" s="3"/>
      <c r="AI441" s="3"/>
      <c r="AJ441" s="3"/>
      <c r="AK441" s="3"/>
      <c r="AL441" s="3"/>
      <c r="AM441" s="3"/>
      <c r="AN441" s="3"/>
      <c r="AO441" s="3"/>
      <c r="AP441" s="3"/>
      <c r="AQ441" s="3"/>
      <c r="AR441" s="3"/>
    </row>
    <row r="442" spans="1:44" ht="51" customHeight="1" x14ac:dyDescent="0.3">
      <c r="A442" s="9" t="s">
        <v>0</v>
      </c>
      <c r="B442" s="9" t="e">
        <f>VLOOKUP(#REF!,[1]Dpto!$G$2:$I$1125,2,FALSE)</f>
        <v>#REF!</v>
      </c>
      <c r="C442" s="9" t="e">
        <f>VLOOKUP(X442,[1]Proyectos!$B$2:$D$3,3,FALSE)</f>
        <v>#N/A</v>
      </c>
      <c r="D442" s="9" t="e">
        <f>VLOOKUP(#REF!,[1]Proyectos!$D$6:$E$9,2,FALSE)</f>
        <v>#REF!</v>
      </c>
      <c r="E442" s="9" t="e">
        <f>VLOOKUP(#REF!,[1]Proyectos!$B$12:$C$22,2,FALSE)</f>
        <v>#REF!</v>
      </c>
      <c r="F442" s="9" t="e">
        <f>VLOOKUP(AC442,[1]Indi!$B$9:$C$36,2,FALSE)</f>
        <v>#N/A</v>
      </c>
      <c r="G442" s="9" t="str">
        <f>+IFERROR(IF(D442="MISIONAL",VLOOKUP(#REF!,[1]Actividades!$B$12:$C$25,2,FALSE),IF(D442="TASAS",VLOOKUP(#REF!,[1]Actividades!$B$26:$C$34,2,FALSE),IF(D442="MIPG",VLOOKUP(#REF!,[1]Actividades!$B$35:$C$41,2,FALSE),IF(D442="INFRA",VLOOKUP(#REF!,[1]Actividades!$B$42:$C$44,2,FALSE),"")))),"")</f>
        <v/>
      </c>
      <c r="H442" s="3"/>
      <c r="I442" s="7" t="s">
        <v>912</v>
      </c>
      <c r="J442" s="10" t="s">
        <v>663</v>
      </c>
      <c r="K442" s="10" t="s">
        <v>178</v>
      </c>
      <c r="L442" s="7" t="s">
        <v>185</v>
      </c>
      <c r="M442" s="7" t="s">
        <v>13</v>
      </c>
      <c r="N442" s="145" t="s">
        <v>467</v>
      </c>
      <c r="O442" s="183" t="s">
        <v>7</v>
      </c>
      <c r="P442" s="7" t="s">
        <v>6</v>
      </c>
      <c r="Q442" s="146">
        <v>5783550</v>
      </c>
      <c r="R442" s="35">
        <f>2630085+218133</f>
        <v>2848218</v>
      </c>
      <c r="S442" s="8"/>
      <c r="T442" s="8"/>
      <c r="U442" s="8"/>
      <c r="V442" s="35">
        <f t="shared" si="29"/>
        <v>2935332</v>
      </c>
      <c r="W442" s="35">
        <f t="shared" si="30"/>
        <v>2935332</v>
      </c>
      <c r="X442" s="26"/>
      <c r="Y442" s="10" t="s">
        <v>19</v>
      </c>
      <c r="Z442" s="147">
        <v>202300000000060</v>
      </c>
      <c r="AA442" s="147" t="s">
        <v>30</v>
      </c>
      <c r="AB442" s="10" t="str">
        <f t="shared" si="28"/>
        <v>3202008</v>
      </c>
      <c r="AC442" s="10"/>
      <c r="AD442" s="10" t="s">
        <v>135</v>
      </c>
      <c r="AE442" s="3"/>
      <c r="AF442" s="3"/>
      <c r="AG442" s="3"/>
      <c r="AH442" s="3"/>
      <c r="AI442" s="3"/>
      <c r="AJ442" s="3"/>
      <c r="AK442" s="3"/>
      <c r="AL442" s="3"/>
      <c r="AM442" s="3"/>
      <c r="AN442" s="3"/>
      <c r="AO442" s="3"/>
      <c r="AP442" s="3"/>
      <c r="AQ442" s="3"/>
      <c r="AR442" s="3"/>
    </row>
    <row r="443" spans="1:44" ht="51" customHeight="1" x14ac:dyDescent="0.3">
      <c r="A443" s="9" t="s">
        <v>0</v>
      </c>
      <c r="B443" s="9" t="e">
        <f>VLOOKUP(#REF!,[1]Dpto!$G$2:$I$1125,2,FALSE)</f>
        <v>#REF!</v>
      </c>
      <c r="C443" s="9" t="e">
        <f>VLOOKUP(X443,[1]Proyectos!$B$2:$D$3,3,FALSE)</f>
        <v>#N/A</v>
      </c>
      <c r="D443" s="9" t="e">
        <f>VLOOKUP(#REF!,[1]Proyectos!$D$6:$E$9,2,FALSE)</f>
        <v>#REF!</v>
      </c>
      <c r="E443" s="9" t="e">
        <f>VLOOKUP(#REF!,[1]Proyectos!$B$12:$C$22,2,FALSE)</f>
        <v>#REF!</v>
      </c>
      <c r="F443" s="9" t="e">
        <f>VLOOKUP(AC443,[1]Indi!$B$9:$C$36,2,FALSE)</f>
        <v>#N/A</v>
      </c>
      <c r="G443" s="9" t="str">
        <f>+IFERROR(IF(D443="MISIONAL",VLOOKUP(#REF!,[1]Actividades!$B$12:$C$25,2,FALSE),IF(D443="TASAS",VLOOKUP(#REF!,[1]Actividades!$B$26:$C$34,2,FALSE),IF(D443="MIPG",VLOOKUP(#REF!,[1]Actividades!$B$35:$C$41,2,FALSE),IF(D443="INFRA",VLOOKUP(#REF!,[1]Actividades!$B$42:$C$44,2,FALSE),"")))),"")</f>
        <v/>
      </c>
      <c r="H443" s="3"/>
      <c r="I443" s="7" t="s">
        <v>913</v>
      </c>
      <c r="J443" s="10" t="s">
        <v>663</v>
      </c>
      <c r="K443" s="10" t="s">
        <v>178</v>
      </c>
      <c r="L443" s="7" t="s">
        <v>185</v>
      </c>
      <c r="M443" s="7" t="s">
        <v>13</v>
      </c>
      <c r="N443" s="10" t="s">
        <v>467</v>
      </c>
      <c r="O443" s="183" t="s">
        <v>7</v>
      </c>
      <c r="P443" s="7" t="s">
        <v>6</v>
      </c>
      <c r="Q443" s="146">
        <v>93962992</v>
      </c>
      <c r="R443" s="35"/>
      <c r="S443" s="8">
        <f>7104522+7417332</f>
        <v>14521854</v>
      </c>
      <c r="T443" s="8"/>
      <c r="U443" s="8"/>
      <c r="V443" s="35">
        <f t="shared" si="29"/>
        <v>108484846</v>
      </c>
      <c r="W443" s="35">
        <f t="shared" si="30"/>
        <v>108484846</v>
      </c>
      <c r="X443" s="26"/>
      <c r="Y443" s="10" t="s">
        <v>19</v>
      </c>
      <c r="Z443" s="147">
        <v>202300000000060</v>
      </c>
      <c r="AA443" s="147" t="s">
        <v>30</v>
      </c>
      <c r="AB443" s="10" t="str">
        <f t="shared" si="28"/>
        <v>3202008</v>
      </c>
      <c r="AC443" s="10"/>
      <c r="AD443" s="10" t="s">
        <v>492</v>
      </c>
      <c r="AE443" s="3"/>
      <c r="AF443" s="3"/>
      <c r="AG443" s="3"/>
      <c r="AH443" s="3"/>
      <c r="AI443" s="3"/>
      <c r="AJ443" s="3"/>
      <c r="AK443" s="3"/>
      <c r="AL443" s="3"/>
      <c r="AM443" s="3"/>
      <c r="AN443" s="3"/>
      <c r="AO443" s="3"/>
      <c r="AP443" s="3"/>
      <c r="AQ443" s="3"/>
      <c r="AR443" s="3"/>
    </row>
    <row r="444" spans="1:44" ht="51" customHeight="1" x14ac:dyDescent="0.3">
      <c r="A444" s="9" t="s">
        <v>0</v>
      </c>
      <c r="B444" s="9" t="e">
        <f>VLOOKUP(#REF!,[1]Dpto!$G$2:$I$1125,2,FALSE)</f>
        <v>#REF!</v>
      </c>
      <c r="C444" s="9" t="str">
        <f>VLOOKUP(X444,[1]Proyectos!$B$2:$D$3,3,FALSE)</f>
        <v>CONSER</v>
      </c>
      <c r="D444" s="9" t="e">
        <f>VLOOKUP(#REF!,[1]Proyectos!$D$6:$E$9,2,FALSE)</f>
        <v>#REF!</v>
      </c>
      <c r="E444" s="9" t="e">
        <f>VLOOKUP(#REF!,[1]Proyectos!$B$12:$C$22,2,FALSE)</f>
        <v>#REF!</v>
      </c>
      <c r="F444" s="9" t="e">
        <f>VLOOKUP(AC444,[1]Indi!$B$9:$C$36,2,FALSE)</f>
        <v>#N/A</v>
      </c>
      <c r="G444" s="9" t="str">
        <f>+IFERROR(IF(D444="MISIONAL",VLOOKUP(#REF!,[1]Actividades!$B$12:$C$25,2,FALSE),IF(D444="TASAS",VLOOKUP(#REF!,[1]Actividades!$B$26:$C$34,2,FALSE),IF(D444="MIPG",VLOOKUP(#REF!,[1]Actividades!$B$35:$C$41,2,FALSE),IF(D444="INFRA",VLOOKUP(#REF!,[1]Actividades!$B$42:$C$44,2,FALSE),"")))),"")</f>
        <v/>
      </c>
      <c r="H444" s="3"/>
      <c r="I444" s="7" t="s">
        <v>1665</v>
      </c>
      <c r="J444" s="10" t="s">
        <v>663</v>
      </c>
      <c r="K444" s="10" t="s">
        <v>178</v>
      </c>
      <c r="L444" s="7" t="s">
        <v>185</v>
      </c>
      <c r="M444" s="7" t="s">
        <v>103</v>
      </c>
      <c r="N444" s="7" t="s">
        <v>466</v>
      </c>
      <c r="O444" s="183" t="s">
        <v>7</v>
      </c>
      <c r="P444" s="7" t="s">
        <v>6</v>
      </c>
      <c r="Q444" s="146">
        <v>97594429</v>
      </c>
      <c r="R444" s="35">
        <v>141662</v>
      </c>
      <c r="S444" s="8"/>
      <c r="T444" s="8"/>
      <c r="U444" s="8"/>
      <c r="V444" s="35">
        <f t="shared" si="29"/>
        <v>97452767</v>
      </c>
      <c r="W444" s="35">
        <f t="shared" si="30"/>
        <v>97452767</v>
      </c>
      <c r="X444" s="26" t="s">
        <v>465</v>
      </c>
      <c r="Y444" s="10" t="s">
        <v>19</v>
      </c>
      <c r="Z444" s="147">
        <v>202300000000060</v>
      </c>
      <c r="AA444" s="147" t="s">
        <v>493</v>
      </c>
      <c r="AB444" s="10" t="str">
        <f t="shared" si="28"/>
        <v>3202032</v>
      </c>
      <c r="AC444" s="10"/>
      <c r="AD444" s="10" t="s">
        <v>128</v>
      </c>
      <c r="AE444" s="3"/>
      <c r="AF444" s="3"/>
      <c r="AG444" s="3"/>
      <c r="AH444" s="3"/>
      <c r="AI444" s="3"/>
      <c r="AJ444" s="3"/>
      <c r="AK444" s="3"/>
      <c r="AL444" s="3"/>
      <c r="AM444" s="3"/>
      <c r="AN444" s="3"/>
      <c r="AO444" s="3"/>
      <c r="AP444" s="3"/>
      <c r="AQ444" s="3"/>
      <c r="AR444" s="3"/>
    </row>
    <row r="445" spans="1:44" ht="51" customHeight="1" x14ac:dyDescent="0.3">
      <c r="A445" s="9" t="s">
        <v>0</v>
      </c>
      <c r="B445" s="9" t="e">
        <f>VLOOKUP(#REF!,[1]Dpto!$G$2:$I$1125,2,FALSE)</f>
        <v>#REF!</v>
      </c>
      <c r="C445" s="9" t="e">
        <f>VLOOKUP(X445,[1]Proyectos!$B$2:$D$3,3,FALSE)</f>
        <v>#N/A</v>
      </c>
      <c r="D445" s="9" t="e">
        <f>VLOOKUP(#REF!,[1]Proyectos!$D$6:$E$9,2,FALSE)</f>
        <v>#REF!</v>
      </c>
      <c r="E445" s="9" t="e">
        <f>VLOOKUP(#REF!,[1]Proyectos!$B$12:$C$22,2,FALSE)</f>
        <v>#REF!</v>
      </c>
      <c r="F445" s="9" t="e">
        <f>VLOOKUP(AC445,[1]Indi!$B$9:$C$36,2,FALSE)</f>
        <v>#N/A</v>
      </c>
      <c r="G445" s="9" t="str">
        <f>+IFERROR(IF(D445="MISIONAL",VLOOKUP(#REF!,[1]Actividades!$B$12:$C$25,2,FALSE),IF(D445="TASAS",VLOOKUP(#REF!,[1]Actividades!$B$26:$C$34,2,FALSE),IF(D445="MIPG",VLOOKUP(#REF!,[1]Actividades!$B$35:$C$41,2,FALSE),IF(D445="INFRA",VLOOKUP(#REF!,[1]Actividades!$B$42:$C$44,2,FALSE),"")))),"")</f>
        <v/>
      </c>
      <c r="H445" s="3"/>
      <c r="I445" s="7" t="s">
        <v>915</v>
      </c>
      <c r="J445" s="10" t="s">
        <v>663</v>
      </c>
      <c r="K445" s="10" t="s">
        <v>178</v>
      </c>
      <c r="L445" s="7" t="s">
        <v>185</v>
      </c>
      <c r="M445" s="7" t="s">
        <v>13</v>
      </c>
      <c r="N445" s="149" t="s">
        <v>467</v>
      </c>
      <c r="O445" s="183" t="s">
        <v>7</v>
      </c>
      <c r="P445" s="7" t="s">
        <v>6</v>
      </c>
      <c r="Q445" s="146">
        <v>8712428</v>
      </c>
      <c r="R445" s="35"/>
      <c r="S445" s="8"/>
      <c r="T445" s="8"/>
      <c r="U445" s="8"/>
      <c r="V445" s="35">
        <f t="shared" si="29"/>
        <v>8712428</v>
      </c>
      <c r="W445" s="35">
        <f t="shared" si="30"/>
        <v>8712428</v>
      </c>
      <c r="X445" s="26"/>
      <c r="Y445" s="10" t="s">
        <v>19</v>
      </c>
      <c r="Z445" s="147">
        <v>202300000000060</v>
      </c>
      <c r="AA445" s="147" t="s">
        <v>493</v>
      </c>
      <c r="AB445" s="10" t="str">
        <f t="shared" si="28"/>
        <v>3202032</v>
      </c>
      <c r="AC445" s="10"/>
      <c r="AD445" s="10" t="s">
        <v>128</v>
      </c>
      <c r="AE445" s="3"/>
      <c r="AF445" s="3"/>
      <c r="AG445" s="3"/>
      <c r="AH445" s="3"/>
      <c r="AI445" s="3"/>
      <c r="AJ445" s="3"/>
      <c r="AK445" s="3"/>
      <c r="AL445" s="3"/>
      <c r="AM445" s="3"/>
      <c r="AN445" s="3"/>
      <c r="AO445" s="3"/>
      <c r="AP445" s="3"/>
      <c r="AQ445" s="3"/>
      <c r="AR445" s="3"/>
    </row>
    <row r="446" spans="1:44" ht="51" customHeight="1" x14ac:dyDescent="0.3">
      <c r="A446" s="9" t="s">
        <v>0</v>
      </c>
      <c r="B446" s="9" t="e">
        <f>VLOOKUP(#REF!,[1]Dpto!$G$2:$I$1125,2,FALSE)</f>
        <v>#REF!</v>
      </c>
      <c r="C446" s="9" t="str">
        <f>VLOOKUP(X446,[1]Proyectos!$B$2:$D$3,3,FALSE)</f>
        <v>CONSER</v>
      </c>
      <c r="D446" s="9" t="e">
        <f>VLOOKUP(#REF!,[1]Proyectos!$D$6:$E$9,2,FALSE)</f>
        <v>#REF!</v>
      </c>
      <c r="E446" s="9" t="e">
        <f>VLOOKUP(#REF!,[1]Proyectos!$B$12:$C$22,2,FALSE)</f>
        <v>#REF!</v>
      </c>
      <c r="F446" s="9" t="e">
        <f>VLOOKUP(AC446,[1]Indi!$B$9:$C$36,2,FALSE)</f>
        <v>#N/A</v>
      </c>
      <c r="G446" s="9" t="str">
        <f>+IFERROR(IF(D446="MISIONAL",VLOOKUP(#REF!,[1]Actividades!$B$12:$C$25,2,FALSE),IF(D446="TASAS",VLOOKUP(#REF!,[1]Actividades!$B$26:$C$34,2,FALSE),IF(D446="MIPG",VLOOKUP(#REF!,[1]Actividades!$B$35:$C$41,2,FALSE),IF(D446="INFRA",VLOOKUP(#REF!,[1]Actividades!$B$42:$C$44,2,FALSE),"")))),"")</f>
        <v/>
      </c>
      <c r="H446" s="3"/>
      <c r="I446" s="7" t="s">
        <v>1666</v>
      </c>
      <c r="J446" s="10" t="s">
        <v>663</v>
      </c>
      <c r="K446" s="10" t="s">
        <v>178</v>
      </c>
      <c r="L446" s="7" t="s">
        <v>185</v>
      </c>
      <c r="M446" s="7" t="s">
        <v>103</v>
      </c>
      <c r="N446" s="7" t="s">
        <v>466</v>
      </c>
      <c r="O446" s="183" t="s">
        <v>7</v>
      </c>
      <c r="P446" s="7" t="s">
        <v>6</v>
      </c>
      <c r="Q446" s="146">
        <v>21036736</v>
      </c>
      <c r="R446" s="35">
        <v>172069</v>
      </c>
      <c r="S446" s="8"/>
      <c r="T446" s="8"/>
      <c r="U446" s="8"/>
      <c r="V446" s="35">
        <f t="shared" si="29"/>
        <v>20864667</v>
      </c>
      <c r="W446" s="35">
        <f t="shared" si="30"/>
        <v>20864667</v>
      </c>
      <c r="X446" s="26" t="s">
        <v>465</v>
      </c>
      <c r="Y446" s="10" t="s">
        <v>19</v>
      </c>
      <c r="Z446" s="147">
        <v>202300000000060</v>
      </c>
      <c r="AA446" s="147" t="s">
        <v>17</v>
      </c>
      <c r="AB446" s="10" t="str">
        <f t="shared" si="28"/>
        <v>3202052</v>
      </c>
      <c r="AC446" s="10"/>
      <c r="AD446" s="10" t="s">
        <v>495</v>
      </c>
      <c r="AE446" s="3"/>
      <c r="AF446" s="3"/>
      <c r="AG446" s="3"/>
      <c r="AH446" s="3"/>
      <c r="AI446" s="3"/>
      <c r="AJ446" s="3"/>
      <c r="AK446" s="3"/>
      <c r="AL446" s="3"/>
      <c r="AM446" s="3"/>
      <c r="AN446" s="3"/>
      <c r="AO446" s="3"/>
      <c r="AP446" s="3"/>
      <c r="AQ446" s="3"/>
      <c r="AR446" s="3"/>
    </row>
    <row r="447" spans="1:44" ht="51" customHeight="1" x14ac:dyDescent="0.3">
      <c r="A447" s="9" t="s">
        <v>0</v>
      </c>
      <c r="B447" s="9" t="e">
        <f>VLOOKUP(#REF!,[1]Dpto!$G$2:$I$1125,2,FALSE)</f>
        <v>#REF!</v>
      </c>
      <c r="C447" s="9" t="str">
        <f>VLOOKUP(X447,[1]Proyectos!$B$2:$D$3,3,FALSE)</f>
        <v>CONSER</v>
      </c>
      <c r="D447" s="9" t="e">
        <f>VLOOKUP(#REF!,[1]Proyectos!$D$6:$E$9,2,FALSE)</f>
        <v>#REF!</v>
      </c>
      <c r="E447" s="9" t="e">
        <f>VLOOKUP(#REF!,[1]Proyectos!$B$12:$C$22,2,FALSE)</f>
        <v>#REF!</v>
      </c>
      <c r="F447" s="9" t="e">
        <f>VLOOKUP(AC447,[1]Indi!$B$9:$C$36,2,FALSE)</f>
        <v>#N/A</v>
      </c>
      <c r="G447" s="9" t="str">
        <f>+IFERROR(IF(D447="MISIONAL",VLOOKUP(#REF!,[1]Actividades!$B$12:$C$25,2,FALSE),IF(D447="TASAS",VLOOKUP(#REF!,[1]Actividades!$B$26:$C$34,2,FALSE),IF(D447="MIPG",VLOOKUP(#REF!,[1]Actividades!$B$35:$C$41,2,FALSE),IF(D447="INFRA",VLOOKUP(#REF!,[1]Actividades!$B$42:$C$44,2,FALSE),"")))),"")</f>
        <v/>
      </c>
      <c r="H447" s="3"/>
      <c r="I447" s="7" t="s">
        <v>1667</v>
      </c>
      <c r="J447" s="10" t="s">
        <v>663</v>
      </c>
      <c r="K447" s="10" t="s">
        <v>178</v>
      </c>
      <c r="L447" s="7" t="s">
        <v>185</v>
      </c>
      <c r="M447" s="7" t="s">
        <v>103</v>
      </c>
      <c r="N447" s="7" t="s">
        <v>466</v>
      </c>
      <c r="O447" s="183" t="s">
        <v>7</v>
      </c>
      <c r="P447" s="7" t="s">
        <v>6</v>
      </c>
      <c r="Q447" s="146">
        <v>72051050</v>
      </c>
      <c r="R447" s="35">
        <v>196983</v>
      </c>
      <c r="S447" s="8"/>
      <c r="T447" s="8"/>
      <c r="U447" s="8"/>
      <c r="V447" s="35">
        <f t="shared" si="29"/>
        <v>71854067</v>
      </c>
      <c r="W447" s="35">
        <f t="shared" si="30"/>
        <v>71854067</v>
      </c>
      <c r="X447" s="26" t="s">
        <v>465</v>
      </c>
      <c r="Y447" s="10" t="s">
        <v>19</v>
      </c>
      <c r="Z447" s="147">
        <v>202300000000060</v>
      </c>
      <c r="AA447" s="147" t="s">
        <v>496</v>
      </c>
      <c r="AB447" s="10" t="str">
        <f t="shared" si="28"/>
        <v>3202056</v>
      </c>
      <c r="AC447" s="10"/>
      <c r="AD447" s="10" t="s">
        <v>129</v>
      </c>
      <c r="AE447" s="3"/>
      <c r="AF447" s="3"/>
      <c r="AG447" s="3"/>
      <c r="AH447" s="3"/>
      <c r="AI447" s="3"/>
      <c r="AJ447" s="3"/>
      <c r="AK447" s="3"/>
      <c r="AL447" s="3"/>
      <c r="AM447" s="3"/>
      <c r="AN447" s="3"/>
      <c r="AO447" s="3"/>
      <c r="AP447" s="3"/>
      <c r="AQ447" s="3"/>
      <c r="AR447" s="3"/>
    </row>
    <row r="448" spans="1:44" ht="51" customHeight="1" x14ac:dyDescent="0.3">
      <c r="A448" s="9" t="s">
        <v>0</v>
      </c>
      <c r="B448" s="9" t="e">
        <f>VLOOKUP(#REF!,[1]Dpto!$G$2:$I$1125,2,FALSE)</f>
        <v>#REF!</v>
      </c>
      <c r="C448" s="9" t="str">
        <f>VLOOKUP(X448,[1]Proyectos!$B$2:$D$3,3,FALSE)</f>
        <v>CONSER</v>
      </c>
      <c r="D448" s="9" t="e">
        <f>VLOOKUP(#REF!,[1]Proyectos!$D$6:$E$9,2,FALSE)</f>
        <v>#REF!</v>
      </c>
      <c r="E448" s="9" t="e">
        <f>VLOOKUP(#REF!,[1]Proyectos!$B$12:$C$22,2,FALSE)</f>
        <v>#REF!</v>
      </c>
      <c r="F448" s="9" t="e">
        <f>VLOOKUP(AC448,[1]Indi!$B$9:$C$36,2,FALSE)</f>
        <v>#N/A</v>
      </c>
      <c r="G448" s="9" t="str">
        <f>+IFERROR(IF(D448="MISIONAL",VLOOKUP(#REF!,[1]Actividades!$B$12:$C$25,2,FALSE),IF(D448="TASAS",VLOOKUP(#REF!,[1]Actividades!$B$26:$C$34,2,FALSE),IF(D448="MIPG",VLOOKUP(#REF!,[1]Actividades!$B$35:$C$41,2,FALSE),IF(D448="INFRA",VLOOKUP(#REF!,[1]Actividades!$B$42:$C$44,2,FALSE),"")))),"")</f>
        <v/>
      </c>
      <c r="H448" s="3"/>
      <c r="I448" s="7" t="s">
        <v>1668</v>
      </c>
      <c r="J448" s="10" t="s">
        <v>663</v>
      </c>
      <c r="K448" s="10" t="s">
        <v>178</v>
      </c>
      <c r="L448" s="7" t="s">
        <v>185</v>
      </c>
      <c r="M448" s="7" t="s">
        <v>103</v>
      </c>
      <c r="N448" s="149" t="s">
        <v>466</v>
      </c>
      <c r="O448" s="183" t="s">
        <v>7</v>
      </c>
      <c r="P448" s="7" t="s">
        <v>6</v>
      </c>
      <c r="Q448" s="146">
        <v>57851025</v>
      </c>
      <c r="R448" s="35">
        <v>166358</v>
      </c>
      <c r="S448" s="8"/>
      <c r="T448" s="8"/>
      <c r="U448" s="8"/>
      <c r="V448" s="35">
        <f t="shared" si="29"/>
        <v>57684667</v>
      </c>
      <c r="W448" s="35">
        <f t="shared" si="30"/>
        <v>57684667</v>
      </c>
      <c r="X448" s="26" t="s">
        <v>465</v>
      </c>
      <c r="Y448" s="10" t="s">
        <v>19</v>
      </c>
      <c r="Z448" s="147">
        <v>202300000000060</v>
      </c>
      <c r="AA448" s="147" t="s">
        <v>24</v>
      </c>
      <c r="AB448" s="10" t="str">
        <f t="shared" si="28"/>
        <v>3202060</v>
      </c>
      <c r="AC448" s="10"/>
      <c r="AD448" s="10" t="s">
        <v>126</v>
      </c>
      <c r="AE448" s="3"/>
      <c r="AF448" s="3"/>
      <c r="AG448" s="3"/>
      <c r="AH448" s="3"/>
      <c r="AI448" s="3"/>
      <c r="AJ448" s="3"/>
      <c r="AK448" s="3"/>
      <c r="AL448" s="3"/>
      <c r="AM448" s="3"/>
      <c r="AN448" s="3"/>
      <c r="AO448" s="3"/>
      <c r="AP448" s="3"/>
      <c r="AQ448" s="3"/>
      <c r="AR448" s="3"/>
    </row>
    <row r="449" spans="1:44" ht="51" customHeight="1" x14ac:dyDescent="0.3">
      <c r="A449" s="9" t="s">
        <v>0</v>
      </c>
      <c r="B449" s="9" t="e">
        <f>VLOOKUP(#REF!,[1]Dpto!$G$2:$I$1125,2,FALSE)</f>
        <v>#REF!</v>
      </c>
      <c r="C449" s="9" t="e">
        <f>VLOOKUP(X449,[1]Proyectos!$B$2:$D$3,3,FALSE)</f>
        <v>#N/A</v>
      </c>
      <c r="D449" s="9" t="e">
        <f>VLOOKUP(#REF!,[1]Proyectos!$D$6:$E$9,2,FALSE)</f>
        <v>#REF!</v>
      </c>
      <c r="E449" s="9" t="e">
        <f>VLOOKUP(#REF!,[1]Proyectos!$B$12:$C$22,2,FALSE)</f>
        <v>#REF!</v>
      </c>
      <c r="F449" s="9" t="e">
        <f>VLOOKUP(AC449,[1]Indi!$B$9:$C$36,2,FALSE)</f>
        <v>#N/A</v>
      </c>
      <c r="G449" s="9" t="str">
        <f>+IFERROR(IF(D449="MISIONAL",VLOOKUP(#REF!,[1]Actividades!$B$12:$C$25,2,FALSE),IF(D449="TASAS",VLOOKUP(#REF!,[1]Actividades!$B$26:$C$34,2,FALSE),IF(D449="MIPG",VLOOKUP(#REF!,[1]Actividades!$B$35:$C$41,2,FALSE),IF(D449="INFRA",VLOOKUP(#REF!,[1]Actividades!$B$42:$C$44,2,FALSE),"")))),"")</f>
        <v/>
      </c>
      <c r="H449" s="3"/>
      <c r="I449" s="7" t="s">
        <v>919</v>
      </c>
      <c r="J449" s="10" t="s">
        <v>663</v>
      </c>
      <c r="K449" s="10" t="s">
        <v>178</v>
      </c>
      <c r="L449" s="7" t="s">
        <v>185</v>
      </c>
      <c r="M449" s="7" t="s">
        <v>8</v>
      </c>
      <c r="N449" s="7" t="s">
        <v>467</v>
      </c>
      <c r="O449" s="183" t="s">
        <v>7</v>
      </c>
      <c r="P449" s="7" t="s">
        <v>154</v>
      </c>
      <c r="Q449" s="146">
        <v>100000000</v>
      </c>
      <c r="R449" s="35"/>
      <c r="S449" s="8"/>
      <c r="T449" s="8"/>
      <c r="U449" s="8"/>
      <c r="V449" s="35">
        <f t="shared" si="29"/>
        <v>100000000</v>
      </c>
      <c r="W449" s="35">
        <f t="shared" si="30"/>
        <v>100000000</v>
      </c>
      <c r="X449" s="26"/>
      <c r="Y449" s="10" t="s">
        <v>19</v>
      </c>
      <c r="Z449" s="147">
        <v>202300000000060</v>
      </c>
      <c r="AA449" s="147" t="s">
        <v>24</v>
      </c>
      <c r="AB449" s="10" t="str">
        <f t="shared" si="28"/>
        <v>3202060</v>
      </c>
      <c r="AC449" s="10"/>
      <c r="AD449" s="10" t="s">
        <v>126</v>
      </c>
      <c r="AE449" s="3"/>
      <c r="AF449" s="3"/>
      <c r="AG449" s="3"/>
      <c r="AH449" s="3"/>
      <c r="AI449" s="3"/>
      <c r="AJ449" s="3"/>
      <c r="AK449" s="3"/>
      <c r="AL449" s="3"/>
      <c r="AM449" s="3"/>
      <c r="AN449" s="3"/>
      <c r="AO449" s="3"/>
      <c r="AP449" s="3"/>
      <c r="AQ449" s="3"/>
      <c r="AR449" s="3"/>
    </row>
    <row r="450" spans="1:44" ht="51" customHeight="1" x14ac:dyDescent="0.3">
      <c r="A450" s="9" t="s">
        <v>0</v>
      </c>
      <c r="B450" s="9" t="e">
        <f>VLOOKUP(#REF!,[1]Dpto!$G$2:$I$1125,2,FALSE)</f>
        <v>#REF!</v>
      </c>
      <c r="C450" s="9" t="str">
        <f>VLOOKUP(X450,[1]Proyectos!$B$2:$D$3,3,FALSE)</f>
        <v>CONSER</v>
      </c>
      <c r="D450" s="9" t="e">
        <f>VLOOKUP(#REF!,[1]Proyectos!$D$6:$E$9,2,FALSE)</f>
        <v>#REF!</v>
      </c>
      <c r="E450" s="9" t="e">
        <f>VLOOKUP(#REF!,[1]Proyectos!$B$12:$C$22,2,FALSE)</f>
        <v>#REF!</v>
      </c>
      <c r="F450" s="9" t="e">
        <f>VLOOKUP(AC450,[1]Indi!$B$9:$C$36,2,FALSE)</f>
        <v>#N/A</v>
      </c>
      <c r="G450" s="9" t="str">
        <f>+IFERROR(IF(D450="MISIONAL",VLOOKUP(#REF!,[1]Actividades!$B$12:$C$25,2,FALSE),IF(D450="TASAS",VLOOKUP(#REF!,[1]Actividades!$B$26:$C$34,2,FALSE),IF(D450="MIPG",VLOOKUP(#REF!,[1]Actividades!$B$35:$C$41,2,FALSE),IF(D450="INFRA",VLOOKUP(#REF!,[1]Actividades!$B$42:$C$44,2,FALSE),"")))),"")</f>
        <v/>
      </c>
      <c r="H450" s="3"/>
      <c r="I450" s="7" t="s">
        <v>1669</v>
      </c>
      <c r="J450" s="10" t="s">
        <v>663</v>
      </c>
      <c r="K450" s="10" t="s">
        <v>178</v>
      </c>
      <c r="L450" s="7" t="s">
        <v>185</v>
      </c>
      <c r="M450" s="7" t="s">
        <v>103</v>
      </c>
      <c r="N450" s="7" t="s">
        <v>466</v>
      </c>
      <c r="O450" s="183" t="s">
        <v>7</v>
      </c>
      <c r="P450" s="7" t="s">
        <v>6</v>
      </c>
      <c r="Q450" s="146">
        <v>48409566</v>
      </c>
      <c r="R450" s="35">
        <v>133133</v>
      </c>
      <c r="S450" s="8"/>
      <c r="T450" s="8"/>
      <c r="U450" s="8"/>
      <c r="V450" s="35">
        <f t="shared" si="29"/>
        <v>48276433</v>
      </c>
      <c r="W450" s="35">
        <f t="shared" si="30"/>
        <v>48276433</v>
      </c>
      <c r="X450" s="26" t="s">
        <v>465</v>
      </c>
      <c r="Y450" s="10" t="s">
        <v>19</v>
      </c>
      <c r="Z450" s="147">
        <v>202300000000060</v>
      </c>
      <c r="AA450" s="147" t="s">
        <v>24</v>
      </c>
      <c r="AB450" s="10" t="str">
        <f t="shared" si="28"/>
        <v>3202060</v>
      </c>
      <c r="AC450" s="10"/>
      <c r="AD450" s="10" t="s">
        <v>239</v>
      </c>
      <c r="AE450" s="3"/>
      <c r="AF450" s="3"/>
      <c r="AG450" s="3"/>
      <c r="AH450" s="3"/>
      <c r="AI450" s="3"/>
      <c r="AJ450" s="3"/>
      <c r="AK450" s="3"/>
      <c r="AL450" s="3"/>
      <c r="AM450" s="3"/>
      <c r="AN450" s="3"/>
      <c r="AO450" s="3"/>
      <c r="AP450" s="3"/>
      <c r="AQ450" s="3"/>
      <c r="AR450" s="3"/>
    </row>
    <row r="451" spans="1:44" ht="51" customHeight="1" x14ac:dyDescent="0.3">
      <c r="A451" s="9" t="s">
        <v>0</v>
      </c>
      <c r="B451" s="9" t="e">
        <f>VLOOKUP(#REF!,[1]Dpto!$G$2:$I$1125,2,FALSE)</f>
        <v>#REF!</v>
      </c>
      <c r="C451" s="9" t="str">
        <f>VLOOKUP(X451,[1]Proyectos!$B$2:$D$3,3,FALSE)</f>
        <v>CONSER</v>
      </c>
      <c r="D451" s="9" t="e">
        <f>VLOOKUP(#REF!,[1]Proyectos!$D$6:$E$9,2,FALSE)</f>
        <v>#REF!</v>
      </c>
      <c r="E451" s="9" t="e">
        <f>VLOOKUP(#REF!,[1]Proyectos!$B$12:$C$22,2,FALSE)</f>
        <v>#REF!</v>
      </c>
      <c r="F451" s="9" t="e">
        <f>VLOOKUP(AC451,[1]Indi!$B$9:$C$36,2,FALSE)</f>
        <v>#N/A</v>
      </c>
      <c r="G451" s="9" t="str">
        <f>+IFERROR(IF(D451="MISIONAL",VLOOKUP(#REF!,[1]Actividades!$B$12:$C$25,2,FALSE),IF(D451="TASAS",VLOOKUP(#REF!,[1]Actividades!$B$26:$C$34,2,FALSE),IF(D451="MIPG",VLOOKUP(#REF!,[1]Actividades!$B$35:$C$41,2,FALSE),IF(D451="INFRA",VLOOKUP(#REF!,[1]Actividades!$B$42:$C$44,2,FALSE),"")))),"")</f>
        <v/>
      </c>
      <c r="H451" s="3"/>
      <c r="I451" s="7" t="s">
        <v>1670</v>
      </c>
      <c r="J451" s="10" t="s">
        <v>663</v>
      </c>
      <c r="K451" s="10" t="s">
        <v>178</v>
      </c>
      <c r="L451" s="7" t="s">
        <v>185</v>
      </c>
      <c r="M451" s="7" t="s">
        <v>103</v>
      </c>
      <c r="N451" s="149" t="s">
        <v>466</v>
      </c>
      <c r="O451" s="183" t="s">
        <v>7</v>
      </c>
      <c r="P451" s="7" t="s">
        <v>6</v>
      </c>
      <c r="Q451" s="146">
        <v>27605001</v>
      </c>
      <c r="R451" s="35">
        <v>67701</v>
      </c>
      <c r="S451" s="8"/>
      <c r="T451" s="8"/>
      <c r="U451" s="8"/>
      <c r="V451" s="35">
        <f t="shared" si="29"/>
        <v>27537300</v>
      </c>
      <c r="W451" s="35">
        <f t="shared" si="30"/>
        <v>27537300</v>
      </c>
      <c r="X451" s="26" t="s">
        <v>465</v>
      </c>
      <c r="Y451" s="10" t="s">
        <v>19</v>
      </c>
      <c r="Z451" s="147">
        <v>202300000000060</v>
      </c>
      <c r="AA451" s="147" t="s">
        <v>24</v>
      </c>
      <c r="AB451" s="10" t="str">
        <f t="shared" si="28"/>
        <v>3202060</v>
      </c>
      <c r="AC451" s="10"/>
      <c r="AD451" s="10" t="s">
        <v>137</v>
      </c>
      <c r="AE451" s="3"/>
      <c r="AF451" s="3"/>
      <c r="AG451" s="3"/>
      <c r="AH451" s="3"/>
      <c r="AI451" s="3"/>
      <c r="AJ451" s="3"/>
      <c r="AK451" s="3"/>
      <c r="AL451" s="3"/>
      <c r="AM451" s="3"/>
      <c r="AN451" s="3"/>
      <c r="AO451" s="3"/>
      <c r="AP451" s="3"/>
      <c r="AQ451" s="3"/>
      <c r="AR451" s="3"/>
    </row>
    <row r="452" spans="1:44" ht="51" customHeight="1" x14ac:dyDescent="0.3">
      <c r="A452" s="9" t="s">
        <v>0</v>
      </c>
      <c r="B452" s="9" t="e">
        <f>VLOOKUP(#REF!,[1]Dpto!$G$2:$I$1125,2,FALSE)</f>
        <v>#REF!</v>
      </c>
      <c r="C452" s="9" t="e">
        <f>VLOOKUP(X452,[1]Proyectos!$B$2:$D$3,3,FALSE)</f>
        <v>#N/A</v>
      </c>
      <c r="D452" s="9" t="e">
        <f>VLOOKUP(#REF!,[1]Proyectos!$D$6:$E$9,2,FALSE)</f>
        <v>#REF!</v>
      </c>
      <c r="E452" s="9" t="e">
        <f>VLOOKUP(#REF!,[1]Proyectos!$B$12:$C$22,2,FALSE)</f>
        <v>#REF!</v>
      </c>
      <c r="F452" s="9" t="e">
        <f>VLOOKUP(AC452,[1]Indi!$B$9:$C$36,2,FALSE)</f>
        <v>#N/A</v>
      </c>
      <c r="G452" s="9" t="str">
        <f>+IFERROR(IF(D452="MISIONAL",VLOOKUP(#REF!,[1]Actividades!$B$12:$C$25,2,FALSE),IF(D452="TASAS",VLOOKUP(#REF!,[1]Actividades!$B$26:$C$34,2,FALSE),IF(D452="MIPG",VLOOKUP(#REF!,[1]Actividades!$B$35:$C$41,2,FALSE),IF(D452="INFRA",VLOOKUP(#REF!,[1]Actividades!$B$42:$C$44,2,FALSE),"")))),"")</f>
        <v/>
      </c>
      <c r="H452" s="3"/>
      <c r="I452" s="7" t="s">
        <v>922</v>
      </c>
      <c r="J452" s="10" t="s">
        <v>663</v>
      </c>
      <c r="K452" s="10" t="s">
        <v>178</v>
      </c>
      <c r="L452" s="7" t="s">
        <v>184</v>
      </c>
      <c r="M452" s="7" t="s">
        <v>13</v>
      </c>
      <c r="N452" s="7" t="s">
        <v>467</v>
      </c>
      <c r="O452" s="183" t="s">
        <v>7</v>
      </c>
      <c r="P452" s="7" t="s">
        <v>6</v>
      </c>
      <c r="Q452" s="146">
        <v>70955109</v>
      </c>
      <c r="R452" s="35">
        <v>123942</v>
      </c>
      <c r="S452" s="8"/>
      <c r="T452" s="8"/>
      <c r="U452" s="8"/>
      <c r="V452" s="35">
        <f t="shared" si="29"/>
        <v>70831167</v>
      </c>
      <c r="W452" s="35">
        <f t="shared" si="30"/>
        <v>70831167</v>
      </c>
      <c r="X452" s="26"/>
      <c r="Y452" s="10" t="s">
        <v>19</v>
      </c>
      <c r="Z452" s="147">
        <v>202300000000060</v>
      </c>
      <c r="AA452" s="147" t="s">
        <v>30</v>
      </c>
      <c r="AB452" s="10" t="str">
        <f t="shared" si="28"/>
        <v>3202008</v>
      </c>
      <c r="AC452" s="10"/>
      <c r="AD452" s="10" t="s">
        <v>123</v>
      </c>
      <c r="AE452" s="3"/>
      <c r="AF452" s="3"/>
      <c r="AG452" s="3"/>
      <c r="AH452" s="3"/>
      <c r="AI452" s="3"/>
      <c r="AJ452" s="3"/>
      <c r="AK452" s="3"/>
      <c r="AL452" s="3"/>
      <c r="AM452" s="3"/>
      <c r="AN452" s="3"/>
      <c r="AO452" s="3"/>
      <c r="AP452" s="3"/>
      <c r="AQ452" s="3"/>
      <c r="AR452" s="3"/>
    </row>
    <row r="453" spans="1:44" ht="51" customHeight="1" x14ac:dyDescent="0.3">
      <c r="A453" s="9" t="s">
        <v>0</v>
      </c>
      <c r="B453" s="9" t="e">
        <f>VLOOKUP(#REF!,[1]Dpto!$G$2:$I$1125,2,FALSE)</f>
        <v>#REF!</v>
      </c>
      <c r="C453" s="9" t="e">
        <f>VLOOKUP(X453,[1]Proyectos!$B$2:$D$3,3,FALSE)</f>
        <v>#N/A</v>
      </c>
      <c r="D453" s="9" t="e">
        <f>VLOOKUP(#REF!,[1]Proyectos!$D$6:$E$9,2,FALSE)</f>
        <v>#REF!</v>
      </c>
      <c r="E453" s="9" t="e">
        <f>VLOOKUP(#REF!,[1]Proyectos!$B$12:$C$22,2,FALSE)</f>
        <v>#REF!</v>
      </c>
      <c r="F453" s="9" t="e">
        <f>VLOOKUP(AC453,[1]Indi!$B$9:$C$36,2,FALSE)</f>
        <v>#N/A</v>
      </c>
      <c r="G453" s="9" t="str">
        <f>+IFERROR(IF(D453="MISIONAL",VLOOKUP(#REF!,[1]Actividades!$B$12:$C$25,2,FALSE),IF(D453="TASAS",VLOOKUP(#REF!,[1]Actividades!$B$26:$C$34,2,FALSE),IF(D453="MIPG",VLOOKUP(#REF!,[1]Actividades!$B$35:$C$41,2,FALSE),IF(D453="INFRA",VLOOKUP(#REF!,[1]Actividades!$B$42:$C$44,2,FALSE),"")))),"")</f>
        <v/>
      </c>
      <c r="H453" s="3"/>
      <c r="I453" s="7" t="s">
        <v>923</v>
      </c>
      <c r="J453" s="10" t="s">
        <v>663</v>
      </c>
      <c r="K453" s="10" t="s">
        <v>178</v>
      </c>
      <c r="L453" s="7" t="s">
        <v>184</v>
      </c>
      <c r="M453" s="149" t="s">
        <v>8</v>
      </c>
      <c r="N453" s="149" t="s">
        <v>467</v>
      </c>
      <c r="O453" s="183" t="s">
        <v>7</v>
      </c>
      <c r="P453" s="149" t="s">
        <v>6</v>
      </c>
      <c r="Q453" s="146">
        <v>48518593</v>
      </c>
      <c r="R453" s="35">
        <v>56193</v>
      </c>
      <c r="S453" s="8"/>
      <c r="T453" s="8"/>
      <c r="U453" s="8"/>
      <c r="V453" s="35">
        <f t="shared" si="29"/>
        <v>48462400</v>
      </c>
      <c r="W453" s="35">
        <f t="shared" si="30"/>
        <v>48462400</v>
      </c>
      <c r="X453" s="26"/>
      <c r="Y453" s="10" t="s">
        <v>19</v>
      </c>
      <c r="Z453" s="147">
        <v>202300000000060</v>
      </c>
      <c r="AA453" s="147" t="s">
        <v>30</v>
      </c>
      <c r="AB453" s="10" t="str">
        <f t="shared" si="28"/>
        <v>3202008</v>
      </c>
      <c r="AC453" s="10"/>
      <c r="AD453" s="10" t="s">
        <v>123</v>
      </c>
      <c r="AE453" s="3"/>
      <c r="AF453" s="3"/>
      <c r="AG453" s="3"/>
      <c r="AH453" s="3"/>
      <c r="AI453" s="3"/>
      <c r="AJ453" s="3"/>
      <c r="AK453" s="3"/>
      <c r="AL453" s="3"/>
      <c r="AM453" s="3"/>
      <c r="AN453" s="3"/>
      <c r="AO453" s="3"/>
      <c r="AP453" s="3"/>
      <c r="AQ453" s="3"/>
      <c r="AR453" s="3"/>
    </row>
    <row r="454" spans="1:44" ht="51" customHeight="1" x14ac:dyDescent="0.3">
      <c r="A454" s="9" t="s">
        <v>0</v>
      </c>
      <c r="B454" s="9" t="e">
        <f>VLOOKUP(#REF!,[1]Dpto!$G$2:$I$1125,2,FALSE)</f>
        <v>#REF!</v>
      </c>
      <c r="C454" s="9" t="str">
        <f>VLOOKUP(X454,[1]Proyectos!$B$2:$D$3,3,FALSE)</f>
        <v>CONSER</v>
      </c>
      <c r="D454" s="9" t="e">
        <f>VLOOKUP(#REF!,[1]Proyectos!$D$6:$E$9,2,FALSE)</f>
        <v>#REF!</v>
      </c>
      <c r="E454" s="9" t="e">
        <f>VLOOKUP(#REF!,[1]Proyectos!$B$12:$C$22,2,FALSE)</f>
        <v>#REF!</v>
      </c>
      <c r="F454" s="9" t="e">
        <f>VLOOKUP(AC454,[1]Indi!$B$9:$C$36,2,FALSE)</f>
        <v>#N/A</v>
      </c>
      <c r="G454" s="9" t="str">
        <f>+IFERROR(IF(D454="MISIONAL",VLOOKUP(#REF!,[1]Actividades!$B$12:$C$25,2,FALSE),IF(D454="TASAS",VLOOKUP(#REF!,[1]Actividades!$B$26:$C$34,2,FALSE),IF(D454="MIPG",VLOOKUP(#REF!,[1]Actividades!$B$35:$C$41,2,FALSE),IF(D454="INFRA",VLOOKUP(#REF!,[1]Actividades!$B$42:$C$44,2,FALSE),"")))),"")</f>
        <v/>
      </c>
      <c r="H454" s="3"/>
      <c r="I454" s="7" t="s">
        <v>1671</v>
      </c>
      <c r="J454" s="10" t="s">
        <v>663</v>
      </c>
      <c r="K454" s="10" t="s">
        <v>178</v>
      </c>
      <c r="L454" s="7" t="s">
        <v>184</v>
      </c>
      <c r="M454" s="149" t="s">
        <v>103</v>
      </c>
      <c r="N454" s="149" t="s">
        <v>466</v>
      </c>
      <c r="O454" s="183" t="s">
        <v>7</v>
      </c>
      <c r="P454" s="149" t="s">
        <v>6</v>
      </c>
      <c r="Q454" s="146">
        <v>18360662</v>
      </c>
      <c r="R454" s="35">
        <v>154717</v>
      </c>
      <c r="S454" s="8"/>
      <c r="T454" s="8"/>
      <c r="U454" s="8"/>
      <c r="V454" s="35">
        <f t="shared" si="29"/>
        <v>18205945</v>
      </c>
      <c r="W454" s="35">
        <f t="shared" si="30"/>
        <v>18205945</v>
      </c>
      <c r="X454" s="26" t="s">
        <v>465</v>
      </c>
      <c r="Y454" s="10" t="s">
        <v>19</v>
      </c>
      <c r="Z454" s="147">
        <v>202300000000060</v>
      </c>
      <c r="AA454" s="147" t="s">
        <v>30</v>
      </c>
      <c r="AB454" s="10" t="str">
        <f t="shared" ref="AB454:AB509" si="31">MID(I454,SEARCH("-",I454)+1,SEARCH("-",I454,SEARCH("-",I454)+1)-SEARCH("-",I454)-1)</f>
        <v>3202008</v>
      </c>
      <c r="AC454" s="10"/>
      <c r="AD454" s="10" t="s">
        <v>135</v>
      </c>
      <c r="AE454" s="3"/>
      <c r="AF454" s="3"/>
      <c r="AG454" s="3"/>
      <c r="AH454" s="3"/>
      <c r="AI454" s="3"/>
      <c r="AJ454" s="3"/>
      <c r="AK454" s="3"/>
      <c r="AL454" s="3"/>
      <c r="AM454" s="3"/>
      <c r="AN454" s="3"/>
      <c r="AO454" s="3"/>
      <c r="AP454" s="3"/>
      <c r="AQ454" s="3"/>
      <c r="AR454" s="3"/>
    </row>
    <row r="455" spans="1:44" ht="51" customHeight="1" x14ac:dyDescent="0.3">
      <c r="A455" s="9" t="s">
        <v>0</v>
      </c>
      <c r="B455" s="9" t="e">
        <f>VLOOKUP(#REF!,[1]Dpto!$G$2:$I$1125,2,FALSE)</f>
        <v>#REF!</v>
      </c>
      <c r="C455" s="9" t="e">
        <f>VLOOKUP(X455,[1]Proyectos!$B$2:$D$3,3,FALSE)</f>
        <v>#N/A</v>
      </c>
      <c r="D455" s="9" t="e">
        <f>VLOOKUP(#REF!,[1]Proyectos!$D$6:$E$9,2,FALSE)</f>
        <v>#REF!</v>
      </c>
      <c r="E455" s="9" t="e">
        <f>VLOOKUP(#REF!,[1]Proyectos!$B$12:$C$22,2,FALSE)</f>
        <v>#REF!</v>
      </c>
      <c r="F455" s="9" t="e">
        <f>VLOOKUP(AC455,[1]Indi!$B$9:$C$36,2,FALSE)</f>
        <v>#N/A</v>
      </c>
      <c r="G455" s="9" t="str">
        <f>+IFERROR(IF(D455="MISIONAL",VLOOKUP(#REF!,[1]Actividades!$B$12:$C$25,2,FALSE),IF(D455="TASAS",VLOOKUP(#REF!,[1]Actividades!$B$26:$C$34,2,FALSE),IF(D455="MIPG",VLOOKUP(#REF!,[1]Actividades!$B$35:$C$41,2,FALSE),IF(D455="INFRA",VLOOKUP(#REF!,[1]Actividades!$B$42:$C$44,2,FALSE),"")))),"")</f>
        <v/>
      </c>
      <c r="H455" s="3"/>
      <c r="I455" s="7" t="s">
        <v>925</v>
      </c>
      <c r="J455" s="10" t="s">
        <v>663</v>
      </c>
      <c r="K455" s="10" t="s">
        <v>178</v>
      </c>
      <c r="L455" s="7" t="s">
        <v>184</v>
      </c>
      <c r="M455" s="149" t="s">
        <v>13</v>
      </c>
      <c r="N455" s="10" t="s">
        <v>467</v>
      </c>
      <c r="O455" s="183" t="s">
        <v>7</v>
      </c>
      <c r="P455" s="149" t="s">
        <v>6</v>
      </c>
      <c r="Q455" s="146">
        <v>30057486</v>
      </c>
      <c r="R455" s="35">
        <v>2750231</v>
      </c>
      <c r="S455" s="8"/>
      <c r="T455" s="8"/>
      <c r="U455" s="8"/>
      <c r="V455" s="35">
        <f t="shared" si="29"/>
        <v>27307255</v>
      </c>
      <c r="W455" s="35">
        <f t="shared" si="30"/>
        <v>27307255</v>
      </c>
      <c r="X455" s="26"/>
      <c r="Y455" s="10" t="s">
        <v>19</v>
      </c>
      <c r="Z455" s="147">
        <v>202300000000060</v>
      </c>
      <c r="AA455" s="147" t="s">
        <v>30</v>
      </c>
      <c r="AB455" s="10" t="str">
        <f t="shared" si="31"/>
        <v>3202008</v>
      </c>
      <c r="AC455" s="10"/>
      <c r="AD455" s="10" t="s">
        <v>135</v>
      </c>
      <c r="AE455" s="3"/>
      <c r="AF455" s="3"/>
      <c r="AG455" s="3"/>
      <c r="AH455" s="3"/>
      <c r="AI455" s="3"/>
      <c r="AJ455" s="3"/>
      <c r="AK455" s="3"/>
      <c r="AL455" s="3"/>
      <c r="AM455" s="3"/>
      <c r="AN455" s="3"/>
      <c r="AO455" s="3"/>
      <c r="AP455" s="3"/>
      <c r="AQ455" s="3"/>
      <c r="AR455" s="3"/>
    </row>
    <row r="456" spans="1:44" ht="51" customHeight="1" x14ac:dyDescent="0.3">
      <c r="A456" s="9" t="s">
        <v>0</v>
      </c>
      <c r="B456" s="9" t="e">
        <f>VLOOKUP(#REF!,[1]Dpto!$G$2:$I$1125,2,FALSE)</f>
        <v>#REF!</v>
      </c>
      <c r="C456" s="9" t="e">
        <f>VLOOKUP(X456,[1]Proyectos!$B$2:$D$3,3,FALSE)</f>
        <v>#N/A</v>
      </c>
      <c r="D456" s="9" t="e">
        <f>VLOOKUP(#REF!,[1]Proyectos!$D$6:$E$9,2,FALSE)</f>
        <v>#REF!</v>
      </c>
      <c r="E456" s="9" t="e">
        <f>VLOOKUP(#REF!,[1]Proyectos!$B$12:$C$22,2,FALSE)</f>
        <v>#REF!</v>
      </c>
      <c r="F456" s="9" t="e">
        <f>VLOOKUP(AC456,[1]Indi!$B$9:$C$36,2,FALSE)</f>
        <v>#N/A</v>
      </c>
      <c r="G456" s="9" t="str">
        <f>+IFERROR(IF(D456="MISIONAL",VLOOKUP(#REF!,[1]Actividades!$B$12:$C$25,2,FALSE),IF(D456="TASAS",VLOOKUP(#REF!,[1]Actividades!$B$26:$C$34,2,FALSE),IF(D456="MIPG",VLOOKUP(#REF!,[1]Actividades!$B$35:$C$41,2,FALSE),IF(D456="INFRA",VLOOKUP(#REF!,[1]Actividades!$B$42:$C$44,2,FALSE),"")))),"")</f>
        <v/>
      </c>
      <c r="H456" s="3"/>
      <c r="I456" s="7" t="s">
        <v>926</v>
      </c>
      <c r="J456" s="10" t="s">
        <v>663</v>
      </c>
      <c r="K456" s="10" t="s">
        <v>178</v>
      </c>
      <c r="L456" s="7" t="s">
        <v>184</v>
      </c>
      <c r="M456" s="149" t="s">
        <v>8</v>
      </c>
      <c r="N456" s="10" t="s">
        <v>467</v>
      </c>
      <c r="O456" s="183" t="s">
        <v>7</v>
      </c>
      <c r="P456" s="149" t="s">
        <v>6</v>
      </c>
      <c r="Q456" s="146">
        <v>18234523</v>
      </c>
      <c r="R456" s="35">
        <v>10234523</v>
      </c>
      <c r="S456" s="8"/>
      <c r="T456" s="8"/>
      <c r="U456" s="8"/>
      <c r="V456" s="35">
        <f t="shared" si="29"/>
        <v>8000000</v>
      </c>
      <c r="W456" s="35">
        <f t="shared" si="30"/>
        <v>8000000</v>
      </c>
      <c r="X456" s="26"/>
      <c r="Y456" s="10" t="s">
        <v>19</v>
      </c>
      <c r="Z456" s="147">
        <v>202300000000060</v>
      </c>
      <c r="AA456" s="147" t="s">
        <v>30</v>
      </c>
      <c r="AB456" s="10" t="str">
        <f t="shared" si="31"/>
        <v>3202008</v>
      </c>
      <c r="AC456" s="10"/>
      <c r="AD456" s="10" t="s">
        <v>135</v>
      </c>
      <c r="AE456" s="3"/>
      <c r="AF456" s="3"/>
      <c r="AG456" s="3"/>
      <c r="AH456" s="3"/>
      <c r="AI456" s="3"/>
      <c r="AJ456" s="3"/>
      <c r="AK456" s="3"/>
      <c r="AL456" s="3"/>
      <c r="AM456" s="3"/>
      <c r="AN456" s="3"/>
      <c r="AO456" s="3"/>
      <c r="AP456" s="3"/>
      <c r="AQ456" s="3"/>
      <c r="AR456" s="3"/>
    </row>
    <row r="457" spans="1:44" ht="51" customHeight="1" x14ac:dyDescent="0.3">
      <c r="A457" s="9" t="s">
        <v>0</v>
      </c>
      <c r="B457" s="9" t="e">
        <f>VLOOKUP(#REF!,[1]Dpto!$G$2:$I$1125,2,FALSE)</f>
        <v>#REF!</v>
      </c>
      <c r="C457" s="9" t="str">
        <f>VLOOKUP(X457,[1]Proyectos!$B$2:$D$3,3,FALSE)</f>
        <v>CONSER</v>
      </c>
      <c r="D457" s="9" t="e">
        <f>VLOOKUP(#REF!,[1]Proyectos!$D$6:$E$9,2,FALSE)</f>
        <v>#REF!</v>
      </c>
      <c r="E457" s="9" t="e">
        <f>VLOOKUP(#REF!,[1]Proyectos!$B$12:$C$22,2,FALSE)</f>
        <v>#REF!</v>
      </c>
      <c r="F457" s="9" t="e">
        <f>VLOOKUP(AC457,[1]Indi!$B$9:$C$36,2,FALSE)</f>
        <v>#N/A</v>
      </c>
      <c r="G457" s="9" t="str">
        <f>+IFERROR(IF(D457="MISIONAL",VLOOKUP(#REF!,[1]Actividades!$B$12:$C$25,2,FALSE),IF(D457="TASAS",VLOOKUP(#REF!,[1]Actividades!$B$26:$C$34,2,FALSE),IF(D457="MIPG",VLOOKUP(#REF!,[1]Actividades!$B$35:$C$41,2,FALSE),IF(D457="INFRA",VLOOKUP(#REF!,[1]Actividades!$B$42:$C$44,2,FALSE),"")))),"")</f>
        <v/>
      </c>
      <c r="H457" s="3"/>
      <c r="I457" s="7" t="s">
        <v>1672</v>
      </c>
      <c r="J457" s="10" t="s">
        <v>663</v>
      </c>
      <c r="K457" s="10" t="s">
        <v>178</v>
      </c>
      <c r="L457" s="7" t="s">
        <v>184</v>
      </c>
      <c r="M457" s="7" t="s">
        <v>103</v>
      </c>
      <c r="N457" s="10" t="s">
        <v>466</v>
      </c>
      <c r="O457" s="183" t="s">
        <v>7</v>
      </c>
      <c r="P457" s="7" t="s">
        <v>6</v>
      </c>
      <c r="Q457" s="146">
        <v>120686424</v>
      </c>
      <c r="R457" s="35">
        <v>130759</v>
      </c>
      <c r="S457" s="8"/>
      <c r="T457" s="8"/>
      <c r="U457" s="8"/>
      <c r="V457" s="35">
        <f t="shared" si="29"/>
        <v>120555665</v>
      </c>
      <c r="W457" s="35">
        <f t="shared" si="30"/>
        <v>120555665</v>
      </c>
      <c r="X457" s="26" t="s">
        <v>465</v>
      </c>
      <c r="Y457" s="10" t="s">
        <v>19</v>
      </c>
      <c r="Z457" s="147">
        <v>202300000000060</v>
      </c>
      <c r="AA457" s="147" t="s">
        <v>30</v>
      </c>
      <c r="AB457" s="10" t="str">
        <f t="shared" si="31"/>
        <v>3202008</v>
      </c>
      <c r="AC457" s="10"/>
      <c r="AD457" s="10" t="s">
        <v>492</v>
      </c>
      <c r="AE457" s="3"/>
      <c r="AF457" s="3"/>
      <c r="AG457" s="3"/>
      <c r="AH457" s="3"/>
      <c r="AI457" s="3"/>
      <c r="AJ457" s="3"/>
      <c r="AK457" s="3"/>
      <c r="AL457" s="3"/>
      <c r="AM457" s="3"/>
      <c r="AN457" s="3"/>
      <c r="AO457" s="3"/>
      <c r="AP457" s="3"/>
      <c r="AQ457" s="3"/>
      <c r="AR457" s="3"/>
    </row>
    <row r="458" spans="1:44" ht="51" customHeight="1" x14ac:dyDescent="0.3">
      <c r="A458" s="9" t="s">
        <v>0</v>
      </c>
      <c r="B458" s="9" t="e">
        <f>VLOOKUP(#REF!,[1]Dpto!$G$2:$I$1125,2,FALSE)</f>
        <v>#REF!</v>
      </c>
      <c r="C458" s="9" t="str">
        <f>VLOOKUP(X458,[1]Proyectos!$B$2:$D$3,3,FALSE)</f>
        <v>CONSER</v>
      </c>
      <c r="D458" s="9" t="e">
        <f>VLOOKUP(#REF!,[1]Proyectos!$D$6:$E$9,2,FALSE)</f>
        <v>#REF!</v>
      </c>
      <c r="E458" s="9" t="e">
        <f>VLOOKUP(#REF!,[1]Proyectos!$B$12:$C$22,2,FALSE)</f>
        <v>#REF!</v>
      </c>
      <c r="F458" s="9" t="e">
        <f>VLOOKUP(AC458,[1]Indi!$B$9:$C$36,2,FALSE)</f>
        <v>#N/A</v>
      </c>
      <c r="G458" s="9" t="str">
        <f>+IFERROR(IF(D458="MISIONAL",VLOOKUP(#REF!,[1]Actividades!$B$12:$C$25,2,FALSE),IF(D458="TASAS",VLOOKUP(#REF!,[1]Actividades!$B$26:$C$34,2,FALSE),IF(D458="MIPG",VLOOKUP(#REF!,[1]Actividades!$B$35:$C$41,2,FALSE),IF(D458="INFRA",VLOOKUP(#REF!,[1]Actividades!$B$42:$C$44,2,FALSE),"")))),"")</f>
        <v/>
      </c>
      <c r="H458" s="3"/>
      <c r="I458" s="7" t="s">
        <v>1673</v>
      </c>
      <c r="J458" s="10" t="s">
        <v>663</v>
      </c>
      <c r="K458" s="10" t="s">
        <v>178</v>
      </c>
      <c r="L458" s="7" t="s">
        <v>184</v>
      </c>
      <c r="M458" s="7" t="s">
        <v>103</v>
      </c>
      <c r="N458" s="10" t="s">
        <v>466</v>
      </c>
      <c r="O458" s="183" t="s">
        <v>7</v>
      </c>
      <c r="P458" s="7" t="s">
        <v>6</v>
      </c>
      <c r="Q458" s="146">
        <v>202449362</v>
      </c>
      <c r="R458" s="35">
        <v>625789</v>
      </c>
      <c r="S458" s="8"/>
      <c r="T458" s="8"/>
      <c r="U458" s="8"/>
      <c r="V458" s="35">
        <f t="shared" si="29"/>
        <v>201823573</v>
      </c>
      <c r="W458" s="35">
        <f t="shared" si="30"/>
        <v>201823573</v>
      </c>
      <c r="X458" s="26" t="s">
        <v>465</v>
      </c>
      <c r="Y458" s="10" t="s">
        <v>19</v>
      </c>
      <c r="Z458" s="147">
        <v>202300000000060</v>
      </c>
      <c r="AA458" s="147" t="s">
        <v>493</v>
      </c>
      <c r="AB458" s="10" t="str">
        <f t="shared" si="31"/>
        <v>3202032</v>
      </c>
      <c r="AC458" s="10"/>
      <c r="AD458" s="10" t="s">
        <v>128</v>
      </c>
      <c r="AE458" s="3"/>
      <c r="AF458" s="3"/>
      <c r="AG458" s="3"/>
      <c r="AH458" s="3"/>
      <c r="AI458" s="3"/>
      <c r="AJ458" s="3"/>
      <c r="AK458" s="3"/>
      <c r="AL458" s="3"/>
      <c r="AM458" s="3"/>
      <c r="AN458" s="3"/>
      <c r="AO458" s="3"/>
      <c r="AP458" s="3"/>
      <c r="AQ458" s="3"/>
      <c r="AR458" s="3"/>
    </row>
    <row r="459" spans="1:44" ht="51" customHeight="1" x14ac:dyDescent="0.3">
      <c r="A459" s="9" t="s">
        <v>0</v>
      </c>
      <c r="B459" s="9" t="e">
        <f>VLOOKUP(#REF!,[1]Dpto!$G$2:$I$1125,2,FALSE)</f>
        <v>#REF!</v>
      </c>
      <c r="C459" s="9" t="e">
        <f>VLOOKUP(X459,[1]Proyectos!$B$2:$D$3,3,FALSE)</f>
        <v>#N/A</v>
      </c>
      <c r="D459" s="9" t="e">
        <f>VLOOKUP(#REF!,[1]Proyectos!$D$6:$E$9,2,FALSE)</f>
        <v>#REF!</v>
      </c>
      <c r="E459" s="9" t="e">
        <f>VLOOKUP(#REF!,[1]Proyectos!$B$12:$C$22,2,FALSE)</f>
        <v>#REF!</v>
      </c>
      <c r="F459" s="9" t="e">
        <f>VLOOKUP(AC459,[1]Indi!$B$9:$C$36,2,FALSE)</f>
        <v>#N/A</v>
      </c>
      <c r="G459" s="9" t="str">
        <f>+IFERROR(IF(D459="MISIONAL",VLOOKUP(#REF!,[1]Actividades!$B$12:$C$25,2,FALSE),IF(D459="TASAS",VLOOKUP(#REF!,[1]Actividades!$B$26:$C$34,2,FALSE),IF(D459="MIPG",VLOOKUP(#REF!,[1]Actividades!$B$35:$C$41,2,FALSE),IF(D459="INFRA",VLOOKUP(#REF!,[1]Actividades!$B$42:$C$44,2,FALSE),"")))),"")</f>
        <v/>
      </c>
      <c r="H459" s="3"/>
      <c r="I459" s="7" t="s">
        <v>929</v>
      </c>
      <c r="J459" s="10" t="s">
        <v>663</v>
      </c>
      <c r="K459" s="10" t="s">
        <v>178</v>
      </c>
      <c r="L459" s="7" t="s">
        <v>184</v>
      </c>
      <c r="M459" s="7" t="s">
        <v>13</v>
      </c>
      <c r="N459" s="145" t="s">
        <v>467</v>
      </c>
      <c r="O459" s="183" t="s">
        <v>7</v>
      </c>
      <c r="P459" s="7" t="s">
        <v>6</v>
      </c>
      <c r="Q459" s="146">
        <v>10000000</v>
      </c>
      <c r="R459" s="35">
        <v>1067055</v>
      </c>
      <c r="S459" s="8"/>
      <c r="T459" s="8"/>
      <c r="U459" s="8"/>
      <c r="V459" s="35">
        <f t="shared" si="29"/>
        <v>8932945</v>
      </c>
      <c r="W459" s="35">
        <f t="shared" si="30"/>
        <v>8932945</v>
      </c>
      <c r="X459" s="26"/>
      <c r="Y459" s="10" t="s">
        <v>19</v>
      </c>
      <c r="Z459" s="147">
        <v>202300000000060</v>
      </c>
      <c r="AA459" s="147" t="s">
        <v>493</v>
      </c>
      <c r="AB459" s="10" t="str">
        <f t="shared" si="31"/>
        <v>3202032</v>
      </c>
      <c r="AC459" s="10"/>
      <c r="AD459" s="10" t="s">
        <v>128</v>
      </c>
      <c r="AE459" s="3"/>
      <c r="AF459" s="3"/>
      <c r="AG459" s="3"/>
      <c r="AH459" s="3"/>
      <c r="AI459" s="3"/>
      <c r="AJ459" s="3"/>
      <c r="AK459" s="3"/>
      <c r="AL459" s="3"/>
      <c r="AM459" s="3"/>
      <c r="AN459" s="3"/>
      <c r="AO459" s="3"/>
      <c r="AP459" s="3"/>
      <c r="AQ459" s="3"/>
      <c r="AR459" s="3"/>
    </row>
    <row r="460" spans="1:44" ht="51" customHeight="1" x14ac:dyDescent="0.3">
      <c r="A460" s="9" t="s">
        <v>0</v>
      </c>
      <c r="B460" s="9" t="e">
        <f>VLOOKUP(#REF!,[1]Dpto!$G$2:$I$1125,2,FALSE)</f>
        <v>#REF!</v>
      </c>
      <c r="C460" s="9" t="e">
        <f>VLOOKUP(X460,[1]Proyectos!$B$2:$D$3,3,FALSE)</f>
        <v>#N/A</v>
      </c>
      <c r="D460" s="9" t="e">
        <f>VLOOKUP(#REF!,[1]Proyectos!$D$6:$E$9,2,FALSE)</f>
        <v>#REF!</v>
      </c>
      <c r="E460" s="9" t="e">
        <f>VLOOKUP(#REF!,[1]Proyectos!$B$12:$C$22,2,FALSE)</f>
        <v>#REF!</v>
      </c>
      <c r="F460" s="9" t="e">
        <f>VLOOKUP(AC460,[1]Indi!$B$9:$C$36,2,FALSE)</f>
        <v>#N/A</v>
      </c>
      <c r="G460" s="9" t="str">
        <f>+IFERROR(IF(D460="MISIONAL",VLOOKUP(#REF!,[1]Actividades!$B$12:$C$25,2,FALSE),IF(D460="TASAS",VLOOKUP(#REF!,[1]Actividades!$B$26:$C$34,2,FALSE),IF(D460="MIPG",VLOOKUP(#REF!,[1]Actividades!$B$35:$C$41,2,FALSE),IF(D460="INFRA",VLOOKUP(#REF!,[1]Actividades!$B$42:$C$44,2,FALSE),"")))),"")</f>
        <v/>
      </c>
      <c r="H460" s="3"/>
      <c r="I460" s="7" t="s">
        <v>930</v>
      </c>
      <c r="J460" s="10" t="s">
        <v>663</v>
      </c>
      <c r="K460" s="10" t="s">
        <v>178</v>
      </c>
      <c r="L460" s="7" t="s">
        <v>184</v>
      </c>
      <c r="M460" s="7" t="s">
        <v>8</v>
      </c>
      <c r="N460" s="10" t="s">
        <v>467</v>
      </c>
      <c r="O460" s="183" t="s">
        <v>7</v>
      </c>
      <c r="P460" s="7" t="s">
        <v>6</v>
      </c>
      <c r="Q460" s="146">
        <v>63000000</v>
      </c>
      <c r="R460" s="35"/>
      <c r="S460" s="8"/>
      <c r="T460" s="8"/>
      <c r="U460" s="8"/>
      <c r="V460" s="35">
        <f t="shared" si="29"/>
        <v>63000000</v>
      </c>
      <c r="W460" s="35">
        <f t="shared" si="30"/>
        <v>63000000</v>
      </c>
      <c r="X460" s="26"/>
      <c r="Y460" s="10" t="s">
        <v>19</v>
      </c>
      <c r="Z460" s="147">
        <v>202300000000060</v>
      </c>
      <c r="AA460" s="147" t="s">
        <v>493</v>
      </c>
      <c r="AB460" s="10" t="str">
        <f t="shared" si="31"/>
        <v>3202032</v>
      </c>
      <c r="AC460" s="10"/>
      <c r="AD460" s="10" t="s">
        <v>128</v>
      </c>
      <c r="AE460" s="3"/>
      <c r="AF460" s="3"/>
      <c r="AG460" s="3"/>
      <c r="AH460" s="3"/>
      <c r="AI460" s="3"/>
      <c r="AJ460" s="3"/>
      <c r="AK460" s="3"/>
      <c r="AL460" s="3"/>
      <c r="AM460" s="3"/>
      <c r="AN460" s="3"/>
      <c r="AO460" s="3"/>
      <c r="AP460" s="3"/>
      <c r="AQ460" s="3"/>
      <c r="AR460" s="3"/>
    </row>
    <row r="461" spans="1:44" ht="51" customHeight="1" x14ac:dyDescent="0.3">
      <c r="A461" s="9" t="s">
        <v>0</v>
      </c>
      <c r="B461" s="9" t="e">
        <f>VLOOKUP(#REF!,[1]Dpto!$G$2:$I$1125,2,FALSE)</f>
        <v>#REF!</v>
      </c>
      <c r="C461" s="9" t="str">
        <f>VLOOKUP(X461,[1]Proyectos!$B$2:$D$3,3,FALSE)</f>
        <v>CONSER</v>
      </c>
      <c r="D461" s="9" t="e">
        <f>VLOOKUP(#REF!,[1]Proyectos!$D$6:$E$9,2,FALSE)</f>
        <v>#REF!</v>
      </c>
      <c r="E461" s="9" t="e">
        <f>VLOOKUP(#REF!,[1]Proyectos!$B$12:$C$22,2,FALSE)</f>
        <v>#REF!</v>
      </c>
      <c r="F461" s="9" t="e">
        <f>VLOOKUP(AC461,[1]Indi!$B$9:$C$36,2,FALSE)</f>
        <v>#N/A</v>
      </c>
      <c r="G461" s="9" t="str">
        <f>+IFERROR(IF(D461="MISIONAL",VLOOKUP(#REF!,[1]Actividades!$B$12:$C$25,2,FALSE),IF(D461="TASAS",VLOOKUP(#REF!,[1]Actividades!$B$26:$C$34,2,FALSE),IF(D461="MIPG",VLOOKUP(#REF!,[1]Actividades!$B$35:$C$41,2,FALSE),IF(D461="INFRA",VLOOKUP(#REF!,[1]Actividades!$B$42:$C$44,2,FALSE),"")))),"")</f>
        <v/>
      </c>
      <c r="H461" s="3"/>
      <c r="I461" s="7" t="s">
        <v>1674</v>
      </c>
      <c r="J461" s="10" t="s">
        <v>663</v>
      </c>
      <c r="K461" s="10" t="s">
        <v>178</v>
      </c>
      <c r="L461" s="7" t="s">
        <v>184</v>
      </c>
      <c r="M461" s="7" t="s">
        <v>103</v>
      </c>
      <c r="N461" s="10" t="s">
        <v>466</v>
      </c>
      <c r="O461" s="183" t="s">
        <v>7</v>
      </c>
      <c r="P461" s="7" t="s">
        <v>6</v>
      </c>
      <c r="Q461" s="146">
        <v>21208537</v>
      </c>
      <c r="R461" s="35">
        <v>36504</v>
      </c>
      <c r="S461" s="8"/>
      <c r="T461" s="8"/>
      <c r="U461" s="8"/>
      <c r="V461" s="35">
        <f t="shared" si="29"/>
        <v>21172033</v>
      </c>
      <c r="W461" s="35">
        <f t="shared" si="30"/>
        <v>21172033</v>
      </c>
      <c r="X461" s="26" t="s">
        <v>465</v>
      </c>
      <c r="Y461" s="10" t="s">
        <v>19</v>
      </c>
      <c r="Z461" s="147">
        <v>202300000000060</v>
      </c>
      <c r="AA461" s="147" t="s">
        <v>60</v>
      </c>
      <c r="AB461" s="10" t="str">
        <f t="shared" si="31"/>
        <v>3202038</v>
      </c>
      <c r="AC461" s="10"/>
      <c r="AD461" s="10" t="s">
        <v>134</v>
      </c>
      <c r="AE461" s="3"/>
      <c r="AF461" s="3"/>
      <c r="AG461" s="3"/>
      <c r="AH461" s="3"/>
      <c r="AI461" s="3"/>
      <c r="AJ461" s="3"/>
      <c r="AK461" s="3"/>
      <c r="AL461" s="3"/>
      <c r="AM461" s="3"/>
      <c r="AN461" s="3"/>
      <c r="AO461" s="3"/>
      <c r="AP461" s="3"/>
      <c r="AQ461" s="3"/>
      <c r="AR461" s="3"/>
    </row>
    <row r="462" spans="1:44" ht="51" customHeight="1" x14ac:dyDescent="0.3">
      <c r="A462" s="9" t="s">
        <v>0</v>
      </c>
      <c r="B462" s="9" t="e">
        <f>VLOOKUP(#REF!,[1]Dpto!$G$2:$I$1125,2,FALSE)</f>
        <v>#REF!</v>
      </c>
      <c r="C462" s="9" t="e">
        <f>VLOOKUP(X462,[1]Proyectos!$B$2:$D$3,3,FALSE)</f>
        <v>#N/A</v>
      </c>
      <c r="D462" s="9" t="e">
        <f>VLOOKUP(#REF!,[1]Proyectos!$D$6:$E$9,2,FALSE)</f>
        <v>#REF!</v>
      </c>
      <c r="E462" s="9" t="e">
        <f>VLOOKUP(#REF!,[1]Proyectos!$B$12:$C$22,2,FALSE)</f>
        <v>#REF!</v>
      </c>
      <c r="F462" s="9" t="e">
        <f>VLOOKUP(AC462,[1]Indi!$B$9:$C$36,2,FALSE)</f>
        <v>#N/A</v>
      </c>
      <c r="G462" s="9" t="str">
        <f>+IFERROR(IF(D462="MISIONAL",VLOOKUP(#REF!,[1]Actividades!$B$12:$C$25,2,FALSE),IF(D462="TASAS",VLOOKUP(#REF!,[1]Actividades!$B$26:$C$34,2,FALSE),IF(D462="MIPG",VLOOKUP(#REF!,[1]Actividades!$B$35:$C$41,2,FALSE),IF(D462="INFRA",VLOOKUP(#REF!,[1]Actividades!$B$42:$C$44,2,FALSE),"")))),"")</f>
        <v/>
      </c>
      <c r="H462" s="3"/>
      <c r="I462" s="7" t="s">
        <v>932</v>
      </c>
      <c r="J462" s="10" t="s">
        <v>663</v>
      </c>
      <c r="K462" s="10" t="s">
        <v>178</v>
      </c>
      <c r="L462" s="7" t="s">
        <v>184</v>
      </c>
      <c r="M462" s="7" t="s">
        <v>13</v>
      </c>
      <c r="N462" s="10" t="s">
        <v>467</v>
      </c>
      <c r="O462" s="183" t="s">
        <v>7</v>
      </c>
      <c r="P462" s="7" t="s">
        <v>6</v>
      </c>
      <c r="Q462" s="146">
        <v>20000000</v>
      </c>
      <c r="R462" s="35"/>
      <c r="S462" s="8"/>
      <c r="T462" s="8"/>
      <c r="U462" s="8"/>
      <c r="V462" s="35">
        <f t="shared" si="29"/>
        <v>20000000</v>
      </c>
      <c r="W462" s="35">
        <f t="shared" si="30"/>
        <v>20000000</v>
      </c>
      <c r="X462" s="26"/>
      <c r="Y462" s="10" t="s">
        <v>19</v>
      </c>
      <c r="Z462" s="147">
        <v>202300000000060</v>
      </c>
      <c r="AA462" s="147" t="s">
        <v>60</v>
      </c>
      <c r="AB462" s="10" t="str">
        <f t="shared" si="31"/>
        <v>3202038</v>
      </c>
      <c r="AC462" s="10"/>
      <c r="AD462" s="10" t="s">
        <v>134</v>
      </c>
      <c r="AE462" s="3"/>
      <c r="AF462" s="3"/>
      <c r="AG462" s="3"/>
      <c r="AH462" s="3"/>
      <c r="AI462" s="3"/>
      <c r="AJ462" s="3"/>
      <c r="AK462" s="3"/>
      <c r="AL462" s="3"/>
      <c r="AM462" s="3"/>
      <c r="AN462" s="3"/>
      <c r="AO462" s="3"/>
      <c r="AP462" s="3"/>
      <c r="AQ462" s="3"/>
      <c r="AR462" s="3"/>
    </row>
    <row r="463" spans="1:44" ht="51" customHeight="1" x14ac:dyDescent="0.3">
      <c r="A463" s="9" t="s">
        <v>0</v>
      </c>
      <c r="B463" s="9" t="e">
        <f>VLOOKUP(#REF!,[1]Dpto!$G$2:$I$1125,2,FALSE)</f>
        <v>#REF!</v>
      </c>
      <c r="C463" s="9" t="str">
        <f>VLOOKUP(X463,[1]Proyectos!$B$2:$D$3,3,FALSE)</f>
        <v>CONSER</v>
      </c>
      <c r="D463" s="9" t="e">
        <f>VLOOKUP(#REF!,[1]Proyectos!$D$6:$E$9,2,FALSE)</f>
        <v>#REF!</v>
      </c>
      <c r="E463" s="9" t="e">
        <f>VLOOKUP(#REF!,[1]Proyectos!$B$12:$C$22,2,FALSE)</f>
        <v>#REF!</v>
      </c>
      <c r="F463" s="9" t="e">
        <f>VLOOKUP(AC463,[1]Indi!$B$9:$C$36,2,FALSE)</f>
        <v>#N/A</v>
      </c>
      <c r="G463" s="9" t="str">
        <f>+IFERROR(IF(D463="MISIONAL",VLOOKUP(#REF!,[1]Actividades!$B$12:$C$25,2,FALSE),IF(D463="TASAS",VLOOKUP(#REF!,[1]Actividades!$B$26:$C$34,2,FALSE),IF(D463="MIPG",VLOOKUP(#REF!,[1]Actividades!$B$35:$C$41,2,FALSE),IF(D463="INFRA",VLOOKUP(#REF!,[1]Actividades!$B$42:$C$44,2,FALSE),"")))),"")</f>
        <v/>
      </c>
      <c r="H463" s="3"/>
      <c r="I463" s="7" t="s">
        <v>1675</v>
      </c>
      <c r="J463" s="10" t="s">
        <v>663</v>
      </c>
      <c r="K463" s="10" t="s">
        <v>178</v>
      </c>
      <c r="L463" s="7" t="s">
        <v>184</v>
      </c>
      <c r="M463" s="7" t="s">
        <v>103</v>
      </c>
      <c r="N463" s="149" t="s">
        <v>466</v>
      </c>
      <c r="O463" s="183" t="s">
        <v>7</v>
      </c>
      <c r="P463" s="7" t="s">
        <v>6</v>
      </c>
      <c r="Q463" s="146">
        <v>79473702</v>
      </c>
      <c r="R463" s="35">
        <v>88102</v>
      </c>
      <c r="S463" s="8"/>
      <c r="T463" s="8"/>
      <c r="U463" s="8"/>
      <c r="V463" s="35">
        <f t="shared" si="29"/>
        <v>79385600</v>
      </c>
      <c r="W463" s="35">
        <f t="shared" si="30"/>
        <v>79385600</v>
      </c>
      <c r="X463" s="26" t="s">
        <v>465</v>
      </c>
      <c r="Y463" s="10" t="s">
        <v>19</v>
      </c>
      <c r="Z463" s="147">
        <v>202300000000060</v>
      </c>
      <c r="AA463" s="147" t="s">
        <v>496</v>
      </c>
      <c r="AB463" s="10" t="str">
        <f t="shared" si="31"/>
        <v>3202056</v>
      </c>
      <c r="AC463" s="10"/>
      <c r="AD463" s="10" t="s">
        <v>129</v>
      </c>
      <c r="AE463" s="3"/>
      <c r="AF463" s="3"/>
      <c r="AG463" s="3"/>
      <c r="AH463" s="3"/>
      <c r="AI463" s="3"/>
      <c r="AJ463" s="3"/>
      <c r="AK463" s="3"/>
      <c r="AL463" s="3"/>
      <c r="AM463" s="3"/>
      <c r="AN463" s="3"/>
      <c r="AO463" s="3"/>
      <c r="AP463" s="3"/>
      <c r="AQ463" s="3"/>
      <c r="AR463" s="3"/>
    </row>
    <row r="464" spans="1:44" ht="51" customHeight="1" x14ac:dyDescent="0.3">
      <c r="A464" s="9" t="s">
        <v>0</v>
      </c>
      <c r="B464" s="9" t="e">
        <f>VLOOKUP(#REF!,[1]Dpto!$G$2:$I$1125,2,FALSE)</f>
        <v>#REF!</v>
      </c>
      <c r="C464" s="9" t="e">
        <f>VLOOKUP(X464,[1]Proyectos!$B$2:$D$3,3,FALSE)</f>
        <v>#N/A</v>
      </c>
      <c r="D464" s="9" t="e">
        <f>VLOOKUP(#REF!,[1]Proyectos!$D$6:$E$9,2,FALSE)</f>
        <v>#REF!</v>
      </c>
      <c r="E464" s="9" t="e">
        <f>VLOOKUP(#REF!,[1]Proyectos!$B$12:$C$22,2,FALSE)</f>
        <v>#REF!</v>
      </c>
      <c r="F464" s="9" t="e">
        <f>VLOOKUP(AC464,[1]Indi!$B$9:$C$36,2,FALSE)</f>
        <v>#N/A</v>
      </c>
      <c r="G464" s="9" t="str">
        <f>+IFERROR(IF(D464="MISIONAL",VLOOKUP(#REF!,[1]Actividades!$B$12:$C$25,2,FALSE),IF(D464="TASAS",VLOOKUP(#REF!,[1]Actividades!$B$26:$C$34,2,FALSE),IF(D464="MIPG",VLOOKUP(#REF!,[1]Actividades!$B$35:$C$41,2,FALSE),IF(D464="INFRA",VLOOKUP(#REF!,[1]Actividades!$B$42:$C$44,2,FALSE),"")))),"")</f>
        <v/>
      </c>
      <c r="H464" s="3"/>
      <c r="I464" s="7" t="s">
        <v>934</v>
      </c>
      <c r="J464" s="10" t="s">
        <v>663</v>
      </c>
      <c r="K464" s="10" t="s">
        <v>178</v>
      </c>
      <c r="L464" s="7" t="s">
        <v>184</v>
      </c>
      <c r="M464" s="7" t="s">
        <v>13</v>
      </c>
      <c r="N464" s="149" t="s">
        <v>467</v>
      </c>
      <c r="O464" s="183" t="s">
        <v>7</v>
      </c>
      <c r="P464" s="8" t="s">
        <v>6</v>
      </c>
      <c r="Q464" s="146">
        <v>20000000</v>
      </c>
      <c r="R464" s="35"/>
      <c r="S464" s="8"/>
      <c r="T464" s="8"/>
      <c r="U464" s="8"/>
      <c r="V464" s="35">
        <f t="shared" si="29"/>
        <v>20000000</v>
      </c>
      <c r="W464" s="35">
        <f t="shared" si="30"/>
        <v>20000000</v>
      </c>
      <c r="X464" s="26"/>
      <c r="Y464" s="10" t="s">
        <v>19</v>
      </c>
      <c r="Z464" s="147">
        <v>202300000000060</v>
      </c>
      <c r="AA464" s="147" t="s">
        <v>496</v>
      </c>
      <c r="AB464" s="10" t="str">
        <f t="shared" si="31"/>
        <v>3202056</v>
      </c>
      <c r="AC464" s="10"/>
      <c r="AD464" s="10" t="s">
        <v>129</v>
      </c>
      <c r="AE464" s="3"/>
      <c r="AF464" s="3"/>
      <c r="AG464" s="3"/>
      <c r="AH464" s="3"/>
      <c r="AI464" s="3"/>
      <c r="AJ464" s="3"/>
      <c r="AK464" s="3"/>
      <c r="AL464" s="3"/>
      <c r="AM464" s="3"/>
      <c r="AN464" s="3"/>
      <c r="AO464" s="3"/>
      <c r="AP464" s="3"/>
      <c r="AQ464" s="3"/>
      <c r="AR464" s="3"/>
    </row>
    <row r="465" spans="1:44" ht="51" customHeight="1" x14ac:dyDescent="0.3">
      <c r="A465" s="9" t="s">
        <v>0</v>
      </c>
      <c r="B465" s="9" t="e">
        <f>VLOOKUP(#REF!,[1]Dpto!$G$2:$I$1125,2,FALSE)</f>
        <v>#REF!</v>
      </c>
      <c r="C465" s="9" t="str">
        <f>VLOOKUP(X465,[1]Proyectos!$B$2:$D$3,3,FALSE)</f>
        <v>CONSER</v>
      </c>
      <c r="D465" s="9" t="e">
        <f>VLOOKUP(#REF!,[1]Proyectos!$D$6:$E$9,2,FALSE)</f>
        <v>#REF!</v>
      </c>
      <c r="E465" s="9" t="e">
        <f>VLOOKUP(#REF!,[1]Proyectos!$B$12:$C$22,2,FALSE)</f>
        <v>#REF!</v>
      </c>
      <c r="F465" s="9" t="e">
        <f>VLOOKUP(AC465,[1]Indi!$B$9:$C$36,2,FALSE)</f>
        <v>#N/A</v>
      </c>
      <c r="G465" s="9" t="str">
        <f>+IFERROR(IF(D465="MISIONAL",VLOOKUP(#REF!,[1]Actividades!$B$12:$C$25,2,FALSE),IF(D465="TASAS",VLOOKUP(#REF!,[1]Actividades!$B$26:$C$34,2,FALSE),IF(D465="MIPG",VLOOKUP(#REF!,[1]Actividades!$B$35:$C$41,2,FALSE),IF(D465="INFRA",VLOOKUP(#REF!,[1]Actividades!$B$42:$C$44,2,FALSE),"")))),"")</f>
        <v/>
      </c>
      <c r="H465" s="3"/>
      <c r="I465" s="7" t="s">
        <v>1676</v>
      </c>
      <c r="J465" s="10" t="s">
        <v>663</v>
      </c>
      <c r="K465" s="10" t="s">
        <v>178</v>
      </c>
      <c r="L465" s="7" t="s">
        <v>184</v>
      </c>
      <c r="M465" s="7" t="s">
        <v>103</v>
      </c>
      <c r="N465" s="149" t="s">
        <v>466</v>
      </c>
      <c r="O465" s="183" t="s">
        <v>7</v>
      </c>
      <c r="P465" s="8" t="s">
        <v>6</v>
      </c>
      <c r="Q465" s="146">
        <v>30955109</v>
      </c>
      <c r="R465" s="35">
        <v>31909</v>
      </c>
      <c r="S465" s="8"/>
      <c r="T465" s="8"/>
      <c r="U465" s="8"/>
      <c r="V465" s="35">
        <f t="shared" si="29"/>
        <v>30923200</v>
      </c>
      <c r="W465" s="35">
        <f t="shared" si="30"/>
        <v>30923200</v>
      </c>
      <c r="X465" s="26" t="s">
        <v>465</v>
      </c>
      <c r="Y465" s="10" t="s">
        <v>19</v>
      </c>
      <c r="Z465" s="147">
        <v>202300000000060</v>
      </c>
      <c r="AA465" s="147" t="s">
        <v>24</v>
      </c>
      <c r="AB465" s="10" t="str">
        <f t="shared" si="31"/>
        <v>3202060</v>
      </c>
      <c r="AC465" s="10"/>
      <c r="AD465" s="10" t="s">
        <v>126</v>
      </c>
      <c r="AE465" s="3"/>
      <c r="AF465" s="3"/>
      <c r="AG465" s="3"/>
      <c r="AH465" s="3"/>
      <c r="AI465" s="3"/>
      <c r="AJ465" s="3"/>
      <c r="AK465" s="3"/>
      <c r="AL465" s="3"/>
      <c r="AM465" s="3"/>
      <c r="AN465" s="3"/>
      <c r="AO465" s="3"/>
      <c r="AP465" s="3"/>
      <c r="AQ465" s="3"/>
      <c r="AR465" s="3"/>
    </row>
    <row r="466" spans="1:44" ht="51" customHeight="1" x14ac:dyDescent="0.3">
      <c r="A466" s="9" t="s">
        <v>0</v>
      </c>
      <c r="B466" s="9" t="e">
        <f>VLOOKUP(#REF!,[1]Dpto!$G$2:$I$1125,2,FALSE)</f>
        <v>#REF!</v>
      </c>
      <c r="C466" s="9" t="str">
        <f>VLOOKUP(X466,[1]Proyectos!$B$2:$D$3,3,FALSE)</f>
        <v>CONSER</v>
      </c>
      <c r="D466" s="9" t="e">
        <f>VLOOKUP(#REF!,[1]Proyectos!$D$6:$E$9,2,FALSE)</f>
        <v>#REF!</v>
      </c>
      <c r="E466" s="9" t="e">
        <f>VLOOKUP(#REF!,[1]Proyectos!$B$12:$C$22,2,FALSE)</f>
        <v>#REF!</v>
      </c>
      <c r="F466" s="9" t="e">
        <f>VLOOKUP(AC466,[1]Indi!$B$9:$C$36,2,FALSE)</f>
        <v>#N/A</v>
      </c>
      <c r="G466" s="9" t="str">
        <f>+IFERROR(IF(D466="MISIONAL",VLOOKUP(#REF!,[1]Actividades!$B$12:$C$25,2,FALSE),IF(D466="TASAS",VLOOKUP(#REF!,[1]Actividades!$B$26:$C$34,2,FALSE),IF(D466="MIPG",VLOOKUP(#REF!,[1]Actividades!$B$35:$C$41,2,FALSE),IF(D466="INFRA",VLOOKUP(#REF!,[1]Actividades!$B$42:$C$44,2,FALSE),"")))),"")</f>
        <v/>
      </c>
      <c r="H466" s="3"/>
      <c r="I466" s="7" t="s">
        <v>1677</v>
      </c>
      <c r="J466" s="10" t="s">
        <v>663</v>
      </c>
      <c r="K466" s="10" t="s">
        <v>178</v>
      </c>
      <c r="L466" s="7" t="s">
        <v>183</v>
      </c>
      <c r="M466" s="7" t="s">
        <v>103</v>
      </c>
      <c r="N466" s="149" t="s">
        <v>466</v>
      </c>
      <c r="O466" s="183" t="s">
        <v>7</v>
      </c>
      <c r="P466" s="7" t="s">
        <v>6</v>
      </c>
      <c r="Q466" s="146">
        <v>113672857</v>
      </c>
      <c r="R466" s="35"/>
      <c r="S466" s="8"/>
      <c r="T466" s="8"/>
      <c r="U466" s="8"/>
      <c r="V466" s="35">
        <f t="shared" si="29"/>
        <v>113672857</v>
      </c>
      <c r="W466" s="35">
        <f t="shared" si="30"/>
        <v>113672857</v>
      </c>
      <c r="X466" s="26" t="s">
        <v>465</v>
      </c>
      <c r="Y466" s="10" t="s">
        <v>19</v>
      </c>
      <c r="Z466" s="147">
        <v>202300000000060</v>
      </c>
      <c r="AA466" s="147" t="s">
        <v>30</v>
      </c>
      <c r="AB466" s="10" t="str">
        <f t="shared" si="31"/>
        <v>3202008</v>
      </c>
      <c r="AC466" s="10"/>
      <c r="AD466" s="10" t="s">
        <v>123</v>
      </c>
      <c r="AE466" s="3"/>
      <c r="AF466" s="3"/>
      <c r="AG466" s="3"/>
      <c r="AH466" s="3"/>
      <c r="AI466" s="3"/>
      <c r="AJ466" s="3"/>
      <c r="AK466" s="3"/>
      <c r="AL466" s="3"/>
      <c r="AM466" s="3"/>
      <c r="AN466" s="3"/>
      <c r="AO466" s="3"/>
      <c r="AP466" s="3"/>
      <c r="AQ466" s="3"/>
      <c r="AR466" s="3"/>
    </row>
    <row r="467" spans="1:44" ht="51" customHeight="1" x14ac:dyDescent="0.3">
      <c r="A467" s="9" t="s">
        <v>0</v>
      </c>
      <c r="B467" s="9" t="e">
        <f>VLOOKUP(#REF!,[1]Dpto!$G$2:$I$1125,2,FALSE)</f>
        <v>#REF!</v>
      </c>
      <c r="C467" s="9" t="str">
        <f>VLOOKUP(X467,[1]Proyectos!$B$2:$D$3,3,FALSE)</f>
        <v>CONSER</v>
      </c>
      <c r="D467" s="9" t="e">
        <f>VLOOKUP(#REF!,[1]Proyectos!$D$6:$E$9,2,FALSE)</f>
        <v>#REF!</v>
      </c>
      <c r="E467" s="9" t="e">
        <f>VLOOKUP(#REF!,[1]Proyectos!$B$12:$C$22,2,FALSE)</f>
        <v>#REF!</v>
      </c>
      <c r="F467" s="9" t="e">
        <f>VLOOKUP(AC467,[1]Indi!$B$9:$C$36,2,FALSE)</f>
        <v>#N/A</v>
      </c>
      <c r="G467" s="9" t="str">
        <f>+IFERROR(IF(D467="MISIONAL",VLOOKUP(#REF!,[1]Actividades!$B$12:$C$25,2,FALSE),IF(D467="TASAS",VLOOKUP(#REF!,[1]Actividades!$B$26:$C$34,2,FALSE),IF(D467="MIPG",VLOOKUP(#REF!,[1]Actividades!$B$35:$C$41,2,FALSE),IF(D467="INFRA",VLOOKUP(#REF!,[1]Actividades!$B$42:$C$44,2,FALSE),"")))),"")</f>
        <v/>
      </c>
      <c r="H467" s="3"/>
      <c r="I467" s="7" t="s">
        <v>1678</v>
      </c>
      <c r="J467" s="10" t="s">
        <v>663</v>
      </c>
      <c r="K467" s="10" t="s">
        <v>178</v>
      </c>
      <c r="L467" s="7" t="s">
        <v>183</v>
      </c>
      <c r="M467" s="7" t="s">
        <v>103</v>
      </c>
      <c r="N467" s="149" t="s">
        <v>466</v>
      </c>
      <c r="O467" s="183" t="s">
        <v>7</v>
      </c>
      <c r="P467" s="7" t="s">
        <v>6</v>
      </c>
      <c r="Q467" s="146">
        <v>54587983</v>
      </c>
      <c r="R467" s="242">
        <v>39808400</v>
      </c>
      <c r="S467" s="8"/>
      <c r="T467" s="8"/>
      <c r="U467" s="8"/>
      <c r="V467" s="35">
        <f t="shared" si="29"/>
        <v>14779583</v>
      </c>
      <c r="W467" s="35">
        <f t="shared" si="30"/>
        <v>14779583</v>
      </c>
      <c r="X467" s="26" t="s">
        <v>465</v>
      </c>
      <c r="Y467" s="10" t="s">
        <v>19</v>
      </c>
      <c r="Z467" s="147">
        <v>202300000000060</v>
      </c>
      <c r="AA467" s="147" t="s">
        <v>30</v>
      </c>
      <c r="AB467" s="10" t="str">
        <f t="shared" si="31"/>
        <v>3202008</v>
      </c>
      <c r="AC467" s="10"/>
      <c r="AD467" s="10" t="s">
        <v>135</v>
      </c>
      <c r="AE467" s="3"/>
      <c r="AF467" s="3"/>
      <c r="AG467" s="3"/>
      <c r="AH467" s="3"/>
      <c r="AI467" s="3"/>
      <c r="AJ467" s="3"/>
      <c r="AK467" s="3"/>
      <c r="AL467" s="3"/>
      <c r="AM467" s="3"/>
      <c r="AN467" s="3"/>
      <c r="AO467" s="3"/>
      <c r="AP467" s="3"/>
      <c r="AQ467" s="3"/>
      <c r="AR467" s="3"/>
    </row>
    <row r="468" spans="1:44" ht="51" customHeight="1" x14ac:dyDescent="0.3">
      <c r="A468" s="9" t="s">
        <v>0</v>
      </c>
      <c r="B468" s="9" t="e">
        <f>VLOOKUP(#REF!,[1]Dpto!$G$2:$I$1125,2,FALSE)</f>
        <v>#REF!</v>
      </c>
      <c r="C468" s="9" t="e">
        <f>VLOOKUP(X468,[1]Proyectos!$B$2:$D$3,3,FALSE)</f>
        <v>#N/A</v>
      </c>
      <c r="D468" s="9" t="e">
        <f>VLOOKUP(#REF!,[1]Proyectos!$D$6:$E$9,2,FALSE)</f>
        <v>#REF!</v>
      </c>
      <c r="E468" s="9" t="e">
        <f>VLOOKUP(#REF!,[1]Proyectos!$B$12:$C$22,2,FALSE)</f>
        <v>#REF!</v>
      </c>
      <c r="F468" s="9" t="e">
        <f>VLOOKUP(AC468,[1]Indi!$B$9:$C$36,2,FALSE)</f>
        <v>#N/A</v>
      </c>
      <c r="G468" s="9" t="str">
        <f>+IFERROR(IF(D468="MISIONAL",VLOOKUP(#REF!,[1]Actividades!$B$12:$C$25,2,FALSE),IF(D468="TASAS",VLOOKUP(#REF!,[1]Actividades!$B$26:$C$34,2,FALSE),IF(D468="MIPG",VLOOKUP(#REF!,[1]Actividades!$B$35:$C$41,2,FALSE),IF(D468="INFRA",VLOOKUP(#REF!,[1]Actividades!$B$42:$C$44,2,FALSE),"")))),"")</f>
        <v/>
      </c>
      <c r="H468" s="3"/>
      <c r="I468" s="7" t="s">
        <v>938</v>
      </c>
      <c r="J468" s="10" t="s">
        <v>663</v>
      </c>
      <c r="K468" s="10" t="s">
        <v>178</v>
      </c>
      <c r="L468" s="7" t="s">
        <v>183</v>
      </c>
      <c r="M468" s="7" t="s">
        <v>13</v>
      </c>
      <c r="N468" s="149" t="s">
        <v>467</v>
      </c>
      <c r="O468" s="183" t="s">
        <v>7</v>
      </c>
      <c r="P468" s="7" t="s">
        <v>6</v>
      </c>
      <c r="Q468" s="146">
        <v>28765712</v>
      </c>
      <c r="R468" s="35">
        <f>1863842+4136158</f>
        <v>6000000</v>
      </c>
      <c r="S468" s="8"/>
      <c r="T468" s="8"/>
      <c r="U468" s="8"/>
      <c r="V468" s="35">
        <f t="shared" si="29"/>
        <v>22765712</v>
      </c>
      <c r="W468" s="35">
        <f t="shared" si="30"/>
        <v>22765712</v>
      </c>
      <c r="X468" s="26"/>
      <c r="Y468" s="10" t="s">
        <v>19</v>
      </c>
      <c r="Z468" s="147">
        <v>202300000000060</v>
      </c>
      <c r="AA468" s="147" t="s">
        <v>30</v>
      </c>
      <c r="AB468" s="10" t="str">
        <f t="shared" si="31"/>
        <v>3202008</v>
      </c>
      <c r="AC468" s="10"/>
      <c r="AD468" s="10" t="s">
        <v>135</v>
      </c>
      <c r="AE468" s="3"/>
      <c r="AF468" s="3"/>
      <c r="AG468" s="3"/>
      <c r="AH468" s="3"/>
      <c r="AI468" s="3"/>
      <c r="AJ468" s="3"/>
      <c r="AK468" s="3"/>
      <c r="AL468" s="3"/>
      <c r="AM468" s="3"/>
      <c r="AN468" s="3"/>
      <c r="AO468" s="3"/>
      <c r="AP468" s="3"/>
      <c r="AQ468" s="3"/>
      <c r="AR468" s="3"/>
    </row>
    <row r="469" spans="1:44" ht="51" customHeight="1" x14ac:dyDescent="0.3">
      <c r="A469" s="9" t="s">
        <v>0</v>
      </c>
      <c r="B469" s="9" t="e">
        <f>VLOOKUP(#REF!,[1]Dpto!$G$2:$I$1125,2,FALSE)</f>
        <v>#REF!</v>
      </c>
      <c r="C469" s="9" t="str">
        <f>VLOOKUP(X469,[1]Proyectos!$B$2:$D$3,3,FALSE)</f>
        <v>CONSER</v>
      </c>
      <c r="D469" s="9" t="e">
        <f>VLOOKUP(#REF!,[1]Proyectos!$D$6:$E$9,2,FALSE)</f>
        <v>#REF!</v>
      </c>
      <c r="E469" s="9" t="e">
        <f>VLOOKUP(#REF!,[1]Proyectos!$B$12:$C$22,2,FALSE)</f>
        <v>#REF!</v>
      </c>
      <c r="F469" s="9" t="e">
        <f>VLOOKUP(AC469,[1]Indi!$B$9:$C$36,2,FALSE)</f>
        <v>#N/A</v>
      </c>
      <c r="G469" s="9" t="str">
        <f>+IFERROR(IF(D469="MISIONAL",VLOOKUP(#REF!,[1]Actividades!$B$12:$C$25,2,FALSE),IF(D469="TASAS",VLOOKUP(#REF!,[1]Actividades!$B$26:$C$34,2,FALSE),IF(D469="MIPG",VLOOKUP(#REF!,[1]Actividades!$B$35:$C$41,2,FALSE),IF(D469="INFRA",VLOOKUP(#REF!,[1]Actividades!$B$42:$C$44,2,FALSE),"")))),"")</f>
        <v/>
      </c>
      <c r="H469" s="3"/>
      <c r="I469" s="7" t="s">
        <v>1679</v>
      </c>
      <c r="J469" s="10" t="s">
        <v>663</v>
      </c>
      <c r="K469" s="10" t="s">
        <v>178</v>
      </c>
      <c r="L469" s="7" t="s">
        <v>183</v>
      </c>
      <c r="M469" s="7" t="s">
        <v>103</v>
      </c>
      <c r="N469" s="149" t="s">
        <v>466</v>
      </c>
      <c r="O469" s="183" t="s">
        <v>7</v>
      </c>
      <c r="P469" s="7" t="s">
        <v>6</v>
      </c>
      <c r="Q469" s="146">
        <v>31555105</v>
      </c>
      <c r="R469" s="35"/>
      <c r="S469" s="8"/>
      <c r="T469" s="8"/>
      <c r="U469" s="8"/>
      <c r="V469" s="35">
        <f t="shared" si="29"/>
        <v>31555105</v>
      </c>
      <c r="W469" s="35">
        <f t="shared" si="30"/>
        <v>31555105</v>
      </c>
      <c r="X469" s="26" t="s">
        <v>465</v>
      </c>
      <c r="Y469" s="10" t="s">
        <v>19</v>
      </c>
      <c r="Z469" s="147">
        <v>202300000000060</v>
      </c>
      <c r="AA469" s="147" t="s">
        <v>30</v>
      </c>
      <c r="AB469" s="10" t="str">
        <f t="shared" si="31"/>
        <v>3202008</v>
      </c>
      <c r="AC469" s="10"/>
      <c r="AD469" s="10" t="s">
        <v>492</v>
      </c>
      <c r="AE469" s="3"/>
      <c r="AF469" s="3"/>
      <c r="AG469" s="3"/>
      <c r="AH469" s="3"/>
      <c r="AI469" s="3"/>
      <c r="AJ469" s="3"/>
      <c r="AK469" s="3"/>
      <c r="AL469" s="3"/>
      <c r="AM469" s="3"/>
      <c r="AN469" s="3"/>
      <c r="AO469" s="3"/>
      <c r="AP469" s="3"/>
      <c r="AQ469" s="3"/>
      <c r="AR469" s="3"/>
    </row>
    <row r="470" spans="1:44" ht="51" customHeight="1" x14ac:dyDescent="0.3">
      <c r="A470" s="9" t="s">
        <v>0</v>
      </c>
      <c r="B470" s="9" t="e">
        <f>VLOOKUP(#REF!,[1]Dpto!$G$2:$I$1125,2,FALSE)</f>
        <v>#REF!</v>
      </c>
      <c r="C470" s="9" t="str">
        <f>VLOOKUP(X470,[1]Proyectos!$B$2:$D$3,3,FALSE)</f>
        <v>CONSER</v>
      </c>
      <c r="D470" s="9" t="e">
        <f>VLOOKUP(#REF!,[1]Proyectos!$D$6:$E$9,2,FALSE)</f>
        <v>#REF!</v>
      </c>
      <c r="E470" s="9" t="e">
        <f>VLOOKUP(#REF!,[1]Proyectos!$B$12:$C$22,2,FALSE)</f>
        <v>#REF!</v>
      </c>
      <c r="F470" s="9" t="e">
        <f>VLOOKUP(AC470,[1]Indi!$B$9:$C$36,2,FALSE)</f>
        <v>#N/A</v>
      </c>
      <c r="G470" s="9" t="str">
        <f>+IFERROR(IF(D470="MISIONAL",VLOOKUP(#REF!,[1]Actividades!$B$12:$C$25,2,FALSE),IF(D470="TASAS",VLOOKUP(#REF!,[1]Actividades!$B$26:$C$34,2,FALSE),IF(D470="MIPG",VLOOKUP(#REF!,[1]Actividades!$B$35:$C$41,2,FALSE),IF(D470="INFRA",VLOOKUP(#REF!,[1]Actividades!$B$42:$C$44,2,FALSE),"")))),"")</f>
        <v/>
      </c>
      <c r="H470" s="3"/>
      <c r="I470" s="7" t="s">
        <v>1680</v>
      </c>
      <c r="J470" s="10" t="s">
        <v>663</v>
      </c>
      <c r="K470" s="10" t="s">
        <v>178</v>
      </c>
      <c r="L470" s="7" t="s">
        <v>183</v>
      </c>
      <c r="M470" s="7" t="s">
        <v>103</v>
      </c>
      <c r="N470" s="149" t="s">
        <v>466</v>
      </c>
      <c r="O470" s="183" t="s">
        <v>7</v>
      </c>
      <c r="P470" s="149" t="s">
        <v>6</v>
      </c>
      <c r="Q470" s="146">
        <v>40579308</v>
      </c>
      <c r="R470" s="35"/>
      <c r="S470" s="8"/>
      <c r="T470" s="8"/>
      <c r="U470" s="8"/>
      <c r="V470" s="35">
        <f t="shared" si="29"/>
        <v>40579308</v>
      </c>
      <c r="W470" s="35">
        <f t="shared" si="30"/>
        <v>40579308</v>
      </c>
      <c r="X470" s="26" t="s">
        <v>465</v>
      </c>
      <c r="Y470" s="10" t="s">
        <v>19</v>
      </c>
      <c r="Z470" s="147">
        <v>202300000000060</v>
      </c>
      <c r="AA470" s="147" t="s">
        <v>36</v>
      </c>
      <c r="AB470" s="10" t="str">
        <f t="shared" si="31"/>
        <v>3202010</v>
      </c>
      <c r="AC470" s="10"/>
      <c r="AD470" s="10" t="s">
        <v>130</v>
      </c>
      <c r="AE470" s="3"/>
      <c r="AF470" s="3"/>
      <c r="AG470" s="3"/>
      <c r="AH470" s="3"/>
      <c r="AI470" s="3"/>
      <c r="AJ470" s="3"/>
      <c r="AK470" s="3"/>
      <c r="AL470" s="3"/>
      <c r="AM470" s="3"/>
      <c r="AN470" s="3"/>
      <c r="AO470" s="3"/>
      <c r="AP470" s="3"/>
      <c r="AQ470" s="3"/>
      <c r="AR470" s="3"/>
    </row>
    <row r="471" spans="1:44" ht="51" customHeight="1" x14ac:dyDescent="0.3">
      <c r="A471" s="9" t="s">
        <v>0</v>
      </c>
      <c r="B471" s="9" t="e">
        <f>VLOOKUP(#REF!,[1]Dpto!$G$2:$I$1125,2,FALSE)</f>
        <v>#REF!</v>
      </c>
      <c r="C471" s="9" t="e">
        <f>VLOOKUP(X471,[1]Proyectos!$B$2:$D$3,3,FALSE)</f>
        <v>#N/A</v>
      </c>
      <c r="D471" s="9" t="e">
        <f>VLOOKUP(#REF!,[1]Proyectos!$D$6:$E$9,2,FALSE)</f>
        <v>#REF!</v>
      </c>
      <c r="E471" s="9" t="e">
        <f>VLOOKUP(#REF!,[1]Proyectos!$B$12:$C$22,2,FALSE)</f>
        <v>#REF!</v>
      </c>
      <c r="F471" s="9" t="e">
        <f>VLOOKUP(AC471,[1]Indi!$B$9:$C$36,2,FALSE)</f>
        <v>#N/A</v>
      </c>
      <c r="G471" s="9" t="str">
        <f>+IFERROR(IF(D471="MISIONAL",VLOOKUP(#REF!,[1]Actividades!$B$12:$C$25,2,FALSE),IF(D471="TASAS",VLOOKUP(#REF!,[1]Actividades!$B$26:$C$34,2,FALSE),IF(D471="MIPG",VLOOKUP(#REF!,[1]Actividades!$B$35:$C$41,2,FALSE),IF(D471="INFRA",VLOOKUP(#REF!,[1]Actividades!$B$42:$C$44,2,FALSE),"")))),"")</f>
        <v/>
      </c>
      <c r="H471" s="3"/>
      <c r="I471" s="7" t="s">
        <v>941</v>
      </c>
      <c r="J471" s="10" t="s">
        <v>663</v>
      </c>
      <c r="K471" s="10" t="s">
        <v>178</v>
      </c>
      <c r="L471" s="7" t="s">
        <v>183</v>
      </c>
      <c r="M471" s="7" t="s">
        <v>13</v>
      </c>
      <c r="N471" s="149" t="s">
        <v>467</v>
      </c>
      <c r="O471" s="183" t="s">
        <v>7</v>
      </c>
      <c r="P471" s="7" t="s">
        <v>6</v>
      </c>
      <c r="Q471" s="146">
        <v>13000000</v>
      </c>
      <c r="R471" s="35"/>
      <c r="S471" s="8"/>
      <c r="T471" s="8"/>
      <c r="U471" s="8"/>
      <c r="V471" s="35">
        <f t="shared" si="29"/>
        <v>13000000</v>
      </c>
      <c r="W471" s="35">
        <f t="shared" si="30"/>
        <v>13000000</v>
      </c>
      <c r="X471" s="26"/>
      <c r="Y471" s="10" t="s">
        <v>19</v>
      </c>
      <c r="Z471" s="147">
        <v>202300000000060</v>
      </c>
      <c r="AA471" s="147" t="s">
        <v>36</v>
      </c>
      <c r="AB471" s="10" t="str">
        <f t="shared" si="31"/>
        <v>3202010</v>
      </c>
      <c r="AC471" s="10"/>
      <c r="AD471" s="10" t="s">
        <v>130</v>
      </c>
      <c r="AE471" s="3"/>
      <c r="AF471" s="3"/>
      <c r="AG471" s="3"/>
      <c r="AH471" s="3"/>
      <c r="AI471" s="3"/>
      <c r="AJ471" s="3"/>
      <c r="AK471" s="3"/>
      <c r="AL471" s="3"/>
      <c r="AM471" s="3"/>
      <c r="AN471" s="3"/>
      <c r="AO471" s="3"/>
      <c r="AP471" s="3"/>
      <c r="AQ471" s="3"/>
      <c r="AR471" s="3"/>
    </row>
    <row r="472" spans="1:44" ht="51" customHeight="1" x14ac:dyDescent="0.3">
      <c r="A472" s="9" t="s">
        <v>0</v>
      </c>
      <c r="B472" s="9" t="e">
        <f>VLOOKUP(#REF!,[1]Dpto!$G$2:$I$1125,2,FALSE)</f>
        <v>#REF!</v>
      </c>
      <c r="C472" s="9" t="str">
        <f>VLOOKUP(X472,[1]Proyectos!$B$2:$D$3,3,FALSE)</f>
        <v>CONSER</v>
      </c>
      <c r="D472" s="9" t="e">
        <f>VLOOKUP(#REF!,[1]Proyectos!$D$6:$E$9,2,FALSE)</f>
        <v>#REF!</v>
      </c>
      <c r="E472" s="9" t="e">
        <f>VLOOKUP(#REF!,[1]Proyectos!$B$12:$C$22,2,FALSE)</f>
        <v>#REF!</v>
      </c>
      <c r="F472" s="9" t="e">
        <f>VLOOKUP(AC472,[1]Indi!$B$9:$C$36,2,FALSE)</f>
        <v>#N/A</v>
      </c>
      <c r="G472" s="9" t="str">
        <f>+IFERROR(IF(D472="MISIONAL",VLOOKUP(#REF!,[1]Actividades!$B$12:$C$25,2,FALSE),IF(D472="TASAS",VLOOKUP(#REF!,[1]Actividades!$B$26:$C$34,2,FALSE),IF(D472="MIPG",VLOOKUP(#REF!,[1]Actividades!$B$35:$C$41,2,FALSE),IF(D472="INFRA",VLOOKUP(#REF!,[1]Actividades!$B$42:$C$44,2,FALSE),"")))),"")</f>
        <v/>
      </c>
      <c r="H472" s="3"/>
      <c r="I472" s="7" t="s">
        <v>1681</v>
      </c>
      <c r="J472" s="10" t="s">
        <v>663</v>
      </c>
      <c r="K472" s="10" t="s">
        <v>178</v>
      </c>
      <c r="L472" s="7" t="s">
        <v>183</v>
      </c>
      <c r="M472" s="7" t="s">
        <v>103</v>
      </c>
      <c r="N472" s="7" t="s">
        <v>466</v>
      </c>
      <c r="O472" s="183" t="s">
        <v>7</v>
      </c>
      <c r="P472" s="7" t="s">
        <v>6</v>
      </c>
      <c r="Q472" s="146">
        <v>204181891</v>
      </c>
      <c r="R472" s="35">
        <v>2534</v>
      </c>
      <c r="S472" s="8"/>
      <c r="T472" s="8"/>
      <c r="U472" s="8"/>
      <c r="V472" s="35">
        <f t="shared" si="29"/>
        <v>204179357</v>
      </c>
      <c r="W472" s="35">
        <f t="shared" si="30"/>
        <v>204179357</v>
      </c>
      <c r="X472" s="26" t="s">
        <v>465</v>
      </c>
      <c r="Y472" s="10" t="s">
        <v>19</v>
      </c>
      <c r="Z472" s="147">
        <v>202300000000060</v>
      </c>
      <c r="AA472" s="147" t="s">
        <v>493</v>
      </c>
      <c r="AB472" s="10" t="str">
        <f t="shared" si="31"/>
        <v>3202032</v>
      </c>
      <c r="AC472" s="10"/>
      <c r="AD472" s="10" t="s">
        <v>128</v>
      </c>
      <c r="AE472" s="3"/>
      <c r="AF472" s="3"/>
      <c r="AG472" s="3"/>
      <c r="AH472" s="3"/>
      <c r="AI472" s="3"/>
      <c r="AJ472" s="3"/>
      <c r="AK472" s="3"/>
      <c r="AL472" s="3"/>
      <c r="AM472" s="3"/>
      <c r="AN472" s="3"/>
      <c r="AO472" s="3"/>
      <c r="AP472" s="3"/>
      <c r="AQ472" s="3"/>
      <c r="AR472" s="3"/>
    </row>
    <row r="473" spans="1:44" ht="51" customHeight="1" x14ac:dyDescent="0.3">
      <c r="A473" s="9" t="s">
        <v>0</v>
      </c>
      <c r="B473" s="9" t="e">
        <f>VLOOKUP(#REF!,[1]Dpto!$G$2:$I$1125,2,FALSE)</f>
        <v>#REF!</v>
      </c>
      <c r="C473" s="9" t="e">
        <f>VLOOKUP(X473,[1]Proyectos!$B$2:$D$3,3,FALSE)</f>
        <v>#N/A</v>
      </c>
      <c r="D473" s="9" t="e">
        <f>VLOOKUP(#REF!,[1]Proyectos!$D$6:$E$9,2,FALSE)</f>
        <v>#REF!</v>
      </c>
      <c r="E473" s="9" t="e">
        <f>VLOOKUP(#REF!,[1]Proyectos!$B$12:$C$22,2,FALSE)</f>
        <v>#REF!</v>
      </c>
      <c r="F473" s="9" t="e">
        <f>VLOOKUP(AC473,[1]Indi!$B$9:$C$36,2,FALSE)</f>
        <v>#N/A</v>
      </c>
      <c r="G473" s="9" t="str">
        <f>+IFERROR(IF(D473="MISIONAL",VLOOKUP(#REF!,[1]Actividades!$B$12:$C$25,2,FALSE),IF(D473="TASAS",VLOOKUP(#REF!,[1]Actividades!$B$26:$C$34,2,FALSE),IF(D473="MIPG",VLOOKUP(#REF!,[1]Actividades!$B$35:$C$41,2,FALSE),IF(D473="INFRA",VLOOKUP(#REF!,[1]Actividades!$B$42:$C$44,2,FALSE),"")))),"")</f>
        <v/>
      </c>
      <c r="H473" s="3"/>
      <c r="I473" s="7" t="s">
        <v>943</v>
      </c>
      <c r="J473" s="10" t="s">
        <v>663</v>
      </c>
      <c r="K473" s="10" t="s">
        <v>178</v>
      </c>
      <c r="L473" s="7" t="s">
        <v>183</v>
      </c>
      <c r="M473" s="7" t="s">
        <v>13</v>
      </c>
      <c r="N473" s="7" t="s">
        <v>467</v>
      </c>
      <c r="O473" s="183" t="s">
        <v>7</v>
      </c>
      <c r="P473" s="7" t="s">
        <v>6</v>
      </c>
      <c r="Q473" s="146">
        <v>9000000</v>
      </c>
      <c r="R473" s="35"/>
      <c r="S473" s="8"/>
      <c r="T473" s="8"/>
      <c r="U473" s="8"/>
      <c r="V473" s="35">
        <f t="shared" si="29"/>
        <v>9000000</v>
      </c>
      <c r="W473" s="35">
        <f t="shared" si="30"/>
        <v>9000000</v>
      </c>
      <c r="X473" s="26"/>
      <c r="Y473" s="10" t="s">
        <v>19</v>
      </c>
      <c r="Z473" s="147">
        <v>202300000000060</v>
      </c>
      <c r="AA473" s="147" t="s">
        <v>493</v>
      </c>
      <c r="AB473" s="10" t="str">
        <f t="shared" si="31"/>
        <v>3202032</v>
      </c>
      <c r="AC473" s="10"/>
      <c r="AD473" s="10" t="s">
        <v>128</v>
      </c>
      <c r="AE473" s="3"/>
      <c r="AF473" s="3"/>
      <c r="AG473" s="3"/>
      <c r="AH473" s="3"/>
      <c r="AI473" s="3"/>
      <c r="AJ473" s="3"/>
      <c r="AK473" s="3"/>
      <c r="AL473" s="3"/>
      <c r="AM473" s="3"/>
      <c r="AN473" s="3"/>
      <c r="AO473" s="3"/>
      <c r="AP473" s="3"/>
      <c r="AQ473" s="3"/>
      <c r="AR473" s="3"/>
    </row>
    <row r="474" spans="1:44" ht="51" customHeight="1" x14ac:dyDescent="0.3">
      <c r="A474" s="9" t="s">
        <v>0</v>
      </c>
      <c r="B474" s="9" t="e">
        <f>VLOOKUP(#REF!,[1]Dpto!$G$2:$I$1125,2,FALSE)</f>
        <v>#REF!</v>
      </c>
      <c r="C474" s="9" t="str">
        <f>VLOOKUP(X474,[1]Proyectos!$B$2:$D$3,3,FALSE)</f>
        <v>CONSER</v>
      </c>
      <c r="D474" s="9" t="e">
        <f>VLOOKUP(#REF!,[1]Proyectos!$D$6:$E$9,2,FALSE)</f>
        <v>#REF!</v>
      </c>
      <c r="E474" s="9" t="e">
        <f>VLOOKUP(#REF!,[1]Proyectos!$B$12:$C$22,2,FALSE)</f>
        <v>#REF!</v>
      </c>
      <c r="F474" s="9" t="e">
        <f>VLOOKUP(AC474,[1]Indi!$B$9:$C$36,2,FALSE)</f>
        <v>#N/A</v>
      </c>
      <c r="G474" s="9" t="str">
        <f>+IFERROR(IF(D474="MISIONAL",VLOOKUP(#REF!,[1]Actividades!$B$12:$C$25,2,FALSE),IF(D474="TASAS",VLOOKUP(#REF!,[1]Actividades!$B$26:$C$34,2,FALSE),IF(D474="MIPG",VLOOKUP(#REF!,[1]Actividades!$B$35:$C$41,2,FALSE),IF(D474="INFRA",VLOOKUP(#REF!,[1]Actividades!$B$42:$C$44,2,FALSE),"")))),"")</f>
        <v/>
      </c>
      <c r="H474" s="3"/>
      <c r="I474" s="7" t="s">
        <v>1682</v>
      </c>
      <c r="J474" s="10" t="s">
        <v>663</v>
      </c>
      <c r="K474" s="10" t="s">
        <v>178</v>
      </c>
      <c r="L474" s="7" t="s">
        <v>183</v>
      </c>
      <c r="M474" s="7" t="s">
        <v>103</v>
      </c>
      <c r="N474" s="7" t="s">
        <v>466</v>
      </c>
      <c r="O474" s="183" t="s">
        <v>7</v>
      </c>
      <c r="P474" s="7" t="s">
        <v>6</v>
      </c>
      <c r="Q474" s="146">
        <v>28556655</v>
      </c>
      <c r="R474" s="35"/>
      <c r="S474" s="8"/>
      <c r="T474" s="8"/>
      <c r="U474" s="8"/>
      <c r="V474" s="35">
        <f t="shared" si="29"/>
        <v>28556655</v>
      </c>
      <c r="W474" s="35">
        <f t="shared" si="30"/>
        <v>28556655</v>
      </c>
      <c r="X474" s="26" t="s">
        <v>465</v>
      </c>
      <c r="Y474" s="10" t="s">
        <v>19</v>
      </c>
      <c r="Z474" s="147">
        <v>202300000000060</v>
      </c>
      <c r="AA474" s="147" t="s">
        <v>496</v>
      </c>
      <c r="AB474" s="10" t="str">
        <f t="shared" si="31"/>
        <v>3202056</v>
      </c>
      <c r="AC474" s="10"/>
      <c r="AD474" s="10" t="s">
        <v>129</v>
      </c>
      <c r="AE474" s="3"/>
      <c r="AF474" s="3"/>
      <c r="AG474" s="3"/>
      <c r="AH474" s="3"/>
      <c r="AI474" s="3"/>
      <c r="AJ474" s="3"/>
      <c r="AK474" s="3"/>
      <c r="AL474" s="3"/>
      <c r="AM474" s="3"/>
      <c r="AN474" s="3"/>
      <c r="AO474" s="3"/>
      <c r="AP474" s="3"/>
      <c r="AQ474" s="3"/>
      <c r="AR474" s="3"/>
    </row>
    <row r="475" spans="1:44" ht="51" customHeight="1" x14ac:dyDescent="0.3">
      <c r="A475" s="9" t="s">
        <v>0</v>
      </c>
      <c r="B475" s="9" t="e">
        <f>VLOOKUP(#REF!,[1]Dpto!$G$2:$I$1125,2,FALSE)</f>
        <v>#REF!</v>
      </c>
      <c r="C475" s="9" t="e">
        <f>VLOOKUP(X475,[1]Proyectos!$B$2:$D$3,3,FALSE)</f>
        <v>#N/A</v>
      </c>
      <c r="D475" s="9" t="e">
        <f>VLOOKUP(#REF!,[1]Proyectos!$D$6:$E$9,2,FALSE)</f>
        <v>#REF!</v>
      </c>
      <c r="E475" s="9" t="e">
        <f>VLOOKUP(#REF!,[1]Proyectos!$B$12:$C$22,2,FALSE)</f>
        <v>#REF!</v>
      </c>
      <c r="F475" s="9" t="e">
        <f>VLOOKUP(AC475,[1]Indi!$B$9:$C$36,2,FALSE)</f>
        <v>#N/A</v>
      </c>
      <c r="G475" s="9" t="str">
        <f>+IFERROR(IF(D475="MISIONAL",VLOOKUP(#REF!,[1]Actividades!$B$12:$C$25,2,FALSE),IF(D475="TASAS",VLOOKUP(#REF!,[1]Actividades!$B$26:$C$34,2,FALSE),IF(D475="MIPG",VLOOKUP(#REF!,[1]Actividades!$B$35:$C$41,2,FALSE),IF(D475="INFRA",VLOOKUP(#REF!,[1]Actividades!$B$42:$C$44,2,FALSE),"")))),"")</f>
        <v/>
      </c>
      <c r="H475" s="3"/>
      <c r="I475" s="7" t="s">
        <v>945</v>
      </c>
      <c r="J475" s="10" t="s">
        <v>663</v>
      </c>
      <c r="K475" s="10" t="s">
        <v>178</v>
      </c>
      <c r="L475" s="7" t="s">
        <v>183</v>
      </c>
      <c r="M475" s="7" t="s">
        <v>13</v>
      </c>
      <c r="N475" s="7" t="s">
        <v>467</v>
      </c>
      <c r="O475" s="183" t="s">
        <v>7</v>
      </c>
      <c r="P475" s="7" t="s">
        <v>6</v>
      </c>
      <c r="Q475" s="146">
        <v>10000000</v>
      </c>
      <c r="R475" s="35"/>
      <c r="S475" s="8"/>
      <c r="T475" s="8"/>
      <c r="U475" s="8"/>
      <c r="V475" s="35">
        <f t="shared" si="29"/>
        <v>10000000</v>
      </c>
      <c r="W475" s="35">
        <f t="shared" si="30"/>
        <v>10000000</v>
      </c>
      <c r="X475" s="26"/>
      <c r="Y475" s="10" t="s">
        <v>19</v>
      </c>
      <c r="Z475" s="147">
        <v>202300000000060</v>
      </c>
      <c r="AA475" s="147" t="s">
        <v>496</v>
      </c>
      <c r="AB475" s="10" t="str">
        <f t="shared" si="31"/>
        <v>3202056</v>
      </c>
      <c r="AC475" s="10"/>
      <c r="AD475" s="10" t="s">
        <v>129</v>
      </c>
      <c r="AE475" s="3"/>
      <c r="AF475" s="3"/>
      <c r="AG475" s="3"/>
      <c r="AH475" s="3"/>
      <c r="AI475" s="3"/>
      <c r="AJ475" s="3"/>
      <c r="AK475" s="3"/>
      <c r="AL475" s="3"/>
      <c r="AM475" s="3"/>
      <c r="AN475" s="3"/>
      <c r="AO475" s="3"/>
      <c r="AP475" s="3"/>
      <c r="AQ475" s="3"/>
      <c r="AR475" s="3"/>
    </row>
    <row r="476" spans="1:44" ht="51" customHeight="1" x14ac:dyDescent="0.3">
      <c r="A476" s="9" t="s">
        <v>0</v>
      </c>
      <c r="B476" s="9" t="e">
        <f>VLOOKUP(#REF!,[1]Dpto!$G$2:$I$1125,2,FALSE)</f>
        <v>#REF!</v>
      </c>
      <c r="C476" s="9" t="e">
        <f>VLOOKUP(X476,[1]Proyectos!$B$2:$D$3,3,FALSE)</f>
        <v>#N/A</v>
      </c>
      <c r="D476" s="9" t="e">
        <f>VLOOKUP(#REF!,[1]Proyectos!$D$6:$E$9,2,FALSE)</f>
        <v>#REF!</v>
      </c>
      <c r="E476" s="9" t="e">
        <f>VLOOKUP(#REF!,[1]Proyectos!$B$12:$C$22,2,FALSE)</f>
        <v>#REF!</v>
      </c>
      <c r="F476" s="9" t="e">
        <f>VLOOKUP(AC476,[1]Indi!$B$9:$C$36,2,FALSE)</f>
        <v>#N/A</v>
      </c>
      <c r="G476" s="9" t="str">
        <f>+IFERROR(IF(D476="MISIONAL",VLOOKUP(#REF!,[1]Actividades!$B$12:$C$25,2,FALSE),IF(D476="TASAS",VLOOKUP(#REF!,[1]Actividades!$B$26:$C$34,2,FALSE),IF(D476="MIPG",VLOOKUP(#REF!,[1]Actividades!$B$35:$C$41,2,FALSE),IF(D476="INFRA",VLOOKUP(#REF!,[1]Actividades!$B$42:$C$44,2,FALSE),"")))),"")</f>
        <v/>
      </c>
      <c r="H476" s="3"/>
      <c r="I476" s="7" t="s">
        <v>946</v>
      </c>
      <c r="J476" s="10" t="s">
        <v>663</v>
      </c>
      <c r="K476" s="10" t="s">
        <v>178</v>
      </c>
      <c r="L476" s="7" t="s">
        <v>180</v>
      </c>
      <c r="M476" s="7" t="s">
        <v>13</v>
      </c>
      <c r="N476" s="10" t="s">
        <v>467</v>
      </c>
      <c r="O476" s="183" t="s">
        <v>7</v>
      </c>
      <c r="P476" s="7" t="s">
        <v>6</v>
      </c>
      <c r="Q476" s="146">
        <v>32352440</v>
      </c>
      <c r="R476" s="35">
        <v>2073</v>
      </c>
      <c r="S476" s="8"/>
      <c r="T476" s="8"/>
      <c r="U476" s="8"/>
      <c r="V476" s="35">
        <f t="shared" si="29"/>
        <v>32350367</v>
      </c>
      <c r="W476" s="35">
        <f t="shared" si="30"/>
        <v>32350367</v>
      </c>
      <c r="X476" s="26"/>
      <c r="Y476" s="10" t="s">
        <v>19</v>
      </c>
      <c r="Z476" s="147">
        <v>202300000000060</v>
      </c>
      <c r="AA476" s="147" t="s">
        <v>30</v>
      </c>
      <c r="AB476" s="10" t="str">
        <f t="shared" si="31"/>
        <v>3202008</v>
      </c>
      <c r="AC476" s="10"/>
      <c r="AD476" s="10" t="s">
        <v>123</v>
      </c>
      <c r="AE476" s="3"/>
      <c r="AF476" s="3"/>
      <c r="AG476" s="3"/>
      <c r="AH476" s="3"/>
      <c r="AI476" s="3"/>
      <c r="AJ476" s="3"/>
      <c r="AK476" s="3"/>
      <c r="AL476" s="3"/>
      <c r="AM476" s="3"/>
      <c r="AN476" s="3"/>
      <c r="AO476" s="3"/>
      <c r="AP476" s="3"/>
      <c r="AQ476" s="3"/>
      <c r="AR476" s="3"/>
    </row>
    <row r="477" spans="1:44" ht="51" customHeight="1" x14ac:dyDescent="0.3">
      <c r="A477" s="9" t="s">
        <v>0</v>
      </c>
      <c r="B477" s="9" t="e">
        <f>VLOOKUP(#REF!,[1]Dpto!$G$2:$I$1125,2,FALSE)</f>
        <v>#REF!</v>
      </c>
      <c r="C477" s="9" t="e">
        <f>VLOOKUP(X477,[1]Proyectos!$B$2:$D$3,3,FALSE)</f>
        <v>#N/A</v>
      </c>
      <c r="D477" s="9" t="e">
        <f>VLOOKUP(#REF!,[1]Proyectos!$D$6:$E$9,2,FALSE)</f>
        <v>#REF!</v>
      </c>
      <c r="E477" s="9" t="e">
        <f>VLOOKUP(#REF!,[1]Proyectos!$B$12:$C$22,2,FALSE)</f>
        <v>#REF!</v>
      </c>
      <c r="F477" s="9" t="e">
        <f>VLOOKUP(AC477,[1]Indi!$B$9:$C$36,2,FALSE)</f>
        <v>#N/A</v>
      </c>
      <c r="G477" s="9" t="str">
        <f>+IFERROR(IF(D477="MISIONAL",VLOOKUP(#REF!,[1]Actividades!$B$12:$C$25,2,FALSE),IF(D477="TASAS",VLOOKUP(#REF!,[1]Actividades!$B$26:$C$34,2,FALSE),IF(D477="MIPG",VLOOKUP(#REF!,[1]Actividades!$B$35:$C$41,2,FALSE),IF(D477="INFRA",VLOOKUP(#REF!,[1]Actividades!$B$42:$C$44,2,FALSE),"")))),"")</f>
        <v/>
      </c>
      <c r="H477" s="3"/>
      <c r="I477" s="7" t="s">
        <v>947</v>
      </c>
      <c r="J477" s="10" t="s">
        <v>663</v>
      </c>
      <c r="K477" s="10" t="s">
        <v>178</v>
      </c>
      <c r="L477" s="7" t="s">
        <v>180</v>
      </c>
      <c r="M477" s="7" t="s">
        <v>13</v>
      </c>
      <c r="N477" s="145" t="s">
        <v>467</v>
      </c>
      <c r="O477" s="183" t="s">
        <v>7</v>
      </c>
      <c r="P477" s="7" t="s">
        <v>6</v>
      </c>
      <c r="Q477" s="146">
        <v>10000000</v>
      </c>
      <c r="R477" s="35"/>
      <c r="S477" s="8"/>
      <c r="T477" s="8"/>
      <c r="U477" s="8"/>
      <c r="V477" s="35">
        <f t="shared" ref="V477:V540" si="32">+Q477-R477+S477</f>
        <v>10000000</v>
      </c>
      <c r="W477" s="35">
        <f t="shared" ref="W477:W540" si="33">+Q477-R477+S477-T477+U477</f>
        <v>10000000</v>
      </c>
      <c r="X477" s="26"/>
      <c r="Y477" s="10" t="s">
        <v>19</v>
      </c>
      <c r="Z477" s="147">
        <v>202300000000060</v>
      </c>
      <c r="AA477" s="147" t="s">
        <v>30</v>
      </c>
      <c r="AB477" s="10" t="str">
        <f t="shared" si="31"/>
        <v>3202008</v>
      </c>
      <c r="AC477" s="10"/>
      <c r="AD477" s="10" t="s">
        <v>143</v>
      </c>
      <c r="AE477" s="3"/>
      <c r="AF477" s="3"/>
      <c r="AG477" s="3"/>
      <c r="AH477" s="3"/>
      <c r="AI477" s="3"/>
      <c r="AJ477" s="3"/>
      <c r="AK477" s="3"/>
      <c r="AL477" s="3"/>
      <c r="AM477" s="3"/>
      <c r="AN477" s="3"/>
      <c r="AO477" s="3"/>
      <c r="AP477" s="3"/>
      <c r="AQ477" s="3"/>
      <c r="AR477" s="3"/>
    </row>
    <row r="478" spans="1:44" ht="51" customHeight="1" x14ac:dyDescent="0.3">
      <c r="A478" s="9" t="s">
        <v>0</v>
      </c>
      <c r="B478" s="9" t="e">
        <f>VLOOKUP(#REF!,[1]Dpto!$G$2:$I$1125,2,FALSE)</f>
        <v>#REF!</v>
      </c>
      <c r="C478" s="9" t="str">
        <f>VLOOKUP(X478,[1]Proyectos!$B$2:$D$3,3,FALSE)</f>
        <v>CONSER</v>
      </c>
      <c r="D478" s="9" t="e">
        <f>VLOOKUP(#REF!,[1]Proyectos!$D$6:$E$9,2,FALSE)</f>
        <v>#REF!</v>
      </c>
      <c r="E478" s="9" t="e">
        <f>VLOOKUP(#REF!,[1]Proyectos!$B$12:$C$22,2,FALSE)</f>
        <v>#REF!</v>
      </c>
      <c r="F478" s="9" t="e">
        <f>VLOOKUP(AC478,[1]Indi!$B$9:$C$36,2,FALSE)</f>
        <v>#N/A</v>
      </c>
      <c r="G478" s="9" t="str">
        <f>+IFERROR(IF(D478="MISIONAL",VLOOKUP(#REF!,[1]Actividades!$B$12:$C$25,2,FALSE),IF(D478="TASAS",VLOOKUP(#REF!,[1]Actividades!$B$26:$C$34,2,FALSE),IF(D478="MIPG",VLOOKUP(#REF!,[1]Actividades!$B$35:$C$41,2,FALSE),IF(D478="INFRA",VLOOKUP(#REF!,[1]Actividades!$B$42:$C$44,2,FALSE),"")))),"")</f>
        <v/>
      </c>
      <c r="H478" s="3"/>
      <c r="I478" s="7" t="s">
        <v>1683</v>
      </c>
      <c r="J478" s="10" t="s">
        <v>663</v>
      </c>
      <c r="K478" s="10" t="s">
        <v>178</v>
      </c>
      <c r="L478" s="7" t="s">
        <v>180</v>
      </c>
      <c r="M478" s="7" t="s">
        <v>103</v>
      </c>
      <c r="N478" s="145" t="s">
        <v>466</v>
      </c>
      <c r="O478" s="183" t="s">
        <v>7</v>
      </c>
      <c r="P478" s="7" t="s">
        <v>6</v>
      </c>
      <c r="Q478" s="146">
        <v>146811458</v>
      </c>
      <c r="R478" s="242">
        <f>4400043+10048</f>
        <v>4410091</v>
      </c>
      <c r="S478" s="8"/>
      <c r="T478" s="8"/>
      <c r="U478" s="8"/>
      <c r="V478" s="35">
        <f t="shared" si="32"/>
        <v>142401367</v>
      </c>
      <c r="W478" s="35">
        <f t="shared" si="33"/>
        <v>142401367</v>
      </c>
      <c r="X478" s="26" t="s">
        <v>465</v>
      </c>
      <c r="Y478" s="10" t="s">
        <v>19</v>
      </c>
      <c r="Z478" s="147">
        <v>202300000000060</v>
      </c>
      <c r="AA478" s="147" t="s">
        <v>30</v>
      </c>
      <c r="AB478" s="10" t="str">
        <f t="shared" si="31"/>
        <v>3202008</v>
      </c>
      <c r="AC478" s="10"/>
      <c r="AD478" s="10" t="s">
        <v>135</v>
      </c>
      <c r="AE478" s="3"/>
      <c r="AF478" s="3"/>
      <c r="AG478" s="3"/>
      <c r="AH478" s="3"/>
      <c r="AI478" s="3"/>
      <c r="AJ478" s="3"/>
      <c r="AK478" s="3"/>
      <c r="AL478" s="3"/>
      <c r="AM478" s="3"/>
      <c r="AN478" s="3"/>
      <c r="AO478" s="3"/>
      <c r="AP478" s="3"/>
      <c r="AQ478" s="3"/>
      <c r="AR478" s="3"/>
    </row>
    <row r="479" spans="1:44" ht="51" customHeight="1" x14ac:dyDescent="0.3">
      <c r="A479" s="9" t="s">
        <v>0</v>
      </c>
      <c r="B479" s="9" t="e">
        <f>VLOOKUP(#REF!,[1]Dpto!$G$2:$I$1125,2,FALSE)</f>
        <v>#REF!</v>
      </c>
      <c r="C479" s="9" t="e">
        <f>VLOOKUP(X479,[1]Proyectos!$B$2:$D$3,3,FALSE)</f>
        <v>#N/A</v>
      </c>
      <c r="D479" s="9" t="e">
        <f>VLOOKUP(#REF!,[1]Proyectos!$D$6:$E$9,2,FALSE)</f>
        <v>#REF!</v>
      </c>
      <c r="E479" s="9" t="e">
        <f>VLOOKUP(#REF!,[1]Proyectos!$B$12:$C$22,2,FALSE)</f>
        <v>#REF!</v>
      </c>
      <c r="F479" s="9" t="e">
        <f>VLOOKUP(AC479,[1]Indi!$B$9:$C$36,2,FALSE)</f>
        <v>#N/A</v>
      </c>
      <c r="G479" s="9" t="str">
        <f>+IFERROR(IF(D479="MISIONAL",VLOOKUP(#REF!,[1]Actividades!$B$12:$C$25,2,FALSE),IF(D479="TASAS",VLOOKUP(#REF!,[1]Actividades!$B$26:$C$34,2,FALSE),IF(D479="MIPG",VLOOKUP(#REF!,[1]Actividades!$B$35:$C$41,2,FALSE),IF(D479="INFRA",VLOOKUP(#REF!,[1]Actividades!$B$42:$C$44,2,FALSE),"")))),"")</f>
        <v/>
      </c>
      <c r="H479" s="3"/>
      <c r="I479" s="7" t="s">
        <v>949</v>
      </c>
      <c r="J479" s="10" t="s">
        <v>663</v>
      </c>
      <c r="K479" s="10" t="s">
        <v>178</v>
      </c>
      <c r="L479" s="7" t="s">
        <v>180</v>
      </c>
      <c r="M479" s="7" t="s">
        <v>13</v>
      </c>
      <c r="N479" s="145" t="s">
        <v>467</v>
      </c>
      <c r="O479" s="183" t="s">
        <v>7</v>
      </c>
      <c r="P479" s="7" t="s">
        <v>6</v>
      </c>
      <c r="Q479" s="146">
        <v>28435392</v>
      </c>
      <c r="R479" s="242">
        <f>2000000+25000000</f>
        <v>27000000</v>
      </c>
      <c r="S479" s="8"/>
      <c r="T479" s="8"/>
      <c r="U479" s="8"/>
      <c r="V479" s="35">
        <f t="shared" si="32"/>
        <v>1435392</v>
      </c>
      <c r="W479" s="35">
        <f t="shared" si="33"/>
        <v>1435392</v>
      </c>
      <c r="X479" s="26"/>
      <c r="Y479" s="10" t="s">
        <v>19</v>
      </c>
      <c r="Z479" s="147">
        <v>202300000000060</v>
      </c>
      <c r="AA479" s="147" t="s">
        <v>30</v>
      </c>
      <c r="AB479" s="10" t="str">
        <f t="shared" si="31"/>
        <v>3202008</v>
      </c>
      <c r="AC479" s="10"/>
      <c r="AD479" s="10" t="s">
        <v>135</v>
      </c>
      <c r="AE479" s="3"/>
      <c r="AF479" s="3"/>
      <c r="AG479" s="3"/>
      <c r="AH479" s="3"/>
      <c r="AI479" s="3"/>
      <c r="AJ479" s="3"/>
      <c r="AK479" s="3"/>
      <c r="AL479" s="3"/>
      <c r="AM479" s="3"/>
      <c r="AN479" s="3"/>
      <c r="AO479" s="3"/>
      <c r="AP479" s="3"/>
      <c r="AQ479" s="3"/>
      <c r="AR479" s="3"/>
    </row>
    <row r="480" spans="1:44" ht="51" customHeight="1" x14ac:dyDescent="0.3">
      <c r="A480" s="9" t="s">
        <v>0</v>
      </c>
      <c r="B480" s="9" t="e">
        <f>VLOOKUP(#REF!,[1]Dpto!$G$2:$I$1125,2,FALSE)</f>
        <v>#REF!</v>
      </c>
      <c r="C480" s="9" t="e">
        <f>VLOOKUP(X480,[1]Proyectos!$B$2:$D$3,3,FALSE)</f>
        <v>#N/A</v>
      </c>
      <c r="D480" s="9" t="e">
        <f>VLOOKUP(#REF!,[1]Proyectos!$D$6:$E$9,2,FALSE)</f>
        <v>#REF!</v>
      </c>
      <c r="E480" s="9" t="e">
        <f>VLOOKUP(#REF!,[1]Proyectos!$B$12:$C$22,2,FALSE)</f>
        <v>#REF!</v>
      </c>
      <c r="F480" s="9" t="e">
        <f>VLOOKUP(AC480,[1]Indi!$B$9:$C$36,2,FALSE)</f>
        <v>#N/A</v>
      </c>
      <c r="G480" s="9" t="str">
        <f>+IFERROR(IF(D480="MISIONAL",VLOOKUP(#REF!,[1]Actividades!$B$12:$C$25,2,FALSE),IF(D480="TASAS",VLOOKUP(#REF!,[1]Actividades!$B$26:$C$34,2,FALSE),IF(D480="MIPG",VLOOKUP(#REF!,[1]Actividades!$B$35:$C$41,2,FALSE),IF(D480="INFRA",VLOOKUP(#REF!,[1]Actividades!$B$42:$C$44,2,FALSE),"")))),"")</f>
        <v/>
      </c>
      <c r="H480" s="3"/>
      <c r="I480" s="7" t="s">
        <v>950</v>
      </c>
      <c r="J480" s="10" t="s">
        <v>663</v>
      </c>
      <c r="K480" s="10" t="s">
        <v>178</v>
      </c>
      <c r="L480" s="7" t="s">
        <v>180</v>
      </c>
      <c r="M480" s="7" t="s">
        <v>8</v>
      </c>
      <c r="N480" s="145" t="s">
        <v>467</v>
      </c>
      <c r="O480" s="183" t="s">
        <v>7</v>
      </c>
      <c r="P480" s="7" t="s">
        <v>6</v>
      </c>
      <c r="Q480" s="146">
        <v>21242308</v>
      </c>
      <c r="R480" s="35"/>
      <c r="S480" s="8"/>
      <c r="T480" s="8"/>
      <c r="U480" s="8"/>
      <c r="V480" s="35">
        <f t="shared" si="32"/>
        <v>21242308</v>
      </c>
      <c r="W480" s="35">
        <f t="shared" si="33"/>
        <v>21242308</v>
      </c>
      <c r="X480" s="26"/>
      <c r="Y480" s="10" t="s">
        <v>19</v>
      </c>
      <c r="Z480" s="147">
        <v>202300000000060</v>
      </c>
      <c r="AA480" s="147" t="s">
        <v>30</v>
      </c>
      <c r="AB480" s="10" t="str">
        <f t="shared" si="31"/>
        <v>3202008</v>
      </c>
      <c r="AC480" s="10"/>
      <c r="AD480" s="10" t="s">
        <v>135</v>
      </c>
      <c r="AE480" s="3"/>
      <c r="AF480" s="3"/>
      <c r="AG480" s="3"/>
      <c r="AH480" s="3"/>
      <c r="AI480" s="3"/>
      <c r="AJ480" s="3"/>
      <c r="AK480" s="3"/>
      <c r="AL480" s="3"/>
      <c r="AM480" s="3"/>
      <c r="AN480" s="3"/>
      <c r="AO480" s="3"/>
      <c r="AP480" s="3"/>
      <c r="AQ480" s="3"/>
      <c r="AR480" s="3"/>
    </row>
    <row r="481" spans="1:44" ht="51" customHeight="1" x14ac:dyDescent="0.3">
      <c r="A481" s="9" t="s">
        <v>0</v>
      </c>
      <c r="B481" s="9" t="e">
        <f>VLOOKUP(#REF!,[1]Dpto!$G$2:$I$1125,2,FALSE)</f>
        <v>#REF!</v>
      </c>
      <c r="C481" s="9" t="str">
        <f>VLOOKUP(X481,[1]Proyectos!$B$2:$D$3,3,FALSE)</f>
        <v>CONSER</v>
      </c>
      <c r="D481" s="9" t="e">
        <f>VLOOKUP(#REF!,[1]Proyectos!$D$6:$E$9,2,FALSE)</f>
        <v>#REF!</v>
      </c>
      <c r="E481" s="9" t="e">
        <f>VLOOKUP(#REF!,[1]Proyectos!$B$12:$C$22,2,FALSE)</f>
        <v>#REF!</v>
      </c>
      <c r="F481" s="9" t="e">
        <f>VLOOKUP(AC481,[1]Indi!$B$9:$C$36,2,FALSE)</f>
        <v>#N/A</v>
      </c>
      <c r="G481" s="9" t="str">
        <f>+IFERROR(IF(D481="MISIONAL",VLOOKUP(#REF!,[1]Actividades!$B$12:$C$25,2,FALSE),IF(D481="TASAS",VLOOKUP(#REF!,[1]Actividades!$B$26:$C$34,2,FALSE),IF(D481="MIPG",VLOOKUP(#REF!,[1]Actividades!$B$35:$C$41,2,FALSE),IF(D481="INFRA",VLOOKUP(#REF!,[1]Actividades!$B$42:$C$44,2,FALSE),"")))),"")</f>
        <v/>
      </c>
      <c r="H481" s="3"/>
      <c r="I481" s="7" t="s">
        <v>1684</v>
      </c>
      <c r="J481" s="10" t="s">
        <v>663</v>
      </c>
      <c r="K481" s="10" t="s">
        <v>178</v>
      </c>
      <c r="L481" s="7" t="s">
        <v>180</v>
      </c>
      <c r="M481" s="7" t="s">
        <v>103</v>
      </c>
      <c r="N481" s="145" t="s">
        <v>466</v>
      </c>
      <c r="O481" s="183" t="s">
        <v>7</v>
      </c>
      <c r="P481" s="7" t="s">
        <v>6</v>
      </c>
      <c r="Q481" s="146">
        <v>56293694</v>
      </c>
      <c r="R481" s="35">
        <v>11694</v>
      </c>
      <c r="S481" s="8">
        <v>401628</v>
      </c>
      <c r="T481" s="8"/>
      <c r="U481" s="8"/>
      <c r="V481" s="35">
        <f t="shared" si="32"/>
        <v>56683628</v>
      </c>
      <c r="W481" s="35">
        <f t="shared" si="33"/>
        <v>56683628</v>
      </c>
      <c r="X481" s="26" t="s">
        <v>465</v>
      </c>
      <c r="Y481" s="10" t="s">
        <v>19</v>
      </c>
      <c r="Z481" s="147">
        <v>202300000000060</v>
      </c>
      <c r="AA481" s="147" t="s">
        <v>30</v>
      </c>
      <c r="AB481" s="10" t="str">
        <f t="shared" si="31"/>
        <v>3202008</v>
      </c>
      <c r="AC481" s="10"/>
      <c r="AD481" s="10" t="s">
        <v>492</v>
      </c>
      <c r="AE481" s="3"/>
      <c r="AF481" s="3"/>
      <c r="AG481" s="3"/>
      <c r="AH481" s="3"/>
      <c r="AI481" s="3"/>
      <c r="AJ481" s="3"/>
      <c r="AK481" s="3"/>
      <c r="AL481" s="3"/>
      <c r="AM481" s="3"/>
      <c r="AN481" s="3"/>
      <c r="AO481" s="3"/>
      <c r="AP481" s="3"/>
      <c r="AQ481" s="3"/>
      <c r="AR481" s="3"/>
    </row>
    <row r="482" spans="1:44" ht="51" customHeight="1" x14ac:dyDescent="0.3">
      <c r="A482" s="9" t="s">
        <v>0</v>
      </c>
      <c r="B482" s="9" t="e">
        <f>VLOOKUP(#REF!,[1]Dpto!$G$2:$I$1125,2,FALSE)</f>
        <v>#REF!</v>
      </c>
      <c r="C482" s="9" t="e">
        <f>VLOOKUP(X482,[1]Proyectos!$B$2:$D$3,3,FALSE)</f>
        <v>#N/A</v>
      </c>
      <c r="D482" s="9" t="e">
        <f>VLOOKUP(#REF!,[1]Proyectos!$D$6:$E$9,2,FALSE)</f>
        <v>#REF!</v>
      </c>
      <c r="E482" s="9" t="e">
        <f>VLOOKUP(#REF!,[1]Proyectos!$B$12:$C$22,2,FALSE)</f>
        <v>#REF!</v>
      </c>
      <c r="F482" s="9" t="e">
        <f>VLOOKUP(AC482,[1]Indi!$B$9:$C$36,2,FALSE)</f>
        <v>#N/A</v>
      </c>
      <c r="G482" s="9" t="str">
        <f>+IFERROR(IF(D482="MISIONAL",VLOOKUP(#REF!,[1]Actividades!$B$12:$C$25,2,FALSE),IF(D482="TASAS",VLOOKUP(#REF!,[1]Actividades!$B$26:$C$34,2,FALSE),IF(D482="MIPG",VLOOKUP(#REF!,[1]Actividades!$B$35:$C$41,2,FALSE),IF(D482="INFRA",VLOOKUP(#REF!,[1]Actividades!$B$42:$C$44,2,FALSE),"")))),"")</f>
        <v/>
      </c>
      <c r="H482" s="3"/>
      <c r="I482" s="7" t="s">
        <v>952</v>
      </c>
      <c r="J482" s="10" t="s">
        <v>663</v>
      </c>
      <c r="K482" s="10" t="s">
        <v>178</v>
      </c>
      <c r="L482" s="7" t="s">
        <v>180</v>
      </c>
      <c r="M482" s="7" t="s">
        <v>8</v>
      </c>
      <c r="N482" s="145" t="s">
        <v>467</v>
      </c>
      <c r="O482" s="183" t="s">
        <v>7</v>
      </c>
      <c r="P482" s="7" t="s">
        <v>6</v>
      </c>
      <c r="Q482" s="146">
        <v>10000000</v>
      </c>
      <c r="R482" s="35"/>
      <c r="S482" s="8"/>
      <c r="T482" s="8"/>
      <c r="U482" s="8"/>
      <c r="V482" s="35">
        <f t="shared" si="32"/>
        <v>10000000</v>
      </c>
      <c r="W482" s="35">
        <f t="shared" si="33"/>
        <v>10000000</v>
      </c>
      <c r="X482" s="26"/>
      <c r="Y482" s="10" t="s">
        <v>19</v>
      </c>
      <c r="Z482" s="147">
        <v>202300000000060</v>
      </c>
      <c r="AA482" s="147" t="s">
        <v>30</v>
      </c>
      <c r="AB482" s="10" t="str">
        <f t="shared" si="31"/>
        <v>3202008</v>
      </c>
      <c r="AC482" s="10"/>
      <c r="AD482" s="10" t="s">
        <v>492</v>
      </c>
      <c r="AE482" s="3"/>
      <c r="AF482" s="3"/>
      <c r="AG482" s="3"/>
      <c r="AH482" s="3"/>
      <c r="AI482" s="3"/>
      <c r="AJ482" s="3"/>
      <c r="AK482" s="3"/>
      <c r="AL482" s="3"/>
      <c r="AM482" s="3"/>
      <c r="AN482" s="3"/>
      <c r="AO482" s="3"/>
      <c r="AP482" s="3"/>
      <c r="AQ482" s="3"/>
      <c r="AR482" s="3"/>
    </row>
    <row r="483" spans="1:44" ht="51" customHeight="1" x14ac:dyDescent="0.3">
      <c r="A483" s="9" t="s">
        <v>0</v>
      </c>
      <c r="B483" s="9" t="e">
        <f>VLOOKUP(#REF!,[1]Dpto!$G$2:$I$1125,2,FALSE)</f>
        <v>#REF!</v>
      </c>
      <c r="C483" s="9" t="str">
        <f>VLOOKUP(X483,[1]Proyectos!$B$2:$D$3,3,FALSE)</f>
        <v>CONSER</v>
      </c>
      <c r="D483" s="9" t="e">
        <f>VLOOKUP(#REF!,[1]Proyectos!$D$6:$E$9,2,FALSE)</f>
        <v>#REF!</v>
      </c>
      <c r="E483" s="9" t="e">
        <f>VLOOKUP(#REF!,[1]Proyectos!$B$12:$C$22,2,FALSE)</f>
        <v>#REF!</v>
      </c>
      <c r="F483" s="9" t="e">
        <f>VLOOKUP(AC483,[1]Indi!$B$9:$C$36,2,FALSE)</f>
        <v>#N/A</v>
      </c>
      <c r="G483" s="9" t="str">
        <f>+IFERROR(IF(D483="MISIONAL",VLOOKUP(#REF!,[1]Actividades!$B$12:$C$25,2,FALSE),IF(D483="TASAS",VLOOKUP(#REF!,[1]Actividades!$B$26:$C$34,2,FALSE),IF(D483="MIPG",VLOOKUP(#REF!,[1]Actividades!$B$35:$C$41,2,FALSE),IF(D483="INFRA",VLOOKUP(#REF!,[1]Actividades!$B$42:$C$44,2,FALSE),"")))),"")</f>
        <v/>
      </c>
      <c r="H483" s="3"/>
      <c r="I483" s="7" t="s">
        <v>1685</v>
      </c>
      <c r="J483" s="10" t="s">
        <v>663</v>
      </c>
      <c r="K483" s="10" t="s">
        <v>178</v>
      </c>
      <c r="L483" s="7" t="s">
        <v>180</v>
      </c>
      <c r="M483" s="7" t="s">
        <v>103</v>
      </c>
      <c r="N483" s="7" t="s">
        <v>466</v>
      </c>
      <c r="O483" s="183" t="s">
        <v>7</v>
      </c>
      <c r="P483" s="7" t="s">
        <v>6</v>
      </c>
      <c r="Q483" s="146">
        <v>88376995</v>
      </c>
      <c r="R483" s="242">
        <v>4599957</v>
      </c>
      <c r="S483" s="8">
        <v>1829260</v>
      </c>
      <c r="T483" s="8"/>
      <c r="U483" s="8"/>
      <c r="V483" s="35">
        <f t="shared" si="32"/>
        <v>85606298</v>
      </c>
      <c r="W483" s="35">
        <f t="shared" si="33"/>
        <v>85606298</v>
      </c>
      <c r="X483" s="26" t="s">
        <v>465</v>
      </c>
      <c r="Y483" s="10" t="s">
        <v>19</v>
      </c>
      <c r="Z483" s="147">
        <v>202300000000060</v>
      </c>
      <c r="AA483" s="147" t="s">
        <v>36</v>
      </c>
      <c r="AB483" s="10" t="str">
        <f t="shared" si="31"/>
        <v>3202010</v>
      </c>
      <c r="AC483" s="10"/>
      <c r="AD483" s="10" t="s">
        <v>181</v>
      </c>
      <c r="AE483" s="3"/>
      <c r="AF483" s="3"/>
      <c r="AG483" s="3"/>
      <c r="AH483" s="3"/>
      <c r="AI483" s="3"/>
      <c r="AJ483" s="3"/>
      <c r="AK483" s="3"/>
      <c r="AL483" s="3"/>
      <c r="AM483" s="3"/>
      <c r="AN483" s="3"/>
      <c r="AO483" s="3"/>
      <c r="AP483" s="3"/>
      <c r="AQ483" s="3"/>
      <c r="AR483" s="3"/>
    </row>
    <row r="484" spans="1:44" ht="51" customHeight="1" x14ac:dyDescent="0.3">
      <c r="A484" s="9" t="s">
        <v>0</v>
      </c>
      <c r="B484" s="9" t="e">
        <f>VLOOKUP(#REF!,[1]Dpto!$G$2:$I$1125,2,FALSE)</f>
        <v>#REF!</v>
      </c>
      <c r="C484" s="9" t="e">
        <f>VLOOKUP(X484,[1]Proyectos!$B$2:$D$3,3,FALSE)</f>
        <v>#N/A</v>
      </c>
      <c r="D484" s="9" t="e">
        <f>VLOOKUP(#REF!,[1]Proyectos!$D$6:$E$9,2,FALSE)</f>
        <v>#REF!</v>
      </c>
      <c r="E484" s="9" t="e">
        <f>VLOOKUP(#REF!,[1]Proyectos!$B$12:$C$22,2,FALSE)</f>
        <v>#REF!</v>
      </c>
      <c r="F484" s="9" t="e">
        <f>VLOOKUP(AC484,[1]Indi!$B$9:$C$36,2,FALSE)</f>
        <v>#N/A</v>
      </c>
      <c r="G484" s="9" t="str">
        <f>+IFERROR(IF(D484="MISIONAL",VLOOKUP(#REF!,[1]Actividades!$B$12:$C$25,2,FALSE),IF(D484="TASAS",VLOOKUP(#REF!,[1]Actividades!$B$26:$C$34,2,FALSE),IF(D484="MIPG",VLOOKUP(#REF!,[1]Actividades!$B$35:$C$41,2,FALSE),IF(D484="INFRA",VLOOKUP(#REF!,[1]Actividades!$B$42:$C$44,2,FALSE),"")))),"")</f>
        <v/>
      </c>
      <c r="H484" s="3"/>
      <c r="I484" s="7" t="s">
        <v>954</v>
      </c>
      <c r="J484" s="10" t="s">
        <v>663</v>
      </c>
      <c r="K484" s="10" t="s">
        <v>178</v>
      </c>
      <c r="L484" s="7" t="s">
        <v>180</v>
      </c>
      <c r="M484" s="7" t="s">
        <v>13</v>
      </c>
      <c r="N484" s="7" t="s">
        <v>467</v>
      </c>
      <c r="O484" s="183" t="s">
        <v>7</v>
      </c>
      <c r="P484" s="7" t="s">
        <v>6</v>
      </c>
      <c r="Q484" s="146">
        <v>24071689</v>
      </c>
      <c r="R484" s="35">
        <v>26622</v>
      </c>
      <c r="S484" s="8"/>
      <c r="T484" s="8"/>
      <c r="U484" s="8"/>
      <c r="V484" s="35">
        <f t="shared" si="32"/>
        <v>24045067</v>
      </c>
      <c r="W484" s="35">
        <f t="shared" si="33"/>
        <v>24045067</v>
      </c>
      <c r="X484" s="26"/>
      <c r="Y484" s="10" t="s">
        <v>19</v>
      </c>
      <c r="Z484" s="147">
        <v>202300000000060</v>
      </c>
      <c r="AA484" s="147" t="s">
        <v>36</v>
      </c>
      <c r="AB484" s="10" t="str">
        <f t="shared" si="31"/>
        <v>3202010</v>
      </c>
      <c r="AC484" s="10"/>
      <c r="AD484" s="10" t="s">
        <v>181</v>
      </c>
      <c r="AE484" s="3"/>
      <c r="AF484" s="3"/>
      <c r="AG484" s="3"/>
      <c r="AH484" s="3"/>
      <c r="AI484" s="3"/>
      <c r="AJ484" s="3"/>
      <c r="AK484" s="3"/>
      <c r="AL484" s="3"/>
      <c r="AM484" s="3"/>
      <c r="AN484" s="3"/>
      <c r="AO484" s="3"/>
      <c r="AP484" s="3"/>
      <c r="AQ484" s="3"/>
      <c r="AR484" s="3"/>
    </row>
    <row r="485" spans="1:44" ht="51" customHeight="1" x14ac:dyDescent="0.3">
      <c r="A485" s="9" t="s">
        <v>0</v>
      </c>
      <c r="B485" s="9" t="e">
        <f>VLOOKUP(#REF!,[1]Dpto!$G$2:$I$1125,2,FALSE)</f>
        <v>#REF!</v>
      </c>
      <c r="C485" s="9" t="e">
        <f>VLOOKUP(X485,[1]Proyectos!$B$2:$D$3,3,FALSE)</f>
        <v>#N/A</v>
      </c>
      <c r="D485" s="9" t="e">
        <f>VLOOKUP(#REF!,[1]Proyectos!$D$6:$E$9,2,FALSE)</f>
        <v>#REF!</v>
      </c>
      <c r="E485" s="9" t="e">
        <f>VLOOKUP(#REF!,[1]Proyectos!$B$12:$C$22,2,FALSE)</f>
        <v>#REF!</v>
      </c>
      <c r="F485" s="9" t="e">
        <f>VLOOKUP(AC485,[1]Indi!$B$9:$C$36,2,FALSE)</f>
        <v>#N/A</v>
      </c>
      <c r="G485" s="9" t="str">
        <f>+IFERROR(IF(D485="MISIONAL",VLOOKUP(#REF!,[1]Actividades!$B$12:$C$25,2,FALSE),IF(D485="TASAS",VLOOKUP(#REF!,[1]Actividades!$B$26:$C$34,2,FALSE),IF(D485="MIPG",VLOOKUP(#REF!,[1]Actividades!$B$35:$C$41,2,FALSE),IF(D485="INFRA",VLOOKUP(#REF!,[1]Actividades!$B$42:$C$44,2,FALSE),"")))),"")</f>
        <v/>
      </c>
      <c r="H485" s="3"/>
      <c r="I485" s="7" t="s">
        <v>955</v>
      </c>
      <c r="J485" s="10" t="s">
        <v>663</v>
      </c>
      <c r="K485" s="10" t="s">
        <v>178</v>
      </c>
      <c r="L485" s="7" t="s">
        <v>180</v>
      </c>
      <c r="M485" s="7" t="s">
        <v>8</v>
      </c>
      <c r="N485" s="7" t="s">
        <v>467</v>
      </c>
      <c r="O485" s="183" t="s">
        <v>7</v>
      </c>
      <c r="P485" s="7" t="s">
        <v>6</v>
      </c>
      <c r="Q485" s="146">
        <v>87107592</v>
      </c>
      <c r="R485" s="35">
        <v>162725</v>
      </c>
      <c r="S485" s="8"/>
      <c r="T485" s="8"/>
      <c r="U485" s="8"/>
      <c r="V485" s="35">
        <f t="shared" si="32"/>
        <v>86944867</v>
      </c>
      <c r="W485" s="35">
        <f t="shared" si="33"/>
        <v>86944867</v>
      </c>
      <c r="X485" s="26"/>
      <c r="Y485" s="10" t="s">
        <v>19</v>
      </c>
      <c r="Z485" s="147">
        <v>202300000000060</v>
      </c>
      <c r="AA485" s="147" t="s">
        <v>36</v>
      </c>
      <c r="AB485" s="10" t="str">
        <f t="shared" si="31"/>
        <v>3202010</v>
      </c>
      <c r="AC485" s="10"/>
      <c r="AD485" s="10" t="s">
        <v>181</v>
      </c>
      <c r="AE485" s="3"/>
      <c r="AF485" s="3"/>
      <c r="AG485" s="3"/>
      <c r="AH485" s="3"/>
      <c r="AI485" s="3"/>
      <c r="AJ485" s="3"/>
      <c r="AK485" s="3"/>
      <c r="AL485" s="3"/>
      <c r="AM485" s="3"/>
      <c r="AN485" s="3"/>
      <c r="AO485" s="3"/>
      <c r="AP485" s="3"/>
      <c r="AQ485" s="3"/>
      <c r="AR485" s="3"/>
    </row>
    <row r="486" spans="1:44" ht="51" customHeight="1" x14ac:dyDescent="0.3">
      <c r="A486" s="9" t="s">
        <v>0</v>
      </c>
      <c r="B486" s="9" t="e">
        <f>VLOOKUP(#REF!,[1]Dpto!$G$2:$I$1125,2,FALSE)</f>
        <v>#REF!</v>
      </c>
      <c r="C486" s="9" t="str">
        <f>VLOOKUP(X486,[1]Proyectos!$B$2:$D$3,3,FALSE)</f>
        <v>CONSER</v>
      </c>
      <c r="D486" s="9" t="e">
        <f>VLOOKUP(#REF!,[1]Proyectos!$D$6:$E$9,2,FALSE)</f>
        <v>#REF!</v>
      </c>
      <c r="E486" s="9" t="e">
        <f>VLOOKUP(#REF!,[1]Proyectos!$B$12:$C$22,2,FALSE)</f>
        <v>#REF!</v>
      </c>
      <c r="F486" s="9" t="e">
        <f>VLOOKUP(AC486,[1]Indi!$B$9:$C$36,2,FALSE)</f>
        <v>#N/A</v>
      </c>
      <c r="G486" s="9" t="str">
        <f>+IFERROR(IF(D486="MISIONAL",VLOOKUP(#REF!,[1]Actividades!$B$12:$C$25,2,FALSE),IF(D486="TASAS",VLOOKUP(#REF!,[1]Actividades!$B$26:$C$34,2,FALSE),IF(D486="MIPG",VLOOKUP(#REF!,[1]Actividades!$B$35:$C$41,2,FALSE),IF(D486="INFRA",VLOOKUP(#REF!,[1]Actividades!$B$42:$C$44,2,FALSE),"")))),"")</f>
        <v/>
      </c>
      <c r="H486" s="3"/>
      <c r="I486" s="7" t="s">
        <v>1686</v>
      </c>
      <c r="J486" s="10" t="s">
        <v>663</v>
      </c>
      <c r="K486" s="10" t="s">
        <v>178</v>
      </c>
      <c r="L486" s="7" t="s">
        <v>180</v>
      </c>
      <c r="M486" s="7" t="s">
        <v>103</v>
      </c>
      <c r="N486" s="149" t="s">
        <v>466</v>
      </c>
      <c r="O486" s="183" t="s">
        <v>7</v>
      </c>
      <c r="P486" s="7" t="s">
        <v>6</v>
      </c>
      <c r="Q486" s="146">
        <v>90884631</v>
      </c>
      <c r="R486" s="35">
        <v>583798</v>
      </c>
      <c r="S486" s="8">
        <v>2212958</v>
      </c>
      <c r="T486" s="8"/>
      <c r="U486" s="8"/>
      <c r="V486" s="35">
        <f t="shared" si="32"/>
        <v>92513791</v>
      </c>
      <c r="W486" s="35">
        <f t="shared" si="33"/>
        <v>92513791</v>
      </c>
      <c r="X486" s="26" t="s">
        <v>465</v>
      </c>
      <c r="Y486" s="10" t="s">
        <v>19</v>
      </c>
      <c r="Z486" s="147">
        <v>202300000000060</v>
      </c>
      <c r="AA486" s="147" t="s">
        <v>493</v>
      </c>
      <c r="AB486" s="10" t="str">
        <f t="shared" si="31"/>
        <v>3202032</v>
      </c>
      <c r="AC486" s="10"/>
      <c r="AD486" s="10" t="s">
        <v>128</v>
      </c>
      <c r="AE486" s="3"/>
      <c r="AF486" s="3"/>
      <c r="AG486" s="3"/>
      <c r="AH486" s="3"/>
      <c r="AI486" s="3"/>
      <c r="AJ486" s="3"/>
      <c r="AK486" s="3"/>
      <c r="AL486" s="3"/>
      <c r="AM486" s="3"/>
      <c r="AN486" s="3"/>
      <c r="AO486" s="3"/>
      <c r="AP486" s="3"/>
      <c r="AQ486" s="3"/>
      <c r="AR486" s="3"/>
    </row>
    <row r="487" spans="1:44" ht="51" customHeight="1" x14ac:dyDescent="0.3">
      <c r="A487" s="9" t="s">
        <v>0</v>
      </c>
      <c r="B487" s="9" t="e">
        <f>VLOOKUP(#REF!,[1]Dpto!$G$2:$I$1125,2,FALSE)</f>
        <v>#REF!</v>
      </c>
      <c r="C487" s="9" t="e">
        <f>VLOOKUP(X487,[1]Proyectos!$B$2:$D$3,3,FALSE)</f>
        <v>#N/A</v>
      </c>
      <c r="D487" s="9" t="e">
        <f>VLOOKUP(#REF!,[1]Proyectos!$D$6:$E$9,2,FALSE)</f>
        <v>#REF!</v>
      </c>
      <c r="E487" s="9" t="e">
        <f>VLOOKUP(#REF!,[1]Proyectos!$B$12:$C$22,2,FALSE)</f>
        <v>#REF!</v>
      </c>
      <c r="F487" s="9" t="e">
        <f>VLOOKUP(AC487,[1]Indi!$B$9:$C$36,2,FALSE)</f>
        <v>#N/A</v>
      </c>
      <c r="G487" s="9" t="str">
        <f>+IFERROR(IF(D487="MISIONAL",VLOOKUP(#REF!,[1]Actividades!$B$12:$C$25,2,FALSE),IF(D487="TASAS",VLOOKUP(#REF!,[1]Actividades!$B$26:$C$34,2,FALSE),IF(D487="MIPG",VLOOKUP(#REF!,[1]Actividades!$B$35:$C$41,2,FALSE),IF(D487="INFRA",VLOOKUP(#REF!,[1]Actividades!$B$42:$C$44,2,FALSE),"")))),"")</f>
        <v/>
      </c>
      <c r="H487" s="3"/>
      <c r="I487" s="7" t="s">
        <v>957</v>
      </c>
      <c r="J487" s="10" t="s">
        <v>663</v>
      </c>
      <c r="K487" s="10" t="s">
        <v>178</v>
      </c>
      <c r="L487" s="7" t="s">
        <v>180</v>
      </c>
      <c r="M487" s="7" t="s">
        <v>13</v>
      </c>
      <c r="N487" s="7" t="s">
        <v>467</v>
      </c>
      <c r="O487" s="183" t="s">
        <v>7</v>
      </c>
      <c r="P487" s="7" t="s">
        <v>6</v>
      </c>
      <c r="Q487" s="146">
        <v>67479338</v>
      </c>
      <c r="R487" s="35"/>
      <c r="S487" s="8"/>
      <c r="T487" s="8"/>
      <c r="U487" s="8"/>
      <c r="V487" s="35">
        <f t="shared" si="32"/>
        <v>67479338</v>
      </c>
      <c r="W487" s="35">
        <f t="shared" si="33"/>
        <v>67479338</v>
      </c>
      <c r="X487" s="26"/>
      <c r="Y487" s="10" t="s">
        <v>19</v>
      </c>
      <c r="Z487" s="147">
        <v>202300000000060</v>
      </c>
      <c r="AA487" s="147" t="s">
        <v>493</v>
      </c>
      <c r="AB487" s="10" t="str">
        <f t="shared" si="31"/>
        <v>3202032</v>
      </c>
      <c r="AC487" s="10"/>
      <c r="AD487" s="10" t="s">
        <v>128</v>
      </c>
      <c r="AE487" s="3"/>
      <c r="AF487" s="3"/>
      <c r="AG487" s="3"/>
      <c r="AH487" s="3"/>
      <c r="AI487" s="3"/>
      <c r="AJ487" s="3"/>
      <c r="AK487" s="3"/>
      <c r="AL487" s="3"/>
      <c r="AM487" s="3"/>
      <c r="AN487" s="3"/>
      <c r="AO487" s="3"/>
      <c r="AP487" s="3"/>
      <c r="AQ487" s="3"/>
      <c r="AR487" s="3"/>
    </row>
    <row r="488" spans="1:44" ht="51" customHeight="1" x14ac:dyDescent="0.3">
      <c r="A488" s="9" t="s">
        <v>0</v>
      </c>
      <c r="B488" s="9" t="e">
        <f>VLOOKUP(#REF!,[1]Dpto!$G$2:$I$1125,2,FALSE)</f>
        <v>#REF!</v>
      </c>
      <c r="C488" s="9" t="e">
        <f>VLOOKUP(X488,[1]Proyectos!$B$2:$D$3,3,FALSE)</f>
        <v>#N/A</v>
      </c>
      <c r="D488" s="9" t="e">
        <f>VLOOKUP(#REF!,[1]Proyectos!$D$6:$E$9,2,FALSE)</f>
        <v>#REF!</v>
      </c>
      <c r="E488" s="9" t="e">
        <f>VLOOKUP(#REF!,[1]Proyectos!$B$12:$C$22,2,FALSE)</f>
        <v>#REF!</v>
      </c>
      <c r="F488" s="9" t="e">
        <f>VLOOKUP(AC488,[1]Indi!$B$9:$C$36,2,FALSE)</f>
        <v>#N/A</v>
      </c>
      <c r="G488" s="9" t="str">
        <f>+IFERROR(IF(D488="MISIONAL",VLOOKUP(#REF!,[1]Actividades!$B$12:$C$25,2,FALSE),IF(D488="TASAS",VLOOKUP(#REF!,[1]Actividades!$B$26:$C$34,2,FALSE),IF(D488="MIPG",VLOOKUP(#REF!,[1]Actividades!$B$35:$C$41,2,FALSE),IF(D488="INFRA",VLOOKUP(#REF!,[1]Actividades!$B$42:$C$44,2,FALSE),"")))),"")</f>
        <v/>
      </c>
      <c r="H488" s="3"/>
      <c r="I488" s="7" t="s">
        <v>958</v>
      </c>
      <c r="J488" s="10" t="s">
        <v>663</v>
      </c>
      <c r="K488" s="10" t="s">
        <v>178</v>
      </c>
      <c r="L488" s="7" t="s">
        <v>180</v>
      </c>
      <c r="M488" s="7" t="s">
        <v>8</v>
      </c>
      <c r="N488" s="7" t="s">
        <v>467</v>
      </c>
      <c r="O488" s="183" t="s">
        <v>7</v>
      </c>
      <c r="P488" s="7" t="s">
        <v>6</v>
      </c>
      <c r="Q488" s="146">
        <v>17520662</v>
      </c>
      <c r="R488" s="35">
        <v>2306311</v>
      </c>
      <c r="S488" s="8"/>
      <c r="T488" s="8"/>
      <c r="U488" s="8"/>
      <c r="V488" s="35">
        <f t="shared" si="32"/>
        <v>15214351</v>
      </c>
      <c r="W488" s="35">
        <f t="shared" si="33"/>
        <v>15214351</v>
      </c>
      <c r="X488" s="26"/>
      <c r="Y488" s="10" t="s">
        <v>19</v>
      </c>
      <c r="Z488" s="147">
        <v>202300000000060</v>
      </c>
      <c r="AA488" s="147" t="s">
        <v>493</v>
      </c>
      <c r="AB488" s="10" t="str">
        <f t="shared" si="31"/>
        <v>3202032</v>
      </c>
      <c r="AC488" s="10"/>
      <c r="AD488" s="10" t="s">
        <v>128</v>
      </c>
      <c r="AE488" s="3"/>
      <c r="AF488" s="3"/>
      <c r="AG488" s="3"/>
      <c r="AH488" s="3"/>
      <c r="AI488" s="3"/>
      <c r="AJ488" s="3"/>
      <c r="AK488" s="3"/>
      <c r="AL488" s="3"/>
      <c r="AM488" s="3"/>
      <c r="AN488" s="3"/>
      <c r="AO488" s="3"/>
      <c r="AP488" s="3"/>
      <c r="AQ488" s="3"/>
      <c r="AR488" s="3"/>
    </row>
    <row r="489" spans="1:44" ht="51" customHeight="1" x14ac:dyDescent="0.3">
      <c r="A489" s="9" t="s">
        <v>0</v>
      </c>
      <c r="B489" s="9" t="e">
        <f>VLOOKUP(#REF!,[1]Dpto!$G$2:$I$1125,2,FALSE)</f>
        <v>#REF!</v>
      </c>
      <c r="C489" s="9" t="e">
        <f>VLOOKUP(X489,[1]Proyectos!$B$2:$D$3,3,FALSE)</f>
        <v>#N/A</v>
      </c>
      <c r="D489" s="9" t="e">
        <f>VLOOKUP(#REF!,[1]Proyectos!$D$6:$E$9,2,FALSE)</f>
        <v>#REF!</v>
      </c>
      <c r="E489" s="9" t="e">
        <f>VLOOKUP(#REF!,[1]Proyectos!$B$12:$C$22,2,FALSE)</f>
        <v>#REF!</v>
      </c>
      <c r="F489" s="9" t="e">
        <f>VLOOKUP(AC489,[1]Indi!$B$9:$C$36,2,FALSE)</f>
        <v>#N/A</v>
      </c>
      <c r="G489" s="9" t="str">
        <f>+IFERROR(IF(D489="MISIONAL",VLOOKUP(#REF!,[1]Actividades!$B$12:$C$25,2,FALSE),IF(D489="TASAS",VLOOKUP(#REF!,[1]Actividades!$B$26:$C$34,2,FALSE),IF(D489="MIPG",VLOOKUP(#REF!,[1]Actividades!$B$35:$C$41,2,FALSE),IF(D489="INFRA",VLOOKUP(#REF!,[1]Actividades!$B$42:$C$44,2,FALSE),"")))),"")</f>
        <v/>
      </c>
      <c r="H489" s="3"/>
      <c r="I489" s="7" t="s">
        <v>959</v>
      </c>
      <c r="J489" s="10" t="s">
        <v>663</v>
      </c>
      <c r="K489" s="10" t="s">
        <v>178</v>
      </c>
      <c r="L489" s="7" t="s">
        <v>180</v>
      </c>
      <c r="M489" s="7" t="s">
        <v>8</v>
      </c>
      <c r="N489" s="7" t="s">
        <v>467</v>
      </c>
      <c r="O489" s="183" t="s">
        <v>7</v>
      </c>
      <c r="P489" s="7" t="s">
        <v>6</v>
      </c>
      <c r="Q489" s="146">
        <v>22977522</v>
      </c>
      <c r="R489" s="35">
        <v>2022</v>
      </c>
      <c r="S489" s="8"/>
      <c r="T489" s="8"/>
      <c r="U489" s="8"/>
      <c r="V489" s="35">
        <f t="shared" si="32"/>
        <v>22975500</v>
      </c>
      <c r="W489" s="35">
        <f t="shared" si="33"/>
        <v>22975500</v>
      </c>
      <c r="X489" s="26"/>
      <c r="Y489" s="10" t="s">
        <v>19</v>
      </c>
      <c r="Z489" s="147">
        <v>202300000000060</v>
      </c>
      <c r="AA489" s="147" t="s">
        <v>60</v>
      </c>
      <c r="AB489" s="10" t="str">
        <f t="shared" si="31"/>
        <v>3202038</v>
      </c>
      <c r="AC489" s="10"/>
      <c r="AD489" s="10" t="s">
        <v>134</v>
      </c>
      <c r="AE489" s="3"/>
      <c r="AF489" s="3"/>
      <c r="AG489" s="3"/>
      <c r="AH489" s="3"/>
      <c r="AI489" s="3"/>
      <c r="AJ489" s="3"/>
      <c r="AK489" s="3"/>
      <c r="AL489" s="3"/>
      <c r="AM489" s="3"/>
      <c r="AN489" s="3"/>
      <c r="AO489" s="3"/>
      <c r="AP489" s="3"/>
      <c r="AQ489" s="3"/>
      <c r="AR489" s="3"/>
    </row>
    <row r="490" spans="1:44" ht="51" customHeight="1" x14ac:dyDescent="0.3">
      <c r="A490" s="9" t="s">
        <v>0</v>
      </c>
      <c r="B490" s="9" t="e">
        <f>VLOOKUP(#REF!,[1]Dpto!$G$2:$I$1125,2,FALSE)</f>
        <v>#REF!</v>
      </c>
      <c r="C490" s="9" t="str">
        <f>VLOOKUP(X490,[1]Proyectos!$B$2:$D$3,3,FALSE)</f>
        <v>CONSER</v>
      </c>
      <c r="D490" s="9" t="e">
        <f>VLOOKUP(#REF!,[1]Proyectos!$D$6:$E$9,2,FALSE)</f>
        <v>#REF!</v>
      </c>
      <c r="E490" s="9" t="e">
        <f>VLOOKUP(#REF!,[1]Proyectos!$B$12:$C$22,2,FALSE)</f>
        <v>#REF!</v>
      </c>
      <c r="F490" s="9" t="e">
        <f>VLOOKUP(#REF!,[1]Indi!$B$9:$C$36,2,FALSE)</f>
        <v>#REF!</v>
      </c>
      <c r="G490" s="9" t="str">
        <f>+IFERROR(IF(D490="MISIONAL",VLOOKUP(AC490,[1]Actividades!$B$12:$C$25,2,FALSE),IF(D490="TASAS",VLOOKUP(AC490,[1]Actividades!$B$26:$C$34,2,FALSE),IF(D490="MIPG",VLOOKUP(AC490,[1]Actividades!$B$35:$C$41,2,FALSE),IF(D490="INFRA",VLOOKUP(AC490,[1]Actividades!$B$42:$C$44,2,FALSE),"")))),"")</f>
        <v/>
      </c>
      <c r="H490" s="3"/>
      <c r="I490" s="7" t="s">
        <v>1687</v>
      </c>
      <c r="J490" s="10" t="s">
        <v>663</v>
      </c>
      <c r="K490" s="10" t="s">
        <v>178</v>
      </c>
      <c r="L490" s="7" t="s">
        <v>180</v>
      </c>
      <c r="M490" s="7" t="s">
        <v>103</v>
      </c>
      <c r="N490" s="145" t="s">
        <v>466</v>
      </c>
      <c r="O490" s="183" t="s">
        <v>7</v>
      </c>
      <c r="P490" s="7" t="s">
        <v>6</v>
      </c>
      <c r="Q490" s="146">
        <v>50944518</v>
      </c>
      <c r="R490" s="35">
        <v>97851</v>
      </c>
      <c r="S490" s="8"/>
      <c r="T490" s="8"/>
      <c r="U490" s="8"/>
      <c r="V490" s="35">
        <f t="shared" si="32"/>
        <v>50846667</v>
      </c>
      <c r="W490" s="35">
        <f t="shared" si="33"/>
        <v>50846667</v>
      </c>
      <c r="X490" s="26" t="s">
        <v>465</v>
      </c>
      <c r="Y490" s="10" t="s">
        <v>19</v>
      </c>
      <c r="Z490" s="147">
        <v>202300000000060</v>
      </c>
      <c r="AA490" s="147" t="s">
        <v>17</v>
      </c>
      <c r="AB490" s="10" t="str">
        <f t="shared" si="31"/>
        <v>3202052</v>
      </c>
      <c r="AC490" s="10"/>
      <c r="AD490" s="10" t="s">
        <v>495</v>
      </c>
      <c r="AE490" s="3"/>
      <c r="AF490" s="3"/>
      <c r="AG490" s="3"/>
      <c r="AH490" s="3"/>
      <c r="AI490" s="3"/>
      <c r="AJ490" s="3"/>
      <c r="AK490" s="3"/>
      <c r="AL490" s="3"/>
      <c r="AM490" s="3"/>
      <c r="AN490" s="3"/>
      <c r="AO490" s="3"/>
      <c r="AP490" s="3"/>
      <c r="AQ490" s="3"/>
      <c r="AR490" s="3"/>
    </row>
    <row r="491" spans="1:44" ht="51" customHeight="1" x14ac:dyDescent="0.3">
      <c r="A491" s="9" t="s">
        <v>0</v>
      </c>
      <c r="B491" s="9" t="e">
        <f>VLOOKUP(#REF!,[1]Dpto!$G$2:$I$1125,2,FALSE)</f>
        <v>#REF!</v>
      </c>
      <c r="C491" s="9" t="e">
        <f>VLOOKUP(X491,[1]Proyectos!$B$2:$D$3,3,FALSE)</f>
        <v>#N/A</v>
      </c>
      <c r="D491" s="9" t="e">
        <f>VLOOKUP(#REF!,[1]Proyectos!$D$6:$E$9,2,FALSE)</f>
        <v>#REF!</v>
      </c>
      <c r="E491" s="9" t="e">
        <f>VLOOKUP(#REF!,[1]Proyectos!$B$12:$C$22,2,FALSE)</f>
        <v>#REF!</v>
      </c>
      <c r="F491" s="9" t="e">
        <f>VLOOKUP(#REF!,[1]Indi!$B$9:$C$36,2,FALSE)</f>
        <v>#REF!</v>
      </c>
      <c r="G491" s="9" t="str">
        <f>+IFERROR(IF(D491="MISIONAL",VLOOKUP(AC491,[1]Actividades!$B$12:$C$25,2,FALSE),IF(D491="TASAS",VLOOKUP(AC491,[1]Actividades!$B$26:$C$34,2,FALSE),IF(D491="MIPG",VLOOKUP(AC491,[1]Actividades!$B$35:$C$41,2,FALSE),IF(D491="INFRA",VLOOKUP(AC491,[1]Actividades!$B$42:$C$44,2,FALSE),"")))),"")</f>
        <v/>
      </c>
      <c r="H491" s="3"/>
      <c r="I491" s="7" t="s">
        <v>961</v>
      </c>
      <c r="J491" s="10" t="s">
        <v>663</v>
      </c>
      <c r="K491" s="10" t="s">
        <v>178</v>
      </c>
      <c r="L491" s="7" t="s">
        <v>180</v>
      </c>
      <c r="M491" s="7" t="s">
        <v>13</v>
      </c>
      <c r="N491" s="145" t="s">
        <v>467</v>
      </c>
      <c r="O491" s="183" t="s">
        <v>7</v>
      </c>
      <c r="P491" s="7" t="s">
        <v>6</v>
      </c>
      <c r="Q491" s="146">
        <v>42102909</v>
      </c>
      <c r="R491" s="35">
        <v>9109</v>
      </c>
      <c r="S491" s="8"/>
      <c r="T491" s="8"/>
      <c r="U491" s="8"/>
      <c r="V491" s="35">
        <f t="shared" si="32"/>
        <v>42093800</v>
      </c>
      <c r="W491" s="35">
        <f t="shared" si="33"/>
        <v>42093800</v>
      </c>
      <c r="X491" s="26"/>
      <c r="Y491" s="10" t="s">
        <v>19</v>
      </c>
      <c r="Z491" s="147">
        <v>202300000000060</v>
      </c>
      <c r="AA491" s="147" t="s">
        <v>17</v>
      </c>
      <c r="AB491" s="10" t="str">
        <f t="shared" si="31"/>
        <v>3202052</v>
      </c>
      <c r="AC491" s="10"/>
      <c r="AD491" s="10" t="s">
        <v>495</v>
      </c>
      <c r="AE491" s="3"/>
      <c r="AF491" s="3"/>
      <c r="AG491" s="3"/>
      <c r="AH491" s="3"/>
      <c r="AI491" s="3"/>
      <c r="AJ491" s="3"/>
      <c r="AK491" s="3"/>
      <c r="AL491" s="3"/>
      <c r="AM491" s="3"/>
      <c r="AN491" s="3"/>
      <c r="AO491" s="3"/>
      <c r="AP491" s="3"/>
      <c r="AQ491" s="3"/>
      <c r="AR491" s="3"/>
    </row>
    <row r="492" spans="1:44" ht="51" customHeight="1" x14ac:dyDescent="0.3">
      <c r="A492" s="9" t="s">
        <v>0</v>
      </c>
      <c r="B492" s="9" t="e">
        <f>VLOOKUP(#REF!,[1]Dpto!$G$2:$I$1125,2,FALSE)</f>
        <v>#REF!</v>
      </c>
      <c r="C492" s="9" t="e">
        <f>VLOOKUP(X492,[1]Proyectos!$B$2:$D$3,3,FALSE)</f>
        <v>#N/A</v>
      </c>
      <c r="D492" s="9" t="e">
        <f>VLOOKUP(#REF!,[1]Proyectos!$D$6:$E$9,2,FALSE)</f>
        <v>#REF!</v>
      </c>
      <c r="E492" s="9" t="e">
        <f>VLOOKUP(#REF!,[1]Proyectos!$B$12:$C$22,2,FALSE)</f>
        <v>#REF!</v>
      </c>
      <c r="F492" s="9" t="e">
        <f>VLOOKUP(#REF!,[1]Indi!$B$9:$C$36,2,FALSE)</f>
        <v>#REF!</v>
      </c>
      <c r="G492" s="9" t="str">
        <f>+IFERROR(IF(D492="MISIONAL",VLOOKUP(AC492,[1]Actividades!$B$12:$C$25,2,FALSE),IF(D492="TASAS",VLOOKUP(AC492,[1]Actividades!$B$26:$C$34,2,FALSE),IF(D492="MIPG",VLOOKUP(AC492,[1]Actividades!$B$35:$C$41,2,FALSE),IF(D492="INFRA",VLOOKUP(AC492,[1]Actividades!$B$42:$C$44,2,FALSE),"")))),"")</f>
        <v/>
      </c>
      <c r="H492" s="3"/>
      <c r="I492" s="7" t="s">
        <v>962</v>
      </c>
      <c r="J492" s="10" t="s">
        <v>663</v>
      </c>
      <c r="K492" s="10" t="s">
        <v>178</v>
      </c>
      <c r="L492" s="7" t="s">
        <v>180</v>
      </c>
      <c r="M492" s="7" t="s">
        <v>13</v>
      </c>
      <c r="N492" s="145" t="s">
        <v>467</v>
      </c>
      <c r="O492" s="183" t="s">
        <v>7</v>
      </c>
      <c r="P492" s="7" t="s">
        <v>6</v>
      </c>
      <c r="Q492" s="146">
        <v>50944518</v>
      </c>
      <c r="R492" s="35">
        <v>12518</v>
      </c>
      <c r="S492" s="8"/>
      <c r="T492" s="8"/>
      <c r="U492" s="8"/>
      <c r="V492" s="35">
        <f t="shared" si="32"/>
        <v>50932000</v>
      </c>
      <c r="W492" s="35">
        <f t="shared" si="33"/>
        <v>50932000</v>
      </c>
      <c r="X492" s="26"/>
      <c r="Y492" s="10" t="s">
        <v>19</v>
      </c>
      <c r="Z492" s="147">
        <v>202300000000060</v>
      </c>
      <c r="AA492" s="147" t="s">
        <v>496</v>
      </c>
      <c r="AB492" s="10" t="str">
        <f t="shared" si="31"/>
        <v>3202056</v>
      </c>
      <c r="AC492" s="10"/>
      <c r="AD492" s="10" t="s">
        <v>129</v>
      </c>
      <c r="AE492" s="3"/>
      <c r="AF492" s="3"/>
      <c r="AG492" s="3"/>
      <c r="AH492" s="3"/>
      <c r="AI492" s="3"/>
      <c r="AJ492" s="3"/>
      <c r="AK492" s="3"/>
      <c r="AL492" s="3"/>
      <c r="AM492" s="3"/>
      <c r="AN492" s="3"/>
      <c r="AO492" s="3"/>
      <c r="AP492" s="3"/>
      <c r="AQ492" s="3"/>
      <c r="AR492" s="3"/>
    </row>
    <row r="493" spans="1:44" ht="51" customHeight="1" x14ac:dyDescent="0.3">
      <c r="A493" s="9" t="s">
        <v>0</v>
      </c>
      <c r="B493" s="9" t="e">
        <f>VLOOKUP(#REF!,[1]Dpto!$G$2:$I$1125,2,FALSE)</f>
        <v>#REF!</v>
      </c>
      <c r="C493" s="9" t="e">
        <f>VLOOKUP(X493,[1]Proyectos!$B$2:$D$3,3,FALSE)</f>
        <v>#N/A</v>
      </c>
      <c r="D493" s="9" t="e">
        <f>VLOOKUP(#REF!,[1]Proyectos!$D$6:$E$9,2,FALSE)</f>
        <v>#REF!</v>
      </c>
      <c r="E493" s="9" t="e">
        <f>VLOOKUP(#REF!,[1]Proyectos!$B$12:$C$22,2,FALSE)</f>
        <v>#REF!</v>
      </c>
      <c r="F493" s="9" t="e">
        <f>VLOOKUP(#REF!,[1]Indi!$B$9:$C$36,2,FALSE)</f>
        <v>#REF!</v>
      </c>
      <c r="G493" s="9" t="str">
        <f>+IFERROR(IF(D493="MISIONAL",VLOOKUP(AC493,[1]Actividades!$B$12:$C$25,2,FALSE),IF(D493="TASAS",VLOOKUP(AC493,[1]Actividades!$B$26:$C$34,2,FALSE),IF(D493="MIPG",VLOOKUP(AC493,[1]Actividades!$B$35:$C$41,2,FALSE),IF(D493="INFRA",VLOOKUP(AC493,[1]Actividades!$B$42:$C$44,2,FALSE),"")))),"")</f>
        <v/>
      </c>
      <c r="H493" s="3"/>
      <c r="I493" s="7" t="s">
        <v>963</v>
      </c>
      <c r="J493" s="10" t="s">
        <v>663</v>
      </c>
      <c r="K493" s="10" t="s">
        <v>178</v>
      </c>
      <c r="L493" s="7" t="s">
        <v>180</v>
      </c>
      <c r="M493" s="7" t="s">
        <v>13</v>
      </c>
      <c r="N493" s="145" t="s">
        <v>467</v>
      </c>
      <c r="O493" s="183" t="s">
        <v>7</v>
      </c>
      <c r="P493" s="7" t="s">
        <v>154</v>
      </c>
      <c r="Q493" s="146">
        <v>9000000</v>
      </c>
      <c r="R493" s="35"/>
      <c r="S493" s="8"/>
      <c r="T493" s="8"/>
      <c r="U493" s="8"/>
      <c r="V493" s="35">
        <f t="shared" si="32"/>
        <v>9000000</v>
      </c>
      <c r="W493" s="35">
        <f t="shared" si="33"/>
        <v>9000000</v>
      </c>
      <c r="X493" s="26"/>
      <c r="Y493" s="10" t="s">
        <v>19</v>
      </c>
      <c r="Z493" s="147">
        <v>202300000000060</v>
      </c>
      <c r="AA493" s="147" t="s">
        <v>496</v>
      </c>
      <c r="AB493" s="10" t="str">
        <f t="shared" si="31"/>
        <v>3202056</v>
      </c>
      <c r="AC493" s="10"/>
      <c r="AD493" s="10" t="s">
        <v>129</v>
      </c>
      <c r="AE493" s="3"/>
      <c r="AF493" s="3"/>
      <c r="AG493" s="3"/>
      <c r="AH493" s="3"/>
      <c r="AI493" s="3"/>
      <c r="AJ493" s="3"/>
      <c r="AK493" s="3"/>
      <c r="AL493" s="3"/>
      <c r="AM493" s="3"/>
      <c r="AN493" s="3"/>
      <c r="AO493" s="3"/>
      <c r="AP493" s="3"/>
      <c r="AQ493" s="3"/>
      <c r="AR493" s="3"/>
    </row>
    <row r="494" spans="1:44" ht="51" customHeight="1" x14ac:dyDescent="0.3">
      <c r="A494" s="9" t="s">
        <v>0</v>
      </c>
      <c r="B494" s="9" t="e">
        <f>VLOOKUP(#REF!,[1]Dpto!$G$2:$I$1125,2,FALSE)</f>
        <v>#REF!</v>
      </c>
      <c r="C494" s="9" t="e">
        <f>VLOOKUP(X494,[1]Proyectos!$B$2:$D$3,3,FALSE)</f>
        <v>#N/A</v>
      </c>
      <c r="D494" s="9" t="e">
        <f>VLOOKUP(#REF!,[1]Proyectos!$D$6:$E$9,2,FALSE)</f>
        <v>#REF!</v>
      </c>
      <c r="E494" s="9" t="e">
        <f>VLOOKUP(#REF!,[1]Proyectos!$B$12:$C$22,2,FALSE)</f>
        <v>#REF!</v>
      </c>
      <c r="F494" s="9" t="e">
        <f>VLOOKUP(#REF!,[1]Indi!$B$9:$C$36,2,FALSE)</f>
        <v>#REF!</v>
      </c>
      <c r="G494" s="9" t="str">
        <f>+IFERROR(IF(D494="MISIONAL",VLOOKUP(AC494,[1]Actividades!$B$12:$C$25,2,FALSE),IF(D494="TASAS",VLOOKUP(AC494,[1]Actividades!$B$26:$C$34,2,FALSE),IF(D494="MIPG",VLOOKUP(AC494,[1]Actividades!$B$35:$C$41,2,FALSE),IF(D494="INFRA",VLOOKUP(AC494,[1]Actividades!$B$42:$C$44,2,FALSE),"")))),"")</f>
        <v/>
      </c>
      <c r="H494" s="3"/>
      <c r="I494" s="7" t="s">
        <v>964</v>
      </c>
      <c r="J494" s="10" t="s">
        <v>663</v>
      </c>
      <c r="K494" s="10" t="s">
        <v>178</v>
      </c>
      <c r="L494" s="7" t="s">
        <v>180</v>
      </c>
      <c r="M494" s="7" t="s">
        <v>8</v>
      </c>
      <c r="N494" s="145" t="s">
        <v>467</v>
      </c>
      <c r="O494" s="183" t="s">
        <v>7</v>
      </c>
      <c r="P494" s="7" t="s">
        <v>6</v>
      </c>
      <c r="Q494" s="146">
        <v>5000000</v>
      </c>
      <c r="R494" s="242">
        <v>5000000</v>
      </c>
      <c r="S494" s="8"/>
      <c r="T494" s="8"/>
      <c r="U494" s="8"/>
      <c r="V494" s="35">
        <f t="shared" si="32"/>
        <v>0</v>
      </c>
      <c r="W494" s="35">
        <f t="shared" si="33"/>
        <v>0</v>
      </c>
      <c r="X494" s="26"/>
      <c r="Y494" s="10" t="s">
        <v>19</v>
      </c>
      <c r="Z494" s="147">
        <v>202300000000060</v>
      </c>
      <c r="AA494" s="147" t="s">
        <v>496</v>
      </c>
      <c r="AB494" s="10" t="str">
        <f t="shared" si="31"/>
        <v>3202056</v>
      </c>
      <c r="AC494" s="10"/>
      <c r="AD494" s="10" t="s">
        <v>129</v>
      </c>
      <c r="AE494" s="3"/>
      <c r="AF494" s="3"/>
      <c r="AG494" s="3"/>
      <c r="AH494" s="3"/>
      <c r="AI494" s="3"/>
      <c r="AJ494" s="3"/>
      <c r="AK494" s="3"/>
      <c r="AL494" s="3"/>
      <c r="AM494" s="3"/>
      <c r="AN494" s="3"/>
      <c r="AO494" s="3"/>
      <c r="AP494" s="3"/>
      <c r="AQ494" s="3"/>
      <c r="AR494" s="3"/>
    </row>
    <row r="495" spans="1:44" ht="51" customHeight="1" x14ac:dyDescent="0.3">
      <c r="A495" s="9"/>
      <c r="B495" s="9"/>
      <c r="C495" s="9"/>
      <c r="D495" s="9"/>
      <c r="E495" s="9"/>
      <c r="F495" s="9"/>
      <c r="G495" s="9"/>
      <c r="H495" s="3"/>
      <c r="I495" s="7" t="s">
        <v>965</v>
      </c>
      <c r="J495" s="10" t="s">
        <v>663</v>
      </c>
      <c r="K495" s="10" t="s">
        <v>178</v>
      </c>
      <c r="L495" s="7" t="s">
        <v>180</v>
      </c>
      <c r="M495" s="7" t="s">
        <v>13</v>
      </c>
      <c r="N495" s="145" t="s">
        <v>467</v>
      </c>
      <c r="O495" s="183" t="s">
        <v>7</v>
      </c>
      <c r="P495" s="7" t="s">
        <v>6</v>
      </c>
      <c r="Q495" s="146">
        <v>8504455</v>
      </c>
      <c r="R495" s="35"/>
      <c r="S495" s="8">
        <v>2000000</v>
      </c>
      <c r="T495" s="8"/>
      <c r="U495" s="8"/>
      <c r="V495" s="35">
        <f t="shared" si="32"/>
        <v>10504455</v>
      </c>
      <c r="W495" s="35">
        <f t="shared" si="33"/>
        <v>10504455</v>
      </c>
      <c r="X495" s="26"/>
      <c r="Y495" s="10" t="s">
        <v>19</v>
      </c>
      <c r="Z495" s="147">
        <v>202300000000060</v>
      </c>
      <c r="AA495" s="147" t="s">
        <v>24</v>
      </c>
      <c r="AB495" s="10" t="str">
        <f t="shared" si="31"/>
        <v>3202060</v>
      </c>
      <c r="AC495" s="10"/>
      <c r="AD495" s="10" t="s">
        <v>126</v>
      </c>
      <c r="AE495" s="3"/>
      <c r="AF495" s="3"/>
      <c r="AG495" s="3"/>
      <c r="AH495" s="3"/>
      <c r="AI495" s="3"/>
      <c r="AJ495" s="3"/>
      <c r="AK495" s="3"/>
      <c r="AL495" s="3"/>
      <c r="AM495" s="3"/>
      <c r="AN495" s="3"/>
      <c r="AO495" s="3"/>
      <c r="AP495" s="3"/>
      <c r="AQ495" s="3"/>
      <c r="AR495" s="3"/>
    </row>
    <row r="496" spans="1:44" ht="51" customHeight="1" x14ac:dyDescent="0.3">
      <c r="A496" s="9" t="s">
        <v>0</v>
      </c>
      <c r="B496" s="9" t="e">
        <f>VLOOKUP(#REF!,[1]Dpto!$G$2:$I$1125,2,FALSE)</f>
        <v>#REF!</v>
      </c>
      <c r="C496" s="9" t="str">
        <f>VLOOKUP(X496,[1]Proyectos!$B$2:$D$3,3,FALSE)</f>
        <v>CONSER</v>
      </c>
      <c r="D496" s="9" t="e">
        <f>VLOOKUP(#REF!,[1]Proyectos!$D$6:$E$9,2,FALSE)</f>
        <v>#REF!</v>
      </c>
      <c r="E496" s="9" t="e">
        <f>VLOOKUP(#REF!,[1]Proyectos!$B$12:$C$22,2,FALSE)</f>
        <v>#REF!</v>
      </c>
      <c r="F496" s="9" t="e">
        <f>VLOOKUP(#REF!,[1]Indi!$B$9:$C$36,2,FALSE)</f>
        <v>#REF!</v>
      </c>
      <c r="G496" s="9" t="str">
        <f>+IFERROR(IF(D496="MISIONAL",VLOOKUP(AC496,[1]Actividades!$B$12:$C$25,2,FALSE),IF(D496="TASAS",VLOOKUP(AC496,[1]Actividades!$B$26:$C$34,2,FALSE),IF(D496="MIPG",VLOOKUP(AC496,[1]Actividades!$B$35:$C$41,2,FALSE),IF(D496="INFRA",VLOOKUP(AC496,[1]Actividades!$B$42:$C$44,2,FALSE),"")))),"")</f>
        <v/>
      </c>
      <c r="H496" s="3"/>
      <c r="I496" s="7" t="s">
        <v>1688</v>
      </c>
      <c r="J496" s="10" t="s">
        <v>663</v>
      </c>
      <c r="K496" s="10" t="s">
        <v>178</v>
      </c>
      <c r="L496" s="7" t="s">
        <v>180</v>
      </c>
      <c r="M496" s="7" t="s">
        <v>103</v>
      </c>
      <c r="N496" s="10" t="s">
        <v>466</v>
      </c>
      <c r="O496" s="183" t="s">
        <v>7</v>
      </c>
      <c r="P496" s="7" t="s">
        <v>6</v>
      </c>
      <c r="Q496" s="146">
        <v>52313203</v>
      </c>
      <c r="R496" s="35">
        <v>14303</v>
      </c>
      <c r="S496" s="8">
        <v>9000000</v>
      </c>
      <c r="T496" s="8"/>
      <c r="U496" s="8"/>
      <c r="V496" s="35">
        <f t="shared" si="32"/>
        <v>61298900</v>
      </c>
      <c r="W496" s="35">
        <f t="shared" si="33"/>
        <v>61298900</v>
      </c>
      <c r="X496" s="26" t="s">
        <v>465</v>
      </c>
      <c r="Y496" s="10" t="s">
        <v>19</v>
      </c>
      <c r="Z496" s="147">
        <v>202300000000060</v>
      </c>
      <c r="AA496" s="147" t="s">
        <v>24</v>
      </c>
      <c r="AB496" s="10" t="str">
        <f t="shared" si="31"/>
        <v>3202060</v>
      </c>
      <c r="AC496" s="10"/>
      <c r="AD496" s="10" t="s">
        <v>239</v>
      </c>
      <c r="AE496" s="3"/>
      <c r="AF496" s="3"/>
      <c r="AG496" s="3"/>
      <c r="AH496" s="3"/>
      <c r="AI496" s="3"/>
      <c r="AJ496" s="3"/>
      <c r="AK496" s="3"/>
      <c r="AL496" s="3"/>
      <c r="AM496" s="3"/>
      <c r="AN496" s="3"/>
      <c r="AO496" s="3"/>
      <c r="AP496" s="3"/>
      <c r="AQ496" s="3"/>
      <c r="AR496" s="3"/>
    </row>
    <row r="497" spans="1:44" ht="51" customHeight="1" x14ac:dyDescent="0.3">
      <c r="A497" s="9" t="s">
        <v>0</v>
      </c>
      <c r="B497" s="9" t="e">
        <f>VLOOKUP(#REF!,[1]Dpto!$G$2:$I$1125,2,FALSE)</f>
        <v>#REF!</v>
      </c>
      <c r="C497" s="9" t="e">
        <f>VLOOKUP(X497,[1]Proyectos!$B$2:$D$3,3,FALSE)</f>
        <v>#N/A</v>
      </c>
      <c r="D497" s="9" t="e">
        <f>VLOOKUP(#REF!,[1]Proyectos!$D$6:$E$9,2,FALSE)</f>
        <v>#REF!</v>
      </c>
      <c r="E497" s="9" t="e">
        <f>VLOOKUP(#REF!,[1]Proyectos!$B$12:$C$22,2,FALSE)</f>
        <v>#REF!</v>
      </c>
      <c r="F497" s="9" t="e">
        <f>VLOOKUP(#REF!,[1]Indi!$B$9:$C$36,2,FALSE)</f>
        <v>#REF!</v>
      </c>
      <c r="G497" s="9" t="str">
        <f>+IFERROR(IF(D497="MISIONAL",VLOOKUP(AC497,[1]Actividades!$B$12:$C$25,2,FALSE),IF(D497="TASAS",VLOOKUP(AC497,[1]Actividades!$B$26:$C$34,2,FALSE),IF(D497="MIPG",VLOOKUP(AC497,[1]Actividades!$B$35:$C$41,2,FALSE),IF(D497="INFRA",VLOOKUP(AC497,[1]Actividades!$B$42:$C$44,2,FALSE),"")))),"")</f>
        <v/>
      </c>
      <c r="H497" s="3"/>
      <c r="I497" s="7" t="s">
        <v>967</v>
      </c>
      <c r="J497" s="10" t="s">
        <v>663</v>
      </c>
      <c r="K497" s="10" t="s">
        <v>178</v>
      </c>
      <c r="L497" s="7" t="s">
        <v>180</v>
      </c>
      <c r="M497" s="7" t="s">
        <v>8</v>
      </c>
      <c r="N497" s="10" t="s">
        <v>467</v>
      </c>
      <c r="O497" s="183" t="s">
        <v>7</v>
      </c>
      <c r="P497" s="7" t="s">
        <v>6</v>
      </c>
      <c r="Q497" s="146">
        <v>80960919</v>
      </c>
      <c r="R497" s="35">
        <v>136719</v>
      </c>
      <c r="S497" s="8"/>
      <c r="T497" s="8"/>
      <c r="U497" s="8"/>
      <c r="V497" s="35">
        <f t="shared" si="32"/>
        <v>80824200</v>
      </c>
      <c r="W497" s="35">
        <f t="shared" si="33"/>
        <v>80824200</v>
      </c>
      <c r="X497" s="26"/>
      <c r="Y497" s="10" t="s">
        <v>19</v>
      </c>
      <c r="Z497" s="147">
        <v>202300000000060</v>
      </c>
      <c r="AA497" s="147" t="s">
        <v>24</v>
      </c>
      <c r="AB497" s="10" t="str">
        <f t="shared" si="31"/>
        <v>3202060</v>
      </c>
      <c r="AC497" s="10"/>
      <c r="AD497" s="10" t="s">
        <v>239</v>
      </c>
      <c r="AE497" s="3"/>
      <c r="AF497" s="3"/>
      <c r="AG497" s="3"/>
      <c r="AH497" s="3"/>
      <c r="AI497" s="3"/>
      <c r="AJ497" s="3"/>
      <c r="AK497" s="3"/>
      <c r="AL497" s="3"/>
      <c r="AM497" s="3"/>
      <c r="AN497" s="3"/>
      <c r="AO497" s="3"/>
      <c r="AP497" s="3"/>
      <c r="AQ497" s="3"/>
      <c r="AR497" s="3"/>
    </row>
    <row r="498" spans="1:44" ht="51" customHeight="1" x14ac:dyDescent="0.3">
      <c r="A498" s="9" t="s">
        <v>0</v>
      </c>
      <c r="B498" s="9" t="e">
        <f>VLOOKUP(#REF!,[1]Dpto!$G$2:$I$1125,2,FALSE)</f>
        <v>#REF!</v>
      </c>
      <c r="C498" s="9" t="e">
        <f>VLOOKUP(X498,[1]Proyectos!$B$2:$D$3,3,FALSE)</f>
        <v>#N/A</v>
      </c>
      <c r="D498" s="9" t="e">
        <f>VLOOKUP(#REF!,[1]Proyectos!$D$6:$E$9,2,FALSE)</f>
        <v>#REF!</v>
      </c>
      <c r="E498" s="9" t="e">
        <f>VLOOKUP(#REF!,[1]Proyectos!$B$12:$C$22,2,FALSE)</f>
        <v>#REF!</v>
      </c>
      <c r="F498" s="9" t="e">
        <f>VLOOKUP(#REF!,[1]Indi!$B$9:$C$36,2,FALSE)</f>
        <v>#REF!</v>
      </c>
      <c r="G498" s="9" t="str">
        <f>+IFERROR(IF(D498="MISIONAL",VLOOKUP(AC498,[1]Actividades!$B$12:$C$25,2,FALSE),IF(D498="TASAS",VLOOKUP(AC498,[1]Actividades!$B$26:$C$34,2,FALSE),IF(D498="MIPG",VLOOKUP(AC498,[1]Actividades!$B$35:$C$41,2,FALSE),IF(D498="INFRA",VLOOKUP(AC498,[1]Actividades!$B$42:$C$44,2,FALSE),"")))),"")</f>
        <v/>
      </c>
      <c r="H498" s="3"/>
      <c r="I498" s="7" t="s">
        <v>968</v>
      </c>
      <c r="J498" s="10" t="s">
        <v>663</v>
      </c>
      <c r="K498" s="10" t="s">
        <v>178</v>
      </c>
      <c r="L498" s="7" t="s">
        <v>177</v>
      </c>
      <c r="M498" s="7" t="s">
        <v>8</v>
      </c>
      <c r="N498" s="145" t="s">
        <v>467</v>
      </c>
      <c r="O498" s="183" t="s">
        <v>7</v>
      </c>
      <c r="P498" s="7" t="s">
        <v>6</v>
      </c>
      <c r="Q498" s="146">
        <v>49757812</v>
      </c>
      <c r="R498" s="35"/>
      <c r="S498" s="8">
        <v>1442333</v>
      </c>
      <c r="T498" s="8"/>
      <c r="U498" s="8"/>
      <c r="V498" s="35">
        <f t="shared" si="32"/>
        <v>51200145</v>
      </c>
      <c r="W498" s="35">
        <f t="shared" si="33"/>
        <v>51200145</v>
      </c>
      <c r="X498" s="26"/>
      <c r="Y498" s="10" t="s">
        <v>19</v>
      </c>
      <c r="Z498" s="147">
        <v>202300000000060</v>
      </c>
      <c r="AA498" s="147" t="s">
        <v>30</v>
      </c>
      <c r="AB498" s="10" t="str">
        <f t="shared" si="31"/>
        <v>3202008</v>
      </c>
      <c r="AC498" s="10"/>
      <c r="AD498" s="10" t="s">
        <v>135</v>
      </c>
      <c r="AE498" s="3"/>
      <c r="AF498" s="3"/>
      <c r="AG498" s="3"/>
      <c r="AH498" s="3"/>
      <c r="AI498" s="3"/>
      <c r="AJ498" s="3"/>
      <c r="AK498" s="3"/>
      <c r="AL498" s="3"/>
      <c r="AM498" s="3"/>
      <c r="AN498" s="3"/>
      <c r="AO498" s="3"/>
      <c r="AP498" s="3"/>
      <c r="AQ498" s="3"/>
      <c r="AR498" s="3"/>
    </row>
    <row r="499" spans="1:44" ht="51" customHeight="1" x14ac:dyDescent="0.3">
      <c r="A499" s="9" t="s">
        <v>0</v>
      </c>
      <c r="B499" s="9" t="e">
        <f>VLOOKUP(#REF!,[1]Dpto!$G$2:$I$1125,2,FALSE)</f>
        <v>#REF!</v>
      </c>
      <c r="C499" s="9" t="e">
        <f>VLOOKUP(X499,[1]Proyectos!$B$2:$D$3,3,FALSE)</f>
        <v>#N/A</v>
      </c>
      <c r="D499" s="9" t="e">
        <f>VLOOKUP(#REF!,[1]Proyectos!$D$6:$E$9,2,FALSE)</f>
        <v>#REF!</v>
      </c>
      <c r="E499" s="9" t="e">
        <f>VLOOKUP(#REF!,[1]Proyectos!$B$12:$C$22,2,FALSE)</f>
        <v>#REF!</v>
      </c>
      <c r="F499" s="9" t="e">
        <f>VLOOKUP(#REF!,[1]Indi!$B$9:$C$36,2,FALSE)</f>
        <v>#REF!</v>
      </c>
      <c r="G499" s="9" t="str">
        <f>+IFERROR(IF(D499="MISIONAL",VLOOKUP(AC499,[1]Actividades!$B$12:$C$25,2,FALSE),IF(D499="TASAS",VLOOKUP(AC499,[1]Actividades!$B$26:$C$34,2,FALSE),IF(D499="MIPG",VLOOKUP(AC499,[1]Actividades!$B$35:$C$41,2,FALSE),IF(D499="INFRA",VLOOKUP(AC499,[1]Actividades!$B$42:$C$44,2,FALSE),"")))),"")</f>
        <v/>
      </c>
      <c r="H499" s="3"/>
      <c r="I499" s="7" t="s">
        <v>969</v>
      </c>
      <c r="J499" s="10" t="s">
        <v>663</v>
      </c>
      <c r="K499" s="10" t="s">
        <v>178</v>
      </c>
      <c r="L499" s="7" t="s">
        <v>177</v>
      </c>
      <c r="M499" s="7" t="s">
        <v>8</v>
      </c>
      <c r="N499" s="149" t="s">
        <v>467</v>
      </c>
      <c r="O499" s="183" t="s">
        <v>7</v>
      </c>
      <c r="P499" s="7" t="s">
        <v>6</v>
      </c>
      <c r="Q499" s="146">
        <v>75191017</v>
      </c>
      <c r="R499" s="35"/>
      <c r="S499" s="8">
        <v>2179667</v>
      </c>
      <c r="T499" s="8"/>
      <c r="U499" s="8"/>
      <c r="V499" s="35">
        <f t="shared" si="32"/>
        <v>77370684</v>
      </c>
      <c r="W499" s="35">
        <f t="shared" si="33"/>
        <v>77370684</v>
      </c>
      <c r="X499" s="26"/>
      <c r="Y499" s="10" t="s">
        <v>19</v>
      </c>
      <c r="Z499" s="147">
        <v>202300000000060</v>
      </c>
      <c r="AA499" s="147" t="s">
        <v>36</v>
      </c>
      <c r="AB499" s="10" t="str">
        <f t="shared" si="31"/>
        <v>3202010</v>
      </c>
      <c r="AC499" s="10"/>
      <c r="AD499" s="10" t="s">
        <v>130</v>
      </c>
      <c r="AE499" s="3"/>
      <c r="AF499" s="3"/>
      <c r="AG499" s="3"/>
      <c r="AH499" s="3"/>
      <c r="AI499" s="3"/>
      <c r="AJ499" s="3"/>
      <c r="AK499" s="3"/>
      <c r="AL499" s="3"/>
      <c r="AM499" s="3"/>
      <c r="AN499" s="3"/>
      <c r="AO499" s="3"/>
      <c r="AP499" s="3"/>
      <c r="AQ499" s="3"/>
      <c r="AR499" s="3"/>
    </row>
    <row r="500" spans="1:44" ht="51" customHeight="1" x14ac:dyDescent="0.3">
      <c r="A500" s="9"/>
      <c r="B500" s="9"/>
      <c r="C500" s="9"/>
      <c r="D500" s="9"/>
      <c r="E500" s="9"/>
      <c r="F500" s="9"/>
      <c r="G500" s="9"/>
      <c r="H500" s="3"/>
      <c r="I500" s="7" t="s">
        <v>970</v>
      </c>
      <c r="J500" s="10" t="s">
        <v>663</v>
      </c>
      <c r="K500" s="10" t="s">
        <v>178</v>
      </c>
      <c r="L500" s="7" t="s">
        <v>177</v>
      </c>
      <c r="M500" s="145" t="s">
        <v>8</v>
      </c>
      <c r="N500" s="10" t="s">
        <v>467</v>
      </c>
      <c r="O500" s="183" t="s">
        <v>7</v>
      </c>
      <c r="P500" s="145" t="s">
        <v>6</v>
      </c>
      <c r="Q500" s="146">
        <v>38742394</v>
      </c>
      <c r="R500" s="242">
        <v>3622000</v>
      </c>
      <c r="S500" s="8"/>
      <c r="T500" s="8"/>
      <c r="U500" s="8"/>
      <c r="V500" s="35">
        <f t="shared" si="32"/>
        <v>35120394</v>
      </c>
      <c r="W500" s="35">
        <f t="shared" si="33"/>
        <v>35120394</v>
      </c>
      <c r="X500" s="26"/>
      <c r="Y500" s="10" t="s">
        <v>19</v>
      </c>
      <c r="Z500" s="147">
        <v>202300000000060</v>
      </c>
      <c r="AA500" s="147" t="s">
        <v>493</v>
      </c>
      <c r="AB500" s="10" t="str">
        <f t="shared" si="31"/>
        <v>3202032</v>
      </c>
      <c r="AC500" s="10"/>
      <c r="AD500" s="10" t="s">
        <v>128</v>
      </c>
      <c r="AE500" s="3"/>
      <c r="AF500" s="3"/>
      <c r="AG500" s="3"/>
      <c r="AH500" s="3"/>
      <c r="AI500" s="3"/>
      <c r="AJ500" s="3"/>
      <c r="AK500" s="3"/>
      <c r="AL500" s="3"/>
      <c r="AM500" s="3"/>
      <c r="AN500" s="3"/>
      <c r="AO500" s="3"/>
      <c r="AP500" s="3"/>
      <c r="AQ500" s="3"/>
      <c r="AR500" s="3"/>
    </row>
    <row r="501" spans="1:44" ht="51" customHeight="1" x14ac:dyDescent="0.3">
      <c r="A501" s="9" t="s">
        <v>0</v>
      </c>
      <c r="B501" s="9" t="e">
        <f>VLOOKUP(#REF!,[1]Dpto!$G$2:$I$1125,2,FALSE)</f>
        <v>#REF!</v>
      </c>
      <c r="C501" s="9" t="str">
        <f>VLOOKUP(X501,[1]Proyectos!$B$2:$D$3,3,FALSE)</f>
        <v>CONSER</v>
      </c>
      <c r="D501" s="9" t="e">
        <f>VLOOKUP(#REF!,[1]Proyectos!$D$6:$E$9,2,FALSE)</f>
        <v>#REF!</v>
      </c>
      <c r="E501" s="9" t="e">
        <f>VLOOKUP(#REF!,[1]Proyectos!$B$12:$C$22,2,FALSE)</f>
        <v>#REF!</v>
      </c>
      <c r="F501" s="9" t="e">
        <f>VLOOKUP(#REF!,[1]Indi!$B$9:$C$36,2,FALSE)</f>
        <v>#REF!</v>
      </c>
      <c r="G501" s="9" t="str">
        <f>+IFERROR(IF(D501="MISIONAL",VLOOKUP(AC501,[1]Actividades!$B$12:$C$25,2,FALSE),IF(D501="TASAS",VLOOKUP(AC501,[1]Actividades!$B$26:$C$34,2,FALSE),IF(D501="MIPG",VLOOKUP(AC501,[1]Actividades!$B$35:$C$41,2,FALSE),IF(D501="INFRA",VLOOKUP(AC501,[1]Actividades!$B$42:$C$44,2,FALSE),"")))),"")</f>
        <v/>
      </c>
      <c r="H501" s="3"/>
      <c r="I501" s="7" t="s">
        <v>1689</v>
      </c>
      <c r="J501" s="10" t="s">
        <v>663</v>
      </c>
      <c r="K501" s="10" t="s">
        <v>178</v>
      </c>
      <c r="L501" s="7" t="s">
        <v>189</v>
      </c>
      <c r="M501" s="7" t="s">
        <v>103</v>
      </c>
      <c r="N501" s="149" t="s">
        <v>466</v>
      </c>
      <c r="O501" s="183" t="s">
        <v>7</v>
      </c>
      <c r="P501" s="7" t="s">
        <v>6</v>
      </c>
      <c r="Q501" s="146">
        <v>47332657</v>
      </c>
      <c r="R501" s="35">
        <v>167990</v>
      </c>
      <c r="S501" s="8"/>
      <c r="T501" s="8"/>
      <c r="U501" s="8"/>
      <c r="V501" s="35">
        <f t="shared" si="32"/>
        <v>47164667</v>
      </c>
      <c r="W501" s="35">
        <f t="shared" si="33"/>
        <v>47164667</v>
      </c>
      <c r="X501" s="26" t="s">
        <v>465</v>
      </c>
      <c r="Y501" s="10" t="s">
        <v>19</v>
      </c>
      <c r="Z501" s="147">
        <v>202300000000060</v>
      </c>
      <c r="AA501" s="147" t="s">
        <v>30</v>
      </c>
      <c r="AB501" s="10" t="str">
        <f t="shared" si="31"/>
        <v>3202008</v>
      </c>
      <c r="AC501" s="10"/>
      <c r="AD501" s="10" t="s">
        <v>123</v>
      </c>
      <c r="AE501" s="3"/>
      <c r="AF501" s="3"/>
      <c r="AG501" s="3"/>
      <c r="AH501" s="3"/>
      <c r="AI501" s="3"/>
      <c r="AJ501" s="3"/>
      <c r="AK501" s="3"/>
      <c r="AL501" s="3"/>
      <c r="AM501" s="3"/>
      <c r="AN501" s="3"/>
      <c r="AO501" s="3"/>
      <c r="AP501" s="3"/>
      <c r="AQ501" s="3"/>
      <c r="AR501" s="3"/>
    </row>
    <row r="502" spans="1:44" ht="51" customHeight="1" x14ac:dyDescent="0.3">
      <c r="A502" s="9" t="s">
        <v>0</v>
      </c>
      <c r="B502" s="9" t="e">
        <f>VLOOKUP(#REF!,[1]Dpto!$G$2:$I$1125,2,FALSE)</f>
        <v>#REF!</v>
      </c>
      <c r="C502" s="9" t="str">
        <f>VLOOKUP(X502,[1]Proyectos!$B$2:$D$3,3,FALSE)</f>
        <v>CONSER</v>
      </c>
      <c r="D502" s="9" t="e">
        <f>VLOOKUP(#REF!,[1]Proyectos!$D$6:$E$9,2,FALSE)</f>
        <v>#REF!</v>
      </c>
      <c r="E502" s="9" t="e">
        <f>VLOOKUP(#REF!,[1]Proyectos!$B$12:$C$22,2,FALSE)</f>
        <v>#REF!</v>
      </c>
      <c r="F502" s="9" t="e">
        <f>VLOOKUP(#REF!,[1]Indi!$B$9:$C$36,2,FALSE)</f>
        <v>#REF!</v>
      </c>
      <c r="G502" s="9" t="str">
        <f>+IFERROR(IF(D502="MISIONAL",VLOOKUP(AC502,[1]Actividades!$B$12:$C$25,2,FALSE),IF(D502="TASAS",VLOOKUP(AC502,[1]Actividades!$B$26:$C$34,2,FALSE),IF(D502="MIPG",VLOOKUP(AC502,[1]Actividades!$B$35:$C$41,2,FALSE),IF(D502="INFRA",VLOOKUP(AC502,[1]Actividades!$B$42:$C$44,2,FALSE),"")))),"")</f>
        <v/>
      </c>
      <c r="H502" s="3"/>
      <c r="I502" s="7" t="s">
        <v>1690</v>
      </c>
      <c r="J502" s="10" t="s">
        <v>663</v>
      </c>
      <c r="K502" s="10" t="s">
        <v>178</v>
      </c>
      <c r="L502" s="7" t="s">
        <v>189</v>
      </c>
      <c r="M502" s="7" t="s">
        <v>103</v>
      </c>
      <c r="N502" s="149" t="s">
        <v>466</v>
      </c>
      <c r="O502" s="183" t="s">
        <v>7</v>
      </c>
      <c r="P502" s="7" t="s">
        <v>6</v>
      </c>
      <c r="Q502" s="146">
        <v>30000000</v>
      </c>
      <c r="R502" s="35"/>
      <c r="S502" s="8"/>
      <c r="T502" s="8"/>
      <c r="U502" s="8"/>
      <c r="V502" s="35">
        <f t="shared" si="32"/>
        <v>30000000</v>
      </c>
      <c r="W502" s="35">
        <f t="shared" si="33"/>
        <v>30000000</v>
      </c>
      <c r="X502" s="26" t="s">
        <v>465</v>
      </c>
      <c r="Y502" s="10" t="s">
        <v>19</v>
      </c>
      <c r="Z502" s="147">
        <v>202300000000060</v>
      </c>
      <c r="AA502" s="147" t="s">
        <v>60</v>
      </c>
      <c r="AB502" s="10" t="str">
        <f t="shared" si="31"/>
        <v>3202038</v>
      </c>
      <c r="AC502" s="10"/>
      <c r="AD502" s="10" t="s">
        <v>134</v>
      </c>
      <c r="AE502" s="3"/>
      <c r="AF502" s="3"/>
      <c r="AG502" s="3"/>
      <c r="AH502" s="3"/>
      <c r="AI502" s="3"/>
      <c r="AJ502" s="3"/>
      <c r="AK502" s="3"/>
      <c r="AL502" s="3"/>
      <c r="AM502" s="3"/>
      <c r="AN502" s="3"/>
      <c r="AO502" s="3"/>
      <c r="AP502" s="3"/>
      <c r="AQ502" s="3"/>
      <c r="AR502" s="3"/>
    </row>
    <row r="503" spans="1:44" ht="51" customHeight="1" x14ac:dyDescent="0.3">
      <c r="A503" s="9" t="s">
        <v>0</v>
      </c>
      <c r="B503" s="9" t="e">
        <f>VLOOKUP(#REF!,[1]Dpto!$G$2:$I$1125,2,FALSE)</f>
        <v>#REF!</v>
      </c>
      <c r="C503" s="9" t="e">
        <f>VLOOKUP(X503,[1]Proyectos!$B$2:$D$3,3,FALSE)</f>
        <v>#N/A</v>
      </c>
      <c r="D503" s="9" t="e">
        <f>VLOOKUP(#REF!,[1]Proyectos!$D$6:$E$9,2,FALSE)</f>
        <v>#REF!</v>
      </c>
      <c r="E503" s="9" t="e">
        <f>VLOOKUP(#REF!,[1]Proyectos!$B$12:$C$22,2,FALSE)</f>
        <v>#REF!</v>
      </c>
      <c r="F503" s="9" t="e">
        <f>VLOOKUP(#REF!,[1]Indi!$B$9:$C$36,2,FALSE)</f>
        <v>#REF!</v>
      </c>
      <c r="G503" s="9" t="str">
        <f>+IFERROR(IF(D503="MISIONAL",VLOOKUP(AC503,[1]Actividades!$B$12:$C$25,2,FALSE),IF(D503="TASAS",VLOOKUP(AC503,[1]Actividades!$B$26:$C$34,2,FALSE),IF(D503="MIPG",VLOOKUP(AC503,[1]Actividades!$B$35:$C$41,2,FALSE),IF(D503="INFRA",VLOOKUP(AC503,[1]Actividades!$B$42:$C$44,2,FALSE),"")))),"")</f>
        <v/>
      </c>
      <c r="H503" s="3"/>
      <c r="I503" s="7" t="s">
        <v>1495</v>
      </c>
      <c r="J503" s="10" t="s">
        <v>663</v>
      </c>
      <c r="K503" s="10" t="s">
        <v>178</v>
      </c>
      <c r="L503" s="7" t="s">
        <v>184</v>
      </c>
      <c r="M503" s="7" t="s">
        <v>13</v>
      </c>
      <c r="N503" s="149" t="s">
        <v>467</v>
      </c>
      <c r="O503" s="183" t="s">
        <v>7</v>
      </c>
      <c r="P503" s="7" t="s">
        <v>154</v>
      </c>
      <c r="Q503" s="146">
        <v>40000000</v>
      </c>
      <c r="R503" s="35"/>
      <c r="S503" s="8"/>
      <c r="T503" s="8"/>
      <c r="U503" s="8"/>
      <c r="V503" s="35">
        <f t="shared" si="32"/>
        <v>40000000</v>
      </c>
      <c r="W503" s="35">
        <f t="shared" si="33"/>
        <v>40000000</v>
      </c>
      <c r="X503" s="26"/>
      <c r="Y503" s="10" t="s">
        <v>19</v>
      </c>
      <c r="Z503" s="147">
        <v>202300000000060</v>
      </c>
      <c r="AA503" s="147" t="s">
        <v>30</v>
      </c>
      <c r="AB503" s="10" t="str">
        <f t="shared" si="31"/>
        <v>3202008</v>
      </c>
      <c r="AC503" s="10"/>
      <c r="AD503" s="10" t="s">
        <v>492</v>
      </c>
      <c r="AE503" s="3"/>
      <c r="AF503" s="3"/>
      <c r="AG503" s="3"/>
      <c r="AH503" s="3"/>
      <c r="AI503" s="3"/>
      <c r="AJ503" s="3"/>
      <c r="AK503" s="3"/>
      <c r="AL503" s="3"/>
      <c r="AM503" s="3"/>
      <c r="AN503" s="3"/>
      <c r="AO503" s="3"/>
      <c r="AP503" s="3"/>
      <c r="AQ503" s="3"/>
      <c r="AR503" s="3"/>
    </row>
    <row r="504" spans="1:44" ht="51" customHeight="1" x14ac:dyDescent="0.3">
      <c r="A504" s="9"/>
      <c r="B504" s="9"/>
      <c r="C504" s="9"/>
      <c r="D504" s="9"/>
      <c r="E504" s="9"/>
      <c r="F504" s="9"/>
      <c r="G504" s="9"/>
      <c r="H504" s="3"/>
      <c r="I504" s="7" t="s">
        <v>1496</v>
      </c>
      <c r="J504" s="10" t="s">
        <v>663</v>
      </c>
      <c r="K504" s="10" t="s">
        <v>178</v>
      </c>
      <c r="L504" s="7" t="s">
        <v>184</v>
      </c>
      <c r="M504" s="7" t="s">
        <v>13</v>
      </c>
      <c r="N504" s="7" t="s">
        <v>467</v>
      </c>
      <c r="O504" s="183" t="s">
        <v>7</v>
      </c>
      <c r="P504" s="7" t="s">
        <v>154</v>
      </c>
      <c r="Q504" s="146">
        <v>100000000</v>
      </c>
      <c r="R504" s="35"/>
      <c r="S504" s="8"/>
      <c r="T504" s="8"/>
      <c r="U504" s="8"/>
      <c r="V504" s="35">
        <f t="shared" si="32"/>
        <v>100000000</v>
      </c>
      <c r="W504" s="35">
        <f t="shared" si="33"/>
        <v>100000000</v>
      </c>
      <c r="X504" s="26"/>
      <c r="Y504" s="10" t="s">
        <v>19</v>
      </c>
      <c r="Z504" s="147">
        <v>202300000000060</v>
      </c>
      <c r="AA504" s="147" t="s">
        <v>17</v>
      </c>
      <c r="AB504" s="10" t="str">
        <f t="shared" si="31"/>
        <v>3202052</v>
      </c>
      <c r="AC504" s="10"/>
      <c r="AD504" s="10" t="s">
        <v>495</v>
      </c>
      <c r="AE504" s="3"/>
      <c r="AF504" s="3"/>
      <c r="AG504" s="3"/>
      <c r="AH504" s="3"/>
      <c r="AI504" s="3"/>
      <c r="AJ504" s="3"/>
      <c r="AK504" s="3"/>
      <c r="AL504" s="3"/>
      <c r="AM504" s="3"/>
      <c r="AN504" s="3"/>
      <c r="AO504" s="3"/>
      <c r="AP504" s="3"/>
      <c r="AQ504" s="3"/>
      <c r="AR504" s="3"/>
    </row>
    <row r="505" spans="1:44" ht="51" customHeight="1" x14ac:dyDescent="0.3">
      <c r="A505" s="9"/>
      <c r="B505" s="9"/>
      <c r="C505" s="9"/>
      <c r="D505" s="9"/>
      <c r="E505" s="9"/>
      <c r="F505" s="9"/>
      <c r="G505" s="9"/>
      <c r="H505" s="3"/>
      <c r="I505" s="7" t="s">
        <v>1497</v>
      </c>
      <c r="J505" s="10" t="s">
        <v>663</v>
      </c>
      <c r="K505" s="10" t="s">
        <v>178</v>
      </c>
      <c r="L505" s="7" t="s">
        <v>183</v>
      </c>
      <c r="M505" s="7" t="s">
        <v>8</v>
      </c>
      <c r="N505" s="149" t="s">
        <v>467</v>
      </c>
      <c r="O505" s="183" t="s">
        <v>7</v>
      </c>
      <c r="P505" s="7" t="s">
        <v>154</v>
      </c>
      <c r="Q505" s="146">
        <v>129753000</v>
      </c>
      <c r="R505" s="35"/>
      <c r="S505" s="8"/>
      <c r="T505" s="8"/>
      <c r="U505" s="8"/>
      <c r="V505" s="35">
        <f t="shared" si="32"/>
        <v>129753000</v>
      </c>
      <c r="W505" s="35">
        <f t="shared" si="33"/>
        <v>129753000</v>
      </c>
      <c r="X505" s="26"/>
      <c r="Y505" s="10" t="s">
        <v>19</v>
      </c>
      <c r="Z505" s="147">
        <v>202300000000060</v>
      </c>
      <c r="AA505" s="147" t="s">
        <v>30</v>
      </c>
      <c r="AB505" s="10" t="str">
        <f t="shared" si="31"/>
        <v>3202008</v>
      </c>
      <c r="AC505" s="10"/>
      <c r="AD505" s="10" t="s">
        <v>123</v>
      </c>
      <c r="AE505" s="3"/>
      <c r="AF505" s="3"/>
      <c r="AG505" s="3"/>
      <c r="AH505" s="3"/>
      <c r="AI505" s="3"/>
      <c r="AJ505" s="3"/>
      <c r="AK505" s="3"/>
      <c r="AL505" s="3"/>
      <c r="AM505" s="3"/>
      <c r="AN505" s="3"/>
      <c r="AO505" s="3"/>
      <c r="AP505" s="3"/>
      <c r="AQ505" s="3"/>
      <c r="AR505" s="3"/>
    </row>
    <row r="506" spans="1:44" ht="51" customHeight="1" x14ac:dyDescent="0.3">
      <c r="A506" s="9" t="s">
        <v>0</v>
      </c>
      <c r="B506" s="9" t="e">
        <f>VLOOKUP(#REF!,[1]Dpto!$G$2:$I$1125,2,FALSE)</f>
        <v>#REF!</v>
      </c>
      <c r="C506" s="9" t="e">
        <f>VLOOKUP(X506,[1]Proyectos!$B$2:$D$3,3,FALSE)</f>
        <v>#N/A</v>
      </c>
      <c r="D506" s="9" t="e">
        <f>VLOOKUP(#REF!,[1]Proyectos!$D$6:$E$9,2,FALSE)</f>
        <v>#REF!</v>
      </c>
      <c r="E506" s="9" t="e">
        <f>VLOOKUP(#REF!,[1]Proyectos!$B$12:$C$22,2,FALSE)</f>
        <v>#REF!</v>
      </c>
      <c r="F506" s="9" t="e">
        <f>VLOOKUP(#REF!,[1]Indi!$B$9:$C$36,2,FALSE)</f>
        <v>#REF!</v>
      </c>
      <c r="G506" s="9" t="str">
        <f>+IFERROR(IF(D506="MISIONAL",VLOOKUP(AC506,[1]Actividades!$B$12:$C$25,2,FALSE),IF(D506="TASAS",VLOOKUP(AC506,[1]Actividades!$B$26:$C$34,2,FALSE),IF(D506="MIPG",VLOOKUP(AC506,[1]Actividades!$B$35:$C$41,2,FALSE),IF(D506="INFRA",VLOOKUP(AC506,[1]Actividades!$B$42:$C$44,2,FALSE),"")))),"")</f>
        <v/>
      </c>
      <c r="H506" s="3"/>
      <c r="I506" s="7" t="s">
        <v>1498</v>
      </c>
      <c r="J506" s="10" t="s">
        <v>663</v>
      </c>
      <c r="K506" s="10" t="s">
        <v>178</v>
      </c>
      <c r="L506" s="7" t="s">
        <v>183</v>
      </c>
      <c r="M506" s="7" t="s">
        <v>13</v>
      </c>
      <c r="N506" s="7" t="s">
        <v>467</v>
      </c>
      <c r="O506" s="183" t="s">
        <v>7</v>
      </c>
      <c r="P506" s="7" t="s">
        <v>154</v>
      </c>
      <c r="Q506" s="146">
        <v>230247000</v>
      </c>
      <c r="R506" s="35"/>
      <c r="S506" s="8"/>
      <c r="T506" s="8"/>
      <c r="U506" s="8"/>
      <c r="V506" s="35">
        <f t="shared" si="32"/>
        <v>230247000</v>
      </c>
      <c r="W506" s="35">
        <f t="shared" si="33"/>
        <v>230247000</v>
      </c>
      <c r="X506" s="26"/>
      <c r="Y506" s="10" t="s">
        <v>19</v>
      </c>
      <c r="Z506" s="147">
        <v>202300000000060</v>
      </c>
      <c r="AA506" s="147" t="s">
        <v>30</v>
      </c>
      <c r="AB506" s="10" t="str">
        <f t="shared" si="31"/>
        <v>3202008</v>
      </c>
      <c r="AC506" s="10"/>
      <c r="AD506" s="10" t="s">
        <v>123</v>
      </c>
      <c r="AE506" s="3"/>
      <c r="AF506" s="3"/>
      <c r="AG506" s="3"/>
      <c r="AH506" s="3"/>
      <c r="AI506" s="3"/>
      <c r="AJ506" s="3"/>
      <c r="AK506" s="3"/>
      <c r="AL506" s="3"/>
      <c r="AM506" s="3"/>
      <c r="AN506" s="3"/>
      <c r="AO506" s="3"/>
      <c r="AP506" s="3"/>
      <c r="AQ506" s="3"/>
      <c r="AR506" s="3"/>
    </row>
    <row r="507" spans="1:44" ht="51" customHeight="1" x14ac:dyDescent="0.3">
      <c r="A507" s="9" t="s">
        <v>0</v>
      </c>
      <c r="B507" s="9" t="e">
        <f>VLOOKUP(#REF!,[1]Dpto!$G$2:$I$1125,2,FALSE)</f>
        <v>#REF!</v>
      </c>
      <c r="C507" s="9" t="str">
        <f>VLOOKUP(X507,[1]Proyectos!$B$2:$D$3,3,FALSE)</f>
        <v>CONSER</v>
      </c>
      <c r="D507" s="9" t="e">
        <f>VLOOKUP(#REF!,[1]Proyectos!$D$6:$E$9,2,FALSE)</f>
        <v>#REF!</v>
      </c>
      <c r="E507" s="9" t="e">
        <f>VLOOKUP(#REF!,[1]Proyectos!$B$12:$C$22,2,FALSE)</f>
        <v>#REF!</v>
      </c>
      <c r="F507" s="9" t="e">
        <f>VLOOKUP(#REF!,[1]Indi!$B$9:$C$36,2,FALSE)</f>
        <v>#REF!</v>
      </c>
      <c r="G507" s="9" t="str">
        <f>+IFERROR(IF(D507="MISIONAL",VLOOKUP(AC507,[1]Actividades!$B$12:$C$25,2,FALSE),IF(D507="TASAS",VLOOKUP(AC507,[1]Actividades!$B$26:$C$34,2,FALSE),IF(D507="MIPG",VLOOKUP(AC507,[1]Actividades!$B$35:$C$41,2,FALSE),IF(D507="INFRA",VLOOKUP(AC507,[1]Actividades!$B$42:$C$44,2,FALSE),"")))),"")</f>
        <v/>
      </c>
      <c r="H507" s="3"/>
      <c r="I507" s="7" t="s">
        <v>1691</v>
      </c>
      <c r="J507" s="10" t="s">
        <v>663</v>
      </c>
      <c r="K507" s="10" t="s">
        <v>178</v>
      </c>
      <c r="L507" s="7" t="s">
        <v>180</v>
      </c>
      <c r="M507" s="7" t="s">
        <v>103</v>
      </c>
      <c r="N507" s="7" t="s">
        <v>466</v>
      </c>
      <c r="O507" s="183" t="s">
        <v>7</v>
      </c>
      <c r="P507" s="7" t="s">
        <v>6</v>
      </c>
      <c r="Q507" s="146">
        <v>61293694</v>
      </c>
      <c r="R507" s="35"/>
      <c r="S507" s="8">
        <f>2969062+387852+367156</f>
        <v>3724070</v>
      </c>
      <c r="T507" s="8"/>
      <c r="U507" s="8"/>
      <c r="V507" s="35">
        <f t="shared" si="32"/>
        <v>65017764</v>
      </c>
      <c r="W507" s="35">
        <f t="shared" si="33"/>
        <v>65017764</v>
      </c>
      <c r="X507" s="26" t="s">
        <v>465</v>
      </c>
      <c r="Y507" s="10" t="s">
        <v>19</v>
      </c>
      <c r="Z507" s="147">
        <v>202300000000060</v>
      </c>
      <c r="AA507" s="147" t="s">
        <v>24</v>
      </c>
      <c r="AB507" s="10" t="str">
        <f t="shared" si="31"/>
        <v>3202060</v>
      </c>
      <c r="AC507" s="10"/>
      <c r="AD507" s="10" t="s">
        <v>126</v>
      </c>
      <c r="AE507" s="3"/>
      <c r="AF507" s="3"/>
      <c r="AG507" s="3"/>
      <c r="AH507" s="3"/>
      <c r="AI507" s="3"/>
      <c r="AJ507" s="3"/>
      <c r="AK507" s="3"/>
      <c r="AL507" s="3"/>
      <c r="AM507" s="3"/>
      <c r="AN507" s="3"/>
      <c r="AO507" s="3"/>
      <c r="AP507" s="3"/>
      <c r="AQ507" s="3"/>
      <c r="AR507" s="3"/>
    </row>
    <row r="508" spans="1:44" ht="51" customHeight="1" x14ac:dyDescent="0.3">
      <c r="A508" s="9" t="s">
        <v>0</v>
      </c>
      <c r="B508" s="9" t="e">
        <f>VLOOKUP(#REF!,[1]Dpto!$G$2:$I$1125,2,FALSE)</f>
        <v>#REF!</v>
      </c>
      <c r="C508" s="9" t="str">
        <f>VLOOKUP(X508,[1]Proyectos!$B$2:$D$3,3,FALSE)</f>
        <v>CONSER</v>
      </c>
      <c r="D508" s="9" t="e">
        <f>VLOOKUP(#REF!,[1]Proyectos!$D$6:$E$9,2,FALSE)</f>
        <v>#REF!</v>
      </c>
      <c r="E508" s="9" t="e">
        <f>VLOOKUP(#REF!,[1]Proyectos!$B$12:$C$22,2,FALSE)</f>
        <v>#REF!</v>
      </c>
      <c r="F508" s="9" t="e">
        <f>VLOOKUP(#REF!,[1]Indi!$B$9:$C$36,2,FALSE)</f>
        <v>#REF!</v>
      </c>
      <c r="G508" s="9" t="str">
        <f>+IFERROR(IF(D508="MISIONAL",VLOOKUP(AC508,[1]Actividades!$B$12:$C$25,2,FALSE),IF(D508="TASAS",VLOOKUP(AC508,[1]Actividades!$B$26:$C$34,2,FALSE),IF(D508="MIPG",VLOOKUP(AC508,[1]Actividades!$B$35:$C$41,2,FALSE),IF(D508="INFRA",VLOOKUP(AC508,[1]Actividades!$B$42:$C$44,2,FALSE),"")))),"")</f>
        <v/>
      </c>
      <c r="H508" s="3"/>
      <c r="I508" s="7" t="s">
        <v>1692</v>
      </c>
      <c r="J508" s="10" t="s">
        <v>663</v>
      </c>
      <c r="K508" s="10" t="s">
        <v>178</v>
      </c>
      <c r="L508" s="7" t="s">
        <v>180</v>
      </c>
      <c r="M508" s="7" t="s">
        <v>103</v>
      </c>
      <c r="N508" s="7" t="s">
        <v>466</v>
      </c>
      <c r="O508" s="183" t="s">
        <v>7</v>
      </c>
      <c r="P508" s="7" t="s">
        <v>6</v>
      </c>
      <c r="Q508" s="146">
        <v>10000000</v>
      </c>
      <c r="R508" s="35"/>
      <c r="S508" s="8"/>
      <c r="T508" s="8"/>
      <c r="U508" s="8"/>
      <c r="V508" s="35">
        <f t="shared" si="32"/>
        <v>10000000</v>
      </c>
      <c r="W508" s="35">
        <f t="shared" si="33"/>
        <v>10000000</v>
      </c>
      <c r="X508" s="26" t="s">
        <v>465</v>
      </c>
      <c r="Y508" s="10" t="s">
        <v>19</v>
      </c>
      <c r="Z508" s="147">
        <v>202300000000060</v>
      </c>
      <c r="AA508" s="147" t="s">
        <v>496</v>
      </c>
      <c r="AB508" s="10" t="str">
        <f t="shared" si="31"/>
        <v>3202056</v>
      </c>
      <c r="AC508" s="10"/>
      <c r="AD508" s="10" t="s">
        <v>129</v>
      </c>
      <c r="AE508" s="3"/>
      <c r="AF508" s="3"/>
      <c r="AG508" s="3"/>
      <c r="AH508" s="3"/>
      <c r="AI508" s="3"/>
      <c r="AJ508" s="3"/>
      <c r="AK508" s="3"/>
      <c r="AL508" s="3"/>
      <c r="AM508" s="3"/>
      <c r="AN508" s="3"/>
      <c r="AO508" s="3"/>
      <c r="AP508" s="3"/>
      <c r="AQ508" s="3"/>
      <c r="AR508" s="3"/>
    </row>
    <row r="509" spans="1:44" ht="51" customHeight="1" x14ac:dyDescent="0.3">
      <c r="A509" s="9" t="s">
        <v>0</v>
      </c>
      <c r="B509" s="9" t="e">
        <f>VLOOKUP(#REF!,[1]Dpto!$G$2:$I$1125,2,FALSE)</f>
        <v>#REF!</v>
      </c>
      <c r="C509" s="9" t="e">
        <f>VLOOKUP(X509,[1]Proyectos!$B$2:$D$3,3,FALSE)</f>
        <v>#N/A</v>
      </c>
      <c r="D509" s="9" t="e">
        <f>VLOOKUP(#REF!,[1]Proyectos!$D$6:$E$9,2,FALSE)</f>
        <v>#REF!</v>
      </c>
      <c r="E509" s="9" t="e">
        <f>VLOOKUP(#REF!,[1]Proyectos!$B$12:$C$22,2,FALSE)</f>
        <v>#REF!</v>
      </c>
      <c r="F509" s="9" t="e">
        <f>VLOOKUP(#REF!,[1]Indi!$B$9:$C$36,2,FALSE)</f>
        <v>#REF!</v>
      </c>
      <c r="G509" s="9" t="str">
        <f>+IFERROR(IF(D509="MISIONAL",VLOOKUP(AC509,[1]Actividades!$B$12:$C$25,2,FALSE),IF(D509="TASAS",VLOOKUP(AC509,[1]Actividades!$B$26:$C$34,2,FALSE),IF(D509="MIPG",VLOOKUP(AC509,[1]Actividades!$B$35:$C$41,2,FALSE),IF(D509="INFRA",VLOOKUP(AC509,[1]Actividades!$B$42:$C$44,2,FALSE),"")))),"")</f>
        <v/>
      </c>
      <c r="H509" s="3"/>
      <c r="I509" s="7" t="s">
        <v>1501</v>
      </c>
      <c r="J509" s="10" t="s">
        <v>663</v>
      </c>
      <c r="K509" s="10" t="s">
        <v>178</v>
      </c>
      <c r="L509" s="7" t="s">
        <v>180</v>
      </c>
      <c r="M509" s="7" t="s">
        <v>13</v>
      </c>
      <c r="N509" s="7" t="s">
        <v>467</v>
      </c>
      <c r="O509" s="183" t="s">
        <v>7</v>
      </c>
      <c r="P509" s="7" t="s">
        <v>154</v>
      </c>
      <c r="Q509" s="146">
        <v>20000000</v>
      </c>
      <c r="R509" s="35"/>
      <c r="S509" s="8"/>
      <c r="T509" s="8"/>
      <c r="U509" s="8"/>
      <c r="V509" s="35">
        <f t="shared" si="32"/>
        <v>20000000</v>
      </c>
      <c r="W509" s="35">
        <f t="shared" si="33"/>
        <v>20000000</v>
      </c>
      <c r="X509" s="26"/>
      <c r="Y509" s="10" t="s">
        <v>19</v>
      </c>
      <c r="Z509" s="147">
        <v>202300000000060</v>
      </c>
      <c r="AA509" s="147" t="s">
        <v>30</v>
      </c>
      <c r="AB509" s="10" t="str">
        <f t="shared" si="31"/>
        <v>3202008</v>
      </c>
      <c r="AC509" s="10"/>
      <c r="AD509" s="10" t="s">
        <v>492</v>
      </c>
      <c r="AE509" s="3"/>
      <c r="AF509" s="3"/>
      <c r="AG509" s="3"/>
      <c r="AH509" s="3"/>
      <c r="AI509" s="3"/>
      <c r="AJ509" s="3"/>
      <c r="AK509" s="3"/>
      <c r="AL509" s="3"/>
      <c r="AM509" s="3"/>
      <c r="AN509" s="3"/>
      <c r="AO509" s="3"/>
      <c r="AP509" s="3"/>
      <c r="AQ509" s="3"/>
      <c r="AR509" s="3"/>
    </row>
    <row r="510" spans="1:44" ht="51" customHeight="1" x14ac:dyDescent="0.3">
      <c r="A510" s="9" t="s">
        <v>0</v>
      </c>
      <c r="B510" s="9" t="e">
        <f>VLOOKUP(#REF!,[1]Dpto!$G$2:$I$1125,2,FALSE)</f>
        <v>#REF!</v>
      </c>
      <c r="C510" s="9" t="str">
        <f>VLOOKUP(X510,[1]Proyectos!$B$2:$D$3,3,FALSE)</f>
        <v>CONSER</v>
      </c>
      <c r="D510" s="9" t="e">
        <f>VLOOKUP(#REF!,[1]Proyectos!$D$6:$E$9,2,FALSE)</f>
        <v>#REF!</v>
      </c>
      <c r="E510" s="9" t="e">
        <f>VLOOKUP(#REF!,[1]Proyectos!$B$12:$C$22,2,FALSE)</f>
        <v>#REF!</v>
      </c>
      <c r="F510" s="9" t="e">
        <f>VLOOKUP(#REF!,[1]Indi!$B$9:$C$36,2,FALSE)</f>
        <v>#REF!</v>
      </c>
      <c r="G510" s="9" t="str">
        <f>+IFERROR(IF(D510="MISIONAL",VLOOKUP(AC510,[1]Actividades!$B$12:$C$25,2,FALSE),IF(D510="TASAS",VLOOKUP(AC510,[1]Actividades!$B$26:$C$34,2,FALSE),IF(D510="MIPG",VLOOKUP(AC510,[1]Actividades!$B$35:$C$41,2,FALSE),IF(D510="INFRA",VLOOKUP(AC510,[1]Actividades!$B$42:$C$44,2,FALSE),"")))),"")</f>
        <v/>
      </c>
      <c r="H510" s="3"/>
      <c r="I510" s="7" t="s">
        <v>972</v>
      </c>
      <c r="J510" s="10" t="s">
        <v>663</v>
      </c>
      <c r="K510" s="7" t="s">
        <v>84</v>
      </c>
      <c r="L510" s="7" t="s">
        <v>1490</v>
      </c>
      <c r="M510" s="7" t="s">
        <v>8</v>
      </c>
      <c r="N510" s="7" t="s">
        <v>467</v>
      </c>
      <c r="O510" s="7" t="s">
        <v>7</v>
      </c>
      <c r="P510" s="10" t="s">
        <v>6</v>
      </c>
      <c r="Q510" s="146">
        <v>2137997674</v>
      </c>
      <c r="R510" s="35"/>
      <c r="S510" s="8"/>
      <c r="T510" s="8"/>
      <c r="U510" s="8"/>
      <c r="V510" s="35">
        <f t="shared" si="32"/>
        <v>2137997674</v>
      </c>
      <c r="W510" s="35">
        <f t="shared" si="33"/>
        <v>2137997674</v>
      </c>
      <c r="X510" s="26" t="s">
        <v>465</v>
      </c>
      <c r="Y510" s="10" t="s">
        <v>19</v>
      </c>
      <c r="Z510" s="147">
        <v>202300000000060</v>
      </c>
      <c r="AA510" s="10" t="s">
        <v>30</v>
      </c>
      <c r="AB510" s="10" t="str">
        <f t="shared" ref="AB510:AB513" si="34">MID(I510,SEARCH("-",I510)+1,SEARCH("-",I510,SEARCH("-",I510)+1)-SEARCH("-",I510)-1)</f>
        <v>3202008</v>
      </c>
      <c r="AC510" s="10"/>
      <c r="AD510" s="10" t="s">
        <v>492</v>
      </c>
      <c r="AE510" s="3"/>
      <c r="AF510" s="3"/>
      <c r="AG510" s="3"/>
      <c r="AH510" s="3"/>
      <c r="AI510" s="3"/>
      <c r="AJ510" s="3"/>
      <c r="AK510" s="3"/>
      <c r="AL510" s="3"/>
      <c r="AM510" s="3"/>
      <c r="AN510" s="3"/>
      <c r="AO510" s="3"/>
      <c r="AP510" s="3"/>
      <c r="AQ510" s="3"/>
      <c r="AR510" s="3"/>
    </row>
    <row r="511" spans="1:44" ht="51" customHeight="1" x14ac:dyDescent="0.3">
      <c r="A511" s="9" t="s">
        <v>0</v>
      </c>
      <c r="B511" s="9" t="e">
        <f>VLOOKUP(#REF!,[1]Dpto!$G$2:$I$1125,2,FALSE)</f>
        <v>#REF!</v>
      </c>
      <c r="C511" s="9" t="str">
        <f>VLOOKUP(X511,[1]Proyectos!$B$2:$D$3,3,FALSE)</f>
        <v>CONSER</v>
      </c>
      <c r="D511" s="9" t="e">
        <f>VLOOKUP(#REF!,[1]Proyectos!$D$6:$E$9,2,FALSE)</f>
        <v>#REF!</v>
      </c>
      <c r="E511" s="9" t="e">
        <f>VLOOKUP(#REF!,[1]Proyectos!$B$12:$C$22,2,FALSE)</f>
        <v>#REF!</v>
      </c>
      <c r="F511" s="9" t="e">
        <f>VLOOKUP(#REF!,[1]Indi!$B$9:$C$36,2,FALSE)</f>
        <v>#REF!</v>
      </c>
      <c r="G511" s="9" t="str">
        <f>+IFERROR(IF(D511="MISIONAL",VLOOKUP(AC511,[1]Actividades!$B$12:$C$25,2,FALSE),IF(D511="TASAS",VLOOKUP(AC511,[1]Actividades!$B$26:$C$34,2,FALSE),IF(D511="MIPG",VLOOKUP(AC511,[1]Actividades!$B$35:$C$41,2,FALSE),IF(D511="INFRA",VLOOKUP(AC511,[1]Actividades!$B$42:$C$44,2,FALSE),"")))),"")</f>
        <v/>
      </c>
      <c r="H511" s="3"/>
      <c r="I511" s="7" t="s">
        <v>973</v>
      </c>
      <c r="J511" s="10" t="s">
        <v>663</v>
      </c>
      <c r="K511" s="7" t="s">
        <v>84</v>
      </c>
      <c r="L511" s="7" t="s">
        <v>1490</v>
      </c>
      <c r="M511" s="145" t="s">
        <v>8</v>
      </c>
      <c r="N511" s="7" t="s">
        <v>467</v>
      </c>
      <c r="O511" s="7" t="s">
        <v>7</v>
      </c>
      <c r="P511" s="10" t="s">
        <v>6</v>
      </c>
      <c r="Q511" s="146">
        <v>347683321</v>
      </c>
      <c r="R511" s="35"/>
      <c r="S511" s="8"/>
      <c r="T511" s="8"/>
      <c r="U511" s="8"/>
      <c r="V511" s="35">
        <f t="shared" si="32"/>
        <v>347683321</v>
      </c>
      <c r="W511" s="35">
        <f t="shared" si="33"/>
        <v>347683321</v>
      </c>
      <c r="X511" s="26" t="s">
        <v>465</v>
      </c>
      <c r="Y511" s="10" t="s">
        <v>19</v>
      </c>
      <c r="Z511" s="147">
        <v>202300000000060</v>
      </c>
      <c r="AA511" s="10" t="s">
        <v>493</v>
      </c>
      <c r="AB511" s="10" t="str">
        <f t="shared" si="34"/>
        <v>3202032</v>
      </c>
      <c r="AC511" s="10"/>
      <c r="AD511" s="10" t="s">
        <v>128</v>
      </c>
      <c r="AE511" s="3"/>
      <c r="AF511" s="3"/>
      <c r="AG511" s="3"/>
      <c r="AH511" s="3"/>
      <c r="AI511" s="3"/>
      <c r="AJ511" s="3"/>
      <c r="AK511" s="3"/>
      <c r="AL511" s="3"/>
      <c r="AM511" s="3"/>
      <c r="AN511" s="3"/>
      <c r="AO511" s="3"/>
      <c r="AP511" s="3"/>
      <c r="AQ511" s="3"/>
      <c r="AR511" s="3"/>
    </row>
    <row r="512" spans="1:44" ht="51" customHeight="1" x14ac:dyDescent="0.3">
      <c r="A512" s="9" t="s">
        <v>0</v>
      </c>
      <c r="B512" s="9" t="e">
        <f>VLOOKUP(#REF!,[1]Dpto!$G$2:$I$1125,2,FALSE)</f>
        <v>#REF!</v>
      </c>
      <c r="C512" s="9" t="str">
        <f>VLOOKUP(X512,[1]Proyectos!$B$2:$D$3,3,FALSE)</f>
        <v>CONSER</v>
      </c>
      <c r="D512" s="9" t="e">
        <f>VLOOKUP(#REF!,[1]Proyectos!$D$6:$E$9,2,FALSE)</f>
        <v>#REF!</v>
      </c>
      <c r="E512" s="9" t="e">
        <f>VLOOKUP(#REF!,[1]Proyectos!$B$12:$C$22,2,FALSE)</f>
        <v>#REF!</v>
      </c>
      <c r="F512" s="9" t="e">
        <f>VLOOKUP(#REF!,[1]Indi!$B$9:$C$36,2,FALSE)</f>
        <v>#REF!</v>
      </c>
      <c r="G512" s="9" t="str">
        <f>+IFERROR(IF(D512="MISIONAL",VLOOKUP(AC512,[1]Actividades!$B$12:$C$25,2,FALSE),IF(D512="TASAS",VLOOKUP(AC512,[1]Actividades!$B$26:$C$34,2,FALSE),IF(D512="MIPG",VLOOKUP(AC512,[1]Actividades!$B$35:$C$41,2,FALSE),IF(D512="INFRA",VLOOKUP(AC512,[1]Actividades!$B$42:$C$44,2,FALSE),"")))),"")</f>
        <v/>
      </c>
      <c r="H512" s="3"/>
      <c r="I512" s="7" t="s">
        <v>974</v>
      </c>
      <c r="J512" s="10" t="s">
        <v>663</v>
      </c>
      <c r="K512" s="7" t="s">
        <v>84</v>
      </c>
      <c r="L512" s="7" t="s">
        <v>1490</v>
      </c>
      <c r="M512" s="145" t="s">
        <v>8</v>
      </c>
      <c r="N512" s="7" t="s">
        <v>467</v>
      </c>
      <c r="O512" s="7" t="s">
        <v>7</v>
      </c>
      <c r="P512" s="10" t="s">
        <v>6</v>
      </c>
      <c r="Q512" s="146">
        <v>93348467</v>
      </c>
      <c r="R512" s="35"/>
      <c r="S512" s="8"/>
      <c r="T512" s="8"/>
      <c r="U512" s="8"/>
      <c r="V512" s="35">
        <f t="shared" si="32"/>
        <v>93348467</v>
      </c>
      <c r="W512" s="35">
        <f t="shared" si="33"/>
        <v>93348467</v>
      </c>
      <c r="X512" s="26" t="s">
        <v>465</v>
      </c>
      <c r="Y512" s="10" t="s">
        <v>19</v>
      </c>
      <c r="Z512" s="147">
        <v>202300000000060</v>
      </c>
      <c r="AA512" s="10" t="s">
        <v>24</v>
      </c>
      <c r="AB512" s="10" t="str">
        <f t="shared" si="34"/>
        <v>3202060</v>
      </c>
      <c r="AC512" s="10"/>
      <c r="AD512" s="10" t="s">
        <v>239</v>
      </c>
      <c r="AE512" s="3"/>
      <c r="AF512" s="3"/>
      <c r="AG512" s="3"/>
      <c r="AH512" s="3"/>
      <c r="AI512" s="3"/>
      <c r="AJ512" s="3"/>
      <c r="AK512" s="3"/>
      <c r="AL512" s="3"/>
      <c r="AM512" s="3"/>
      <c r="AN512" s="3"/>
      <c r="AO512" s="3"/>
      <c r="AP512" s="3"/>
      <c r="AQ512" s="3"/>
      <c r="AR512" s="3"/>
    </row>
    <row r="513" spans="1:44" ht="51" customHeight="1" x14ac:dyDescent="0.3">
      <c r="A513" s="9" t="s">
        <v>0</v>
      </c>
      <c r="B513" s="9" t="e">
        <f>VLOOKUP(#REF!,[1]Dpto!$G$2:$I$1125,2,FALSE)</f>
        <v>#REF!</v>
      </c>
      <c r="C513" s="9" t="str">
        <f>VLOOKUP(X513,[1]Proyectos!$B$2:$D$3,3,FALSE)</f>
        <v>CONSER</v>
      </c>
      <c r="D513" s="9" t="e">
        <f>VLOOKUP(#REF!,[1]Proyectos!$D$6:$E$9,2,FALSE)</f>
        <v>#REF!</v>
      </c>
      <c r="E513" s="9" t="e">
        <f>VLOOKUP(#REF!,[1]Proyectos!$B$12:$C$22,2,FALSE)</f>
        <v>#REF!</v>
      </c>
      <c r="F513" s="9" t="e">
        <f>VLOOKUP(#REF!,[1]Indi!$B$9:$C$36,2,FALSE)</f>
        <v>#REF!</v>
      </c>
      <c r="G513" s="9" t="str">
        <f>+IFERROR(IF(D513="MISIONAL",VLOOKUP(AC513,[1]Actividades!$B$12:$C$25,2,FALSE),IF(D513="TASAS",VLOOKUP(AC513,[1]Actividades!$B$26:$C$34,2,FALSE),IF(D513="MIPG",VLOOKUP(AC513,[1]Actividades!$B$35:$C$41,2,FALSE),IF(D513="INFRA",VLOOKUP(AC513,[1]Actividades!$B$42:$C$44,2,FALSE),"")))),"")</f>
        <v/>
      </c>
      <c r="H513" s="3"/>
      <c r="I513" s="7" t="s">
        <v>975</v>
      </c>
      <c r="J513" s="10" t="s">
        <v>663</v>
      </c>
      <c r="K513" s="7" t="s">
        <v>84</v>
      </c>
      <c r="L513" s="7" t="s">
        <v>99</v>
      </c>
      <c r="M513" s="145" t="s">
        <v>13</v>
      </c>
      <c r="N513" s="7" t="s">
        <v>467</v>
      </c>
      <c r="O513" s="7" t="s">
        <v>7</v>
      </c>
      <c r="P513" s="10" t="s">
        <v>6</v>
      </c>
      <c r="Q513" s="146">
        <v>60008267</v>
      </c>
      <c r="R513" s="35"/>
      <c r="S513" s="8">
        <v>6662667</v>
      </c>
      <c r="T513" s="8"/>
      <c r="U513" s="8"/>
      <c r="V513" s="35">
        <f t="shared" si="32"/>
        <v>66670934</v>
      </c>
      <c r="W513" s="35">
        <f t="shared" si="33"/>
        <v>66670934</v>
      </c>
      <c r="X513" s="26" t="s">
        <v>465</v>
      </c>
      <c r="Y513" s="10" t="s">
        <v>19</v>
      </c>
      <c r="Z513" s="147">
        <v>202300000000060</v>
      </c>
      <c r="AA513" s="10" t="s">
        <v>30</v>
      </c>
      <c r="AB513" s="10" t="str">
        <f t="shared" si="34"/>
        <v>3202008</v>
      </c>
      <c r="AC513" s="10"/>
      <c r="AD513" s="10" t="s">
        <v>135</v>
      </c>
      <c r="AE513" s="3"/>
      <c r="AF513" s="3"/>
      <c r="AG513" s="3"/>
      <c r="AH513" s="3"/>
      <c r="AI513" s="3"/>
      <c r="AJ513" s="3"/>
      <c r="AK513" s="3"/>
      <c r="AL513" s="3"/>
      <c r="AM513" s="3"/>
      <c r="AN513" s="3"/>
      <c r="AO513" s="3"/>
      <c r="AP513" s="3"/>
      <c r="AQ513" s="3"/>
      <c r="AR513" s="3"/>
    </row>
    <row r="514" spans="1:44" ht="51" customHeight="1" x14ac:dyDescent="0.3">
      <c r="A514" s="9" t="s">
        <v>0</v>
      </c>
      <c r="B514" s="9" t="e">
        <f>VLOOKUP(#REF!,[1]Dpto!$G$2:$I$1125,2,FALSE)</f>
        <v>#REF!</v>
      </c>
      <c r="C514" s="9" t="str">
        <f>VLOOKUP(X514,[1]Proyectos!$B$2:$D$3,3,FALSE)</f>
        <v>CONSER</v>
      </c>
      <c r="D514" s="9" t="e">
        <f>VLOOKUP(#REF!,[1]Proyectos!$D$6:$E$9,2,FALSE)</f>
        <v>#REF!</v>
      </c>
      <c r="E514" s="9" t="e">
        <f>VLOOKUP(#REF!,[1]Proyectos!$B$12:$C$22,2,FALSE)</f>
        <v>#REF!</v>
      </c>
      <c r="F514" s="9" t="e">
        <f>VLOOKUP(#REF!,[1]Indi!$B$9:$C$36,2,FALSE)</f>
        <v>#REF!</v>
      </c>
      <c r="G514" s="9" t="str">
        <f>+IFERROR(IF(D514="MISIONAL",VLOOKUP(AC514,[1]Actividades!$B$12:$C$25,2,FALSE),IF(D514="TASAS",VLOOKUP(AC514,[1]Actividades!$B$26:$C$34,2,FALSE),IF(D514="MIPG",VLOOKUP(AC514,[1]Actividades!$B$35:$C$41,2,FALSE),IF(D514="INFRA",VLOOKUP(AC514,[1]Actividades!$B$42:$C$44,2,FALSE),"")))),"")</f>
        <v/>
      </c>
      <c r="H514" s="3"/>
      <c r="I514" s="7" t="s">
        <v>976</v>
      </c>
      <c r="J514" s="10" t="s">
        <v>663</v>
      </c>
      <c r="K514" s="7" t="s">
        <v>84</v>
      </c>
      <c r="L514" s="7" t="s">
        <v>99</v>
      </c>
      <c r="M514" s="145" t="s">
        <v>103</v>
      </c>
      <c r="N514" s="7" t="s">
        <v>466</v>
      </c>
      <c r="O514" s="7" t="s">
        <v>7</v>
      </c>
      <c r="P514" s="10" t="s">
        <v>6</v>
      </c>
      <c r="Q514" s="146">
        <v>90002167</v>
      </c>
      <c r="R514" s="35"/>
      <c r="S514" s="8"/>
      <c r="T514" s="8"/>
      <c r="U514" s="8"/>
      <c r="V514" s="35">
        <f t="shared" si="32"/>
        <v>90002167</v>
      </c>
      <c r="W514" s="35">
        <f t="shared" si="33"/>
        <v>90002167</v>
      </c>
      <c r="X514" s="26" t="s">
        <v>465</v>
      </c>
      <c r="Y514" s="10" t="s">
        <v>19</v>
      </c>
      <c r="Z514" s="147">
        <v>202300000000060</v>
      </c>
      <c r="AA514" s="10" t="s">
        <v>30</v>
      </c>
      <c r="AB514" s="10" t="str">
        <f t="shared" ref="AB514:AB577" si="35">MID(I514,SEARCH("-",I514)+1,SEARCH("-",I514,SEARCH("-",I514)+1)-SEARCH("-",I514)-1)</f>
        <v>3202008</v>
      </c>
      <c r="AC514" s="10"/>
      <c r="AD514" s="10" t="s">
        <v>492</v>
      </c>
      <c r="AE514" s="3"/>
      <c r="AF514" s="3"/>
      <c r="AG514" s="3"/>
      <c r="AH514" s="3"/>
      <c r="AI514" s="3"/>
      <c r="AJ514" s="3"/>
      <c r="AK514" s="3"/>
      <c r="AL514" s="3"/>
      <c r="AM514" s="3"/>
      <c r="AN514" s="3"/>
      <c r="AO514" s="3"/>
      <c r="AP514" s="3"/>
      <c r="AQ514" s="3"/>
      <c r="AR514" s="3"/>
    </row>
    <row r="515" spans="1:44" ht="51" customHeight="1" x14ac:dyDescent="0.3">
      <c r="A515" s="9" t="s">
        <v>0</v>
      </c>
      <c r="B515" s="9" t="e">
        <f>VLOOKUP(#REF!,[1]Dpto!$G$2:$I$1125,2,FALSE)</f>
        <v>#REF!</v>
      </c>
      <c r="C515" s="9" t="str">
        <f>VLOOKUP(X515,[1]Proyectos!$B$2:$D$3,3,FALSE)</f>
        <v>CONSER</v>
      </c>
      <c r="D515" s="9" t="e">
        <f>VLOOKUP(#REF!,[1]Proyectos!$D$6:$E$9,2,FALSE)</f>
        <v>#REF!</v>
      </c>
      <c r="E515" s="9" t="e">
        <f>VLOOKUP(#REF!,[1]Proyectos!$B$12:$C$22,2,FALSE)</f>
        <v>#REF!</v>
      </c>
      <c r="F515" s="9" t="e">
        <f>VLOOKUP(#REF!,[1]Indi!$B$9:$C$36,2,FALSE)</f>
        <v>#REF!</v>
      </c>
      <c r="G515" s="9" t="str">
        <f>+IFERROR(IF(D515="MISIONAL",VLOOKUP(AC515,[1]Actividades!$B$12:$C$25,2,FALSE),IF(D515="TASAS",VLOOKUP(AC515,[1]Actividades!$B$26:$C$34,2,FALSE),IF(D515="MIPG",VLOOKUP(AC515,[1]Actividades!$B$35:$C$41,2,FALSE),IF(D515="INFRA",VLOOKUP(AC515,[1]Actividades!$B$42:$C$44,2,FALSE),"")))),"")</f>
        <v/>
      </c>
      <c r="H515" s="3"/>
      <c r="I515" s="7" t="s">
        <v>977</v>
      </c>
      <c r="J515" s="10" t="s">
        <v>663</v>
      </c>
      <c r="K515" s="7" t="s">
        <v>84</v>
      </c>
      <c r="L515" s="7" t="s">
        <v>99</v>
      </c>
      <c r="M515" s="10" t="s">
        <v>103</v>
      </c>
      <c r="N515" s="7" t="s">
        <v>466</v>
      </c>
      <c r="O515" s="7" t="s">
        <v>7</v>
      </c>
      <c r="P515" s="10" t="s">
        <v>6</v>
      </c>
      <c r="Q515" s="146">
        <v>440184594</v>
      </c>
      <c r="R515" s="242">
        <v>22368804</v>
      </c>
      <c r="S515" s="8"/>
      <c r="T515" s="8">
        <v>137797788</v>
      </c>
      <c r="U515" s="8">
        <v>137797788</v>
      </c>
      <c r="V515" s="35">
        <f t="shared" si="32"/>
        <v>417815790</v>
      </c>
      <c r="W515" s="35">
        <f t="shared" si="33"/>
        <v>417815790</v>
      </c>
      <c r="X515" s="26" t="s">
        <v>465</v>
      </c>
      <c r="Y515" s="10" t="s">
        <v>19</v>
      </c>
      <c r="Z515" s="147">
        <v>202300000000060</v>
      </c>
      <c r="AA515" s="10" t="s">
        <v>493</v>
      </c>
      <c r="AB515" s="10" t="str">
        <f t="shared" si="35"/>
        <v>3202032</v>
      </c>
      <c r="AC515" s="10"/>
      <c r="AD515" s="10" t="s">
        <v>128</v>
      </c>
      <c r="AE515" s="3"/>
      <c r="AF515" s="3"/>
      <c r="AG515" s="3"/>
      <c r="AH515" s="3"/>
      <c r="AI515" s="3"/>
      <c r="AJ515" s="3"/>
      <c r="AK515" s="3"/>
      <c r="AL515" s="3"/>
      <c r="AM515" s="3"/>
      <c r="AN515" s="3"/>
      <c r="AO515" s="3"/>
      <c r="AP515" s="3"/>
      <c r="AQ515" s="3"/>
      <c r="AR515" s="3"/>
    </row>
    <row r="516" spans="1:44" ht="51" customHeight="1" x14ac:dyDescent="0.3">
      <c r="A516" s="9" t="s">
        <v>0</v>
      </c>
      <c r="B516" s="9" t="e">
        <f>VLOOKUP(#REF!,[1]Dpto!$G$2:$I$1125,2,FALSE)</f>
        <v>#REF!</v>
      </c>
      <c r="C516" s="9" t="str">
        <f>VLOOKUP(X516,[1]Proyectos!$B$2:$D$3,3,FALSE)</f>
        <v>CONSER</v>
      </c>
      <c r="D516" s="9" t="e">
        <f>VLOOKUP(#REF!,[1]Proyectos!$D$6:$E$9,2,FALSE)</f>
        <v>#REF!</v>
      </c>
      <c r="E516" s="9" t="e">
        <f>VLOOKUP(#REF!,[1]Proyectos!$B$12:$C$22,2,FALSE)</f>
        <v>#REF!</v>
      </c>
      <c r="F516" s="9" t="e">
        <f>VLOOKUP(#REF!,[1]Indi!$B$9:$C$36,2,FALSE)</f>
        <v>#REF!</v>
      </c>
      <c r="G516" s="9" t="str">
        <f>+IFERROR(IF(D516="MISIONAL",VLOOKUP(AC516,[1]Actividades!$B$12:$C$25,2,FALSE),IF(D516="TASAS",VLOOKUP(AC516,[1]Actividades!$B$26:$C$34,2,FALSE),IF(D516="MIPG",VLOOKUP(AC516,[1]Actividades!$B$35:$C$41,2,FALSE),IF(D516="INFRA",VLOOKUP(AC516,[1]Actividades!$B$42:$C$44,2,FALSE),"")))),"")</f>
        <v/>
      </c>
      <c r="H516" s="3"/>
      <c r="I516" s="7" t="s">
        <v>978</v>
      </c>
      <c r="J516" s="10" t="s">
        <v>663</v>
      </c>
      <c r="K516" s="7" t="s">
        <v>84</v>
      </c>
      <c r="L516" s="7" t="s">
        <v>99</v>
      </c>
      <c r="M516" s="145" t="s">
        <v>13</v>
      </c>
      <c r="N516" s="7" t="s">
        <v>467</v>
      </c>
      <c r="O516" s="7" t="s">
        <v>7</v>
      </c>
      <c r="P516" s="10" t="s">
        <v>6</v>
      </c>
      <c r="Q516" s="146">
        <v>34015600</v>
      </c>
      <c r="R516" s="35"/>
      <c r="S516" s="8">
        <v>909900</v>
      </c>
      <c r="T516" s="8"/>
      <c r="U516" s="8"/>
      <c r="V516" s="35">
        <f t="shared" si="32"/>
        <v>34925500</v>
      </c>
      <c r="W516" s="35">
        <f t="shared" si="33"/>
        <v>34925500</v>
      </c>
      <c r="X516" s="26" t="s">
        <v>465</v>
      </c>
      <c r="Y516" s="10" t="s">
        <v>19</v>
      </c>
      <c r="Z516" s="147">
        <v>202300000000060</v>
      </c>
      <c r="AA516" s="10" t="s">
        <v>493</v>
      </c>
      <c r="AB516" s="10" t="str">
        <f t="shared" si="35"/>
        <v>3202032</v>
      </c>
      <c r="AC516" s="10"/>
      <c r="AD516" s="10" t="s">
        <v>128</v>
      </c>
      <c r="AE516" s="3"/>
      <c r="AF516" s="3"/>
      <c r="AG516" s="3"/>
      <c r="AH516" s="3"/>
      <c r="AI516" s="3"/>
      <c r="AJ516" s="3"/>
      <c r="AK516" s="3"/>
      <c r="AL516" s="3"/>
      <c r="AM516" s="3"/>
      <c r="AN516" s="3"/>
      <c r="AO516" s="3"/>
      <c r="AP516" s="3"/>
      <c r="AQ516" s="3"/>
      <c r="AR516" s="3"/>
    </row>
    <row r="517" spans="1:44" ht="51" customHeight="1" x14ac:dyDescent="0.3">
      <c r="A517" s="9" t="s">
        <v>0</v>
      </c>
      <c r="B517" s="9" t="e">
        <f>VLOOKUP(#REF!,[1]Dpto!$G$2:$I$1125,2,FALSE)</f>
        <v>#REF!</v>
      </c>
      <c r="C517" s="9" t="str">
        <f>VLOOKUP(X517,[1]Proyectos!$B$2:$D$3,3,FALSE)</f>
        <v>CONSER</v>
      </c>
      <c r="D517" s="9" t="e">
        <f>VLOOKUP(#REF!,[1]Proyectos!$D$6:$E$9,2,FALSE)</f>
        <v>#REF!</v>
      </c>
      <c r="E517" s="9" t="e">
        <f>VLOOKUP(#REF!,[1]Proyectos!$B$12:$C$22,2,FALSE)</f>
        <v>#REF!</v>
      </c>
      <c r="F517" s="9" t="e">
        <f>VLOOKUP(#REF!,[1]Indi!$B$9:$C$36,2,FALSE)</f>
        <v>#REF!</v>
      </c>
      <c r="G517" s="9" t="str">
        <f>+IFERROR(IF(D517="MISIONAL",VLOOKUP(AC517,[1]Actividades!$B$12:$C$25,2,FALSE),IF(D517="TASAS",VLOOKUP(AC517,[1]Actividades!$B$26:$C$34,2,FALSE),IF(D517="MIPG",VLOOKUP(AC517,[1]Actividades!$B$35:$C$41,2,FALSE),IF(D517="INFRA",VLOOKUP(AC517,[1]Actividades!$B$42:$C$44,2,FALSE),"")))),"")</f>
        <v/>
      </c>
      <c r="H517" s="3"/>
      <c r="I517" s="7" t="s">
        <v>979</v>
      </c>
      <c r="J517" s="10" t="s">
        <v>663</v>
      </c>
      <c r="K517" s="7" t="s">
        <v>84</v>
      </c>
      <c r="L517" s="7" t="s">
        <v>99</v>
      </c>
      <c r="M517" s="10" t="s">
        <v>8</v>
      </c>
      <c r="N517" s="7" t="s">
        <v>467</v>
      </c>
      <c r="O517" s="7" t="s">
        <v>7</v>
      </c>
      <c r="P517" s="10" t="s">
        <v>6</v>
      </c>
      <c r="Q517" s="146">
        <v>13422557</v>
      </c>
      <c r="R517" s="35"/>
      <c r="S517" s="8"/>
      <c r="T517" s="8"/>
      <c r="U517" s="8"/>
      <c r="V517" s="35">
        <f t="shared" si="32"/>
        <v>13422557</v>
      </c>
      <c r="W517" s="35">
        <f t="shared" si="33"/>
        <v>13422557</v>
      </c>
      <c r="X517" s="26" t="s">
        <v>465</v>
      </c>
      <c r="Y517" s="10" t="s">
        <v>19</v>
      </c>
      <c r="Z517" s="147">
        <v>202300000000060</v>
      </c>
      <c r="AA517" s="10" t="s">
        <v>493</v>
      </c>
      <c r="AB517" s="10" t="str">
        <f t="shared" si="35"/>
        <v>3202032</v>
      </c>
      <c r="AC517" s="10"/>
      <c r="AD517" s="10" t="s">
        <v>128</v>
      </c>
      <c r="AE517" s="3"/>
      <c r="AF517" s="3"/>
      <c r="AG517" s="3"/>
      <c r="AH517" s="3"/>
      <c r="AI517" s="3"/>
      <c r="AJ517" s="3"/>
      <c r="AK517" s="3"/>
      <c r="AL517" s="3"/>
      <c r="AM517" s="3"/>
      <c r="AN517" s="3"/>
      <c r="AO517" s="3"/>
      <c r="AP517" s="3"/>
      <c r="AQ517" s="3"/>
      <c r="AR517" s="3"/>
    </row>
    <row r="518" spans="1:44" ht="51" customHeight="1" x14ac:dyDescent="0.3">
      <c r="A518" s="9" t="s">
        <v>0</v>
      </c>
      <c r="B518" s="9" t="e">
        <f>VLOOKUP(#REF!,[1]Dpto!$G$2:$I$1125,2,FALSE)</f>
        <v>#REF!</v>
      </c>
      <c r="C518" s="9" t="str">
        <f>VLOOKUP(X518,[1]Proyectos!$B$2:$D$3,3,FALSE)</f>
        <v>CONSER</v>
      </c>
      <c r="D518" s="9" t="e">
        <f>VLOOKUP(#REF!,[1]Proyectos!$D$6:$E$9,2,FALSE)</f>
        <v>#REF!</v>
      </c>
      <c r="E518" s="9" t="e">
        <f>VLOOKUP(#REF!,[1]Proyectos!$B$12:$C$22,2,FALSE)</f>
        <v>#REF!</v>
      </c>
      <c r="F518" s="9" t="e">
        <f>VLOOKUP(#REF!,[1]Indi!$B$9:$C$36,2,FALSE)</f>
        <v>#REF!</v>
      </c>
      <c r="G518" s="9" t="str">
        <f>+IFERROR(IF(D518="MISIONAL",VLOOKUP(AC518,[1]Actividades!$B$12:$C$25,2,FALSE),IF(D518="TASAS",VLOOKUP(AC518,[1]Actividades!$B$26:$C$34,2,FALSE),IF(D518="MIPG",VLOOKUP(AC518,[1]Actividades!$B$35:$C$41,2,FALSE),IF(D518="INFRA",VLOOKUP(AC518,[1]Actividades!$B$42:$C$44,2,FALSE),"")))),"")</f>
        <v/>
      </c>
      <c r="H518" s="3"/>
      <c r="I518" s="7" t="s">
        <v>980</v>
      </c>
      <c r="J518" s="10" t="s">
        <v>663</v>
      </c>
      <c r="K518" s="7" t="s">
        <v>84</v>
      </c>
      <c r="L518" s="7" t="s">
        <v>99</v>
      </c>
      <c r="M518" s="10" t="s">
        <v>103</v>
      </c>
      <c r="N518" s="7" t="s">
        <v>466</v>
      </c>
      <c r="O518" s="7" t="s">
        <v>7</v>
      </c>
      <c r="P518" s="10" t="s">
        <v>6</v>
      </c>
      <c r="Q518" s="146">
        <v>43941934</v>
      </c>
      <c r="R518" s="35"/>
      <c r="S518" s="8"/>
      <c r="T518" s="8"/>
      <c r="U518" s="8"/>
      <c r="V518" s="35">
        <f t="shared" si="32"/>
        <v>43941934</v>
      </c>
      <c r="W518" s="35">
        <f t="shared" si="33"/>
        <v>43941934</v>
      </c>
      <c r="X518" s="26" t="s">
        <v>465</v>
      </c>
      <c r="Y518" s="10" t="s">
        <v>19</v>
      </c>
      <c r="Z518" s="147">
        <v>202300000000060</v>
      </c>
      <c r="AA518" s="10" t="s">
        <v>24</v>
      </c>
      <c r="AB518" s="10" t="str">
        <f t="shared" si="35"/>
        <v>3202060</v>
      </c>
      <c r="AC518" s="10"/>
      <c r="AD518" s="10" t="s">
        <v>239</v>
      </c>
      <c r="AE518" s="3"/>
      <c r="AF518" s="3"/>
      <c r="AG518" s="3"/>
      <c r="AH518" s="3"/>
      <c r="AI518" s="3"/>
      <c r="AJ518" s="3"/>
      <c r="AK518" s="3"/>
      <c r="AL518" s="3"/>
      <c r="AM518" s="3"/>
      <c r="AN518" s="3"/>
      <c r="AO518" s="3"/>
      <c r="AP518" s="3"/>
      <c r="AQ518" s="3"/>
      <c r="AR518" s="3"/>
    </row>
    <row r="519" spans="1:44" ht="51" customHeight="1" x14ac:dyDescent="0.3">
      <c r="A519" s="9" t="s">
        <v>0</v>
      </c>
      <c r="B519" s="9" t="e">
        <f>VLOOKUP(#REF!,[1]Dpto!$G$2:$I$1125,2,FALSE)</f>
        <v>#REF!</v>
      </c>
      <c r="C519" s="9" t="str">
        <f>VLOOKUP(X519,[1]Proyectos!$B$2:$D$3,3,FALSE)</f>
        <v>CONSER</v>
      </c>
      <c r="D519" s="9" t="e">
        <f>VLOOKUP(#REF!,[1]Proyectos!$D$6:$E$9,2,FALSE)</f>
        <v>#REF!</v>
      </c>
      <c r="E519" s="9" t="e">
        <f>VLOOKUP(#REF!,[1]Proyectos!$B$12:$C$22,2,FALSE)</f>
        <v>#REF!</v>
      </c>
      <c r="F519" s="9" t="e">
        <f>VLOOKUP(#REF!,[1]Indi!$B$9:$C$36,2,FALSE)</f>
        <v>#REF!</v>
      </c>
      <c r="G519" s="9" t="str">
        <f>+IFERROR(IF(D519="MISIONAL",VLOOKUP(AC519,[1]Actividades!$B$12:$C$25,2,FALSE),IF(D519="TASAS",VLOOKUP(AC519,[1]Actividades!$B$26:$C$34,2,FALSE),IF(D519="MIPG",VLOOKUP(AC519,[1]Actividades!$B$35:$C$41,2,FALSE),IF(D519="INFRA",VLOOKUP(AC519,[1]Actividades!$B$42:$C$44,2,FALSE),"")))),"")</f>
        <v/>
      </c>
      <c r="H519" s="3"/>
      <c r="I519" s="7" t="s">
        <v>981</v>
      </c>
      <c r="J519" s="10" t="s">
        <v>663</v>
      </c>
      <c r="K519" s="7" t="s">
        <v>84</v>
      </c>
      <c r="L519" s="7" t="s">
        <v>98</v>
      </c>
      <c r="M519" s="145" t="s">
        <v>103</v>
      </c>
      <c r="N519" s="7" t="s">
        <v>466</v>
      </c>
      <c r="O519" s="7" t="s">
        <v>7</v>
      </c>
      <c r="P519" s="10" t="s">
        <v>6</v>
      </c>
      <c r="Q519" s="146">
        <v>14000000</v>
      </c>
      <c r="R519" s="35"/>
      <c r="S519" s="8"/>
      <c r="T519" s="8">
        <v>14000000</v>
      </c>
      <c r="U519" s="8">
        <v>14000000</v>
      </c>
      <c r="V519" s="35">
        <f t="shared" si="32"/>
        <v>14000000</v>
      </c>
      <c r="W519" s="35">
        <f t="shared" si="33"/>
        <v>14000000</v>
      </c>
      <c r="X519" s="26" t="s">
        <v>465</v>
      </c>
      <c r="Y519" s="10" t="s">
        <v>19</v>
      </c>
      <c r="Z519" s="147">
        <v>202300000000060</v>
      </c>
      <c r="AA519" s="10" t="s">
        <v>30</v>
      </c>
      <c r="AB519" s="10" t="str">
        <f t="shared" si="35"/>
        <v>3202008</v>
      </c>
      <c r="AC519" s="10"/>
      <c r="AD519" s="10" t="s">
        <v>135</v>
      </c>
      <c r="AE519" s="3"/>
      <c r="AF519" s="3"/>
      <c r="AG519" s="3"/>
      <c r="AH519" s="3"/>
      <c r="AI519" s="3"/>
      <c r="AJ519" s="3"/>
      <c r="AK519" s="3"/>
      <c r="AL519" s="3"/>
      <c r="AM519" s="3"/>
      <c r="AN519" s="3"/>
      <c r="AO519" s="3"/>
      <c r="AP519" s="3"/>
      <c r="AQ519" s="3"/>
      <c r="AR519" s="3"/>
    </row>
    <row r="520" spans="1:44" ht="51" customHeight="1" x14ac:dyDescent="0.3">
      <c r="A520" s="9" t="s">
        <v>0</v>
      </c>
      <c r="B520" s="9" t="e">
        <f>VLOOKUP(#REF!,[1]Dpto!$G$2:$I$1125,2,FALSE)</f>
        <v>#REF!</v>
      </c>
      <c r="C520" s="9" t="str">
        <f>VLOOKUP(X520,[1]Proyectos!$B$2:$D$3,3,FALSE)</f>
        <v>CONSER</v>
      </c>
      <c r="D520" s="9" t="e">
        <f>VLOOKUP(#REF!,[1]Proyectos!$D$6:$E$9,2,FALSE)</f>
        <v>#REF!</v>
      </c>
      <c r="E520" s="9" t="e">
        <f>VLOOKUP(#REF!,[1]Proyectos!$B$12:$C$22,2,FALSE)</f>
        <v>#REF!</v>
      </c>
      <c r="F520" s="9" t="e">
        <f>VLOOKUP(#REF!,[1]Indi!$B$9:$C$36,2,FALSE)</f>
        <v>#REF!</v>
      </c>
      <c r="G520" s="9" t="str">
        <f>+IFERROR(IF(D520="MISIONAL",VLOOKUP(AC520,[1]Actividades!$B$12:$C$25,2,FALSE),IF(D520="TASAS",VLOOKUP(AC520,[1]Actividades!$B$26:$C$34,2,FALSE),IF(D520="MIPG",VLOOKUP(AC520,[1]Actividades!$B$35:$C$41,2,FALSE),IF(D520="INFRA",VLOOKUP(AC520,[1]Actividades!$B$42:$C$44,2,FALSE),"")))),"")</f>
        <v/>
      </c>
      <c r="H520" s="3"/>
      <c r="I520" s="7" t="s">
        <v>982</v>
      </c>
      <c r="J520" s="10" t="s">
        <v>663</v>
      </c>
      <c r="K520" s="7" t="s">
        <v>84</v>
      </c>
      <c r="L520" s="7" t="s">
        <v>98</v>
      </c>
      <c r="M520" s="10" t="s">
        <v>13</v>
      </c>
      <c r="N520" s="7" t="s">
        <v>467</v>
      </c>
      <c r="O520" s="7" t="s">
        <v>7</v>
      </c>
      <c r="P520" s="10" t="s">
        <v>6</v>
      </c>
      <c r="Q520" s="146">
        <v>38702467</v>
      </c>
      <c r="R520" s="35"/>
      <c r="S520" s="8">
        <v>2701266</v>
      </c>
      <c r="T520" s="8"/>
      <c r="U520" s="8"/>
      <c r="V520" s="35">
        <f t="shared" si="32"/>
        <v>41403733</v>
      </c>
      <c r="W520" s="35">
        <f t="shared" si="33"/>
        <v>41403733</v>
      </c>
      <c r="X520" s="26" t="s">
        <v>465</v>
      </c>
      <c r="Y520" s="10" t="s">
        <v>19</v>
      </c>
      <c r="Z520" s="147">
        <v>202300000000060</v>
      </c>
      <c r="AA520" s="10" t="s">
        <v>30</v>
      </c>
      <c r="AB520" s="10" t="str">
        <f t="shared" si="35"/>
        <v>3202008</v>
      </c>
      <c r="AC520" s="10"/>
      <c r="AD520" s="10" t="s">
        <v>135</v>
      </c>
      <c r="AE520" s="3"/>
      <c r="AF520" s="3"/>
      <c r="AG520" s="3"/>
      <c r="AH520" s="3"/>
      <c r="AI520" s="3"/>
      <c r="AJ520" s="3"/>
      <c r="AK520" s="3"/>
      <c r="AL520" s="3"/>
      <c r="AM520" s="3"/>
      <c r="AN520" s="3"/>
      <c r="AO520" s="3"/>
      <c r="AP520" s="3"/>
      <c r="AQ520" s="3"/>
      <c r="AR520" s="3"/>
    </row>
    <row r="521" spans="1:44" ht="51" customHeight="1" x14ac:dyDescent="0.3">
      <c r="A521" s="9" t="s">
        <v>0</v>
      </c>
      <c r="B521" s="9" t="e">
        <f>VLOOKUP(#REF!,[1]Dpto!$G$2:$I$1125,2,FALSE)</f>
        <v>#REF!</v>
      </c>
      <c r="C521" s="9" t="str">
        <f>VLOOKUP(X521,[1]Proyectos!$B$2:$D$3,3,FALSE)</f>
        <v>CONSER</v>
      </c>
      <c r="D521" s="9" t="e">
        <f>VLOOKUP(#REF!,[1]Proyectos!$D$6:$E$9,2,FALSE)</f>
        <v>#REF!</v>
      </c>
      <c r="E521" s="9" t="e">
        <f>VLOOKUP(#REF!,[1]Proyectos!$B$12:$C$22,2,FALSE)</f>
        <v>#REF!</v>
      </c>
      <c r="F521" s="9" t="e">
        <f>VLOOKUP(#REF!,[1]Indi!$B$9:$C$36,2,FALSE)</f>
        <v>#REF!</v>
      </c>
      <c r="G521" s="9" t="str">
        <f>+IFERROR(IF(D521="MISIONAL",VLOOKUP(AC521,[1]Actividades!$B$12:$C$25,2,FALSE),IF(D521="TASAS",VLOOKUP(AC521,[1]Actividades!$B$26:$C$34,2,FALSE),IF(D521="MIPG",VLOOKUP(AC521,[1]Actividades!$B$35:$C$41,2,FALSE),IF(D521="INFRA",VLOOKUP(AC521,[1]Actividades!$B$42:$C$44,2,FALSE),"")))),"")</f>
        <v/>
      </c>
      <c r="H521" s="3"/>
      <c r="I521" s="7" t="s">
        <v>983</v>
      </c>
      <c r="J521" s="10" t="s">
        <v>663</v>
      </c>
      <c r="K521" s="7" t="s">
        <v>84</v>
      </c>
      <c r="L521" s="7" t="s">
        <v>98</v>
      </c>
      <c r="M521" s="10" t="s">
        <v>103</v>
      </c>
      <c r="N521" s="7" t="s">
        <v>466</v>
      </c>
      <c r="O521" s="7" t="s">
        <v>7</v>
      </c>
      <c r="P521" s="10" t="s">
        <v>6</v>
      </c>
      <c r="Q521" s="146">
        <v>184762938</v>
      </c>
      <c r="R521" s="242">
        <v>5000000</v>
      </c>
      <c r="S521" s="8"/>
      <c r="T521" s="8">
        <v>100747338</v>
      </c>
      <c r="U521" s="8">
        <v>100747338</v>
      </c>
      <c r="V521" s="35">
        <f t="shared" si="32"/>
        <v>179762938</v>
      </c>
      <c r="W521" s="35">
        <f t="shared" si="33"/>
        <v>179762938</v>
      </c>
      <c r="X521" s="26" t="s">
        <v>465</v>
      </c>
      <c r="Y521" s="10" t="s">
        <v>19</v>
      </c>
      <c r="Z521" s="147">
        <v>202300000000060</v>
      </c>
      <c r="AA521" s="10" t="s">
        <v>493</v>
      </c>
      <c r="AB521" s="10" t="str">
        <f t="shared" si="35"/>
        <v>3202032</v>
      </c>
      <c r="AC521" s="10"/>
      <c r="AD521" s="10" t="s">
        <v>128</v>
      </c>
      <c r="AE521" s="3"/>
      <c r="AF521" s="3"/>
      <c r="AG521" s="3"/>
      <c r="AH521" s="3"/>
      <c r="AI521" s="3"/>
      <c r="AJ521" s="3"/>
      <c r="AK521" s="3"/>
      <c r="AL521" s="3"/>
      <c r="AM521" s="3"/>
      <c r="AN521" s="3"/>
      <c r="AO521" s="3"/>
      <c r="AP521" s="3"/>
      <c r="AQ521" s="3"/>
      <c r="AR521" s="3"/>
    </row>
    <row r="522" spans="1:44" ht="51" customHeight="1" x14ac:dyDescent="0.3">
      <c r="A522" s="9" t="s">
        <v>0</v>
      </c>
      <c r="B522" s="9" t="e">
        <f>VLOOKUP(#REF!,[1]Dpto!$G$2:$I$1125,2,FALSE)</f>
        <v>#REF!</v>
      </c>
      <c r="C522" s="9" t="str">
        <f>VLOOKUP(X522,[1]Proyectos!$B$2:$D$3,3,FALSE)</f>
        <v>CONSER</v>
      </c>
      <c r="D522" s="9" t="e">
        <f>VLOOKUP(#REF!,[1]Proyectos!$D$6:$E$9,2,FALSE)</f>
        <v>#REF!</v>
      </c>
      <c r="E522" s="9" t="e">
        <f>VLOOKUP(#REF!,[1]Proyectos!$B$12:$C$22,2,FALSE)</f>
        <v>#REF!</v>
      </c>
      <c r="F522" s="9" t="e">
        <f>VLOOKUP(#REF!,[1]Indi!$B$9:$C$36,2,FALSE)</f>
        <v>#REF!</v>
      </c>
      <c r="G522" s="9" t="str">
        <f>+IFERROR(IF(D522="MISIONAL",VLOOKUP(AC522,[1]Actividades!$B$12:$C$25,2,FALSE),IF(D522="TASAS",VLOOKUP(AC522,[1]Actividades!$B$26:$C$34,2,FALSE),IF(D522="MIPG",VLOOKUP(AC522,[1]Actividades!$B$35:$C$41,2,FALSE),IF(D522="INFRA",VLOOKUP(AC522,[1]Actividades!$B$42:$C$44,2,FALSE),"")))),"")</f>
        <v/>
      </c>
      <c r="H522" s="3"/>
      <c r="I522" s="7" t="s">
        <v>984</v>
      </c>
      <c r="J522" s="10" t="s">
        <v>663</v>
      </c>
      <c r="K522" s="7" t="s">
        <v>84</v>
      </c>
      <c r="L522" s="7" t="s">
        <v>98</v>
      </c>
      <c r="M522" s="10" t="s">
        <v>103</v>
      </c>
      <c r="N522" s="7" t="s">
        <v>466</v>
      </c>
      <c r="O522" s="7" t="s">
        <v>7</v>
      </c>
      <c r="P522" s="10" t="s">
        <v>6</v>
      </c>
      <c r="Q522" s="146">
        <v>96915767</v>
      </c>
      <c r="R522" s="35"/>
      <c r="S522" s="8"/>
      <c r="T522" s="8">
        <v>30000000</v>
      </c>
      <c r="U522" s="8">
        <v>30000000</v>
      </c>
      <c r="V522" s="35">
        <f t="shared" si="32"/>
        <v>96915767</v>
      </c>
      <c r="W522" s="35">
        <f t="shared" si="33"/>
        <v>96915767</v>
      </c>
      <c r="X522" s="26" t="s">
        <v>465</v>
      </c>
      <c r="Y522" s="10" t="s">
        <v>19</v>
      </c>
      <c r="Z522" s="147">
        <v>202300000000060</v>
      </c>
      <c r="AA522" s="10" t="s">
        <v>17</v>
      </c>
      <c r="AB522" s="10" t="str">
        <f t="shared" si="35"/>
        <v>3202052</v>
      </c>
      <c r="AC522" s="10"/>
      <c r="AD522" s="10" t="s">
        <v>495</v>
      </c>
      <c r="AE522" s="3"/>
      <c r="AF522" s="3"/>
      <c r="AG522" s="3"/>
      <c r="AH522" s="3"/>
      <c r="AI522" s="3"/>
      <c r="AJ522" s="3"/>
      <c r="AK522" s="3"/>
      <c r="AL522" s="3"/>
      <c r="AM522" s="3"/>
      <c r="AN522" s="3"/>
      <c r="AO522" s="3"/>
      <c r="AP522" s="3"/>
      <c r="AQ522" s="3"/>
      <c r="AR522" s="3"/>
    </row>
    <row r="523" spans="1:44" ht="51" customHeight="1" x14ac:dyDescent="0.3">
      <c r="A523" s="9" t="s">
        <v>0</v>
      </c>
      <c r="B523" s="9" t="e">
        <f>VLOOKUP(#REF!,[1]Dpto!$G$2:$I$1125,2,FALSE)</f>
        <v>#REF!</v>
      </c>
      <c r="C523" s="9" t="str">
        <f>VLOOKUP(X523,[1]Proyectos!$B$2:$D$3,3,FALSE)</f>
        <v>CONSER</v>
      </c>
      <c r="D523" s="9" t="e">
        <f>VLOOKUP(#REF!,[1]Proyectos!$D$6:$E$9,2,FALSE)</f>
        <v>#REF!</v>
      </c>
      <c r="E523" s="9" t="e">
        <f>VLOOKUP(#REF!,[1]Proyectos!$B$12:$C$22,2,FALSE)</f>
        <v>#REF!</v>
      </c>
      <c r="F523" s="9" t="e">
        <f>VLOOKUP(#REF!,[1]Indi!$B$9:$C$36,2,FALSE)</f>
        <v>#REF!</v>
      </c>
      <c r="G523" s="9" t="str">
        <f>+IFERROR(IF(D523="MISIONAL",VLOOKUP(AC523,[1]Actividades!$B$12:$C$25,2,FALSE),IF(D523="TASAS",VLOOKUP(AC523,[1]Actividades!$B$26:$C$34,2,FALSE),IF(D523="MIPG",VLOOKUP(AC523,[1]Actividades!$B$35:$C$41,2,FALSE),IF(D523="INFRA",VLOOKUP(AC523,[1]Actividades!$B$42:$C$44,2,FALSE),"")))),"")</f>
        <v/>
      </c>
      <c r="H523" s="3"/>
      <c r="I523" s="7" t="s">
        <v>985</v>
      </c>
      <c r="J523" s="10" t="s">
        <v>663</v>
      </c>
      <c r="K523" s="7" t="s">
        <v>84</v>
      </c>
      <c r="L523" s="7" t="s">
        <v>98</v>
      </c>
      <c r="M523" s="10" t="s">
        <v>8</v>
      </c>
      <c r="N523" s="7" t="s">
        <v>467</v>
      </c>
      <c r="O523" s="7" t="s">
        <v>7</v>
      </c>
      <c r="P523" s="10" t="s">
        <v>6</v>
      </c>
      <c r="Q523" s="146">
        <v>20000000</v>
      </c>
      <c r="R523" s="35"/>
      <c r="S523" s="8"/>
      <c r="T523" s="8"/>
      <c r="U523" s="8"/>
      <c r="V523" s="35">
        <f t="shared" si="32"/>
        <v>20000000</v>
      </c>
      <c r="W523" s="35">
        <f t="shared" si="33"/>
        <v>20000000</v>
      </c>
      <c r="X523" s="26" t="s">
        <v>465</v>
      </c>
      <c r="Y523" s="10" t="s">
        <v>19</v>
      </c>
      <c r="Z523" s="147">
        <v>202300000000060</v>
      </c>
      <c r="AA523" s="10" t="s">
        <v>17</v>
      </c>
      <c r="AB523" s="10" t="str">
        <f t="shared" si="35"/>
        <v>3202052</v>
      </c>
      <c r="AC523" s="10"/>
      <c r="AD523" s="10" t="s">
        <v>495</v>
      </c>
      <c r="AE523" s="3"/>
      <c r="AF523" s="3"/>
      <c r="AG523" s="3"/>
      <c r="AH523" s="3"/>
      <c r="AI523" s="3"/>
      <c r="AJ523" s="3"/>
      <c r="AK523" s="3"/>
      <c r="AL523" s="3"/>
      <c r="AM523" s="3"/>
      <c r="AN523" s="3"/>
      <c r="AO523" s="3"/>
      <c r="AP523" s="3"/>
      <c r="AQ523" s="3"/>
      <c r="AR523" s="3"/>
    </row>
    <row r="524" spans="1:44" ht="51" customHeight="1" x14ac:dyDescent="0.3">
      <c r="A524" s="9" t="s">
        <v>0</v>
      </c>
      <c r="B524" s="9" t="e">
        <f>VLOOKUP(#REF!,[1]Dpto!$G$2:$I$1125,2,FALSE)</f>
        <v>#REF!</v>
      </c>
      <c r="C524" s="9" t="str">
        <f>VLOOKUP(X524,[1]Proyectos!$B$2:$D$3,3,FALSE)</f>
        <v>CONSER</v>
      </c>
      <c r="D524" s="9" t="e">
        <f>VLOOKUP(#REF!,[1]Proyectos!$D$6:$E$9,2,FALSE)</f>
        <v>#REF!</v>
      </c>
      <c r="E524" s="9" t="e">
        <f>VLOOKUP(#REF!,[1]Proyectos!$B$12:$C$22,2,FALSE)</f>
        <v>#REF!</v>
      </c>
      <c r="F524" s="9" t="e">
        <f>VLOOKUP(#REF!,[1]Indi!$B$9:$C$36,2,FALSE)</f>
        <v>#REF!</v>
      </c>
      <c r="G524" s="9" t="str">
        <f>+IFERROR(IF(D524="MISIONAL",VLOOKUP(AC524,[1]Actividades!$B$12:$C$25,2,FALSE),IF(D524="TASAS",VLOOKUP(AC524,[1]Actividades!$B$26:$C$34,2,FALSE),IF(D524="MIPG",VLOOKUP(AC524,[1]Actividades!$B$35:$C$41,2,FALSE),IF(D524="INFRA",VLOOKUP(AC524,[1]Actividades!$B$42:$C$44,2,FALSE),"")))),"")</f>
        <v/>
      </c>
      <c r="H524" s="3"/>
      <c r="I524" s="7" t="s">
        <v>986</v>
      </c>
      <c r="J524" s="10" t="s">
        <v>663</v>
      </c>
      <c r="K524" s="7" t="s">
        <v>84</v>
      </c>
      <c r="L524" s="7" t="s">
        <v>97</v>
      </c>
      <c r="M524" s="145" t="s">
        <v>13</v>
      </c>
      <c r="N524" s="7" t="s">
        <v>467</v>
      </c>
      <c r="O524" s="7" t="s">
        <v>7</v>
      </c>
      <c r="P524" s="10" t="s">
        <v>6</v>
      </c>
      <c r="Q524" s="146">
        <v>141032000</v>
      </c>
      <c r="R524" s="35">
        <v>24994228</v>
      </c>
      <c r="S524" s="8"/>
      <c r="T524" s="8"/>
      <c r="U524" s="8"/>
      <c r="V524" s="35">
        <f t="shared" si="32"/>
        <v>116037772</v>
      </c>
      <c r="W524" s="35">
        <f t="shared" si="33"/>
        <v>116037772</v>
      </c>
      <c r="X524" s="26" t="s">
        <v>465</v>
      </c>
      <c r="Y524" s="10" t="s">
        <v>19</v>
      </c>
      <c r="Z524" s="147">
        <v>202300000000060</v>
      </c>
      <c r="AA524" s="10" t="s">
        <v>30</v>
      </c>
      <c r="AB524" s="10" t="str">
        <f t="shared" si="35"/>
        <v>3202008</v>
      </c>
      <c r="AC524" s="10"/>
      <c r="AD524" s="10" t="s">
        <v>135</v>
      </c>
      <c r="AE524" s="3"/>
      <c r="AF524" s="3"/>
      <c r="AG524" s="3"/>
      <c r="AH524" s="3"/>
      <c r="AI524" s="3"/>
      <c r="AJ524" s="3"/>
      <c r="AK524" s="3"/>
      <c r="AL524" s="3"/>
      <c r="AM524" s="3"/>
      <c r="AN524" s="3"/>
      <c r="AO524" s="3"/>
      <c r="AP524" s="3"/>
      <c r="AQ524" s="3"/>
      <c r="AR524" s="3"/>
    </row>
    <row r="525" spans="1:44" ht="51" customHeight="1" x14ac:dyDescent="0.3">
      <c r="A525" s="9" t="s">
        <v>0</v>
      </c>
      <c r="B525" s="9" t="e">
        <f>VLOOKUP(#REF!,[1]Dpto!$G$2:$I$1125,2,FALSE)</f>
        <v>#REF!</v>
      </c>
      <c r="C525" s="9" t="str">
        <f>VLOOKUP(X525,[1]Proyectos!$B$2:$D$3,3,FALSE)</f>
        <v>CONSER</v>
      </c>
      <c r="D525" s="9" t="e">
        <f>VLOOKUP(#REF!,[1]Proyectos!$D$6:$E$9,2,FALSE)</f>
        <v>#REF!</v>
      </c>
      <c r="E525" s="9" t="e">
        <f>VLOOKUP(#REF!,[1]Proyectos!$B$12:$C$22,2,FALSE)</f>
        <v>#REF!</v>
      </c>
      <c r="F525" s="9" t="e">
        <f>VLOOKUP(#REF!,[1]Indi!$B$9:$C$36,2,FALSE)</f>
        <v>#REF!</v>
      </c>
      <c r="G525" s="9" t="str">
        <f>+IFERROR(IF(D525="MISIONAL",VLOOKUP(AC525,[1]Actividades!$B$12:$C$25,2,FALSE),IF(D525="TASAS",VLOOKUP(AC525,[1]Actividades!$B$26:$C$34,2,FALSE),IF(D525="MIPG",VLOOKUP(AC525,[1]Actividades!$B$35:$C$41,2,FALSE),IF(D525="INFRA",VLOOKUP(AC525,[1]Actividades!$B$42:$C$44,2,FALSE),"")))),"")</f>
        <v/>
      </c>
      <c r="H525" s="3"/>
      <c r="I525" s="7" t="s">
        <v>987</v>
      </c>
      <c r="J525" s="10" t="s">
        <v>663</v>
      </c>
      <c r="K525" s="7" t="s">
        <v>84</v>
      </c>
      <c r="L525" s="7" t="s">
        <v>97</v>
      </c>
      <c r="M525" s="145" t="s">
        <v>13</v>
      </c>
      <c r="N525" s="7" t="s">
        <v>467</v>
      </c>
      <c r="O525" s="7" t="s">
        <v>7</v>
      </c>
      <c r="P525" s="10" t="s">
        <v>6</v>
      </c>
      <c r="Q525" s="146">
        <v>540921000</v>
      </c>
      <c r="R525" s="35"/>
      <c r="S525" s="8">
        <v>1942522</v>
      </c>
      <c r="T525" s="8"/>
      <c r="U525" s="8"/>
      <c r="V525" s="35">
        <f t="shared" si="32"/>
        <v>542863522</v>
      </c>
      <c r="W525" s="35">
        <f t="shared" si="33"/>
        <v>542863522</v>
      </c>
      <c r="X525" s="26" t="s">
        <v>465</v>
      </c>
      <c r="Y525" s="10" t="s">
        <v>19</v>
      </c>
      <c r="Z525" s="147">
        <v>202300000000060</v>
      </c>
      <c r="AA525" s="10" t="s">
        <v>30</v>
      </c>
      <c r="AB525" s="10" t="str">
        <f t="shared" si="35"/>
        <v>3202008</v>
      </c>
      <c r="AC525" s="10"/>
      <c r="AD525" s="10" t="s">
        <v>492</v>
      </c>
      <c r="AE525" s="3"/>
      <c r="AF525" s="3"/>
      <c r="AG525" s="3"/>
      <c r="AH525" s="3"/>
      <c r="AI525" s="3"/>
      <c r="AJ525" s="3"/>
      <c r="AK525" s="3"/>
      <c r="AL525" s="3"/>
      <c r="AM525" s="3"/>
      <c r="AN525" s="3"/>
      <c r="AO525" s="3"/>
      <c r="AP525" s="3"/>
      <c r="AQ525" s="3"/>
      <c r="AR525" s="3"/>
    </row>
    <row r="526" spans="1:44" ht="51" customHeight="1" x14ac:dyDescent="0.3">
      <c r="A526" s="9" t="s">
        <v>0</v>
      </c>
      <c r="B526" s="9" t="e">
        <f>VLOOKUP(#REF!,[1]Dpto!$G$2:$I$1125,2,FALSE)</f>
        <v>#REF!</v>
      </c>
      <c r="C526" s="9" t="str">
        <f>VLOOKUP(X526,[1]Proyectos!$B$2:$D$3,3,FALSE)</f>
        <v>CONSER</v>
      </c>
      <c r="D526" s="9" t="e">
        <f>VLOOKUP(#REF!,[1]Proyectos!$D$6:$E$9,2,FALSE)</f>
        <v>#REF!</v>
      </c>
      <c r="E526" s="9" t="e">
        <f>VLOOKUP(#REF!,[1]Proyectos!$B$12:$C$22,2,FALSE)</f>
        <v>#REF!</v>
      </c>
      <c r="F526" s="9" t="e">
        <f>VLOOKUP(#REF!,[1]Indi!$B$9:$C$36,2,FALSE)</f>
        <v>#REF!</v>
      </c>
      <c r="G526" s="9" t="str">
        <f>+IFERROR(IF(D526="MISIONAL",VLOOKUP(AC526,[1]Actividades!$B$12:$C$25,2,FALSE),IF(D526="TASAS",VLOOKUP(AC526,[1]Actividades!$B$26:$C$34,2,FALSE),IF(D526="MIPG",VLOOKUP(AC526,[1]Actividades!$B$35:$C$41,2,FALSE),IF(D526="INFRA",VLOOKUP(AC526,[1]Actividades!$B$42:$C$44,2,FALSE),"")))),"")</f>
        <v/>
      </c>
      <c r="H526" s="3"/>
      <c r="I526" s="7" t="s">
        <v>988</v>
      </c>
      <c r="J526" s="10" t="s">
        <v>663</v>
      </c>
      <c r="K526" s="7" t="s">
        <v>84</v>
      </c>
      <c r="L526" s="7" t="s">
        <v>97</v>
      </c>
      <c r="M526" s="149" t="s">
        <v>13</v>
      </c>
      <c r="N526" s="7" t="s">
        <v>467</v>
      </c>
      <c r="O526" s="7" t="s">
        <v>7</v>
      </c>
      <c r="P526" s="10" t="s">
        <v>6</v>
      </c>
      <c r="Q526" s="146">
        <v>494681000</v>
      </c>
      <c r="R526" s="35">
        <v>162104986</v>
      </c>
      <c r="S526" s="8"/>
      <c r="T526" s="8"/>
      <c r="U526" s="8"/>
      <c r="V526" s="35">
        <f t="shared" si="32"/>
        <v>332576014</v>
      </c>
      <c r="W526" s="35">
        <f t="shared" si="33"/>
        <v>332576014</v>
      </c>
      <c r="X526" s="26" t="s">
        <v>465</v>
      </c>
      <c r="Y526" s="10" t="s">
        <v>19</v>
      </c>
      <c r="Z526" s="147">
        <v>202300000000060</v>
      </c>
      <c r="AA526" s="10" t="s">
        <v>36</v>
      </c>
      <c r="AB526" s="10" t="str">
        <f t="shared" si="35"/>
        <v>3202010</v>
      </c>
      <c r="AC526" s="10"/>
      <c r="AD526" s="10" t="s">
        <v>181</v>
      </c>
      <c r="AE526" s="3"/>
      <c r="AF526" s="3"/>
      <c r="AG526" s="3"/>
      <c r="AH526" s="3"/>
      <c r="AI526" s="3"/>
      <c r="AJ526" s="3"/>
      <c r="AK526" s="3"/>
      <c r="AL526" s="3"/>
      <c r="AM526" s="3"/>
      <c r="AN526" s="3"/>
      <c r="AO526" s="3"/>
      <c r="AP526" s="3"/>
      <c r="AQ526" s="3"/>
      <c r="AR526" s="3"/>
    </row>
    <row r="527" spans="1:44" ht="51" customHeight="1" x14ac:dyDescent="0.3">
      <c r="A527" s="9" t="s">
        <v>0</v>
      </c>
      <c r="B527" s="9" t="e">
        <f>VLOOKUP(#REF!,[1]Dpto!$G$2:$I$1125,2,FALSE)</f>
        <v>#REF!</v>
      </c>
      <c r="C527" s="9" t="str">
        <f>VLOOKUP(X527,[1]Proyectos!$B$2:$D$3,3,FALSE)</f>
        <v>CONSER</v>
      </c>
      <c r="D527" s="9" t="e">
        <f>VLOOKUP(#REF!,[1]Proyectos!$D$6:$E$9,2,FALSE)</f>
        <v>#REF!</v>
      </c>
      <c r="E527" s="9" t="e">
        <f>VLOOKUP(#REF!,[1]Proyectos!$B$12:$C$22,2,FALSE)</f>
        <v>#REF!</v>
      </c>
      <c r="F527" s="9" t="e">
        <f>VLOOKUP(#REF!,[1]Indi!$B$9:$C$36,2,FALSE)</f>
        <v>#REF!</v>
      </c>
      <c r="G527" s="9" t="str">
        <f>+IFERROR(IF(D527="MISIONAL",VLOOKUP(AC527,[1]Actividades!$B$12:$C$25,2,FALSE),IF(D527="TASAS",VLOOKUP(AC527,[1]Actividades!$B$26:$C$34,2,FALSE),IF(D527="MIPG",VLOOKUP(AC527,[1]Actividades!$B$35:$C$41,2,FALSE),IF(D527="INFRA",VLOOKUP(AC527,[1]Actividades!$B$42:$C$44,2,FALSE),"")))),"")</f>
        <v/>
      </c>
      <c r="H527" s="3"/>
      <c r="I527" s="7" t="s">
        <v>989</v>
      </c>
      <c r="J527" s="10" t="s">
        <v>663</v>
      </c>
      <c r="K527" s="7" t="s">
        <v>84</v>
      </c>
      <c r="L527" s="7" t="s">
        <v>97</v>
      </c>
      <c r="M527" s="149" t="s">
        <v>13</v>
      </c>
      <c r="N527" s="7" t="s">
        <v>467</v>
      </c>
      <c r="O527" s="7" t="s">
        <v>7</v>
      </c>
      <c r="P527" s="10" t="s">
        <v>6</v>
      </c>
      <c r="Q527" s="146">
        <v>905346035</v>
      </c>
      <c r="R527" s="35">
        <v>37278356</v>
      </c>
      <c r="S527" s="8"/>
      <c r="T527" s="8"/>
      <c r="U527" s="8"/>
      <c r="V527" s="35">
        <f t="shared" si="32"/>
        <v>868067679</v>
      </c>
      <c r="W527" s="35">
        <f t="shared" si="33"/>
        <v>868067679</v>
      </c>
      <c r="X527" s="26" t="s">
        <v>465</v>
      </c>
      <c r="Y527" s="10" t="s">
        <v>19</v>
      </c>
      <c r="Z527" s="147">
        <v>202300000000060</v>
      </c>
      <c r="AA527" s="10" t="s">
        <v>493</v>
      </c>
      <c r="AB527" s="10" t="str">
        <f t="shared" si="35"/>
        <v>3202032</v>
      </c>
      <c r="AC527" s="10"/>
      <c r="AD527" s="10" t="s">
        <v>128</v>
      </c>
      <c r="AE527" s="3"/>
      <c r="AF527" s="3"/>
      <c r="AG527" s="3"/>
      <c r="AH527" s="3"/>
      <c r="AI527" s="3"/>
      <c r="AJ527" s="3"/>
      <c r="AK527" s="3"/>
      <c r="AL527" s="3"/>
      <c r="AM527" s="3"/>
      <c r="AN527" s="3"/>
      <c r="AO527" s="3"/>
      <c r="AP527" s="3"/>
      <c r="AQ527" s="3"/>
      <c r="AR527" s="3"/>
    </row>
    <row r="528" spans="1:44" ht="51" customHeight="1" x14ac:dyDescent="0.3">
      <c r="A528" s="9" t="s">
        <v>0</v>
      </c>
      <c r="B528" s="9" t="e">
        <f>VLOOKUP(#REF!,[1]Dpto!$G$2:$I$1125,2,FALSE)</f>
        <v>#REF!</v>
      </c>
      <c r="C528" s="9" t="str">
        <f>VLOOKUP(X528,[1]Proyectos!$B$2:$D$3,3,FALSE)</f>
        <v>CONSER</v>
      </c>
      <c r="D528" s="9" t="e">
        <f>VLOOKUP(#REF!,[1]Proyectos!$D$6:$E$9,2,FALSE)</f>
        <v>#REF!</v>
      </c>
      <c r="E528" s="9" t="e">
        <f>VLOOKUP(#REF!,[1]Proyectos!$B$12:$C$22,2,FALSE)</f>
        <v>#REF!</v>
      </c>
      <c r="F528" s="9" t="e">
        <f>VLOOKUP(#REF!,[1]Indi!$B$9:$C$36,2,FALSE)</f>
        <v>#REF!</v>
      </c>
      <c r="G528" s="9" t="str">
        <f>+IFERROR(IF(D528="MISIONAL",VLOOKUP(AC528,[1]Actividades!$B$12:$C$25,2,FALSE),IF(D528="TASAS",VLOOKUP(AC528,[1]Actividades!$B$26:$C$34,2,FALSE),IF(D528="MIPG",VLOOKUP(AC528,[1]Actividades!$B$35:$C$41,2,FALSE),IF(D528="INFRA",VLOOKUP(AC528,[1]Actividades!$B$42:$C$44,2,FALSE),"")))),"")</f>
        <v/>
      </c>
      <c r="H528" s="3"/>
      <c r="I528" s="7" t="s">
        <v>990</v>
      </c>
      <c r="J528" s="10" t="s">
        <v>663</v>
      </c>
      <c r="K528" s="7" t="s">
        <v>84</v>
      </c>
      <c r="L528" s="7" t="s">
        <v>97</v>
      </c>
      <c r="M528" s="149" t="s">
        <v>13</v>
      </c>
      <c r="N528" s="7" t="s">
        <v>467</v>
      </c>
      <c r="O528" s="7" t="s">
        <v>7</v>
      </c>
      <c r="P528" s="10" t="s">
        <v>6</v>
      </c>
      <c r="Q528" s="146">
        <v>42840000</v>
      </c>
      <c r="R528" s="35"/>
      <c r="S528" s="8"/>
      <c r="T528" s="8"/>
      <c r="U528" s="8"/>
      <c r="V528" s="35">
        <f t="shared" si="32"/>
        <v>42840000</v>
      </c>
      <c r="W528" s="35">
        <f t="shared" si="33"/>
        <v>42840000</v>
      </c>
      <c r="X528" s="26" t="s">
        <v>465</v>
      </c>
      <c r="Y528" s="10" t="s">
        <v>19</v>
      </c>
      <c r="Z528" s="147">
        <v>202300000000060</v>
      </c>
      <c r="AA528" s="10" t="s">
        <v>17</v>
      </c>
      <c r="AB528" s="10" t="str">
        <f t="shared" si="35"/>
        <v>3202052</v>
      </c>
      <c r="AC528" s="10"/>
      <c r="AD528" s="10" t="s">
        <v>495</v>
      </c>
      <c r="AE528" s="3"/>
      <c r="AF528" s="3"/>
      <c r="AG528" s="3"/>
      <c r="AH528" s="3"/>
      <c r="AI528" s="3"/>
      <c r="AJ528" s="3"/>
      <c r="AK528" s="3"/>
      <c r="AL528" s="3"/>
      <c r="AM528" s="3"/>
      <c r="AN528" s="3"/>
      <c r="AO528" s="3"/>
      <c r="AP528" s="3"/>
      <c r="AQ528" s="3"/>
      <c r="AR528" s="3"/>
    </row>
    <row r="529" spans="1:44" ht="51" customHeight="1" x14ac:dyDescent="0.3">
      <c r="A529" s="9" t="s">
        <v>0</v>
      </c>
      <c r="B529" s="9" t="e">
        <f>VLOOKUP(#REF!,[1]Dpto!$G$2:$I$1125,2,FALSE)</f>
        <v>#REF!</v>
      </c>
      <c r="C529" s="9" t="str">
        <f>VLOOKUP(X529,[1]Proyectos!$B$2:$D$3,3,FALSE)</f>
        <v>CONSER</v>
      </c>
      <c r="D529" s="9" t="e">
        <f>VLOOKUP(#REF!,[1]Proyectos!$D$6:$E$9,2,FALSE)</f>
        <v>#REF!</v>
      </c>
      <c r="E529" s="9" t="e">
        <f>VLOOKUP(#REF!,[1]Proyectos!$B$12:$C$22,2,FALSE)</f>
        <v>#REF!</v>
      </c>
      <c r="F529" s="9" t="e">
        <f>VLOOKUP(#REF!,[1]Indi!$B$9:$C$36,2,FALSE)</f>
        <v>#REF!</v>
      </c>
      <c r="G529" s="9" t="str">
        <f>+IFERROR(IF(D529="MISIONAL",VLOOKUP(AC529,[1]Actividades!$B$12:$C$25,2,FALSE),IF(D529="TASAS",VLOOKUP(AC529,[1]Actividades!$B$26:$C$34,2,FALSE),IF(D529="MIPG",VLOOKUP(AC529,[1]Actividades!$B$35:$C$41,2,FALSE),IF(D529="INFRA",VLOOKUP(AC529,[1]Actividades!$B$42:$C$44,2,FALSE),"")))),"")</f>
        <v/>
      </c>
      <c r="H529" s="3"/>
      <c r="I529" s="7" t="s">
        <v>991</v>
      </c>
      <c r="J529" s="10" t="s">
        <v>663</v>
      </c>
      <c r="K529" s="7" t="s">
        <v>84</v>
      </c>
      <c r="L529" s="7" t="s">
        <v>97</v>
      </c>
      <c r="M529" s="7" t="s">
        <v>13</v>
      </c>
      <c r="N529" s="7" t="s">
        <v>467</v>
      </c>
      <c r="O529" s="7" t="s">
        <v>7</v>
      </c>
      <c r="P529" s="10" t="s">
        <v>6</v>
      </c>
      <c r="Q529" s="146">
        <v>112305000</v>
      </c>
      <c r="R529" s="35">
        <v>45277199</v>
      </c>
      <c r="S529" s="8"/>
      <c r="T529" s="8"/>
      <c r="U529" s="8"/>
      <c r="V529" s="35">
        <f t="shared" si="32"/>
        <v>67027801</v>
      </c>
      <c r="W529" s="35">
        <f t="shared" si="33"/>
        <v>67027801</v>
      </c>
      <c r="X529" s="26" t="s">
        <v>465</v>
      </c>
      <c r="Y529" s="10" t="s">
        <v>19</v>
      </c>
      <c r="Z529" s="147">
        <v>202300000000060</v>
      </c>
      <c r="AA529" s="10" t="s">
        <v>496</v>
      </c>
      <c r="AB529" s="10" t="str">
        <f t="shared" si="35"/>
        <v>3202056</v>
      </c>
      <c r="AC529" s="10"/>
      <c r="AD529" s="10" t="s">
        <v>129</v>
      </c>
      <c r="AE529" s="3"/>
      <c r="AF529" s="3"/>
      <c r="AG529" s="3"/>
      <c r="AH529" s="3"/>
      <c r="AI529" s="3"/>
      <c r="AJ529" s="3"/>
      <c r="AK529" s="3"/>
      <c r="AL529" s="3"/>
      <c r="AM529" s="3"/>
      <c r="AN529" s="3"/>
      <c r="AO529" s="3"/>
      <c r="AP529" s="3"/>
      <c r="AQ529" s="3"/>
      <c r="AR529" s="3"/>
    </row>
    <row r="530" spans="1:44" ht="51" customHeight="1" x14ac:dyDescent="0.3">
      <c r="A530" s="9" t="s">
        <v>0</v>
      </c>
      <c r="B530" s="9" t="e">
        <f>VLOOKUP(#REF!,[1]Dpto!$G$2:$I$1125,2,FALSE)</f>
        <v>#REF!</v>
      </c>
      <c r="C530" s="9" t="str">
        <f>VLOOKUP(X530,[1]Proyectos!$B$2:$D$3,3,FALSE)</f>
        <v>CONSER</v>
      </c>
      <c r="D530" s="9" t="e">
        <f>VLOOKUP(#REF!,[1]Proyectos!$D$6:$E$9,2,FALSE)</f>
        <v>#REF!</v>
      </c>
      <c r="E530" s="9" t="e">
        <f>VLOOKUP(#REF!,[1]Proyectos!$B$12:$C$22,2,FALSE)</f>
        <v>#REF!</v>
      </c>
      <c r="F530" s="9" t="e">
        <f>VLOOKUP(#REF!,[1]Indi!$B$9:$C$36,2,FALSE)</f>
        <v>#REF!</v>
      </c>
      <c r="G530" s="9" t="str">
        <f>+IFERROR(IF(D530="MISIONAL",VLOOKUP(AC530,[1]Actividades!$B$12:$C$25,2,FALSE),IF(D530="TASAS",VLOOKUP(AC530,[1]Actividades!$B$26:$C$34,2,FALSE),IF(D530="MIPG",VLOOKUP(AC530,[1]Actividades!$B$35:$C$41,2,FALSE),IF(D530="INFRA",VLOOKUP(AC530,[1]Actividades!$B$42:$C$44,2,FALSE),"")))),"")</f>
        <v/>
      </c>
      <c r="H530" s="3"/>
      <c r="I530" s="7" t="s">
        <v>992</v>
      </c>
      <c r="J530" s="10" t="s">
        <v>663</v>
      </c>
      <c r="K530" s="7" t="s">
        <v>84</v>
      </c>
      <c r="L530" s="7" t="s">
        <v>96</v>
      </c>
      <c r="M530" s="7" t="s">
        <v>13</v>
      </c>
      <c r="N530" s="7" t="s">
        <v>467</v>
      </c>
      <c r="O530" s="7" t="s">
        <v>7</v>
      </c>
      <c r="P530" s="10" t="s">
        <v>6</v>
      </c>
      <c r="Q530" s="146">
        <v>53827333</v>
      </c>
      <c r="R530" s="35"/>
      <c r="S530" s="8">
        <v>7616000</v>
      </c>
      <c r="T530" s="8"/>
      <c r="U530" s="8"/>
      <c r="V530" s="35">
        <f t="shared" si="32"/>
        <v>61443333</v>
      </c>
      <c r="W530" s="35">
        <f t="shared" si="33"/>
        <v>61443333</v>
      </c>
      <c r="X530" s="26" t="s">
        <v>465</v>
      </c>
      <c r="Y530" s="10" t="s">
        <v>19</v>
      </c>
      <c r="Z530" s="147">
        <v>202300000000060</v>
      </c>
      <c r="AA530" s="10" t="s">
        <v>30</v>
      </c>
      <c r="AB530" s="10" t="str">
        <f t="shared" si="35"/>
        <v>3202008</v>
      </c>
      <c r="AC530" s="10"/>
      <c r="AD530" s="10" t="s">
        <v>135</v>
      </c>
      <c r="AE530" s="3"/>
      <c r="AF530" s="3"/>
      <c r="AG530" s="3"/>
      <c r="AH530" s="3"/>
      <c r="AI530" s="3"/>
      <c r="AJ530" s="3"/>
      <c r="AK530" s="3"/>
      <c r="AL530" s="3"/>
      <c r="AM530" s="3"/>
      <c r="AN530" s="3"/>
      <c r="AO530" s="3"/>
      <c r="AP530" s="3"/>
      <c r="AQ530" s="3"/>
      <c r="AR530" s="3"/>
    </row>
    <row r="531" spans="1:44" ht="51" customHeight="1" x14ac:dyDescent="0.3">
      <c r="A531" s="9" t="s">
        <v>0</v>
      </c>
      <c r="B531" s="9" t="e">
        <f>VLOOKUP(#REF!,[1]Dpto!$G$2:$I$1125,2,FALSE)</f>
        <v>#REF!</v>
      </c>
      <c r="C531" s="9" t="str">
        <f>VLOOKUP(X531,[1]Proyectos!$B$2:$D$3,3,FALSE)</f>
        <v>CONSER</v>
      </c>
      <c r="D531" s="9" t="e">
        <f>VLOOKUP(#REF!,[1]Proyectos!$D$6:$E$9,2,FALSE)</f>
        <v>#REF!</v>
      </c>
      <c r="E531" s="9" t="e">
        <f>VLOOKUP(#REF!,[1]Proyectos!$B$12:$C$22,2,FALSE)</f>
        <v>#REF!</v>
      </c>
      <c r="F531" s="9" t="e">
        <f>VLOOKUP(#REF!,[1]Indi!$B$9:$C$36,2,FALSE)</f>
        <v>#REF!</v>
      </c>
      <c r="G531" s="9" t="str">
        <f>+IFERROR(IF(D531="MISIONAL",VLOOKUP(AC531,[1]Actividades!$B$12:$C$25,2,FALSE),IF(D531="TASAS",VLOOKUP(AC531,[1]Actividades!$B$26:$C$34,2,FALSE),IF(D531="MIPG",VLOOKUP(AC531,[1]Actividades!$B$35:$C$41,2,FALSE),IF(D531="INFRA",VLOOKUP(AC531,[1]Actividades!$B$42:$C$44,2,FALSE),"")))),"")</f>
        <v/>
      </c>
      <c r="H531" s="3"/>
      <c r="I531" s="7" t="s">
        <v>993</v>
      </c>
      <c r="J531" s="10" t="s">
        <v>663</v>
      </c>
      <c r="K531" s="7" t="s">
        <v>84</v>
      </c>
      <c r="L531" s="7" t="s">
        <v>96</v>
      </c>
      <c r="M531" s="149" t="s">
        <v>103</v>
      </c>
      <c r="N531" s="7" t="s">
        <v>466</v>
      </c>
      <c r="O531" s="7" t="s">
        <v>7</v>
      </c>
      <c r="P531" s="10" t="s">
        <v>6</v>
      </c>
      <c r="Q531" s="146">
        <v>53827333</v>
      </c>
      <c r="R531" s="35"/>
      <c r="S531" s="8"/>
      <c r="T531" s="8"/>
      <c r="U531" s="8"/>
      <c r="V531" s="35">
        <f t="shared" si="32"/>
        <v>53827333</v>
      </c>
      <c r="W531" s="35">
        <f t="shared" si="33"/>
        <v>53827333</v>
      </c>
      <c r="X531" s="26" t="s">
        <v>465</v>
      </c>
      <c r="Y531" s="10" t="s">
        <v>19</v>
      </c>
      <c r="Z531" s="147">
        <v>202300000000060</v>
      </c>
      <c r="AA531" s="10" t="s">
        <v>36</v>
      </c>
      <c r="AB531" s="10" t="str">
        <f t="shared" si="35"/>
        <v>3202010</v>
      </c>
      <c r="AC531" s="10"/>
      <c r="AD531" s="10" t="s">
        <v>181</v>
      </c>
      <c r="AE531" s="3"/>
      <c r="AF531" s="3"/>
      <c r="AG531" s="3"/>
      <c r="AH531" s="3"/>
      <c r="AI531" s="3"/>
      <c r="AJ531" s="3"/>
      <c r="AK531" s="3"/>
      <c r="AL531" s="3"/>
      <c r="AM531" s="3"/>
      <c r="AN531" s="3"/>
      <c r="AO531" s="3"/>
      <c r="AP531" s="3"/>
      <c r="AQ531" s="3"/>
      <c r="AR531" s="3"/>
    </row>
    <row r="532" spans="1:44" ht="51" customHeight="1" x14ac:dyDescent="0.3">
      <c r="A532" s="9" t="s">
        <v>0</v>
      </c>
      <c r="B532" s="9" t="e">
        <f>VLOOKUP(#REF!,[1]Dpto!$G$2:$I$1125,2,FALSE)</f>
        <v>#REF!</v>
      </c>
      <c r="C532" s="9" t="str">
        <f>VLOOKUP(X532,[1]Proyectos!$B$2:$D$3,3,FALSE)</f>
        <v>CONSER</v>
      </c>
      <c r="D532" s="9" t="e">
        <f>VLOOKUP(#REF!,[1]Proyectos!$D$6:$E$9,2,FALSE)</f>
        <v>#REF!</v>
      </c>
      <c r="E532" s="9" t="e">
        <f>VLOOKUP(#REF!,[1]Proyectos!$B$12:$C$22,2,FALSE)</f>
        <v>#REF!</v>
      </c>
      <c r="F532" s="9" t="e">
        <f>VLOOKUP(#REF!,[1]Indi!$B$9:$C$36,2,FALSE)</f>
        <v>#REF!</v>
      </c>
      <c r="G532" s="9" t="str">
        <f>+IFERROR(IF(D532="MISIONAL",VLOOKUP(AC532,[1]Actividades!$B$12:$C$25,2,FALSE),IF(D532="TASAS",VLOOKUP(AC532,[1]Actividades!$B$26:$C$34,2,FALSE),IF(D532="MIPG",VLOOKUP(AC532,[1]Actividades!$B$35:$C$41,2,FALSE),IF(D532="INFRA",VLOOKUP(AC532,[1]Actividades!$B$42:$C$44,2,FALSE),"")))),"")</f>
        <v/>
      </c>
      <c r="H532" s="3"/>
      <c r="I532" s="7" t="s">
        <v>994</v>
      </c>
      <c r="J532" s="10" t="s">
        <v>663</v>
      </c>
      <c r="K532" s="7" t="s">
        <v>84</v>
      </c>
      <c r="L532" s="7" t="s">
        <v>96</v>
      </c>
      <c r="M532" s="7" t="s">
        <v>103</v>
      </c>
      <c r="N532" s="7" t="s">
        <v>466</v>
      </c>
      <c r="O532" s="7" t="s">
        <v>7</v>
      </c>
      <c r="P532" s="10" t="s">
        <v>6</v>
      </c>
      <c r="Q532" s="146">
        <v>206211834</v>
      </c>
      <c r="R532" s="35"/>
      <c r="S532" s="8"/>
      <c r="T532" s="8">
        <v>35000000</v>
      </c>
      <c r="U532" s="8">
        <v>35000000</v>
      </c>
      <c r="V532" s="35">
        <f t="shared" si="32"/>
        <v>206211834</v>
      </c>
      <c r="W532" s="35">
        <f t="shared" si="33"/>
        <v>206211834</v>
      </c>
      <c r="X532" s="26" t="s">
        <v>465</v>
      </c>
      <c r="Y532" s="10" t="s">
        <v>19</v>
      </c>
      <c r="Z532" s="147">
        <v>202300000000060</v>
      </c>
      <c r="AA532" s="10" t="s">
        <v>493</v>
      </c>
      <c r="AB532" s="10" t="str">
        <f t="shared" si="35"/>
        <v>3202032</v>
      </c>
      <c r="AC532" s="10"/>
      <c r="AD532" s="10" t="s">
        <v>128</v>
      </c>
      <c r="AE532" s="3"/>
      <c r="AF532" s="3"/>
      <c r="AG532" s="3"/>
      <c r="AH532" s="3"/>
      <c r="AI532" s="3"/>
      <c r="AJ532" s="3"/>
      <c r="AK532" s="3"/>
      <c r="AL532" s="3"/>
      <c r="AM532" s="3"/>
      <c r="AN532" s="3"/>
      <c r="AO532" s="3"/>
      <c r="AP532" s="3"/>
      <c r="AQ532" s="3"/>
      <c r="AR532" s="3"/>
    </row>
    <row r="533" spans="1:44" ht="51" customHeight="1" x14ac:dyDescent="0.3">
      <c r="A533" s="9" t="s">
        <v>0</v>
      </c>
      <c r="B533" s="9" t="e">
        <f>VLOOKUP(#REF!,[1]Dpto!$G$2:$I$1125,2,FALSE)</f>
        <v>#REF!</v>
      </c>
      <c r="C533" s="9" t="str">
        <f>VLOOKUP(X533,[1]Proyectos!$B$2:$D$3,3,FALSE)</f>
        <v>CONSER</v>
      </c>
      <c r="D533" s="9" t="e">
        <f>VLOOKUP(#REF!,[1]Proyectos!$D$6:$E$9,2,FALSE)</f>
        <v>#REF!</v>
      </c>
      <c r="E533" s="9" t="e">
        <f>VLOOKUP(#REF!,[1]Proyectos!$B$12:$C$22,2,FALSE)</f>
        <v>#REF!</v>
      </c>
      <c r="F533" s="9" t="e">
        <f>VLOOKUP(#REF!,[1]Indi!$B$9:$C$36,2,FALSE)</f>
        <v>#REF!</v>
      </c>
      <c r="G533" s="9" t="str">
        <f>+IFERROR(IF(D533="MISIONAL",VLOOKUP(AC533,[1]Actividades!$B$12:$C$25,2,FALSE),IF(D533="TASAS",VLOOKUP(AC533,[1]Actividades!$B$26:$C$34,2,FALSE),IF(D533="MIPG",VLOOKUP(AC533,[1]Actividades!$B$35:$C$41,2,FALSE),IF(D533="INFRA",VLOOKUP(AC533,[1]Actividades!$B$42:$C$44,2,FALSE),"")))),"")</f>
        <v/>
      </c>
      <c r="H533" s="3"/>
      <c r="I533" s="7" t="s">
        <v>995</v>
      </c>
      <c r="J533" s="10" t="s">
        <v>663</v>
      </c>
      <c r="K533" s="7" t="s">
        <v>84</v>
      </c>
      <c r="L533" s="7" t="s">
        <v>96</v>
      </c>
      <c r="M533" s="149" t="s">
        <v>13</v>
      </c>
      <c r="N533" s="7" t="s">
        <v>467</v>
      </c>
      <c r="O533" s="7" t="s">
        <v>7</v>
      </c>
      <c r="P533" s="145" t="s">
        <v>6</v>
      </c>
      <c r="Q533" s="146">
        <v>40166031</v>
      </c>
      <c r="R533" s="35"/>
      <c r="S533" s="8">
        <v>10811435</v>
      </c>
      <c r="T533" s="8"/>
      <c r="U533" s="8"/>
      <c r="V533" s="35">
        <f t="shared" si="32"/>
        <v>50977466</v>
      </c>
      <c r="W533" s="35">
        <f t="shared" si="33"/>
        <v>50977466</v>
      </c>
      <c r="X533" s="26" t="s">
        <v>465</v>
      </c>
      <c r="Y533" s="10" t="s">
        <v>19</v>
      </c>
      <c r="Z533" s="147">
        <v>202300000000060</v>
      </c>
      <c r="AA533" s="10" t="s">
        <v>493</v>
      </c>
      <c r="AB533" s="10" t="str">
        <f t="shared" si="35"/>
        <v>3202032</v>
      </c>
      <c r="AC533" s="10"/>
      <c r="AD533" s="10" t="s">
        <v>128</v>
      </c>
      <c r="AE533" s="3"/>
      <c r="AF533" s="3"/>
      <c r="AG533" s="3"/>
      <c r="AH533" s="3"/>
      <c r="AI533" s="3"/>
      <c r="AJ533" s="3"/>
      <c r="AK533" s="3"/>
      <c r="AL533" s="3"/>
      <c r="AM533" s="3"/>
      <c r="AN533" s="3"/>
      <c r="AO533" s="3"/>
      <c r="AP533" s="3"/>
      <c r="AQ533" s="3"/>
      <c r="AR533" s="3"/>
    </row>
    <row r="534" spans="1:44" ht="51" customHeight="1" x14ac:dyDescent="0.3">
      <c r="A534" s="9" t="s">
        <v>0</v>
      </c>
      <c r="B534" s="9" t="e">
        <f>VLOOKUP(#REF!,[1]Dpto!$G$2:$I$1125,2,FALSE)</f>
        <v>#REF!</v>
      </c>
      <c r="C534" s="9" t="str">
        <f>VLOOKUP(X534,[1]Proyectos!$B$2:$D$3,3,FALSE)</f>
        <v>CONSER</v>
      </c>
      <c r="D534" s="9" t="e">
        <f>VLOOKUP(#REF!,[1]Proyectos!$D$6:$E$9,2,FALSE)</f>
        <v>#REF!</v>
      </c>
      <c r="E534" s="9" t="e">
        <f>VLOOKUP(#REF!,[1]Proyectos!$B$12:$C$22,2,FALSE)</f>
        <v>#REF!</v>
      </c>
      <c r="F534" s="9" t="e">
        <f>VLOOKUP(#REF!,[1]Indi!$B$9:$C$36,2,FALSE)</f>
        <v>#REF!</v>
      </c>
      <c r="G534" s="9" t="str">
        <f>+IFERROR(IF(D534="MISIONAL",VLOOKUP(AC534,[1]Actividades!$B$12:$C$25,2,FALSE),IF(D534="TASAS",VLOOKUP(AC534,[1]Actividades!$B$26:$C$34,2,FALSE),IF(D534="MIPG",VLOOKUP(AC534,[1]Actividades!$B$35:$C$41,2,FALSE),IF(D534="INFRA",VLOOKUP(AC534,[1]Actividades!$B$42:$C$44,2,FALSE),"")))),"")</f>
        <v/>
      </c>
      <c r="H534" s="3"/>
      <c r="I534" s="7" t="s">
        <v>996</v>
      </c>
      <c r="J534" s="10" t="s">
        <v>663</v>
      </c>
      <c r="K534" s="7" t="s">
        <v>84</v>
      </c>
      <c r="L534" s="7" t="s">
        <v>96</v>
      </c>
      <c r="M534" s="145" t="s">
        <v>8</v>
      </c>
      <c r="N534" s="7" t="s">
        <v>467</v>
      </c>
      <c r="O534" s="7" t="s">
        <v>7</v>
      </c>
      <c r="P534" s="10" t="s">
        <v>6</v>
      </c>
      <c r="Q534" s="146">
        <v>6000000</v>
      </c>
      <c r="R534" s="35"/>
      <c r="S534" s="8"/>
      <c r="T534" s="8"/>
      <c r="U534" s="8"/>
      <c r="V534" s="35">
        <f t="shared" si="32"/>
        <v>6000000</v>
      </c>
      <c r="W534" s="35">
        <f t="shared" si="33"/>
        <v>6000000</v>
      </c>
      <c r="X534" s="26" t="s">
        <v>465</v>
      </c>
      <c r="Y534" s="10" t="s">
        <v>19</v>
      </c>
      <c r="Z534" s="147">
        <v>202300000000060</v>
      </c>
      <c r="AA534" s="10" t="s">
        <v>493</v>
      </c>
      <c r="AB534" s="10" t="str">
        <f t="shared" si="35"/>
        <v>3202032</v>
      </c>
      <c r="AC534" s="10"/>
      <c r="AD534" s="10" t="s">
        <v>128</v>
      </c>
      <c r="AE534" s="3"/>
      <c r="AF534" s="3"/>
      <c r="AG534" s="3"/>
      <c r="AH534" s="3"/>
      <c r="AI534" s="3"/>
      <c r="AJ534" s="3"/>
      <c r="AK534" s="3"/>
      <c r="AL534" s="3"/>
      <c r="AM534" s="3"/>
      <c r="AN534" s="3"/>
      <c r="AO534" s="3"/>
      <c r="AP534" s="3"/>
      <c r="AQ534" s="3"/>
      <c r="AR534" s="3"/>
    </row>
    <row r="535" spans="1:44" ht="51" customHeight="1" x14ac:dyDescent="0.3">
      <c r="A535" s="9" t="s">
        <v>0</v>
      </c>
      <c r="B535" s="9" t="e">
        <f>VLOOKUP(#REF!,[1]Dpto!$G$2:$I$1125,2,FALSE)</f>
        <v>#REF!</v>
      </c>
      <c r="C535" s="9" t="str">
        <f>VLOOKUP(X535,[1]Proyectos!$B$2:$D$3,3,FALSE)</f>
        <v>CONSER</v>
      </c>
      <c r="D535" s="9" t="e">
        <f>VLOOKUP(#REF!,[1]Proyectos!$D$6:$E$9,2,FALSE)</f>
        <v>#REF!</v>
      </c>
      <c r="E535" s="9" t="e">
        <f>VLOOKUP(#REF!,[1]Proyectos!$B$12:$C$22,2,FALSE)</f>
        <v>#REF!</v>
      </c>
      <c r="F535" s="9" t="e">
        <f>VLOOKUP(#REF!,[1]Indi!$B$9:$C$36,2,FALSE)</f>
        <v>#REF!</v>
      </c>
      <c r="G535" s="9" t="str">
        <f>+IFERROR(IF(D535="MISIONAL",VLOOKUP(AC535,[1]Actividades!$B$12:$C$25,2,FALSE),IF(D535="TASAS",VLOOKUP(AC535,[1]Actividades!$B$26:$C$34,2,FALSE),IF(D535="MIPG",VLOOKUP(AC535,[1]Actividades!$B$35:$C$41,2,FALSE),IF(D535="INFRA",VLOOKUP(AC535,[1]Actividades!$B$42:$C$44,2,FALSE),"")))),"")</f>
        <v/>
      </c>
      <c r="H535" s="3"/>
      <c r="I535" s="7" t="s">
        <v>997</v>
      </c>
      <c r="J535" s="10" t="s">
        <v>663</v>
      </c>
      <c r="K535" s="7" t="s">
        <v>84</v>
      </c>
      <c r="L535" s="7" t="s">
        <v>96</v>
      </c>
      <c r="M535" s="10" t="s">
        <v>103</v>
      </c>
      <c r="N535" s="7" t="s">
        <v>466</v>
      </c>
      <c r="O535" s="7" t="s">
        <v>7</v>
      </c>
      <c r="P535" s="10" t="s">
        <v>6</v>
      </c>
      <c r="Q535" s="146">
        <v>24938633</v>
      </c>
      <c r="R535" s="35"/>
      <c r="S535" s="8"/>
      <c r="T535" s="8"/>
      <c r="U535" s="8"/>
      <c r="V535" s="35">
        <f t="shared" si="32"/>
        <v>24938633</v>
      </c>
      <c r="W535" s="35">
        <f t="shared" si="33"/>
        <v>24938633</v>
      </c>
      <c r="X535" s="26" t="s">
        <v>465</v>
      </c>
      <c r="Y535" s="10" t="s">
        <v>19</v>
      </c>
      <c r="Z535" s="147">
        <v>202300000000060</v>
      </c>
      <c r="AA535" s="10" t="s">
        <v>496</v>
      </c>
      <c r="AB535" s="10" t="str">
        <f t="shared" si="35"/>
        <v>3202056</v>
      </c>
      <c r="AC535" s="10"/>
      <c r="AD535" s="10" t="s">
        <v>129</v>
      </c>
      <c r="AE535" s="3"/>
      <c r="AF535" s="3"/>
      <c r="AG535" s="3"/>
      <c r="AH535" s="3"/>
      <c r="AI535" s="3"/>
      <c r="AJ535" s="3"/>
      <c r="AK535" s="3"/>
      <c r="AL535" s="3"/>
      <c r="AM535" s="3"/>
      <c r="AN535" s="3"/>
      <c r="AO535" s="3"/>
      <c r="AP535" s="3"/>
      <c r="AQ535" s="3"/>
      <c r="AR535" s="3"/>
    </row>
    <row r="536" spans="1:44" ht="51" customHeight="1" x14ac:dyDescent="0.3">
      <c r="A536" s="9" t="s">
        <v>0</v>
      </c>
      <c r="B536" s="9" t="e">
        <f>VLOOKUP(#REF!,[1]Dpto!$G$2:$I$1125,2,FALSE)</f>
        <v>#REF!</v>
      </c>
      <c r="C536" s="9" t="str">
        <f>VLOOKUP(X536,[1]Proyectos!$B$2:$D$3,3,FALSE)</f>
        <v>CONSER</v>
      </c>
      <c r="D536" s="9" t="e">
        <f>VLOOKUP(#REF!,[1]Proyectos!$D$6:$E$9,2,FALSE)</f>
        <v>#REF!</v>
      </c>
      <c r="E536" s="9" t="e">
        <f>VLOOKUP(#REF!,[1]Proyectos!$B$12:$C$22,2,FALSE)</f>
        <v>#REF!</v>
      </c>
      <c r="F536" s="9" t="e">
        <f>VLOOKUP(#REF!,[1]Indi!$B$9:$C$36,2,FALSE)</f>
        <v>#REF!</v>
      </c>
      <c r="G536" s="9" t="str">
        <f>+IFERROR(IF(D536="MISIONAL",VLOOKUP(AC536,[1]Actividades!$B$12:$C$25,2,FALSE),IF(D536="TASAS",VLOOKUP(AC536,[1]Actividades!$B$26:$C$34,2,FALSE),IF(D536="MIPG",VLOOKUP(AC536,[1]Actividades!$B$35:$C$41,2,FALSE),IF(D536="INFRA",VLOOKUP(AC536,[1]Actividades!$B$42:$C$44,2,FALSE),"")))),"")</f>
        <v/>
      </c>
      <c r="H536" s="3"/>
      <c r="I536" s="7" t="s">
        <v>998</v>
      </c>
      <c r="J536" s="10" t="s">
        <v>663</v>
      </c>
      <c r="K536" s="7" t="s">
        <v>84</v>
      </c>
      <c r="L536" s="7" t="s">
        <v>96</v>
      </c>
      <c r="M536" s="10" t="s">
        <v>103</v>
      </c>
      <c r="N536" s="7" t="s">
        <v>466</v>
      </c>
      <c r="O536" s="7" t="s">
        <v>7</v>
      </c>
      <c r="P536" s="10" t="s">
        <v>6</v>
      </c>
      <c r="Q536" s="146">
        <v>208485692</v>
      </c>
      <c r="R536" s="35"/>
      <c r="S536" s="8"/>
      <c r="T536" s="8">
        <v>57851024</v>
      </c>
      <c r="U536" s="8">
        <v>57851024</v>
      </c>
      <c r="V536" s="35">
        <f t="shared" si="32"/>
        <v>208485692</v>
      </c>
      <c r="W536" s="35">
        <f t="shared" si="33"/>
        <v>208485692</v>
      </c>
      <c r="X536" s="26" t="s">
        <v>465</v>
      </c>
      <c r="Y536" s="10" t="s">
        <v>19</v>
      </c>
      <c r="Z536" s="147">
        <v>202300000000060</v>
      </c>
      <c r="AA536" s="10" t="s">
        <v>24</v>
      </c>
      <c r="AB536" s="10" t="str">
        <f t="shared" si="35"/>
        <v>3202060</v>
      </c>
      <c r="AC536" s="10"/>
      <c r="AD536" s="10" t="s">
        <v>239</v>
      </c>
      <c r="AE536" s="3"/>
      <c r="AF536" s="3"/>
      <c r="AG536" s="3"/>
      <c r="AH536" s="3"/>
      <c r="AI536" s="3"/>
      <c r="AJ536" s="3"/>
      <c r="AK536" s="3"/>
      <c r="AL536" s="3"/>
      <c r="AM536" s="3"/>
      <c r="AN536" s="3"/>
      <c r="AO536" s="3"/>
      <c r="AP536" s="3"/>
      <c r="AQ536" s="3"/>
      <c r="AR536" s="3"/>
    </row>
    <row r="537" spans="1:44" ht="51" customHeight="1" x14ac:dyDescent="0.3">
      <c r="A537" s="9" t="s">
        <v>0</v>
      </c>
      <c r="B537" s="9" t="e">
        <f>VLOOKUP(#REF!,[1]Dpto!$G$2:$I$1125,2,FALSE)</f>
        <v>#REF!</v>
      </c>
      <c r="C537" s="9" t="str">
        <f>VLOOKUP(X537,[1]Proyectos!$B$2:$D$3,3,FALSE)</f>
        <v>CONSER</v>
      </c>
      <c r="D537" s="9" t="e">
        <f>VLOOKUP(#REF!,[1]Proyectos!$D$6:$E$9,2,FALSE)</f>
        <v>#REF!</v>
      </c>
      <c r="E537" s="9" t="e">
        <f>VLOOKUP(#REF!,[1]Proyectos!$B$12:$C$22,2,FALSE)</f>
        <v>#REF!</v>
      </c>
      <c r="F537" s="9" t="e">
        <f>VLOOKUP(#REF!,[1]Indi!$B$9:$C$36,2,FALSE)</f>
        <v>#REF!</v>
      </c>
      <c r="G537" s="9" t="str">
        <f>+IFERROR(IF(D537="MISIONAL",VLOOKUP(AC537,[1]Actividades!$B$12:$C$25,2,FALSE),IF(D537="TASAS",VLOOKUP(AC537,[1]Actividades!$B$26:$C$34,2,FALSE),IF(D537="MIPG",VLOOKUP(AC537,[1]Actividades!$B$35:$C$41,2,FALSE),IF(D537="INFRA",VLOOKUP(AC537,[1]Actividades!$B$42:$C$44,2,FALSE),"")))),"")</f>
        <v/>
      </c>
      <c r="H537" s="3"/>
      <c r="I537" s="7" t="s">
        <v>999</v>
      </c>
      <c r="J537" s="10" t="s">
        <v>663</v>
      </c>
      <c r="K537" s="7" t="s">
        <v>84</v>
      </c>
      <c r="L537" s="7" t="s">
        <v>95</v>
      </c>
      <c r="M537" s="10" t="s">
        <v>13</v>
      </c>
      <c r="N537" s="7" t="s">
        <v>467</v>
      </c>
      <c r="O537" s="7" t="s">
        <v>7</v>
      </c>
      <c r="P537" s="10" t="s">
        <v>6</v>
      </c>
      <c r="Q537" s="146">
        <v>53377067</v>
      </c>
      <c r="R537" s="35"/>
      <c r="S537" s="8">
        <v>6029333</v>
      </c>
      <c r="T537" s="8"/>
      <c r="U537" s="8"/>
      <c r="V537" s="35">
        <f t="shared" si="32"/>
        <v>59406400</v>
      </c>
      <c r="W537" s="35">
        <f t="shared" si="33"/>
        <v>59406400</v>
      </c>
      <c r="X537" s="26" t="s">
        <v>465</v>
      </c>
      <c r="Y537" s="10" t="s">
        <v>19</v>
      </c>
      <c r="Z537" s="147">
        <v>202300000000060</v>
      </c>
      <c r="AA537" s="10" t="s">
        <v>30</v>
      </c>
      <c r="AB537" s="10" t="str">
        <f t="shared" si="35"/>
        <v>3202008</v>
      </c>
      <c r="AC537" s="10"/>
      <c r="AD537" s="10" t="s">
        <v>135</v>
      </c>
      <c r="AE537" s="3"/>
      <c r="AF537" s="3"/>
      <c r="AG537" s="3"/>
      <c r="AH537" s="3"/>
      <c r="AI537" s="3"/>
      <c r="AJ537" s="3"/>
      <c r="AK537" s="3"/>
      <c r="AL537" s="3"/>
      <c r="AM537" s="3"/>
      <c r="AN537" s="3"/>
      <c r="AO537" s="3"/>
      <c r="AP537" s="3"/>
      <c r="AQ537" s="3"/>
      <c r="AR537" s="3"/>
    </row>
    <row r="538" spans="1:44" ht="51" customHeight="1" x14ac:dyDescent="0.3">
      <c r="A538" s="9" t="s">
        <v>0</v>
      </c>
      <c r="B538" s="9" t="e">
        <f>VLOOKUP(#REF!,[1]Dpto!$G$2:$I$1125,2,FALSE)</f>
        <v>#REF!</v>
      </c>
      <c r="C538" s="9" t="str">
        <f>VLOOKUP(X538,[1]Proyectos!$B$2:$D$3,3,FALSE)</f>
        <v>CONSER</v>
      </c>
      <c r="D538" s="9" t="e">
        <f>VLOOKUP(#REF!,[1]Proyectos!$D$6:$E$9,2,FALSE)</f>
        <v>#REF!</v>
      </c>
      <c r="E538" s="9" t="e">
        <f>VLOOKUP(#REF!,[1]Proyectos!$B$12:$C$22,2,FALSE)</f>
        <v>#REF!</v>
      </c>
      <c r="F538" s="9" t="e">
        <f>VLOOKUP(#REF!,[1]Indi!$B$9:$C$36,2,FALSE)</f>
        <v>#REF!</v>
      </c>
      <c r="G538" s="9" t="str">
        <f>+IFERROR(IF(D538="MISIONAL",VLOOKUP(AC538,[1]Actividades!$B$12:$C$25,2,FALSE),IF(D538="TASAS",VLOOKUP(AC538,[1]Actividades!$B$26:$C$34,2,FALSE),IF(D538="MIPG",VLOOKUP(AC538,[1]Actividades!$B$35:$C$41,2,FALSE),IF(D538="INFRA",VLOOKUP(AC538,[1]Actividades!$B$42:$C$44,2,FALSE),"")))),"")</f>
        <v/>
      </c>
      <c r="H538" s="3"/>
      <c r="I538" s="7" t="s">
        <v>1000</v>
      </c>
      <c r="J538" s="10" t="s">
        <v>663</v>
      </c>
      <c r="K538" s="7" t="s">
        <v>84</v>
      </c>
      <c r="L538" s="7" t="s">
        <v>95</v>
      </c>
      <c r="M538" s="145" t="s">
        <v>8</v>
      </c>
      <c r="N538" s="7" t="s">
        <v>467</v>
      </c>
      <c r="O538" s="7" t="s">
        <v>7</v>
      </c>
      <c r="P538" s="10" t="s">
        <v>6</v>
      </c>
      <c r="Q538" s="146">
        <v>13682877</v>
      </c>
      <c r="R538" s="35"/>
      <c r="S538" s="8"/>
      <c r="T538" s="8"/>
      <c r="U538" s="8"/>
      <c r="V538" s="35">
        <f t="shared" si="32"/>
        <v>13682877</v>
      </c>
      <c r="W538" s="35">
        <f t="shared" si="33"/>
        <v>13682877</v>
      </c>
      <c r="X538" s="26" t="s">
        <v>465</v>
      </c>
      <c r="Y538" s="10" t="s">
        <v>19</v>
      </c>
      <c r="Z538" s="147">
        <v>202300000000060</v>
      </c>
      <c r="AA538" s="10" t="s">
        <v>30</v>
      </c>
      <c r="AB538" s="10" t="str">
        <f t="shared" si="35"/>
        <v>3202008</v>
      </c>
      <c r="AC538" s="10"/>
      <c r="AD538" s="10" t="s">
        <v>135</v>
      </c>
      <c r="AE538" s="3"/>
      <c r="AF538" s="3"/>
      <c r="AG538" s="3"/>
      <c r="AH538" s="3"/>
      <c r="AI538" s="3"/>
      <c r="AJ538" s="3"/>
      <c r="AK538" s="3"/>
      <c r="AL538" s="3"/>
      <c r="AM538" s="3"/>
      <c r="AN538" s="3"/>
      <c r="AO538" s="3"/>
      <c r="AP538" s="3"/>
      <c r="AQ538" s="3"/>
      <c r="AR538" s="3"/>
    </row>
    <row r="539" spans="1:44" ht="51" customHeight="1" x14ac:dyDescent="0.3">
      <c r="A539" s="9" t="s">
        <v>0</v>
      </c>
      <c r="B539" s="9" t="e">
        <f>VLOOKUP(#REF!,[1]Dpto!$G$2:$I$1125,2,FALSE)</f>
        <v>#REF!</v>
      </c>
      <c r="C539" s="9" t="str">
        <f>VLOOKUP(X539,[1]Proyectos!$B$2:$D$3,3,FALSE)</f>
        <v>CONSER</v>
      </c>
      <c r="D539" s="9" t="e">
        <f>VLOOKUP(#REF!,[1]Proyectos!$D$6:$E$9,2,FALSE)</f>
        <v>#REF!</v>
      </c>
      <c r="E539" s="9" t="e">
        <f>VLOOKUP(#REF!,[1]Proyectos!$B$12:$C$22,2,FALSE)</f>
        <v>#REF!</v>
      </c>
      <c r="F539" s="9" t="e">
        <f>VLOOKUP(#REF!,[1]Indi!$B$9:$C$36,2,FALSE)</f>
        <v>#REF!</v>
      </c>
      <c r="G539" s="9" t="str">
        <f>+IFERROR(IF(D539="MISIONAL",VLOOKUP(AC539,[1]Actividades!$B$12:$C$25,2,FALSE),IF(D539="TASAS",VLOOKUP(AC539,[1]Actividades!$B$26:$C$34,2,FALSE),IF(D539="MIPG",VLOOKUP(AC539,[1]Actividades!$B$35:$C$41,2,FALSE),IF(D539="INFRA",VLOOKUP(AC539,[1]Actividades!$B$42:$C$44,2,FALSE),"")))),"")</f>
        <v/>
      </c>
      <c r="H539" s="3"/>
      <c r="I539" s="7" t="s">
        <v>1001</v>
      </c>
      <c r="J539" s="10" t="s">
        <v>663</v>
      </c>
      <c r="K539" s="7" t="s">
        <v>84</v>
      </c>
      <c r="L539" s="7" t="s">
        <v>95</v>
      </c>
      <c r="M539" s="145" t="s">
        <v>103</v>
      </c>
      <c r="N539" s="7" t="s">
        <v>466</v>
      </c>
      <c r="O539" s="7" t="s">
        <v>7</v>
      </c>
      <c r="P539" s="10" t="s">
        <v>6</v>
      </c>
      <c r="Q539" s="146">
        <v>34902000</v>
      </c>
      <c r="R539" s="35"/>
      <c r="S539" s="8"/>
      <c r="T539" s="8"/>
      <c r="U539" s="8"/>
      <c r="V539" s="35">
        <f t="shared" si="32"/>
        <v>34902000</v>
      </c>
      <c r="W539" s="35">
        <f t="shared" si="33"/>
        <v>34902000</v>
      </c>
      <c r="X539" s="26" t="s">
        <v>465</v>
      </c>
      <c r="Y539" s="10" t="s">
        <v>19</v>
      </c>
      <c r="Z539" s="147">
        <v>202300000000060</v>
      </c>
      <c r="AA539" s="10" t="s">
        <v>36</v>
      </c>
      <c r="AB539" s="10" t="str">
        <f t="shared" si="35"/>
        <v>3202010</v>
      </c>
      <c r="AC539" s="10"/>
      <c r="AD539" s="10" t="s">
        <v>181</v>
      </c>
      <c r="AE539" s="3"/>
      <c r="AF539" s="3"/>
      <c r="AG539" s="3"/>
      <c r="AH539" s="3"/>
      <c r="AI539" s="3"/>
      <c r="AJ539" s="3"/>
      <c r="AK539" s="3"/>
      <c r="AL539" s="3"/>
      <c r="AM539" s="3"/>
      <c r="AN539" s="3"/>
      <c r="AO539" s="3"/>
      <c r="AP539" s="3"/>
      <c r="AQ539" s="3"/>
      <c r="AR539" s="3"/>
    </row>
    <row r="540" spans="1:44" ht="51" customHeight="1" x14ac:dyDescent="0.3">
      <c r="A540" s="9" t="s">
        <v>0</v>
      </c>
      <c r="B540" s="9" t="e">
        <f>VLOOKUP(#REF!,[1]Dpto!$G$2:$I$1125,2,FALSE)</f>
        <v>#REF!</v>
      </c>
      <c r="C540" s="9" t="str">
        <f>VLOOKUP(X540,[1]Proyectos!$B$2:$D$3,3,FALSE)</f>
        <v>CONSER</v>
      </c>
      <c r="D540" s="9" t="e">
        <f>VLOOKUP(#REF!,[1]Proyectos!$D$6:$E$9,2,FALSE)</f>
        <v>#REF!</v>
      </c>
      <c r="E540" s="9" t="e">
        <f>VLOOKUP(#REF!,[1]Proyectos!$B$12:$C$22,2,FALSE)</f>
        <v>#REF!</v>
      </c>
      <c r="F540" s="9" t="e">
        <f>VLOOKUP(#REF!,[1]Indi!$B$9:$C$36,2,FALSE)</f>
        <v>#REF!</v>
      </c>
      <c r="G540" s="9" t="str">
        <f>+IFERROR(IF(D540="MISIONAL",VLOOKUP(AC540,[1]Actividades!$B$12:$C$25,2,FALSE),IF(D540="TASAS",VLOOKUP(AC540,[1]Actividades!$B$26:$C$34,2,FALSE),IF(D540="MIPG",VLOOKUP(AC540,[1]Actividades!$B$35:$C$41,2,FALSE),IF(D540="INFRA",VLOOKUP(AC540,[1]Actividades!$B$42:$C$44,2,FALSE),"")))),"")</f>
        <v/>
      </c>
      <c r="H540" s="3"/>
      <c r="I540" s="7" t="s">
        <v>1002</v>
      </c>
      <c r="J540" s="10" t="s">
        <v>663</v>
      </c>
      <c r="K540" s="7" t="s">
        <v>84</v>
      </c>
      <c r="L540" s="7" t="s">
        <v>95</v>
      </c>
      <c r="M540" s="145" t="s">
        <v>13</v>
      </c>
      <c r="N540" s="7" t="s">
        <v>467</v>
      </c>
      <c r="O540" s="7" t="s">
        <v>7</v>
      </c>
      <c r="P540" s="10" t="s">
        <v>6</v>
      </c>
      <c r="Q540" s="146">
        <v>78295233</v>
      </c>
      <c r="R540" s="35"/>
      <c r="S540" s="8">
        <v>19153634</v>
      </c>
      <c r="T540" s="8"/>
      <c r="U540" s="8"/>
      <c r="V540" s="35">
        <f t="shared" si="32"/>
        <v>97448867</v>
      </c>
      <c r="W540" s="35">
        <f t="shared" si="33"/>
        <v>97448867</v>
      </c>
      <c r="X540" s="26" t="s">
        <v>465</v>
      </c>
      <c r="Y540" s="10" t="s">
        <v>19</v>
      </c>
      <c r="Z540" s="147">
        <v>202300000000060</v>
      </c>
      <c r="AA540" s="10" t="s">
        <v>36</v>
      </c>
      <c r="AB540" s="10" t="str">
        <f t="shared" si="35"/>
        <v>3202010</v>
      </c>
      <c r="AC540" s="10"/>
      <c r="AD540" s="10" t="s">
        <v>181</v>
      </c>
      <c r="AE540" s="3"/>
      <c r="AF540" s="3"/>
      <c r="AG540" s="3"/>
      <c r="AH540" s="3"/>
      <c r="AI540" s="3"/>
      <c r="AJ540" s="3"/>
      <c r="AK540" s="3"/>
      <c r="AL540" s="3"/>
      <c r="AM540" s="3"/>
      <c r="AN540" s="3"/>
      <c r="AO540" s="3"/>
      <c r="AP540" s="3"/>
      <c r="AQ540" s="3"/>
      <c r="AR540" s="3"/>
    </row>
    <row r="541" spans="1:44" ht="51" customHeight="1" x14ac:dyDescent="0.3">
      <c r="A541" s="9" t="s">
        <v>0</v>
      </c>
      <c r="B541" s="9" t="e">
        <f>VLOOKUP(#REF!,[1]Dpto!$G$2:$I$1125,2,FALSE)</f>
        <v>#REF!</v>
      </c>
      <c r="C541" s="9" t="str">
        <f>VLOOKUP(X541,[1]Proyectos!$B$2:$D$3,3,FALSE)</f>
        <v>CONSER</v>
      </c>
      <c r="D541" s="9" t="e">
        <f>VLOOKUP(#REF!,[1]Proyectos!$D$6:$E$9,2,FALSE)</f>
        <v>#REF!</v>
      </c>
      <c r="E541" s="9" t="e">
        <f>VLOOKUP(#REF!,[1]Proyectos!$B$12:$C$22,2,FALSE)</f>
        <v>#REF!</v>
      </c>
      <c r="F541" s="9" t="e">
        <f>VLOOKUP(#REF!,[1]Indi!$B$9:$C$36,2,FALSE)</f>
        <v>#REF!</v>
      </c>
      <c r="G541" s="9" t="str">
        <f>+IFERROR(IF(D541="MISIONAL",VLOOKUP(AC541,[1]Actividades!$B$12:$C$25,2,FALSE),IF(D541="TASAS",VLOOKUP(AC541,[1]Actividades!$B$26:$C$34,2,FALSE),IF(D541="MIPG",VLOOKUP(AC541,[1]Actividades!$B$35:$C$41,2,FALSE),IF(D541="INFRA",VLOOKUP(AC541,[1]Actividades!$B$42:$C$44,2,FALSE),"")))),"")</f>
        <v/>
      </c>
      <c r="H541" s="3"/>
      <c r="I541" s="7" t="s">
        <v>1003</v>
      </c>
      <c r="J541" s="10" t="s">
        <v>663</v>
      </c>
      <c r="K541" s="7" t="s">
        <v>84</v>
      </c>
      <c r="L541" s="7" t="s">
        <v>95</v>
      </c>
      <c r="M541" s="145" t="s">
        <v>103</v>
      </c>
      <c r="N541" s="7" t="s">
        <v>466</v>
      </c>
      <c r="O541" s="7" t="s">
        <v>7</v>
      </c>
      <c r="P541" s="10" t="s">
        <v>6</v>
      </c>
      <c r="Q541" s="146">
        <v>170049000</v>
      </c>
      <c r="R541" s="242">
        <v>140049000</v>
      </c>
      <c r="S541" s="8"/>
      <c r="T541" s="8">
        <v>170049000</v>
      </c>
      <c r="U541" s="8">
        <v>170049000</v>
      </c>
      <c r="V541" s="35">
        <f t="shared" ref="V541:V559" si="36">+Q541-R541+S541</f>
        <v>30000000</v>
      </c>
      <c r="W541" s="35">
        <f t="shared" ref="W541:W559" si="37">+Q541-R541+S541-T541+U541</f>
        <v>30000000</v>
      </c>
      <c r="X541" s="26" t="s">
        <v>465</v>
      </c>
      <c r="Y541" s="10" t="s">
        <v>19</v>
      </c>
      <c r="Z541" s="147">
        <v>202300000000060</v>
      </c>
      <c r="AA541" s="10" t="s">
        <v>493</v>
      </c>
      <c r="AB541" s="10" t="str">
        <f t="shared" si="35"/>
        <v>3202032</v>
      </c>
      <c r="AC541" s="10"/>
      <c r="AD541" s="10" t="s">
        <v>128</v>
      </c>
      <c r="AE541" s="3"/>
      <c r="AF541" s="3"/>
      <c r="AG541" s="3"/>
      <c r="AH541" s="3"/>
      <c r="AI541" s="3"/>
      <c r="AJ541" s="3"/>
      <c r="AK541" s="3"/>
      <c r="AL541" s="3"/>
      <c r="AM541" s="3"/>
      <c r="AN541" s="3"/>
      <c r="AO541" s="3"/>
      <c r="AP541" s="3"/>
      <c r="AQ541" s="3"/>
      <c r="AR541" s="3"/>
    </row>
    <row r="542" spans="1:44" ht="51" customHeight="1" x14ac:dyDescent="0.3">
      <c r="A542" s="9" t="s">
        <v>0</v>
      </c>
      <c r="B542" s="9" t="e">
        <f>VLOOKUP(#REF!,[1]Dpto!$G$2:$I$1125,2,FALSE)</f>
        <v>#REF!</v>
      </c>
      <c r="C542" s="9" t="str">
        <f>VLOOKUP(X542,[1]Proyectos!$B$2:$D$3,3,FALSE)</f>
        <v>CONSER</v>
      </c>
      <c r="D542" s="9" t="e">
        <f>VLOOKUP(#REF!,[1]Proyectos!$D$6:$E$9,2,FALSE)</f>
        <v>#REF!</v>
      </c>
      <c r="E542" s="9" t="e">
        <f>VLOOKUP(#REF!,[1]Proyectos!$B$12:$C$22,2,FALSE)</f>
        <v>#REF!</v>
      </c>
      <c r="F542" s="9" t="e">
        <f>VLOOKUP(#REF!,[1]Indi!$B$9:$C$36,2,FALSE)</f>
        <v>#REF!</v>
      </c>
      <c r="G542" s="9" t="str">
        <f>+IFERROR(IF(D542="MISIONAL",VLOOKUP(AC542,[1]Actividades!$B$12:$C$25,2,FALSE),IF(D542="TASAS",VLOOKUP(AC542,[1]Actividades!$B$26:$C$34,2,FALSE),IF(D542="MIPG",VLOOKUP(AC542,[1]Actividades!$B$35:$C$41,2,FALSE),IF(D542="INFRA",VLOOKUP(AC542,[1]Actividades!$B$42:$C$44,2,FALSE),"")))),"")</f>
        <v/>
      </c>
      <c r="H542" s="3"/>
      <c r="I542" s="7" t="s">
        <v>1004</v>
      </c>
      <c r="J542" s="10" t="s">
        <v>663</v>
      </c>
      <c r="K542" s="7" t="s">
        <v>84</v>
      </c>
      <c r="L542" s="7" t="s">
        <v>95</v>
      </c>
      <c r="M542" s="7" t="s">
        <v>103</v>
      </c>
      <c r="N542" s="7" t="s">
        <v>466</v>
      </c>
      <c r="O542" s="7" t="s">
        <v>7</v>
      </c>
      <c r="P542" s="10" t="s">
        <v>6</v>
      </c>
      <c r="Q542" s="146">
        <v>275576100</v>
      </c>
      <c r="R542" s="242">
        <v>34902000</v>
      </c>
      <c r="S542" s="8"/>
      <c r="T542" s="8">
        <v>34902000</v>
      </c>
      <c r="U542" s="8">
        <v>34902000</v>
      </c>
      <c r="V542" s="35">
        <f t="shared" si="36"/>
        <v>240674100</v>
      </c>
      <c r="W542" s="35">
        <f t="shared" si="37"/>
        <v>240674100</v>
      </c>
      <c r="X542" s="26" t="s">
        <v>465</v>
      </c>
      <c r="Y542" s="10" t="s">
        <v>19</v>
      </c>
      <c r="Z542" s="147">
        <v>202300000000060</v>
      </c>
      <c r="AA542" s="10" t="s">
        <v>17</v>
      </c>
      <c r="AB542" s="10" t="str">
        <f t="shared" si="35"/>
        <v>3202052</v>
      </c>
      <c r="AC542" s="10"/>
      <c r="AD542" s="10" t="s">
        <v>495</v>
      </c>
      <c r="AE542" s="3"/>
      <c r="AF542" s="3"/>
      <c r="AG542" s="3"/>
      <c r="AH542" s="3"/>
      <c r="AI542" s="3"/>
      <c r="AJ542" s="3"/>
      <c r="AK542" s="3"/>
      <c r="AL542" s="3"/>
      <c r="AM542" s="3"/>
      <c r="AN542" s="3"/>
      <c r="AO542" s="3"/>
      <c r="AP542" s="3"/>
      <c r="AQ542" s="3"/>
      <c r="AR542" s="3"/>
    </row>
    <row r="543" spans="1:44" ht="51" customHeight="1" x14ac:dyDescent="0.3">
      <c r="A543" s="9" t="s">
        <v>0</v>
      </c>
      <c r="B543" s="9" t="e">
        <f>VLOOKUP(#REF!,[1]Dpto!$G$2:$I$1125,2,FALSE)</f>
        <v>#REF!</v>
      </c>
      <c r="C543" s="9" t="str">
        <f>VLOOKUP(X543,[1]Proyectos!$B$2:$D$3,3,FALSE)</f>
        <v>CONSER</v>
      </c>
      <c r="D543" s="9" t="e">
        <f>VLOOKUP(#REF!,[1]Proyectos!$D$6:$E$9,2,FALSE)</f>
        <v>#REF!</v>
      </c>
      <c r="E543" s="9" t="e">
        <f>VLOOKUP(#REF!,[1]Proyectos!$B$12:$C$22,2,FALSE)</f>
        <v>#REF!</v>
      </c>
      <c r="F543" s="9" t="e">
        <f>VLOOKUP(#REF!,[1]Indi!$B$9:$C$36,2,FALSE)</f>
        <v>#REF!</v>
      </c>
      <c r="G543" s="9" t="str">
        <f>+IFERROR(IF(D543="MISIONAL",VLOOKUP(AC543,[1]Actividades!$B$12:$C$25,2,FALSE),IF(D543="TASAS",VLOOKUP(AC543,[1]Actividades!$B$26:$C$34,2,FALSE),IF(D543="MIPG",VLOOKUP(AC543,[1]Actividades!$B$35:$C$41,2,FALSE),IF(D543="INFRA",VLOOKUP(AC543,[1]Actividades!$B$42:$C$44,2,FALSE),"")))),"")</f>
        <v/>
      </c>
      <c r="H543" s="3"/>
      <c r="I543" s="7" t="s">
        <v>1005</v>
      </c>
      <c r="J543" s="10" t="s">
        <v>663</v>
      </c>
      <c r="K543" s="7" t="s">
        <v>84</v>
      </c>
      <c r="L543" s="7" t="s">
        <v>94</v>
      </c>
      <c r="M543" s="7" t="s">
        <v>8</v>
      </c>
      <c r="N543" s="7" t="s">
        <v>467</v>
      </c>
      <c r="O543" s="7" t="s">
        <v>57</v>
      </c>
      <c r="P543" s="10" t="s">
        <v>6</v>
      </c>
      <c r="Q543" s="146">
        <v>321440000</v>
      </c>
      <c r="R543" s="35"/>
      <c r="S543" s="8"/>
      <c r="T543" s="8"/>
      <c r="U543" s="8"/>
      <c r="V543" s="35">
        <f t="shared" si="36"/>
        <v>321440000</v>
      </c>
      <c r="W543" s="35">
        <f t="shared" si="37"/>
        <v>321440000</v>
      </c>
      <c r="X543" s="26" t="s">
        <v>465</v>
      </c>
      <c r="Y543" s="10" t="s">
        <v>19</v>
      </c>
      <c r="Z543" s="147">
        <v>202300000000060</v>
      </c>
      <c r="AA543" s="10" t="s">
        <v>30</v>
      </c>
      <c r="AB543" s="10" t="str">
        <f t="shared" si="35"/>
        <v>3202008</v>
      </c>
      <c r="AC543" s="10"/>
      <c r="AD543" s="10" t="s">
        <v>135</v>
      </c>
      <c r="AE543" s="3"/>
      <c r="AF543" s="3"/>
      <c r="AG543" s="3"/>
      <c r="AH543" s="3"/>
      <c r="AI543" s="3"/>
      <c r="AJ543" s="3"/>
      <c r="AK543" s="3"/>
      <c r="AL543" s="3"/>
      <c r="AM543" s="3"/>
      <c r="AN543" s="3"/>
      <c r="AO543" s="3"/>
      <c r="AP543" s="3"/>
      <c r="AQ543" s="3"/>
      <c r="AR543" s="3"/>
    </row>
    <row r="544" spans="1:44" ht="51" customHeight="1" x14ac:dyDescent="0.3">
      <c r="A544" s="9" t="s">
        <v>0</v>
      </c>
      <c r="B544" s="9" t="e">
        <f>VLOOKUP(#REF!,[1]Dpto!$G$2:$I$1125,2,FALSE)</f>
        <v>#REF!</v>
      </c>
      <c r="C544" s="9" t="str">
        <f>VLOOKUP(X544,[1]Proyectos!$B$2:$D$3,3,FALSE)</f>
        <v>CONSER</v>
      </c>
      <c r="D544" s="9" t="e">
        <f>VLOOKUP(#REF!,[1]Proyectos!$D$6:$E$9,2,FALSE)</f>
        <v>#REF!</v>
      </c>
      <c r="E544" s="9" t="e">
        <f>VLOOKUP(#REF!,[1]Proyectos!$B$12:$C$22,2,FALSE)</f>
        <v>#REF!</v>
      </c>
      <c r="F544" s="9" t="e">
        <f>VLOOKUP(#REF!,[1]Indi!$B$9:$C$36,2,FALSE)</f>
        <v>#REF!</v>
      </c>
      <c r="G544" s="9" t="str">
        <f>+IFERROR(IF(D544="MISIONAL",VLOOKUP(AC544,[1]Actividades!$B$12:$C$25,2,FALSE),IF(D544="TASAS",VLOOKUP(AC544,[1]Actividades!$B$26:$C$34,2,FALSE),IF(D544="MIPG",VLOOKUP(AC544,[1]Actividades!$B$35:$C$41,2,FALSE),IF(D544="INFRA",VLOOKUP(AC544,[1]Actividades!$B$42:$C$44,2,FALSE),"")))),"")</f>
        <v/>
      </c>
      <c r="H544" s="3"/>
      <c r="I544" s="7" t="s">
        <v>1006</v>
      </c>
      <c r="J544" s="10" t="s">
        <v>663</v>
      </c>
      <c r="K544" s="7" t="s">
        <v>84</v>
      </c>
      <c r="L544" s="7" t="s">
        <v>94</v>
      </c>
      <c r="M544" s="7" t="s">
        <v>8</v>
      </c>
      <c r="N544" s="7" t="s">
        <v>467</v>
      </c>
      <c r="O544" s="7" t="s">
        <v>57</v>
      </c>
      <c r="P544" s="10" t="s">
        <v>6</v>
      </c>
      <c r="Q544" s="146">
        <v>1340047500</v>
      </c>
      <c r="R544" s="35"/>
      <c r="S544" s="8"/>
      <c r="T544" s="8"/>
      <c r="U544" s="8"/>
      <c r="V544" s="35">
        <f t="shared" si="36"/>
        <v>1340047500</v>
      </c>
      <c r="W544" s="35">
        <f t="shared" si="37"/>
        <v>1340047500</v>
      </c>
      <c r="X544" s="26" t="s">
        <v>465</v>
      </c>
      <c r="Y544" s="10" t="s">
        <v>19</v>
      </c>
      <c r="Z544" s="147">
        <v>202300000000060</v>
      </c>
      <c r="AA544" s="10" t="s">
        <v>30</v>
      </c>
      <c r="AB544" s="10" t="str">
        <f t="shared" si="35"/>
        <v>3202008</v>
      </c>
      <c r="AC544" s="10"/>
      <c r="AD544" s="10" t="s">
        <v>492</v>
      </c>
      <c r="AE544" s="3"/>
      <c r="AF544" s="3"/>
      <c r="AG544" s="3"/>
      <c r="AH544" s="3"/>
      <c r="AI544" s="3"/>
      <c r="AJ544" s="3"/>
      <c r="AK544" s="3"/>
      <c r="AL544" s="3"/>
      <c r="AM544" s="3"/>
      <c r="AN544" s="3"/>
      <c r="AO544" s="3"/>
      <c r="AP544" s="3"/>
      <c r="AQ544" s="3"/>
      <c r="AR544" s="3"/>
    </row>
    <row r="545" spans="1:44" ht="51" customHeight="1" x14ac:dyDescent="0.3">
      <c r="A545" s="9" t="s">
        <v>0</v>
      </c>
      <c r="B545" s="9" t="e">
        <f>VLOOKUP(#REF!,[1]Dpto!$G$2:$I$1125,2,FALSE)</f>
        <v>#REF!</v>
      </c>
      <c r="C545" s="9" t="str">
        <f>VLOOKUP(X545,[1]Proyectos!$B$2:$D$3,3,FALSE)</f>
        <v>CONSER</v>
      </c>
      <c r="D545" s="9" t="e">
        <f>VLOOKUP(#REF!,[1]Proyectos!$D$6:$E$9,2,FALSE)</f>
        <v>#REF!</v>
      </c>
      <c r="E545" s="9" t="e">
        <f>VLOOKUP(#REF!,[1]Proyectos!$B$12:$C$22,2,FALSE)</f>
        <v>#REF!</v>
      </c>
      <c r="F545" s="9" t="e">
        <f>VLOOKUP(#REF!,[1]Indi!$B$9:$C$36,2,FALSE)</f>
        <v>#REF!</v>
      </c>
      <c r="G545" s="9" t="str">
        <f>+IFERROR(IF(D545="MISIONAL",VLOOKUP(AC545,[1]Actividades!$B$12:$C$25,2,FALSE),IF(D545="TASAS",VLOOKUP(AC545,[1]Actividades!$B$26:$C$34,2,FALSE),IF(D545="MIPG",VLOOKUP(AC545,[1]Actividades!$B$35:$C$41,2,FALSE),IF(D545="INFRA",VLOOKUP(AC545,[1]Actividades!$B$42:$C$44,2,FALSE),"")))),"")</f>
        <v/>
      </c>
      <c r="H545" s="3"/>
      <c r="I545" s="7" t="s">
        <v>1007</v>
      </c>
      <c r="J545" s="10" t="s">
        <v>663</v>
      </c>
      <c r="K545" s="7" t="s">
        <v>84</v>
      </c>
      <c r="L545" s="7" t="s">
        <v>94</v>
      </c>
      <c r="M545" s="149" t="s">
        <v>8</v>
      </c>
      <c r="N545" s="7" t="s">
        <v>467</v>
      </c>
      <c r="O545" s="7" t="s">
        <v>57</v>
      </c>
      <c r="P545" s="10" t="s">
        <v>6</v>
      </c>
      <c r="Q545" s="146">
        <v>505388405</v>
      </c>
      <c r="R545" s="35"/>
      <c r="S545" s="8"/>
      <c r="T545" s="8"/>
      <c r="U545" s="8"/>
      <c r="V545" s="35">
        <f t="shared" si="36"/>
        <v>505388405</v>
      </c>
      <c r="W545" s="35">
        <f t="shared" si="37"/>
        <v>505388405</v>
      </c>
      <c r="X545" s="26" t="s">
        <v>465</v>
      </c>
      <c r="Y545" s="10" t="s">
        <v>19</v>
      </c>
      <c r="Z545" s="147">
        <v>202300000000060</v>
      </c>
      <c r="AA545" s="10" t="s">
        <v>493</v>
      </c>
      <c r="AB545" s="10" t="str">
        <f t="shared" si="35"/>
        <v>3202032</v>
      </c>
      <c r="AC545" s="10"/>
      <c r="AD545" s="10" t="s">
        <v>128</v>
      </c>
      <c r="AE545" s="3"/>
      <c r="AF545" s="3"/>
      <c r="AG545" s="3"/>
      <c r="AH545" s="3"/>
      <c r="AI545" s="3"/>
      <c r="AJ545" s="3"/>
      <c r="AK545" s="3"/>
      <c r="AL545" s="3"/>
      <c r="AM545" s="3"/>
      <c r="AN545" s="3"/>
      <c r="AO545" s="3"/>
      <c r="AP545" s="3"/>
      <c r="AQ545" s="3"/>
      <c r="AR545" s="3"/>
    </row>
    <row r="546" spans="1:44" ht="51" customHeight="1" x14ac:dyDescent="0.3">
      <c r="A546" s="9"/>
      <c r="B546" s="9"/>
      <c r="C546" s="9"/>
      <c r="D546" s="9"/>
      <c r="E546" s="9"/>
      <c r="F546" s="9"/>
      <c r="G546" s="9"/>
      <c r="H546" s="3"/>
      <c r="I546" s="7" t="s">
        <v>1008</v>
      </c>
      <c r="J546" s="10" t="s">
        <v>663</v>
      </c>
      <c r="K546" s="7" t="s">
        <v>84</v>
      </c>
      <c r="L546" s="7" t="s">
        <v>94</v>
      </c>
      <c r="M546" s="149" t="s">
        <v>13</v>
      </c>
      <c r="N546" s="7" t="s">
        <v>467</v>
      </c>
      <c r="O546" s="7" t="s">
        <v>57</v>
      </c>
      <c r="P546" s="10" t="s">
        <v>6</v>
      </c>
      <c r="Q546" s="146">
        <v>2643878333</v>
      </c>
      <c r="R546" s="35"/>
      <c r="S546" s="8"/>
      <c r="T546" s="8"/>
      <c r="U546" s="8"/>
      <c r="V546" s="35">
        <f t="shared" si="36"/>
        <v>2643878333</v>
      </c>
      <c r="W546" s="35">
        <f t="shared" si="37"/>
        <v>2643878333</v>
      </c>
      <c r="X546" s="26" t="s">
        <v>465</v>
      </c>
      <c r="Y546" s="10" t="s">
        <v>19</v>
      </c>
      <c r="Z546" s="147">
        <v>202300000000060</v>
      </c>
      <c r="AA546" s="10" t="s">
        <v>493</v>
      </c>
      <c r="AB546" s="10" t="str">
        <f t="shared" si="35"/>
        <v>3202032</v>
      </c>
      <c r="AC546" s="10"/>
      <c r="AD546" s="10" t="s">
        <v>127</v>
      </c>
      <c r="AE546" s="3"/>
      <c r="AF546" s="3"/>
      <c r="AG546" s="3"/>
      <c r="AH546" s="3"/>
      <c r="AI546" s="3"/>
      <c r="AJ546" s="3"/>
      <c r="AK546" s="3"/>
      <c r="AL546" s="3"/>
      <c r="AM546" s="3"/>
      <c r="AN546" s="3"/>
      <c r="AO546" s="3"/>
      <c r="AP546" s="3"/>
      <c r="AQ546" s="3"/>
      <c r="AR546" s="3"/>
    </row>
    <row r="547" spans="1:44" ht="51" customHeight="1" x14ac:dyDescent="0.3">
      <c r="A547" s="9"/>
      <c r="B547" s="9"/>
      <c r="C547" s="9"/>
      <c r="D547" s="9"/>
      <c r="E547" s="9"/>
      <c r="F547" s="9"/>
      <c r="G547" s="9"/>
      <c r="H547" s="3"/>
      <c r="I547" s="7" t="s">
        <v>1009</v>
      </c>
      <c r="J547" s="10" t="s">
        <v>663</v>
      </c>
      <c r="K547" s="7" t="s">
        <v>84</v>
      </c>
      <c r="L547" s="7" t="s">
        <v>94</v>
      </c>
      <c r="M547" s="149" t="s">
        <v>13</v>
      </c>
      <c r="N547" s="7" t="s">
        <v>467</v>
      </c>
      <c r="O547" s="7" t="s">
        <v>57</v>
      </c>
      <c r="P547" s="10" t="s">
        <v>6</v>
      </c>
      <c r="Q547" s="146">
        <v>1076267128</v>
      </c>
      <c r="R547" s="35"/>
      <c r="S547" s="8"/>
      <c r="T547" s="8"/>
      <c r="U547" s="8"/>
      <c r="V547" s="35">
        <f t="shared" si="36"/>
        <v>1076267128</v>
      </c>
      <c r="W547" s="35">
        <f t="shared" si="37"/>
        <v>1076267128</v>
      </c>
      <c r="X547" s="26" t="s">
        <v>465</v>
      </c>
      <c r="Y547" s="10" t="s">
        <v>19</v>
      </c>
      <c r="Z547" s="147">
        <v>202300000000060</v>
      </c>
      <c r="AA547" s="10" t="s">
        <v>462</v>
      </c>
      <c r="AB547" s="10" t="str">
        <f t="shared" si="35"/>
        <v>3202053</v>
      </c>
      <c r="AC547" s="10"/>
      <c r="AD547" s="10" t="s">
        <v>133</v>
      </c>
      <c r="AE547" s="3"/>
      <c r="AF547" s="3"/>
      <c r="AG547" s="3"/>
      <c r="AH547" s="3"/>
      <c r="AI547" s="3"/>
      <c r="AJ547" s="3"/>
      <c r="AK547" s="3"/>
      <c r="AL547" s="3"/>
      <c r="AM547" s="3"/>
      <c r="AN547" s="3"/>
      <c r="AO547" s="3"/>
      <c r="AP547" s="3"/>
      <c r="AQ547" s="3"/>
      <c r="AR547" s="3"/>
    </row>
    <row r="548" spans="1:44" ht="51" customHeight="1" x14ac:dyDescent="0.3">
      <c r="A548" s="9"/>
      <c r="B548" s="9"/>
      <c r="C548" s="9"/>
      <c r="D548" s="9"/>
      <c r="E548" s="9"/>
      <c r="F548" s="9"/>
      <c r="G548" s="9"/>
      <c r="H548" s="3"/>
      <c r="I548" s="7" t="s">
        <v>1010</v>
      </c>
      <c r="J548" s="10" t="s">
        <v>663</v>
      </c>
      <c r="K548" s="7" t="s">
        <v>84</v>
      </c>
      <c r="L548" s="7" t="s">
        <v>94</v>
      </c>
      <c r="M548" s="149" t="s">
        <v>8</v>
      </c>
      <c r="N548" s="7" t="s">
        <v>467</v>
      </c>
      <c r="O548" s="7" t="s">
        <v>57</v>
      </c>
      <c r="P548" s="10" t="s">
        <v>6</v>
      </c>
      <c r="Q548" s="146">
        <v>1988934702</v>
      </c>
      <c r="R548" s="35"/>
      <c r="S548" s="8"/>
      <c r="T548" s="8"/>
      <c r="U548" s="8"/>
      <c r="V548" s="35">
        <f t="shared" si="36"/>
        <v>1988934702</v>
      </c>
      <c r="W548" s="35">
        <f t="shared" si="37"/>
        <v>1988934702</v>
      </c>
      <c r="X548" s="26" t="s">
        <v>465</v>
      </c>
      <c r="Y548" s="10" t="s">
        <v>19</v>
      </c>
      <c r="Z548" s="147">
        <v>202300000000060</v>
      </c>
      <c r="AA548" s="10" t="s">
        <v>462</v>
      </c>
      <c r="AB548" s="10" t="str">
        <f t="shared" si="35"/>
        <v>3202053</v>
      </c>
      <c r="AC548" s="10"/>
      <c r="AD548" s="10" t="s">
        <v>133</v>
      </c>
      <c r="AE548" s="3"/>
      <c r="AF548" s="3"/>
      <c r="AG548" s="3"/>
      <c r="AH548" s="3"/>
      <c r="AI548" s="3"/>
      <c r="AJ548" s="3"/>
      <c r="AK548" s="3"/>
      <c r="AL548" s="3"/>
      <c r="AM548" s="3"/>
      <c r="AN548" s="3"/>
      <c r="AO548" s="3"/>
      <c r="AP548" s="3"/>
      <c r="AQ548" s="3"/>
      <c r="AR548" s="3"/>
    </row>
    <row r="549" spans="1:44" ht="51" customHeight="1" x14ac:dyDescent="0.3">
      <c r="A549" s="9" t="s">
        <v>0</v>
      </c>
      <c r="B549" s="9" t="e">
        <f>VLOOKUP(#REF!,[1]Dpto!$G$2:$I$1125,2,FALSE)</f>
        <v>#REF!</v>
      </c>
      <c r="C549" s="9" t="str">
        <f>VLOOKUP(X549,[1]Proyectos!$B$2:$D$3,3,FALSE)</f>
        <v>CONSER</v>
      </c>
      <c r="D549" s="9" t="e">
        <f>VLOOKUP(#REF!,[1]Proyectos!$D$6:$E$9,2,FALSE)</f>
        <v>#REF!</v>
      </c>
      <c r="E549" s="9" t="e">
        <f>VLOOKUP(#REF!,[1]Proyectos!$B$12:$C$22,2,FALSE)</f>
        <v>#REF!</v>
      </c>
      <c r="F549" s="9" t="e">
        <f>VLOOKUP(#REF!,[1]Indi!$B$9:$C$36,2,FALSE)</f>
        <v>#REF!</v>
      </c>
      <c r="G549" s="9" t="str">
        <f>+IFERROR(IF(D549="MISIONAL",VLOOKUP(AC549,[1]Actividades!$B$12:$C$25,2,FALSE),IF(D549="TASAS",VLOOKUP(AC549,[1]Actividades!$B$26:$C$34,2,FALSE),IF(D549="MIPG",VLOOKUP(AC549,[1]Actividades!$B$35:$C$41,2,FALSE),IF(D549="INFRA",VLOOKUP(AC549,[1]Actividades!$B$42:$C$44,2,FALSE),"")))),"")</f>
        <v/>
      </c>
      <c r="H549" s="3"/>
      <c r="I549" s="7" t="s">
        <v>1011</v>
      </c>
      <c r="J549" s="10" t="s">
        <v>663</v>
      </c>
      <c r="K549" s="7" t="s">
        <v>84</v>
      </c>
      <c r="L549" s="7" t="s">
        <v>94</v>
      </c>
      <c r="M549" s="149" t="s">
        <v>8</v>
      </c>
      <c r="N549" s="7" t="s">
        <v>467</v>
      </c>
      <c r="O549" s="7" t="s">
        <v>57</v>
      </c>
      <c r="P549" s="10" t="s">
        <v>6</v>
      </c>
      <c r="Q549" s="146">
        <v>86060000</v>
      </c>
      <c r="R549" s="35"/>
      <c r="S549" s="8"/>
      <c r="T549" s="8"/>
      <c r="U549" s="8"/>
      <c r="V549" s="35">
        <f t="shared" si="36"/>
        <v>86060000</v>
      </c>
      <c r="W549" s="35">
        <f t="shared" si="37"/>
        <v>86060000</v>
      </c>
      <c r="X549" s="26" t="s">
        <v>465</v>
      </c>
      <c r="Y549" s="10" t="s">
        <v>19</v>
      </c>
      <c r="Z549" s="147">
        <v>202300000000060</v>
      </c>
      <c r="AA549" s="10" t="s">
        <v>39</v>
      </c>
      <c r="AB549" s="10" t="str">
        <f t="shared" si="35"/>
        <v>3202055</v>
      </c>
      <c r="AC549" s="10"/>
      <c r="AD549" s="10" t="s">
        <v>1091</v>
      </c>
      <c r="AE549" s="3"/>
      <c r="AF549" s="3"/>
      <c r="AG549" s="3"/>
      <c r="AH549" s="3"/>
      <c r="AI549" s="3"/>
      <c r="AJ549" s="3"/>
      <c r="AK549" s="3"/>
      <c r="AL549" s="3"/>
      <c r="AM549" s="3"/>
      <c r="AN549" s="3"/>
      <c r="AO549" s="3"/>
      <c r="AP549" s="3"/>
      <c r="AQ549" s="3"/>
      <c r="AR549" s="3"/>
    </row>
    <row r="550" spans="1:44" ht="51" customHeight="1" x14ac:dyDescent="0.3">
      <c r="A550" s="9" t="s">
        <v>0</v>
      </c>
      <c r="B550" s="9" t="e">
        <f>VLOOKUP(#REF!,[1]Dpto!$G$2:$I$1125,2,FALSE)</f>
        <v>#REF!</v>
      </c>
      <c r="C550" s="9" t="str">
        <f>VLOOKUP(X550,[1]Proyectos!$B$2:$D$3,3,FALSE)</f>
        <v>CONSER</v>
      </c>
      <c r="D550" s="9" t="e">
        <f>VLOOKUP(#REF!,[1]Proyectos!$D$6:$E$9,2,FALSE)</f>
        <v>#REF!</v>
      </c>
      <c r="E550" s="9" t="e">
        <f>VLOOKUP(#REF!,[1]Proyectos!$B$12:$C$22,2,FALSE)</f>
        <v>#REF!</v>
      </c>
      <c r="F550" s="9" t="e">
        <f>VLOOKUP(#REF!,[1]Indi!$B$9:$C$36,2,FALSE)</f>
        <v>#REF!</v>
      </c>
      <c r="G550" s="9" t="str">
        <f>+IFERROR(IF(D550="MISIONAL",VLOOKUP(AC550,[1]Actividades!$B$12:$C$25,2,FALSE),IF(D550="TASAS",VLOOKUP(AC550,[1]Actividades!$B$26:$C$34,2,FALSE),IF(D550="MIPG",VLOOKUP(AC550,[1]Actividades!$B$35:$C$41,2,FALSE),IF(D550="INFRA",VLOOKUP(AC550,[1]Actividades!$B$42:$C$44,2,FALSE),"")))),"")</f>
        <v/>
      </c>
      <c r="H550" s="3"/>
      <c r="I550" s="7" t="s">
        <v>1012</v>
      </c>
      <c r="J550" s="10" t="s">
        <v>663</v>
      </c>
      <c r="K550" s="7" t="s">
        <v>84</v>
      </c>
      <c r="L550" s="7" t="s">
        <v>94</v>
      </c>
      <c r="M550" s="149" t="s">
        <v>13</v>
      </c>
      <c r="N550" s="7" t="s">
        <v>467</v>
      </c>
      <c r="O550" s="7" t="s">
        <v>57</v>
      </c>
      <c r="P550" s="10" t="s">
        <v>6</v>
      </c>
      <c r="Q550" s="146">
        <v>110000000</v>
      </c>
      <c r="R550" s="35"/>
      <c r="S550" s="8"/>
      <c r="T550" s="8"/>
      <c r="U550" s="8"/>
      <c r="V550" s="35">
        <f t="shared" si="36"/>
        <v>110000000</v>
      </c>
      <c r="W550" s="35">
        <f t="shared" si="37"/>
        <v>110000000</v>
      </c>
      <c r="X550" s="26" t="s">
        <v>465</v>
      </c>
      <c r="Y550" s="10" t="s">
        <v>19</v>
      </c>
      <c r="Z550" s="147">
        <v>202300000000060</v>
      </c>
      <c r="AA550" s="10" t="s">
        <v>496</v>
      </c>
      <c r="AB550" s="10" t="str">
        <f t="shared" si="35"/>
        <v>3202056</v>
      </c>
      <c r="AC550" s="10"/>
      <c r="AD550" s="10" t="s">
        <v>129</v>
      </c>
      <c r="AE550" s="3"/>
      <c r="AF550" s="3"/>
      <c r="AG550" s="3"/>
      <c r="AH550" s="3"/>
      <c r="AI550" s="3"/>
      <c r="AJ550" s="3"/>
      <c r="AK550" s="3"/>
      <c r="AL550" s="3"/>
      <c r="AM550" s="3"/>
      <c r="AN550" s="3"/>
      <c r="AO550" s="3"/>
      <c r="AP550" s="3"/>
      <c r="AQ550" s="3"/>
      <c r="AR550" s="3"/>
    </row>
    <row r="551" spans="1:44" ht="51" customHeight="1" x14ac:dyDescent="0.3">
      <c r="A551" s="9" t="s">
        <v>0</v>
      </c>
      <c r="B551" s="9" t="e">
        <f>VLOOKUP(#REF!,[1]Dpto!$G$2:$I$1125,2,FALSE)</f>
        <v>#REF!</v>
      </c>
      <c r="C551" s="9" t="str">
        <f>VLOOKUP(X551,[1]Proyectos!$B$2:$D$3,3,FALSE)</f>
        <v>CONSER</v>
      </c>
      <c r="D551" s="9" t="e">
        <f>VLOOKUP(#REF!,[1]Proyectos!$D$6:$E$9,2,FALSE)</f>
        <v>#REF!</v>
      </c>
      <c r="E551" s="9" t="e">
        <f>VLOOKUP(#REF!,[1]Proyectos!$B$12:$C$22,2,FALSE)</f>
        <v>#REF!</v>
      </c>
      <c r="F551" s="9" t="e">
        <f>VLOOKUP(#REF!,[1]Indi!$B$9:$C$36,2,FALSE)</f>
        <v>#REF!</v>
      </c>
      <c r="G551" s="9" t="str">
        <f>+IFERROR(IF(D551="MISIONAL",VLOOKUP(AC551,[1]Actividades!$B$12:$C$25,2,FALSE),IF(D551="TASAS",VLOOKUP(AC551,[1]Actividades!$B$26:$C$34,2,FALSE),IF(D551="MIPG",VLOOKUP(AC551,[1]Actividades!$B$35:$C$41,2,FALSE),IF(D551="INFRA",VLOOKUP(AC551,[1]Actividades!$B$42:$C$44,2,FALSE),"")))),"")</f>
        <v/>
      </c>
      <c r="H551" s="3"/>
      <c r="I551" s="7" t="s">
        <v>1013</v>
      </c>
      <c r="J551" s="10" t="s">
        <v>663</v>
      </c>
      <c r="K551" s="7" t="s">
        <v>84</v>
      </c>
      <c r="L551" s="7" t="s">
        <v>94</v>
      </c>
      <c r="M551" s="7" t="s">
        <v>8</v>
      </c>
      <c r="N551" s="7" t="s">
        <v>467</v>
      </c>
      <c r="O551" s="7" t="s">
        <v>57</v>
      </c>
      <c r="P551" s="10" t="s">
        <v>6</v>
      </c>
      <c r="Q551" s="146">
        <v>131610000</v>
      </c>
      <c r="R551" s="35"/>
      <c r="S551" s="8"/>
      <c r="T551" s="8"/>
      <c r="U551" s="8"/>
      <c r="V551" s="35">
        <f t="shared" si="36"/>
        <v>131610000</v>
      </c>
      <c r="W551" s="35">
        <f t="shared" si="37"/>
        <v>131610000</v>
      </c>
      <c r="X551" s="26" t="s">
        <v>465</v>
      </c>
      <c r="Y551" s="10" t="s">
        <v>19</v>
      </c>
      <c r="Z551" s="147">
        <v>202300000000060</v>
      </c>
      <c r="AA551" s="10" t="s">
        <v>496</v>
      </c>
      <c r="AB551" s="10" t="str">
        <f t="shared" si="35"/>
        <v>3202056</v>
      </c>
      <c r="AC551" s="10"/>
      <c r="AD551" s="10" t="s">
        <v>129</v>
      </c>
      <c r="AE551" s="3"/>
      <c r="AF551" s="3"/>
      <c r="AG551" s="3"/>
      <c r="AH551" s="3"/>
      <c r="AI551" s="3"/>
      <c r="AJ551" s="3"/>
      <c r="AK551" s="3"/>
      <c r="AL551" s="3"/>
      <c r="AM551" s="3"/>
      <c r="AN551" s="3"/>
      <c r="AO551" s="3"/>
      <c r="AP551" s="3"/>
      <c r="AQ551" s="3"/>
      <c r="AR551" s="3"/>
    </row>
    <row r="552" spans="1:44" ht="51" customHeight="1" x14ac:dyDescent="0.3">
      <c r="A552" s="9" t="s">
        <v>0</v>
      </c>
      <c r="B552" s="9" t="e">
        <f>VLOOKUP(#REF!,[1]Dpto!$G$2:$I$1125,2,FALSE)</f>
        <v>#REF!</v>
      </c>
      <c r="C552" s="9" t="str">
        <f>VLOOKUP(X552,[1]Proyectos!$B$2:$D$3,3,FALSE)</f>
        <v>CONSER</v>
      </c>
      <c r="D552" s="9" t="e">
        <f>VLOOKUP(#REF!,[1]Proyectos!$D$6:$E$9,2,FALSE)</f>
        <v>#REF!</v>
      </c>
      <c r="E552" s="9" t="e">
        <f>VLOOKUP(#REF!,[1]Proyectos!$B$12:$C$22,2,FALSE)</f>
        <v>#REF!</v>
      </c>
      <c r="F552" s="9" t="e">
        <f>VLOOKUP(#REF!,[1]Indi!$B$9:$C$36,2,FALSE)</f>
        <v>#REF!</v>
      </c>
      <c r="G552" s="9" t="str">
        <f>+IFERROR(IF(D552="MISIONAL",VLOOKUP(AC552,[1]Actividades!$B$12:$C$25,2,FALSE),IF(D552="TASAS",VLOOKUP(AC552,[1]Actividades!$B$26:$C$34,2,FALSE),IF(D552="MIPG",VLOOKUP(AC552,[1]Actividades!$B$35:$C$41,2,FALSE),IF(D552="INFRA",VLOOKUP(AC552,[1]Actividades!$B$42:$C$44,2,FALSE),"")))),"")</f>
        <v/>
      </c>
      <c r="H552" s="3"/>
      <c r="I552" s="7" t="s">
        <v>1014</v>
      </c>
      <c r="J552" s="10" t="s">
        <v>663</v>
      </c>
      <c r="K552" s="7" t="s">
        <v>84</v>
      </c>
      <c r="L552" s="7" t="s">
        <v>94</v>
      </c>
      <c r="M552" s="7" t="s">
        <v>8</v>
      </c>
      <c r="N552" s="7" t="s">
        <v>467</v>
      </c>
      <c r="O552" s="7" t="s">
        <v>57</v>
      </c>
      <c r="P552" s="10" t="s">
        <v>6</v>
      </c>
      <c r="Q552" s="146">
        <v>95430000</v>
      </c>
      <c r="R552" s="35"/>
      <c r="S552" s="8"/>
      <c r="T552" s="8"/>
      <c r="U552" s="8"/>
      <c r="V552" s="35">
        <f t="shared" si="36"/>
        <v>95430000</v>
      </c>
      <c r="W552" s="35">
        <f t="shared" si="37"/>
        <v>95430000</v>
      </c>
      <c r="X552" s="26" t="s">
        <v>465</v>
      </c>
      <c r="Y552" s="10" t="s">
        <v>19</v>
      </c>
      <c r="Z552" s="147">
        <v>202300000000060</v>
      </c>
      <c r="AA552" s="10" t="s">
        <v>24</v>
      </c>
      <c r="AB552" s="10" t="str">
        <f t="shared" si="35"/>
        <v>3202060</v>
      </c>
      <c r="AC552" s="10"/>
      <c r="AD552" s="10" t="s">
        <v>239</v>
      </c>
      <c r="AE552" s="3"/>
      <c r="AF552" s="3"/>
      <c r="AG552" s="3"/>
      <c r="AH552" s="3"/>
      <c r="AI552" s="3"/>
      <c r="AJ552" s="3"/>
      <c r="AK552" s="3"/>
      <c r="AL552" s="3"/>
      <c r="AM552" s="3"/>
      <c r="AN552" s="3"/>
      <c r="AO552" s="3"/>
      <c r="AP552" s="3"/>
      <c r="AQ552" s="3"/>
      <c r="AR552" s="3"/>
    </row>
    <row r="553" spans="1:44" ht="51" customHeight="1" x14ac:dyDescent="0.3">
      <c r="A553" s="9" t="s">
        <v>0</v>
      </c>
      <c r="B553" s="9" t="e">
        <f>VLOOKUP(#REF!,[1]Dpto!$G$2:$I$1125,2,FALSE)</f>
        <v>#REF!</v>
      </c>
      <c r="C553" s="9" t="str">
        <f>VLOOKUP(X553,[1]Proyectos!$B$2:$D$3,3,FALSE)</f>
        <v>FORTA</v>
      </c>
      <c r="D553" s="9" t="e">
        <f>VLOOKUP(#REF!,[1]Proyectos!$D$6:$E$9,2,FALSE)</f>
        <v>#REF!</v>
      </c>
      <c r="E553" s="9" t="e">
        <f>VLOOKUP(#REF!,[1]Proyectos!$B$12:$C$22,2,FALSE)</f>
        <v>#REF!</v>
      </c>
      <c r="F553" s="9" t="e">
        <f>VLOOKUP(#REF!,[1]Indi!$B$9:$C$36,2,FALSE)</f>
        <v>#REF!</v>
      </c>
      <c r="G553" s="9" t="str">
        <f>+IFERROR(IF(D553="MISIONAL",VLOOKUP(AC553,[1]Actividades!$B$12:$C$25,2,FALSE),IF(D553="TASAS",VLOOKUP(AC553,[1]Actividades!$B$26:$C$34,2,FALSE),IF(D553="MIPG",VLOOKUP(AC553,[1]Actividades!$B$35:$C$41,2,FALSE),IF(D553="INFRA",VLOOKUP(AC553,[1]Actividades!$B$42:$C$44,2,FALSE),"")))),"")</f>
        <v/>
      </c>
      <c r="H553" s="3"/>
      <c r="I553" s="7" t="s">
        <v>1015</v>
      </c>
      <c r="J553" s="10" t="s">
        <v>663</v>
      </c>
      <c r="K553" s="7" t="s">
        <v>84</v>
      </c>
      <c r="L553" s="7" t="s">
        <v>94</v>
      </c>
      <c r="M553" s="7" t="s">
        <v>8</v>
      </c>
      <c r="N553" s="7" t="s">
        <v>467</v>
      </c>
      <c r="O553" s="7" t="s">
        <v>57</v>
      </c>
      <c r="P553" s="10" t="s">
        <v>6</v>
      </c>
      <c r="Q553" s="146">
        <v>270000000</v>
      </c>
      <c r="R553" s="35"/>
      <c r="S553" s="8"/>
      <c r="T553" s="8"/>
      <c r="U553" s="8"/>
      <c r="V553" s="35">
        <f t="shared" si="36"/>
        <v>270000000</v>
      </c>
      <c r="W553" s="35">
        <f t="shared" si="37"/>
        <v>270000000</v>
      </c>
      <c r="X553" s="26" t="s">
        <v>1483</v>
      </c>
      <c r="Y553" s="10" t="s">
        <v>4</v>
      </c>
      <c r="Z553" s="147">
        <v>202300000000304</v>
      </c>
      <c r="AA553" s="10" t="s">
        <v>3</v>
      </c>
      <c r="AB553" s="10" t="str">
        <f t="shared" si="35"/>
        <v>3299016</v>
      </c>
      <c r="AC553" s="10"/>
      <c r="AD553" s="10" t="s">
        <v>244</v>
      </c>
      <c r="AE553" s="3"/>
      <c r="AF553" s="3"/>
      <c r="AG553" s="3"/>
      <c r="AH553" s="3"/>
      <c r="AI553" s="3"/>
      <c r="AJ553" s="3"/>
      <c r="AK553" s="3"/>
      <c r="AL553" s="3"/>
      <c r="AM553" s="3"/>
      <c r="AN553" s="3"/>
      <c r="AO553" s="3"/>
      <c r="AP553" s="3"/>
      <c r="AQ553" s="3"/>
      <c r="AR553" s="3"/>
    </row>
    <row r="554" spans="1:44" ht="51" customHeight="1" x14ac:dyDescent="0.3">
      <c r="A554" s="9" t="s">
        <v>0</v>
      </c>
      <c r="B554" s="9" t="e">
        <f>VLOOKUP(#REF!,[1]Dpto!$G$2:$I$1125,2,FALSE)</f>
        <v>#REF!</v>
      </c>
      <c r="C554" s="9" t="str">
        <f>VLOOKUP(X554,[1]Proyectos!$B$2:$D$3,3,FALSE)</f>
        <v>CONSER</v>
      </c>
      <c r="D554" s="9" t="e">
        <f>VLOOKUP(#REF!,[1]Proyectos!$D$6:$E$9,2,FALSE)</f>
        <v>#REF!</v>
      </c>
      <c r="E554" s="9" t="e">
        <f>VLOOKUP(#REF!,[1]Proyectos!$B$12:$C$22,2,FALSE)</f>
        <v>#REF!</v>
      </c>
      <c r="F554" s="9" t="e">
        <f>VLOOKUP(#REF!,[1]Indi!$B$9:$C$36,2,FALSE)</f>
        <v>#REF!</v>
      </c>
      <c r="G554" s="9" t="str">
        <f>+IFERROR(IF(D554="MISIONAL",VLOOKUP(AC554,[1]Actividades!$B$12:$C$25,2,FALSE),IF(D554="TASAS",VLOOKUP(AC554,[1]Actividades!$B$26:$C$34,2,FALSE),IF(D554="MIPG",VLOOKUP(AC554,[1]Actividades!$B$35:$C$41,2,FALSE),IF(D554="INFRA",VLOOKUP(AC554,[1]Actividades!$B$42:$C$44,2,FALSE),"")))),"")</f>
        <v/>
      </c>
      <c r="H554" s="3"/>
      <c r="I554" s="7" t="s">
        <v>1016</v>
      </c>
      <c r="J554" s="10" t="s">
        <v>663</v>
      </c>
      <c r="K554" s="7" t="s">
        <v>84</v>
      </c>
      <c r="L554" s="7" t="s">
        <v>91</v>
      </c>
      <c r="M554" s="149" t="s">
        <v>8</v>
      </c>
      <c r="N554" s="7" t="s">
        <v>467</v>
      </c>
      <c r="O554" s="7" t="s">
        <v>7</v>
      </c>
      <c r="P554" s="10" t="s">
        <v>6</v>
      </c>
      <c r="Q554" s="146">
        <v>88057833</v>
      </c>
      <c r="R554" s="35"/>
      <c r="S554" s="8"/>
      <c r="T554" s="8"/>
      <c r="U554" s="8"/>
      <c r="V554" s="35">
        <f t="shared" si="36"/>
        <v>88057833</v>
      </c>
      <c r="W554" s="35">
        <f t="shared" si="37"/>
        <v>88057833</v>
      </c>
      <c r="X554" s="26" t="s">
        <v>465</v>
      </c>
      <c r="Y554" s="10" t="s">
        <v>19</v>
      </c>
      <c r="Z554" s="147">
        <v>202300000000060</v>
      </c>
      <c r="AA554" s="10" t="s">
        <v>30</v>
      </c>
      <c r="AB554" s="10" t="str">
        <f t="shared" si="35"/>
        <v>3202008</v>
      </c>
      <c r="AC554" s="10"/>
      <c r="AD554" s="10" t="s">
        <v>135</v>
      </c>
      <c r="AE554" s="3"/>
      <c r="AF554" s="3"/>
      <c r="AG554" s="3"/>
      <c r="AH554" s="3"/>
      <c r="AI554" s="3"/>
      <c r="AJ554" s="3"/>
      <c r="AK554" s="3"/>
      <c r="AL554" s="3"/>
      <c r="AM554" s="3"/>
      <c r="AN554" s="3"/>
      <c r="AO554" s="3"/>
      <c r="AP554" s="3"/>
      <c r="AQ554" s="3"/>
      <c r="AR554" s="3"/>
    </row>
    <row r="555" spans="1:44" ht="51" customHeight="1" x14ac:dyDescent="0.3">
      <c r="A555" s="9" t="s">
        <v>0</v>
      </c>
      <c r="B555" s="9" t="e">
        <f>VLOOKUP(#REF!,[1]Dpto!$G$2:$I$1125,2,FALSE)</f>
        <v>#REF!</v>
      </c>
      <c r="C555" s="9" t="str">
        <f>VLOOKUP(X555,[1]Proyectos!$B$2:$D$3,3,FALSE)</f>
        <v>CONSER</v>
      </c>
      <c r="D555" s="9" t="e">
        <f>VLOOKUP(#REF!,[1]Proyectos!$D$6:$E$9,2,FALSE)</f>
        <v>#REF!</v>
      </c>
      <c r="E555" s="9" t="e">
        <f>VLOOKUP(#REF!,[1]Proyectos!$B$12:$C$22,2,FALSE)</f>
        <v>#REF!</v>
      </c>
      <c r="F555" s="9" t="e">
        <f>VLOOKUP(#REF!,[1]Indi!$B$9:$C$36,2,FALSE)</f>
        <v>#REF!</v>
      </c>
      <c r="G555" s="9" t="str">
        <f>+IFERROR(IF(D555="MISIONAL",VLOOKUP(AC555,[1]Actividades!$B$12:$C$25,2,FALSE),IF(D555="TASAS",VLOOKUP(AC555,[1]Actividades!$B$26:$C$34,2,FALSE),IF(D555="MIPG",VLOOKUP(AC555,[1]Actividades!$B$35:$C$41,2,FALSE),IF(D555="INFRA",VLOOKUP(AC555,[1]Actividades!$B$42:$C$44,2,FALSE),"")))),"")</f>
        <v/>
      </c>
      <c r="H555" s="3"/>
      <c r="I555" s="7" t="s">
        <v>1017</v>
      </c>
      <c r="J555" s="10" t="s">
        <v>663</v>
      </c>
      <c r="K555" s="7" t="s">
        <v>84</v>
      </c>
      <c r="L555" s="7" t="s">
        <v>93</v>
      </c>
      <c r="M555" s="149" t="s">
        <v>103</v>
      </c>
      <c r="N555" s="7" t="s">
        <v>466</v>
      </c>
      <c r="O555" s="7" t="s">
        <v>7</v>
      </c>
      <c r="P555" s="10" t="s">
        <v>6</v>
      </c>
      <c r="Q555" s="146">
        <v>40257933</v>
      </c>
      <c r="R555" s="35"/>
      <c r="S555" s="8"/>
      <c r="T555" s="8"/>
      <c r="U555" s="8"/>
      <c r="V555" s="35">
        <f t="shared" si="36"/>
        <v>40257933</v>
      </c>
      <c r="W555" s="35">
        <f t="shared" si="37"/>
        <v>40257933</v>
      </c>
      <c r="X555" s="26" t="s">
        <v>465</v>
      </c>
      <c r="Y555" s="10" t="s">
        <v>19</v>
      </c>
      <c r="Z555" s="147">
        <v>202300000000060</v>
      </c>
      <c r="AA555" s="10" t="s">
        <v>30</v>
      </c>
      <c r="AB555" s="10" t="str">
        <f t="shared" si="35"/>
        <v>3202008</v>
      </c>
      <c r="AC555" s="10"/>
      <c r="AD555" s="10" t="s">
        <v>135</v>
      </c>
      <c r="AE555" s="3"/>
      <c r="AF555" s="3"/>
      <c r="AG555" s="3"/>
      <c r="AH555" s="3"/>
      <c r="AI555" s="3"/>
      <c r="AJ555" s="3"/>
      <c r="AK555" s="3"/>
      <c r="AL555" s="3"/>
      <c r="AM555" s="3"/>
      <c r="AN555" s="3"/>
      <c r="AO555" s="3"/>
      <c r="AP555" s="3"/>
      <c r="AQ555" s="3"/>
      <c r="AR555" s="3"/>
    </row>
    <row r="556" spans="1:44" ht="51" customHeight="1" x14ac:dyDescent="0.3">
      <c r="A556" s="9" t="s">
        <v>0</v>
      </c>
      <c r="B556" s="9" t="e">
        <f>VLOOKUP(#REF!,[1]Dpto!$G$2:$I$1125,2,FALSE)</f>
        <v>#REF!</v>
      </c>
      <c r="C556" s="9" t="str">
        <f>VLOOKUP(X556,[1]Proyectos!$B$2:$D$3,3,FALSE)</f>
        <v>CONSER</v>
      </c>
      <c r="D556" s="9" t="e">
        <f>VLOOKUP(#REF!,[1]Proyectos!$D$6:$E$9,2,FALSE)</f>
        <v>#REF!</v>
      </c>
      <c r="E556" s="9" t="e">
        <f>VLOOKUP(#REF!,[1]Proyectos!$B$12:$C$22,2,FALSE)</f>
        <v>#REF!</v>
      </c>
      <c r="F556" s="9" t="e">
        <f>VLOOKUP(#REF!,[1]Indi!$B$9:$C$36,2,FALSE)</f>
        <v>#REF!</v>
      </c>
      <c r="G556" s="9" t="str">
        <f>+IFERROR(IF(D556="MISIONAL",VLOOKUP(AC556,[1]Actividades!$B$12:$C$25,2,FALSE),IF(D556="TASAS",VLOOKUP(AC556,[1]Actividades!$B$26:$C$34,2,FALSE),IF(D556="MIPG",VLOOKUP(AC556,[1]Actividades!$B$35:$C$41,2,FALSE),IF(D556="INFRA",VLOOKUP(AC556,[1]Actividades!$B$42:$C$44,2,FALSE),"")))),"")</f>
        <v/>
      </c>
      <c r="H556" s="3"/>
      <c r="I556" s="7" t="s">
        <v>1018</v>
      </c>
      <c r="J556" s="10" t="s">
        <v>663</v>
      </c>
      <c r="K556" s="7" t="s">
        <v>84</v>
      </c>
      <c r="L556" s="7" t="s">
        <v>93</v>
      </c>
      <c r="M556" s="7" t="s">
        <v>103</v>
      </c>
      <c r="N556" s="7" t="s">
        <v>466</v>
      </c>
      <c r="O556" s="7" t="s">
        <v>7</v>
      </c>
      <c r="P556" s="10" t="s">
        <v>6</v>
      </c>
      <c r="Q556" s="146">
        <v>562234867</v>
      </c>
      <c r="R556" s="242">
        <v>20000000</v>
      </c>
      <c r="S556" s="8"/>
      <c r="T556" s="229">
        <v>318000000</v>
      </c>
      <c r="U556" s="8">
        <v>318000000</v>
      </c>
      <c r="V556" s="35">
        <f t="shared" si="36"/>
        <v>542234867</v>
      </c>
      <c r="W556" s="35">
        <f t="shared" si="37"/>
        <v>542234867</v>
      </c>
      <c r="X556" s="26" t="s">
        <v>465</v>
      </c>
      <c r="Y556" s="10" t="s">
        <v>19</v>
      </c>
      <c r="Z556" s="147">
        <v>202300000000060</v>
      </c>
      <c r="AA556" s="10" t="s">
        <v>30</v>
      </c>
      <c r="AB556" s="10" t="str">
        <f t="shared" si="35"/>
        <v>3202008</v>
      </c>
      <c r="AC556" s="10"/>
      <c r="AD556" s="10" t="s">
        <v>492</v>
      </c>
      <c r="AE556" s="3"/>
      <c r="AF556" s="3"/>
      <c r="AG556" s="3"/>
      <c r="AH556" s="3"/>
      <c r="AI556" s="3"/>
      <c r="AJ556" s="3"/>
      <c r="AK556" s="3"/>
      <c r="AL556" s="3"/>
      <c r="AM556" s="3"/>
      <c r="AN556" s="3"/>
      <c r="AO556" s="3"/>
      <c r="AP556" s="3"/>
      <c r="AQ556" s="3"/>
      <c r="AR556" s="3"/>
    </row>
    <row r="557" spans="1:44" ht="51" customHeight="1" x14ac:dyDescent="0.3">
      <c r="A557" s="9" t="s">
        <v>0</v>
      </c>
      <c r="B557" s="9" t="e">
        <f>VLOOKUP(#REF!,[1]Dpto!$G$2:$I$1125,2,FALSE)</f>
        <v>#REF!</v>
      </c>
      <c r="C557" s="9" t="str">
        <f>VLOOKUP(X557,[1]Proyectos!$B$2:$D$3,3,FALSE)</f>
        <v>CONSER</v>
      </c>
      <c r="D557" s="9" t="e">
        <f>VLOOKUP(#REF!,[1]Proyectos!$D$6:$E$9,2,FALSE)</f>
        <v>#REF!</v>
      </c>
      <c r="E557" s="9" t="e">
        <f>VLOOKUP(#REF!,[1]Proyectos!$B$12:$C$22,2,FALSE)</f>
        <v>#REF!</v>
      </c>
      <c r="F557" s="9" t="e">
        <f>VLOOKUP(#REF!,[1]Indi!$B$9:$C$36,2,FALSE)</f>
        <v>#REF!</v>
      </c>
      <c r="G557" s="9" t="str">
        <f>+IFERROR(IF(D557="MISIONAL",VLOOKUP(AC557,[1]Actividades!$B$12:$C$25,2,FALSE),IF(D557="TASAS",VLOOKUP(AC557,[1]Actividades!$B$26:$C$34,2,FALSE),IF(D557="MIPG",VLOOKUP(AC557,[1]Actividades!$B$35:$C$41,2,FALSE),IF(D557="INFRA",VLOOKUP(AC557,[1]Actividades!$B$42:$C$44,2,FALSE),"")))),"")</f>
        <v/>
      </c>
      <c r="H557" s="3"/>
      <c r="I557" s="7" t="s">
        <v>1019</v>
      </c>
      <c r="J557" s="10" t="s">
        <v>663</v>
      </c>
      <c r="K557" s="7" t="s">
        <v>84</v>
      </c>
      <c r="L557" s="7" t="s">
        <v>93</v>
      </c>
      <c r="M557" s="7" t="s">
        <v>8</v>
      </c>
      <c r="N557" s="7" t="s">
        <v>467</v>
      </c>
      <c r="O557" s="7" t="s">
        <v>7</v>
      </c>
      <c r="P557" s="10" t="s">
        <v>6</v>
      </c>
      <c r="Q557" s="146">
        <v>6822984</v>
      </c>
      <c r="R557" s="35"/>
      <c r="S557" s="8"/>
      <c r="T557" s="8"/>
      <c r="U557" s="8"/>
      <c r="V557" s="35">
        <f t="shared" si="36"/>
        <v>6822984</v>
      </c>
      <c r="W557" s="35">
        <f t="shared" si="37"/>
        <v>6822984</v>
      </c>
      <c r="X557" s="26" t="s">
        <v>465</v>
      </c>
      <c r="Y557" s="10" t="s">
        <v>19</v>
      </c>
      <c r="Z557" s="147">
        <v>202300000000060</v>
      </c>
      <c r="AA557" s="10" t="s">
        <v>30</v>
      </c>
      <c r="AB557" s="10" t="str">
        <f t="shared" si="35"/>
        <v>3202008</v>
      </c>
      <c r="AC557" s="10"/>
      <c r="AD557" s="10" t="s">
        <v>492</v>
      </c>
      <c r="AE557" s="3"/>
      <c r="AF557" s="3"/>
      <c r="AG557" s="3"/>
      <c r="AH557" s="3"/>
      <c r="AI557" s="3"/>
      <c r="AJ557" s="3"/>
      <c r="AK557" s="3"/>
      <c r="AL557" s="3"/>
      <c r="AM557" s="3"/>
      <c r="AN557" s="3"/>
      <c r="AO557" s="3"/>
      <c r="AP557" s="3"/>
      <c r="AQ557" s="3"/>
      <c r="AR557" s="3"/>
    </row>
    <row r="558" spans="1:44" ht="51" customHeight="1" x14ac:dyDescent="0.3">
      <c r="A558" s="9" t="s">
        <v>0</v>
      </c>
      <c r="B558" s="9" t="e">
        <f>VLOOKUP(#REF!,[1]Dpto!$G$2:$I$1125,2,FALSE)</f>
        <v>#REF!</v>
      </c>
      <c r="C558" s="9" t="str">
        <f>VLOOKUP(X558,[1]Proyectos!$B$2:$D$3,3,FALSE)</f>
        <v>CONSER</v>
      </c>
      <c r="D558" s="9" t="e">
        <f>VLOOKUP(#REF!,[1]Proyectos!$D$6:$E$9,2,FALSE)</f>
        <v>#REF!</v>
      </c>
      <c r="E558" s="9" t="e">
        <f>VLOOKUP(#REF!,[1]Proyectos!$B$12:$C$22,2,FALSE)</f>
        <v>#REF!</v>
      </c>
      <c r="F558" s="9" t="e">
        <f>VLOOKUP(#REF!,[1]Indi!$B$9:$C$36,2,FALSE)</f>
        <v>#REF!</v>
      </c>
      <c r="G558" s="9" t="str">
        <f>+IFERROR(IF(D558="MISIONAL",VLOOKUP(AC558,[1]Actividades!$B$12:$C$25,2,FALSE),IF(D558="TASAS",VLOOKUP(AC558,[1]Actividades!$B$26:$C$34,2,FALSE),IF(D558="MIPG",VLOOKUP(AC558,[1]Actividades!$B$35:$C$41,2,FALSE),IF(D558="INFRA",VLOOKUP(AC558,[1]Actividades!$B$42:$C$44,2,FALSE),"")))),"")</f>
        <v/>
      </c>
      <c r="H558" s="3"/>
      <c r="I558" s="7" t="s">
        <v>1020</v>
      </c>
      <c r="J558" s="10" t="s">
        <v>663</v>
      </c>
      <c r="K558" s="7" t="s">
        <v>84</v>
      </c>
      <c r="L558" s="7" t="s">
        <v>93</v>
      </c>
      <c r="M558" s="7" t="s">
        <v>103</v>
      </c>
      <c r="N558" s="7" t="s">
        <v>466</v>
      </c>
      <c r="O558" s="7" t="s">
        <v>7</v>
      </c>
      <c r="P558" s="10" t="s">
        <v>6</v>
      </c>
      <c r="Q558" s="146">
        <v>158999568</v>
      </c>
      <c r="R558" s="35"/>
      <c r="S558" s="8">
        <v>20000000</v>
      </c>
      <c r="T558" s="8">
        <v>13500000</v>
      </c>
      <c r="U558" s="8">
        <v>13500000</v>
      </c>
      <c r="V558" s="35">
        <f t="shared" si="36"/>
        <v>178999568</v>
      </c>
      <c r="W558" s="35">
        <f t="shared" si="37"/>
        <v>178999568</v>
      </c>
      <c r="X558" s="26" t="s">
        <v>465</v>
      </c>
      <c r="Y558" s="10" t="s">
        <v>19</v>
      </c>
      <c r="Z558" s="147">
        <v>202300000000060</v>
      </c>
      <c r="AA558" s="10" t="s">
        <v>493</v>
      </c>
      <c r="AB558" s="10" t="str">
        <f t="shared" si="35"/>
        <v>3202032</v>
      </c>
      <c r="AC558" s="10"/>
      <c r="AD558" s="10" t="s">
        <v>128</v>
      </c>
      <c r="AE558" s="3"/>
      <c r="AF558" s="3"/>
      <c r="AG558" s="3"/>
      <c r="AH558" s="3"/>
      <c r="AI558" s="3"/>
      <c r="AJ558" s="3"/>
      <c r="AK558" s="3"/>
      <c r="AL558" s="3"/>
      <c r="AM558" s="3"/>
      <c r="AN558" s="3"/>
      <c r="AO558" s="3"/>
      <c r="AP558" s="3"/>
      <c r="AQ558" s="3"/>
      <c r="AR558" s="3"/>
    </row>
    <row r="559" spans="1:44" ht="51" customHeight="1" x14ac:dyDescent="0.3">
      <c r="A559" s="9" t="s">
        <v>0</v>
      </c>
      <c r="B559" s="9" t="e">
        <f>VLOOKUP(#REF!,[1]Dpto!$G$2:$I$1125,2,FALSE)</f>
        <v>#REF!</v>
      </c>
      <c r="C559" s="9" t="str">
        <f>VLOOKUP(X559,[1]Proyectos!$B$2:$D$3,3,FALSE)</f>
        <v>CONSER</v>
      </c>
      <c r="D559" s="9" t="e">
        <f>VLOOKUP(#REF!,[1]Proyectos!$D$6:$E$9,2,FALSE)</f>
        <v>#REF!</v>
      </c>
      <c r="E559" s="9" t="e">
        <f>VLOOKUP(#REF!,[1]Proyectos!$B$12:$C$22,2,FALSE)</f>
        <v>#REF!</v>
      </c>
      <c r="F559" s="9" t="e">
        <f>VLOOKUP(#REF!,[1]Indi!$B$9:$C$36,2,FALSE)</f>
        <v>#REF!</v>
      </c>
      <c r="G559" s="9" t="str">
        <f>+IFERROR(IF(D559="MISIONAL",VLOOKUP(AC559,[1]Actividades!$B$12:$C$25,2,FALSE),IF(D559="TASAS",VLOOKUP(AC559,[1]Actividades!$B$26:$C$34,2,FALSE),IF(D559="MIPG",VLOOKUP(AC559,[1]Actividades!$B$35:$C$41,2,FALSE),IF(D559="INFRA",VLOOKUP(AC559,[1]Actividades!$B$42:$C$44,2,FALSE),"")))),"")</f>
        <v/>
      </c>
      <c r="H559" s="3"/>
      <c r="I559" s="7" t="s">
        <v>1021</v>
      </c>
      <c r="J559" s="10" t="s">
        <v>663</v>
      </c>
      <c r="K559" s="7" t="s">
        <v>84</v>
      </c>
      <c r="L559" s="7" t="s">
        <v>93</v>
      </c>
      <c r="M559" s="149" t="s">
        <v>8</v>
      </c>
      <c r="N559" s="7" t="s">
        <v>467</v>
      </c>
      <c r="O559" s="7" t="s">
        <v>7</v>
      </c>
      <c r="P559" s="10" t="s">
        <v>6</v>
      </c>
      <c r="Q559" s="146">
        <v>15000000</v>
      </c>
      <c r="R559" s="35"/>
      <c r="S559" s="8"/>
      <c r="T559" s="8"/>
      <c r="U559" s="8"/>
      <c r="V559" s="35">
        <f t="shared" si="36"/>
        <v>15000000</v>
      </c>
      <c r="W559" s="35">
        <f t="shared" si="37"/>
        <v>15000000</v>
      </c>
      <c r="X559" s="26" t="s">
        <v>465</v>
      </c>
      <c r="Y559" s="10" t="s">
        <v>19</v>
      </c>
      <c r="Z559" s="147">
        <v>202300000000060</v>
      </c>
      <c r="AA559" s="10" t="s">
        <v>493</v>
      </c>
      <c r="AB559" s="10" t="str">
        <f t="shared" si="35"/>
        <v>3202032</v>
      </c>
      <c r="AC559" s="10"/>
      <c r="AD559" s="10" t="s">
        <v>128</v>
      </c>
      <c r="AE559" s="3"/>
      <c r="AF559" s="3"/>
      <c r="AG559" s="3"/>
      <c r="AH559" s="3"/>
      <c r="AI559" s="3"/>
      <c r="AJ559" s="3"/>
      <c r="AK559" s="3"/>
      <c r="AL559" s="3"/>
      <c r="AM559" s="3"/>
      <c r="AN559" s="3"/>
      <c r="AO559" s="3"/>
      <c r="AP559" s="3"/>
      <c r="AQ559" s="3"/>
      <c r="AR559" s="3"/>
    </row>
    <row r="560" spans="1:44" ht="51" customHeight="1" x14ac:dyDescent="0.3">
      <c r="A560" s="9" t="s">
        <v>0</v>
      </c>
      <c r="B560" s="9" t="e">
        <f>VLOOKUP(#REF!,[1]Dpto!$G$2:$I$1125,2,FALSE)</f>
        <v>#REF!</v>
      </c>
      <c r="C560" s="9" t="str">
        <f>VLOOKUP(X560,[1]Proyectos!$B$2:$D$3,3,FALSE)</f>
        <v>CONSER</v>
      </c>
      <c r="D560" s="9" t="e">
        <f>VLOOKUP(#REF!,[1]Proyectos!$D$6:$E$9,2,FALSE)</f>
        <v>#REF!</v>
      </c>
      <c r="E560" s="9" t="e">
        <f>VLOOKUP(#REF!,[1]Proyectos!$B$12:$C$22,2,FALSE)</f>
        <v>#REF!</v>
      </c>
      <c r="F560" s="9" t="e">
        <f>VLOOKUP(#REF!,[1]Indi!$B$9:$C$36,2,FALSE)</f>
        <v>#REF!</v>
      </c>
      <c r="G560" s="9" t="str">
        <f>+IFERROR(IF(D560="MISIONAL",VLOOKUP(AC560,[1]Actividades!$B$12:$C$25,2,FALSE),IF(D560="TASAS",VLOOKUP(AC560,[1]Actividades!$B$26:$C$34,2,FALSE),IF(D560="MIPG",VLOOKUP(AC560,[1]Actividades!$B$35:$C$41,2,FALSE),IF(D560="INFRA",VLOOKUP(AC560,[1]Actividades!$B$42:$C$44,2,FALSE),"")))),"")</f>
        <v/>
      </c>
      <c r="H560" s="3"/>
      <c r="I560" s="7" t="s">
        <v>1022</v>
      </c>
      <c r="J560" s="10" t="s">
        <v>663</v>
      </c>
      <c r="K560" s="7" t="s">
        <v>84</v>
      </c>
      <c r="L560" s="7" t="s">
        <v>93</v>
      </c>
      <c r="M560" s="149" t="s">
        <v>103</v>
      </c>
      <c r="N560" s="7" t="s">
        <v>466</v>
      </c>
      <c r="O560" s="7" t="s">
        <v>7</v>
      </c>
      <c r="P560" s="10" t="s">
        <v>6</v>
      </c>
      <c r="Q560" s="146">
        <v>19000000</v>
      </c>
      <c r="R560" s="35"/>
      <c r="S560" s="8"/>
      <c r="T560" s="8">
        <v>8000000</v>
      </c>
      <c r="U560" s="8">
        <v>8000000</v>
      </c>
      <c r="V560" s="35">
        <f t="shared" ref="V560:V582" si="38">+Q560-R560+S560</f>
        <v>19000000</v>
      </c>
      <c r="W560" s="35">
        <f t="shared" ref="W560:W582" si="39">+Q560-R560+S560-T560+U560</f>
        <v>19000000</v>
      </c>
      <c r="X560" s="26" t="s">
        <v>465</v>
      </c>
      <c r="Y560" s="10" t="s">
        <v>19</v>
      </c>
      <c r="Z560" s="147">
        <v>202300000000060</v>
      </c>
      <c r="AA560" s="10" t="s">
        <v>496</v>
      </c>
      <c r="AB560" s="10" t="str">
        <f t="shared" si="35"/>
        <v>3202056</v>
      </c>
      <c r="AC560" s="10"/>
      <c r="AD560" s="10" t="s">
        <v>129</v>
      </c>
      <c r="AE560" s="3"/>
      <c r="AF560" s="3"/>
      <c r="AG560" s="3"/>
      <c r="AH560" s="3"/>
      <c r="AI560" s="3"/>
      <c r="AJ560" s="3"/>
      <c r="AK560" s="3"/>
      <c r="AL560" s="3"/>
      <c r="AM560" s="3"/>
      <c r="AN560" s="3"/>
      <c r="AO560" s="3"/>
      <c r="AP560" s="3"/>
      <c r="AQ560" s="3"/>
      <c r="AR560" s="3"/>
    </row>
    <row r="561" spans="1:44" ht="51" customHeight="1" x14ac:dyDescent="0.3">
      <c r="A561" s="9" t="s">
        <v>0</v>
      </c>
      <c r="B561" s="9" t="e">
        <f>VLOOKUP(#REF!,[1]Dpto!$G$2:$I$1125,2,FALSE)</f>
        <v>#REF!</v>
      </c>
      <c r="C561" s="9" t="str">
        <f>VLOOKUP(X561,[1]Proyectos!$B$2:$D$3,3,FALSE)</f>
        <v>CONSER</v>
      </c>
      <c r="D561" s="9" t="e">
        <f>VLOOKUP(#REF!,[1]Proyectos!$D$6:$E$9,2,FALSE)</f>
        <v>#REF!</v>
      </c>
      <c r="E561" s="9" t="e">
        <f>VLOOKUP(#REF!,[1]Proyectos!$B$12:$C$22,2,FALSE)</f>
        <v>#REF!</v>
      </c>
      <c r="F561" s="9" t="e">
        <f>VLOOKUP(#REF!,[1]Indi!$B$9:$C$36,2,FALSE)</f>
        <v>#REF!</v>
      </c>
      <c r="G561" s="9" t="str">
        <f>+IFERROR(IF(D561="MISIONAL",VLOOKUP(AC561,[1]Actividades!$B$12:$C$25,2,FALSE),IF(D561="TASAS",VLOOKUP(AC561,[1]Actividades!$B$26:$C$34,2,FALSE),IF(D561="MIPG",VLOOKUP(AC561,[1]Actividades!$B$35:$C$41,2,FALSE),IF(D561="INFRA",VLOOKUP(AC561,[1]Actividades!$B$42:$C$44,2,FALSE),"")))),"")</f>
        <v/>
      </c>
      <c r="H561" s="3"/>
      <c r="I561" s="7" t="s">
        <v>1023</v>
      </c>
      <c r="J561" s="10" t="s">
        <v>663</v>
      </c>
      <c r="K561" s="7" t="s">
        <v>84</v>
      </c>
      <c r="L561" s="7" t="s">
        <v>93</v>
      </c>
      <c r="M561" s="149" t="s">
        <v>8</v>
      </c>
      <c r="N561" s="7" t="s">
        <v>467</v>
      </c>
      <c r="O561" s="7" t="s">
        <v>7</v>
      </c>
      <c r="P561" s="10" t="s">
        <v>6</v>
      </c>
      <c r="Q561" s="146">
        <v>10000000</v>
      </c>
      <c r="R561" s="35"/>
      <c r="S561" s="8"/>
      <c r="T561" s="8"/>
      <c r="U561" s="8"/>
      <c r="V561" s="35">
        <f t="shared" si="38"/>
        <v>10000000</v>
      </c>
      <c r="W561" s="35">
        <f t="shared" si="39"/>
        <v>10000000</v>
      </c>
      <c r="X561" s="26" t="s">
        <v>465</v>
      </c>
      <c r="Y561" s="10" t="s">
        <v>19</v>
      </c>
      <c r="Z561" s="147">
        <v>202300000000060</v>
      </c>
      <c r="AA561" s="10" t="s">
        <v>496</v>
      </c>
      <c r="AB561" s="10" t="str">
        <f t="shared" si="35"/>
        <v>3202056</v>
      </c>
      <c r="AC561" s="10"/>
      <c r="AD561" s="10" t="s">
        <v>129</v>
      </c>
      <c r="AE561" s="3"/>
      <c r="AF561" s="3"/>
      <c r="AG561" s="3"/>
      <c r="AH561" s="3"/>
      <c r="AI561" s="3"/>
      <c r="AJ561" s="3"/>
      <c r="AK561" s="3"/>
      <c r="AL561" s="3"/>
      <c r="AM561" s="3"/>
      <c r="AN561" s="3"/>
      <c r="AO561" s="3"/>
      <c r="AP561" s="3"/>
      <c r="AQ561" s="3"/>
      <c r="AR561" s="3"/>
    </row>
    <row r="562" spans="1:44" ht="51" customHeight="1" x14ac:dyDescent="0.3">
      <c r="A562" s="9" t="s">
        <v>0</v>
      </c>
      <c r="B562" s="9" t="e">
        <f>VLOOKUP(#REF!,[1]Dpto!$G$2:$I$1125,2,FALSE)</f>
        <v>#REF!</v>
      </c>
      <c r="C562" s="9" t="str">
        <f>VLOOKUP(X562,[1]Proyectos!$B$2:$D$3,3,FALSE)</f>
        <v>CONSER</v>
      </c>
      <c r="D562" s="9" t="e">
        <f>VLOOKUP(#REF!,[1]Proyectos!$D$6:$E$9,2,FALSE)</f>
        <v>#REF!</v>
      </c>
      <c r="E562" s="9" t="e">
        <f>VLOOKUP(#REF!,[1]Proyectos!$B$12:$C$22,2,FALSE)</f>
        <v>#REF!</v>
      </c>
      <c r="F562" s="9" t="e">
        <f>VLOOKUP(#REF!,[1]Indi!$B$9:$C$36,2,FALSE)</f>
        <v>#REF!</v>
      </c>
      <c r="G562" s="9" t="str">
        <f>+IFERROR(IF(D562="MISIONAL",VLOOKUP(AC562,[1]Actividades!$B$12:$C$25,2,FALSE),IF(D562="TASAS",VLOOKUP(AC562,[1]Actividades!$B$26:$C$34,2,FALSE),IF(D562="MIPG",VLOOKUP(AC562,[1]Actividades!$B$35:$C$41,2,FALSE),IF(D562="INFRA",VLOOKUP(AC562,[1]Actividades!$B$42:$C$44,2,FALSE),"")))),"")</f>
        <v/>
      </c>
      <c r="H562" s="3"/>
      <c r="I562" s="7" t="s">
        <v>1024</v>
      </c>
      <c r="J562" s="10" t="s">
        <v>663</v>
      </c>
      <c r="K562" s="7" t="s">
        <v>84</v>
      </c>
      <c r="L562" s="7" t="s">
        <v>93</v>
      </c>
      <c r="M562" s="145" t="s">
        <v>103</v>
      </c>
      <c r="N562" s="7" t="s">
        <v>466</v>
      </c>
      <c r="O562" s="7" t="s">
        <v>7</v>
      </c>
      <c r="P562" s="10" t="s">
        <v>6</v>
      </c>
      <c r="Q562" s="146">
        <v>336290902</v>
      </c>
      <c r="R562" s="35"/>
      <c r="S562" s="8"/>
      <c r="T562" s="8">
        <v>116000000</v>
      </c>
      <c r="U562" s="8">
        <v>116000000</v>
      </c>
      <c r="V562" s="35">
        <f t="shared" si="38"/>
        <v>336290902</v>
      </c>
      <c r="W562" s="35">
        <f t="shared" si="39"/>
        <v>336290902</v>
      </c>
      <c r="X562" s="26" t="s">
        <v>465</v>
      </c>
      <c r="Y562" s="10" t="s">
        <v>19</v>
      </c>
      <c r="Z562" s="147">
        <v>202300000000060</v>
      </c>
      <c r="AA562" s="10" t="s">
        <v>24</v>
      </c>
      <c r="AB562" s="10" t="str">
        <f t="shared" si="35"/>
        <v>3202060</v>
      </c>
      <c r="AC562" s="10"/>
      <c r="AD562" s="10" t="s">
        <v>239</v>
      </c>
      <c r="AE562" s="3"/>
      <c r="AF562" s="3"/>
      <c r="AG562" s="3"/>
      <c r="AH562" s="3"/>
      <c r="AI562" s="3"/>
      <c r="AJ562" s="3"/>
      <c r="AK562" s="3"/>
      <c r="AL562" s="3"/>
      <c r="AM562" s="3"/>
      <c r="AN562" s="3"/>
      <c r="AO562" s="3"/>
      <c r="AP562" s="3"/>
      <c r="AQ562" s="3"/>
      <c r="AR562" s="3"/>
    </row>
    <row r="563" spans="1:44" ht="51" customHeight="1" x14ac:dyDescent="0.3">
      <c r="A563" s="9" t="s">
        <v>0</v>
      </c>
      <c r="B563" s="9" t="e">
        <f>VLOOKUP(#REF!,[1]Dpto!$G$2:$I$1125,2,FALSE)</f>
        <v>#REF!</v>
      </c>
      <c r="C563" s="9" t="str">
        <f>VLOOKUP(X563,[1]Proyectos!$B$2:$D$3,3,FALSE)</f>
        <v>CONSER</v>
      </c>
      <c r="D563" s="9" t="e">
        <f>VLOOKUP(#REF!,[1]Proyectos!$D$6:$E$9,2,FALSE)</f>
        <v>#REF!</v>
      </c>
      <c r="E563" s="9" t="e">
        <f>VLOOKUP(#REF!,[1]Proyectos!$B$12:$C$22,2,FALSE)</f>
        <v>#REF!</v>
      </c>
      <c r="F563" s="9" t="e">
        <f>VLOOKUP(#REF!,[1]Indi!$B$9:$C$36,2,FALSE)</f>
        <v>#REF!</v>
      </c>
      <c r="G563" s="9" t="str">
        <f>+IFERROR(IF(D563="MISIONAL",VLOOKUP(AC563,[1]Actividades!$B$12:$C$25,2,FALSE),IF(D563="TASAS",VLOOKUP(AC563,[1]Actividades!$B$26:$C$34,2,FALSE),IF(D563="MIPG",VLOOKUP(AC563,[1]Actividades!$B$35:$C$41,2,FALSE),IF(D563="INFRA",VLOOKUP(AC563,[1]Actividades!$B$42:$C$44,2,FALSE),"")))),"")</f>
        <v/>
      </c>
      <c r="H563" s="3"/>
      <c r="I563" s="7" t="s">
        <v>1025</v>
      </c>
      <c r="J563" s="10" t="s">
        <v>663</v>
      </c>
      <c r="K563" s="7" t="s">
        <v>84</v>
      </c>
      <c r="L563" s="7" t="s">
        <v>92</v>
      </c>
      <c r="M563" s="145" t="s">
        <v>13</v>
      </c>
      <c r="N563" s="7" t="s">
        <v>467</v>
      </c>
      <c r="O563" s="7" t="s">
        <v>7</v>
      </c>
      <c r="P563" s="10" t="s">
        <v>6</v>
      </c>
      <c r="Q563" s="146">
        <v>138162934</v>
      </c>
      <c r="R563" s="35">
        <v>21378404</v>
      </c>
      <c r="S563" s="8"/>
      <c r="T563" s="8"/>
      <c r="U563" s="8"/>
      <c r="V563" s="35">
        <f t="shared" si="38"/>
        <v>116784530</v>
      </c>
      <c r="W563" s="35">
        <f t="shared" si="39"/>
        <v>116784530</v>
      </c>
      <c r="X563" s="26" t="s">
        <v>465</v>
      </c>
      <c r="Y563" s="10" t="s">
        <v>19</v>
      </c>
      <c r="Z563" s="147">
        <v>202300000000060</v>
      </c>
      <c r="AA563" s="10" t="s">
        <v>30</v>
      </c>
      <c r="AB563" s="10" t="str">
        <f t="shared" si="35"/>
        <v>3202008</v>
      </c>
      <c r="AC563" s="10"/>
      <c r="AD563" s="10" t="s">
        <v>135</v>
      </c>
      <c r="AE563" s="3"/>
      <c r="AF563" s="3"/>
      <c r="AG563" s="3"/>
      <c r="AH563" s="3"/>
      <c r="AI563" s="3"/>
      <c r="AJ563" s="3"/>
      <c r="AK563" s="3"/>
      <c r="AL563" s="3"/>
      <c r="AM563" s="3"/>
      <c r="AN563" s="3"/>
      <c r="AO563" s="3"/>
      <c r="AP563" s="3"/>
      <c r="AQ563" s="3"/>
      <c r="AR563" s="3"/>
    </row>
    <row r="564" spans="1:44" ht="51" customHeight="1" x14ac:dyDescent="0.3">
      <c r="A564" s="9" t="s">
        <v>0</v>
      </c>
      <c r="B564" s="9" t="e">
        <f>VLOOKUP(#REF!,[1]Dpto!$G$2:$I$1125,2,FALSE)</f>
        <v>#REF!</v>
      </c>
      <c r="C564" s="9" t="str">
        <f>VLOOKUP(X564,[1]Proyectos!$B$2:$D$3,3,FALSE)</f>
        <v>CONSER</v>
      </c>
      <c r="D564" s="9" t="e">
        <f>VLOOKUP(#REF!,[1]Proyectos!$D$6:$E$9,2,FALSE)</f>
        <v>#REF!</v>
      </c>
      <c r="E564" s="9" t="e">
        <f>VLOOKUP(#REF!,[1]Proyectos!$B$12:$C$22,2,FALSE)</f>
        <v>#REF!</v>
      </c>
      <c r="F564" s="9" t="e">
        <f>VLOOKUP(#REF!,[1]Indi!$B$9:$C$36,2,FALSE)</f>
        <v>#REF!</v>
      </c>
      <c r="G564" s="9" t="str">
        <f>+IFERROR(IF(D564="MISIONAL",VLOOKUP(AC564,[1]Actividades!$B$12:$C$25,2,FALSE),IF(D564="TASAS",VLOOKUP(AC564,[1]Actividades!$B$26:$C$34,2,FALSE),IF(D564="MIPG",VLOOKUP(AC564,[1]Actividades!$B$35:$C$41,2,FALSE),IF(D564="INFRA",VLOOKUP(AC564,[1]Actividades!$B$42:$C$44,2,FALSE),"")))),"")</f>
        <v/>
      </c>
      <c r="H564" s="3"/>
      <c r="I564" s="7" t="s">
        <v>1026</v>
      </c>
      <c r="J564" s="10" t="s">
        <v>663</v>
      </c>
      <c r="K564" s="7" t="s">
        <v>84</v>
      </c>
      <c r="L564" s="7" t="s">
        <v>92</v>
      </c>
      <c r="M564" s="145" t="s">
        <v>103</v>
      </c>
      <c r="N564" s="7" t="s">
        <v>466</v>
      </c>
      <c r="O564" s="7" t="s">
        <v>7</v>
      </c>
      <c r="P564" s="10" t="s">
        <v>6</v>
      </c>
      <c r="Q564" s="146">
        <v>316342568</v>
      </c>
      <c r="R564" s="35"/>
      <c r="S564" s="8">
        <v>20000000</v>
      </c>
      <c r="T564" s="8">
        <v>155235</v>
      </c>
      <c r="U564" s="8">
        <v>155235</v>
      </c>
      <c r="V564" s="35">
        <f t="shared" si="38"/>
        <v>336342568</v>
      </c>
      <c r="W564" s="35">
        <f t="shared" si="39"/>
        <v>336342568</v>
      </c>
      <c r="X564" s="26" t="s">
        <v>465</v>
      </c>
      <c r="Y564" s="10" t="s">
        <v>19</v>
      </c>
      <c r="Z564" s="147">
        <v>202300000000060</v>
      </c>
      <c r="AA564" s="10" t="s">
        <v>30</v>
      </c>
      <c r="AB564" s="10" t="str">
        <f t="shared" si="35"/>
        <v>3202008</v>
      </c>
      <c r="AC564" s="10"/>
      <c r="AD564" s="10" t="s">
        <v>492</v>
      </c>
      <c r="AE564" s="3"/>
      <c r="AF564" s="3"/>
      <c r="AG564" s="3"/>
      <c r="AH564" s="3"/>
      <c r="AI564" s="3"/>
      <c r="AJ564" s="3"/>
      <c r="AK564" s="3"/>
      <c r="AL564" s="3"/>
      <c r="AM564" s="3"/>
      <c r="AN564" s="3"/>
      <c r="AO564" s="3"/>
      <c r="AP564" s="3"/>
      <c r="AQ564" s="3"/>
      <c r="AR564" s="3"/>
    </row>
    <row r="565" spans="1:44" ht="51" customHeight="1" x14ac:dyDescent="0.3">
      <c r="A565" s="9" t="s">
        <v>0</v>
      </c>
      <c r="B565" s="9" t="e">
        <f>VLOOKUP(#REF!,[1]Dpto!$G$2:$I$1125,2,FALSE)</f>
        <v>#REF!</v>
      </c>
      <c r="C565" s="9" t="str">
        <f>VLOOKUP(X565,[1]Proyectos!$B$2:$D$3,3,FALSE)</f>
        <v>CONSER</v>
      </c>
      <c r="D565" s="9" t="e">
        <f>VLOOKUP(#REF!,[1]Proyectos!$D$6:$E$9,2,FALSE)</f>
        <v>#REF!</v>
      </c>
      <c r="E565" s="9" t="e">
        <f>VLOOKUP(#REF!,[1]Proyectos!$B$12:$C$22,2,FALSE)</f>
        <v>#REF!</v>
      </c>
      <c r="F565" s="9" t="e">
        <f>VLOOKUP(#REF!,[1]Indi!$B$9:$C$36,2,FALSE)</f>
        <v>#REF!</v>
      </c>
      <c r="G565" s="9" t="str">
        <f>+IFERROR(IF(D565="MISIONAL",VLOOKUP(AC565,[1]Actividades!$B$12:$C$25,2,FALSE),IF(D565="TASAS",VLOOKUP(AC565,[1]Actividades!$B$26:$C$34,2,FALSE),IF(D565="MIPG",VLOOKUP(AC565,[1]Actividades!$B$35:$C$41,2,FALSE),IF(D565="INFRA",VLOOKUP(AC565,[1]Actividades!$B$42:$C$44,2,FALSE),"")))),"")</f>
        <v/>
      </c>
      <c r="H565" s="3"/>
      <c r="I565" s="7" t="s">
        <v>1027</v>
      </c>
      <c r="J565" s="10" t="s">
        <v>663</v>
      </c>
      <c r="K565" s="7" t="s">
        <v>84</v>
      </c>
      <c r="L565" s="7" t="s">
        <v>92</v>
      </c>
      <c r="M565" s="7" t="s">
        <v>13</v>
      </c>
      <c r="N565" s="7" t="s">
        <v>467</v>
      </c>
      <c r="O565" s="7" t="s">
        <v>7</v>
      </c>
      <c r="P565" s="10" t="s">
        <v>6</v>
      </c>
      <c r="Q565" s="146">
        <v>247944000</v>
      </c>
      <c r="R565" s="35"/>
      <c r="S565" s="8"/>
      <c r="T565" s="8"/>
      <c r="U565" s="8"/>
      <c r="V565" s="35">
        <f t="shared" si="38"/>
        <v>247944000</v>
      </c>
      <c r="W565" s="35">
        <f t="shared" si="39"/>
        <v>247944000</v>
      </c>
      <c r="X565" s="26" t="s">
        <v>465</v>
      </c>
      <c r="Y565" s="10" t="s">
        <v>19</v>
      </c>
      <c r="Z565" s="147">
        <v>202300000000060</v>
      </c>
      <c r="AA565" s="10" t="s">
        <v>30</v>
      </c>
      <c r="AB565" s="10" t="str">
        <f t="shared" si="35"/>
        <v>3202008</v>
      </c>
      <c r="AC565" s="10"/>
      <c r="AD565" s="10" t="s">
        <v>492</v>
      </c>
      <c r="AE565" s="3"/>
      <c r="AF565" s="3"/>
      <c r="AG565" s="3"/>
      <c r="AH565" s="3"/>
      <c r="AI565" s="3"/>
      <c r="AJ565" s="3"/>
      <c r="AK565" s="3"/>
      <c r="AL565" s="3"/>
      <c r="AM565" s="3"/>
      <c r="AN565" s="3"/>
      <c r="AO565" s="3"/>
      <c r="AP565" s="3"/>
      <c r="AQ565" s="3"/>
      <c r="AR565" s="3"/>
    </row>
    <row r="566" spans="1:44" ht="51" customHeight="1" x14ac:dyDescent="0.3">
      <c r="A566" s="9" t="s">
        <v>0</v>
      </c>
      <c r="B566" s="9" t="e">
        <f>VLOOKUP(#REF!,[1]Dpto!$G$2:$I$1125,2,FALSE)</f>
        <v>#REF!</v>
      </c>
      <c r="C566" s="9" t="str">
        <f>VLOOKUP(X566,[1]Proyectos!$B$2:$D$3,3,FALSE)</f>
        <v>CONSER</v>
      </c>
      <c r="D566" s="9" t="e">
        <f>VLOOKUP(#REF!,[1]Proyectos!$D$6:$E$9,2,FALSE)</f>
        <v>#REF!</v>
      </c>
      <c r="E566" s="9" t="e">
        <f>VLOOKUP(#REF!,[1]Proyectos!$B$12:$C$22,2,FALSE)</f>
        <v>#REF!</v>
      </c>
      <c r="F566" s="9" t="e">
        <f>VLOOKUP(#REF!,[1]Indi!$B$9:$C$36,2,FALSE)</f>
        <v>#REF!</v>
      </c>
      <c r="G566" s="9" t="str">
        <f>+IFERROR(IF(D566="MISIONAL",VLOOKUP(AC566,[1]Actividades!$B$12:$C$25,2,FALSE),IF(D566="TASAS",VLOOKUP(AC566,[1]Actividades!$B$26:$C$34,2,FALSE),IF(D566="MIPG",VLOOKUP(AC566,[1]Actividades!$B$35:$C$41,2,FALSE),IF(D566="INFRA",VLOOKUP(AC566,[1]Actividades!$B$42:$C$44,2,FALSE),"")))),"")</f>
        <v/>
      </c>
      <c r="H566" s="3"/>
      <c r="I566" s="7" t="s">
        <v>1028</v>
      </c>
      <c r="J566" s="10" t="s">
        <v>663</v>
      </c>
      <c r="K566" s="7" t="s">
        <v>84</v>
      </c>
      <c r="L566" s="7" t="s">
        <v>92</v>
      </c>
      <c r="M566" s="7" t="s">
        <v>8</v>
      </c>
      <c r="N566" s="7" t="s">
        <v>467</v>
      </c>
      <c r="O566" s="7" t="s">
        <v>7</v>
      </c>
      <c r="P566" s="10" t="s">
        <v>6</v>
      </c>
      <c r="Q566" s="146">
        <v>13580327</v>
      </c>
      <c r="R566" s="35"/>
      <c r="S566" s="8"/>
      <c r="T566" s="8"/>
      <c r="U566" s="8"/>
      <c r="V566" s="35">
        <f t="shared" si="38"/>
        <v>13580327</v>
      </c>
      <c r="W566" s="35">
        <f t="shared" si="39"/>
        <v>13580327</v>
      </c>
      <c r="X566" s="26" t="s">
        <v>465</v>
      </c>
      <c r="Y566" s="10" t="s">
        <v>19</v>
      </c>
      <c r="Z566" s="147">
        <v>202300000000060</v>
      </c>
      <c r="AA566" s="10" t="s">
        <v>30</v>
      </c>
      <c r="AB566" s="10" t="str">
        <f t="shared" si="35"/>
        <v>3202008</v>
      </c>
      <c r="AC566" s="10"/>
      <c r="AD566" s="10" t="s">
        <v>492</v>
      </c>
      <c r="AE566" s="3"/>
      <c r="AF566" s="3"/>
      <c r="AG566" s="3"/>
      <c r="AH566" s="3"/>
      <c r="AI566" s="3"/>
      <c r="AJ566" s="3"/>
      <c r="AK566" s="3"/>
      <c r="AL566" s="3"/>
      <c r="AM566" s="3"/>
      <c r="AN566" s="3"/>
      <c r="AO566" s="3"/>
      <c r="AP566" s="3"/>
      <c r="AQ566" s="3"/>
      <c r="AR566" s="3"/>
    </row>
    <row r="567" spans="1:44" ht="51" customHeight="1" x14ac:dyDescent="0.3">
      <c r="A567" s="9" t="s">
        <v>0</v>
      </c>
      <c r="B567" s="9" t="e">
        <f>VLOOKUP(#REF!,[1]Dpto!$G$2:$I$1125,2,FALSE)</f>
        <v>#REF!</v>
      </c>
      <c r="C567" s="9" t="str">
        <f>VLOOKUP(X567,[1]Proyectos!$B$2:$D$3,3,FALSE)</f>
        <v>CONSER</v>
      </c>
      <c r="D567" s="9" t="e">
        <f>VLOOKUP(#REF!,[1]Proyectos!$D$6:$E$9,2,FALSE)</f>
        <v>#REF!</v>
      </c>
      <c r="E567" s="9" t="e">
        <f>VLOOKUP(#REF!,[1]Proyectos!$B$12:$C$22,2,FALSE)</f>
        <v>#REF!</v>
      </c>
      <c r="F567" s="9" t="e">
        <f>VLOOKUP(#REF!,[1]Indi!$B$9:$C$36,2,FALSE)</f>
        <v>#REF!</v>
      </c>
      <c r="G567" s="9" t="str">
        <f>+IFERROR(IF(D567="MISIONAL",VLOOKUP(AC567,[1]Actividades!$B$12:$C$25,2,FALSE),IF(D567="TASAS",VLOOKUP(AC567,[1]Actividades!$B$26:$C$34,2,FALSE),IF(D567="MIPG",VLOOKUP(AC567,[1]Actividades!$B$35:$C$41,2,FALSE),IF(D567="INFRA",VLOOKUP(AC567,[1]Actividades!$B$42:$C$44,2,FALSE),"")))),"")</f>
        <v/>
      </c>
      <c r="H567" s="3"/>
      <c r="I567" s="7" t="s">
        <v>1029</v>
      </c>
      <c r="J567" s="10" t="s">
        <v>663</v>
      </c>
      <c r="K567" s="7" t="s">
        <v>84</v>
      </c>
      <c r="L567" s="7" t="s">
        <v>92</v>
      </c>
      <c r="M567" s="7" t="s">
        <v>13</v>
      </c>
      <c r="N567" s="7" t="s">
        <v>467</v>
      </c>
      <c r="O567" s="7" t="s">
        <v>7</v>
      </c>
      <c r="P567" s="145" t="s">
        <v>6</v>
      </c>
      <c r="Q567" s="146">
        <v>1406400330</v>
      </c>
      <c r="R567" s="35"/>
      <c r="S567" s="8">
        <v>133397185</v>
      </c>
      <c r="T567" s="8"/>
      <c r="U567" s="8"/>
      <c r="V567" s="35">
        <f t="shared" si="38"/>
        <v>1539797515</v>
      </c>
      <c r="W567" s="35">
        <f t="shared" si="39"/>
        <v>1539797515</v>
      </c>
      <c r="X567" s="26" t="s">
        <v>465</v>
      </c>
      <c r="Y567" s="10" t="s">
        <v>19</v>
      </c>
      <c r="Z567" s="147">
        <v>202300000000060</v>
      </c>
      <c r="AA567" s="10" t="s">
        <v>36</v>
      </c>
      <c r="AB567" s="10" t="str">
        <f t="shared" si="35"/>
        <v>3202010</v>
      </c>
      <c r="AC567" s="10"/>
      <c r="AD567" s="10" t="s">
        <v>181</v>
      </c>
      <c r="AE567" s="3"/>
      <c r="AF567" s="3"/>
      <c r="AG567" s="3"/>
      <c r="AH567" s="3"/>
      <c r="AI567" s="3"/>
      <c r="AJ567" s="3"/>
      <c r="AK567" s="3"/>
      <c r="AL567" s="3"/>
      <c r="AM567" s="3"/>
      <c r="AN567" s="3"/>
      <c r="AO567" s="3"/>
      <c r="AP567" s="3"/>
      <c r="AQ567" s="3"/>
      <c r="AR567" s="3"/>
    </row>
    <row r="568" spans="1:44" ht="51" customHeight="1" x14ac:dyDescent="0.3">
      <c r="A568" s="9" t="s">
        <v>0</v>
      </c>
      <c r="B568" s="9" t="e">
        <f>VLOOKUP(#REF!,[1]Dpto!$G$2:$I$1125,2,FALSE)</f>
        <v>#REF!</v>
      </c>
      <c r="C568" s="9" t="str">
        <f>VLOOKUP(X568,[1]Proyectos!$B$2:$D$3,3,FALSE)</f>
        <v>CONSER</v>
      </c>
      <c r="D568" s="9" t="e">
        <f>VLOOKUP(#REF!,[1]Proyectos!$D$6:$E$9,2,FALSE)</f>
        <v>#REF!</v>
      </c>
      <c r="E568" s="9" t="e">
        <f>VLOOKUP(#REF!,[1]Proyectos!$B$12:$C$22,2,FALSE)</f>
        <v>#REF!</v>
      </c>
      <c r="F568" s="9" t="e">
        <f>VLOOKUP(#REF!,[1]Indi!$B$9:$C$36,2,FALSE)</f>
        <v>#REF!</v>
      </c>
      <c r="G568" s="9" t="str">
        <f>+IFERROR(IF(D568="MISIONAL",VLOOKUP(AC568,[1]Actividades!$B$12:$C$25,2,FALSE),IF(D568="TASAS",VLOOKUP(AC568,[1]Actividades!$B$26:$C$34,2,FALSE),IF(D568="MIPG",VLOOKUP(AC568,[1]Actividades!$B$35:$C$41,2,FALSE),IF(D568="INFRA",VLOOKUP(AC568,[1]Actividades!$B$42:$C$44,2,FALSE),"")))),"")</f>
        <v/>
      </c>
      <c r="H568" s="3"/>
      <c r="I568" s="7" t="s">
        <v>1030</v>
      </c>
      <c r="J568" s="10" t="s">
        <v>663</v>
      </c>
      <c r="K568" s="7" t="s">
        <v>84</v>
      </c>
      <c r="L568" s="7" t="s">
        <v>92</v>
      </c>
      <c r="M568" s="7" t="s">
        <v>13</v>
      </c>
      <c r="N568" s="7" t="s">
        <v>467</v>
      </c>
      <c r="O568" s="7" t="s">
        <v>7</v>
      </c>
      <c r="P568" s="10" t="s">
        <v>6</v>
      </c>
      <c r="Q568" s="146">
        <v>1217037830</v>
      </c>
      <c r="R568" s="35"/>
      <c r="S568" s="8">
        <v>8440984</v>
      </c>
      <c r="T568" s="8"/>
      <c r="U568" s="8"/>
      <c r="V568" s="35">
        <f t="shared" si="38"/>
        <v>1225478814</v>
      </c>
      <c r="W568" s="35">
        <f t="shared" si="39"/>
        <v>1225478814</v>
      </c>
      <c r="X568" s="26" t="s">
        <v>465</v>
      </c>
      <c r="Y568" s="10" t="s">
        <v>19</v>
      </c>
      <c r="Z568" s="147">
        <v>202300000000060</v>
      </c>
      <c r="AA568" s="10" t="s">
        <v>493</v>
      </c>
      <c r="AB568" s="10" t="str">
        <f t="shared" si="35"/>
        <v>3202032</v>
      </c>
      <c r="AC568" s="10"/>
      <c r="AD568" s="10" t="s">
        <v>128</v>
      </c>
      <c r="AE568" s="3"/>
      <c r="AF568" s="3"/>
      <c r="AG568" s="3"/>
      <c r="AH568" s="3"/>
      <c r="AI568" s="3"/>
      <c r="AJ568" s="3"/>
      <c r="AK568" s="3"/>
      <c r="AL568" s="3"/>
      <c r="AM568" s="3"/>
      <c r="AN568" s="3"/>
      <c r="AO568" s="3"/>
      <c r="AP568" s="3"/>
      <c r="AQ568" s="3"/>
      <c r="AR568" s="3"/>
    </row>
    <row r="569" spans="1:44" ht="51" customHeight="1" x14ac:dyDescent="0.3">
      <c r="A569" s="9" t="s">
        <v>0</v>
      </c>
      <c r="B569" s="9" t="e">
        <f>VLOOKUP(#REF!,[1]Dpto!$G$2:$I$1125,2,FALSE)</f>
        <v>#REF!</v>
      </c>
      <c r="C569" s="9" t="str">
        <f>VLOOKUP(X569,[1]Proyectos!$B$2:$D$3,3,FALSE)</f>
        <v>CONSER</v>
      </c>
      <c r="D569" s="9" t="e">
        <f>VLOOKUP(#REF!,[1]Proyectos!$D$6:$E$9,2,FALSE)</f>
        <v>#REF!</v>
      </c>
      <c r="E569" s="9" t="e">
        <f>VLOOKUP(#REF!,[1]Proyectos!$B$12:$C$22,2,FALSE)</f>
        <v>#REF!</v>
      </c>
      <c r="F569" s="9" t="e">
        <f>VLOOKUP(#REF!,[1]Indi!$B$9:$C$36,2,FALSE)</f>
        <v>#REF!</v>
      </c>
      <c r="G569" s="9" t="str">
        <f>+IFERROR(IF(D569="MISIONAL",VLOOKUP(AC569,[1]Actividades!$B$12:$C$25,2,FALSE),IF(D569="TASAS",VLOOKUP(AC569,[1]Actividades!$B$26:$C$34,2,FALSE),IF(D569="MIPG",VLOOKUP(AC569,[1]Actividades!$B$35:$C$41,2,FALSE),IF(D569="INFRA",VLOOKUP(AC569,[1]Actividades!$B$42:$C$44,2,FALSE),"")))),"")</f>
        <v/>
      </c>
      <c r="H569" s="3"/>
      <c r="I569" s="7" t="s">
        <v>1031</v>
      </c>
      <c r="J569" s="10" t="s">
        <v>663</v>
      </c>
      <c r="K569" s="7" t="s">
        <v>84</v>
      </c>
      <c r="L569" s="7" t="s">
        <v>92</v>
      </c>
      <c r="M569" s="7" t="s">
        <v>8</v>
      </c>
      <c r="N569" s="7" t="s">
        <v>467</v>
      </c>
      <c r="O569" s="7" t="s">
        <v>7</v>
      </c>
      <c r="P569" s="10" t="s">
        <v>6</v>
      </c>
      <c r="Q569" s="146">
        <v>15000000</v>
      </c>
      <c r="R569" s="35"/>
      <c r="S569" s="8"/>
      <c r="T569" s="8"/>
      <c r="U569" s="8"/>
      <c r="V569" s="35">
        <f t="shared" si="38"/>
        <v>15000000</v>
      </c>
      <c r="W569" s="35">
        <f t="shared" si="39"/>
        <v>15000000</v>
      </c>
      <c r="X569" s="26" t="s">
        <v>465</v>
      </c>
      <c r="Y569" s="10" t="s">
        <v>19</v>
      </c>
      <c r="Z569" s="147">
        <v>202300000000060</v>
      </c>
      <c r="AA569" s="10" t="s">
        <v>493</v>
      </c>
      <c r="AB569" s="10" t="str">
        <f t="shared" si="35"/>
        <v>3202032</v>
      </c>
      <c r="AC569" s="10"/>
      <c r="AD569" s="10" t="s">
        <v>128</v>
      </c>
      <c r="AE569" s="3"/>
      <c r="AF569" s="3"/>
      <c r="AG569" s="3"/>
      <c r="AH569" s="3"/>
      <c r="AI569" s="3"/>
      <c r="AJ569" s="3"/>
      <c r="AK569" s="3"/>
      <c r="AL569" s="3"/>
      <c r="AM569" s="3"/>
      <c r="AN569" s="3"/>
      <c r="AO569" s="3"/>
      <c r="AP569" s="3"/>
      <c r="AQ569" s="3"/>
      <c r="AR569" s="3"/>
    </row>
    <row r="570" spans="1:44" ht="51" customHeight="1" x14ac:dyDescent="0.3">
      <c r="A570" s="9" t="s">
        <v>0</v>
      </c>
      <c r="B570" s="9" t="e">
        <f>VLOOKUP(#REF!,[1]Dpto!$G$2:$I$1125,2,FALSE)</f>
        <v>#REF!</v>
      </c>
      <c r="C570" s="9" t="str">
        <f>VLOOKUP(X570,[1]Proyectos!$B$2:$D$3,3,FALSE)</f>
        <v>CONSER</v>
      </c>
      <c r="D570" s="9" t="e">
        <f>VLOOKUP(#REF!,[1]Proyectos!$D$6:$E$9,2,FALSE)</f>
        <v>#REF!</v>
      </c>
      <c r="E570" s="9" t="e">
        <f>VLOOKUP(#REF!,[1]Proyectos!$B$12:$C$22,2,FALSE)</f>
        <v>#REF!</v>
      </c>
      <c r="F570" s="9" t="e">
        <f>VLOOKUP(#REF!,[1]Indi!$B$9:$C$36,2,FALSE)</f>
        <v>#REF!</v>
      </c>
      <c r="G570" s="9" t="str">
        <f>+IFERROR(IF(D570="MISIONAL",VLOOKUP(AC570,[1]Actividades!$B$12:$C$25,2,FALSE),IF(D570="TASAS",VLOOKUP(AC570,[1]Actividades!$B$26:$C$34,2,FALSE),IF(D570="MIPG",VLOOKUP(AC570,[1]Actividades!$B$35:$C$41,2,FALSE),IF(D570="INFRA",VLOOKUP(AC570,[1]Actividades!$B$42:$C$44,2,FALSE),"")))),"")</f>
        <v/>
      </c>
      <c r="H570" s="3"/>
      <c r="I570" s="7" t="s">
        <v>1032</v>
      </c>
      <c r="J570" s="10" t="s">
        <v>663</v>
      </c>
      <c r="K570" s="7" t="s">
        <v>84</v>
      </c>
      <c r="L570" s="7" t="s">
        <v>92</v>
      </c>
      <c r="M570" s="7" t="s">
        <v>13</v>
      </c>
      <c r="N570" s="7" t="s">
        <v>467</v>
      </c>
      <c r="O570" s="7" t="s">
        <v>7</v>
      </c>
      <c r="P570" s="10" t="s">
        <v>6</v>
      </c>
      <c r="Q570" s="146">
        <v>95616000</v>
      </c>
      <c r="R570" s="35"/>
      <c r="S570" s="8"/>
      <c r="T570" s="8"/>
      <c r="U570" s="8"/>
      <c r="V570" s="35">
        <f t="shared" si="38"/>
        <v>95616000</v>
      </c>
      <c r="W570" s="35">
        <f t="shared" si="39"/>
        <v>95616000</v>
      </c>
      <c r="X570" s="26" t="s">
        <v>465</v>
      </c>
      <c r="Y570" s="10" t="s">
        <v>19</v>
      </c>
      <c r="Z570" s="147">
        <v>202300000000060</v>
      </c>
      <c r="AA570" s="10" t="s">
        <v>17</v>
      </c>
      <c r="AB570" s="10" t="str">
        <f t="shared" si="35"/>
        <v>3202052</v>
      </c>
      <c r="AC570" s="10"/>
      <c r="AD570" s="10" t="s">
        <v>495</v>
      </c>
      <c r="AE570" s="3"/>
      <c r="AF570" s="3"/>
      <c r="AG570" s="3"/>
      <c r="AH570" s="3"/>
      <c r="AI570" s="3"/>
      <c r="AJ570" s="3"/>
      <c r="AK570" s="3"/>
      <c r="AL570" s="3"/>
      <c r="AM570" s="3"/>
      <c r="AN570" s="3"/>
      <c r="AO570" s="3"/>
      <c r="AP570" s="3"/>
      <c r="AQ570" s="3"/>
      <c r="AR570" s="3"/>
    </row>
    <row r="571" spans="1:44" ht="51" customHeight="1" x14ac:dyDescent="0.3">
      <c r="A571" s="9" t="s">
        <v>0</v>
      </c>
      <c r="B571" s="9" t="e">
        <f>VLOOKUP(#REF!,[1]Dpto!$G$2:$I$1125,2,FALSE)</f>
        <v>#REF!</v>
      </c>
      <c r="C571" s="9" t="str">
        <f>VLOOKUP(X571,[1]Proyectos!$B$2:$D$3,3,FALSE)</f>
        <v>CONSER</v>
      </c>
      <c r="D571" s="9" t="e">
        <f>VLOOKUP(#REF!,[1]Proyectos!$D$6:$E$9,2,FALSE)</f>
        <v>#REF!</v>
      </c>
      <c r="E571" s="9" t="e">
        <f>VLOOKUP(#REF!,[1]Proyectos!$B$12:$C$22,2,FALSE)</f>
        <v>#REF!</v>
      </c>
      <c r="F571" s="9" t="e">
        <f>VLOOKUP(#REF!,[1]Indi!$B$9:$C$36,2,FALSE)</f>
        <v>#REF!</v>
      </c>
      <c r="G571" s="9" t="str">
        <f>+IFERROR(IF(D571="MISIONAL",VLOOKUP(AC571,[1]Actividades!$B$12:$C$25,2,FALSE),IF(D571="TASAS",VLOOKUP(AC571,[1]Actividades!$B$26:$C$34,2,FALSE),IF(D571="MIPG",VLOOKUP(AC571,[1]Actividades!$B$35:$C$41,2,FALSE),IF(D571="INFRA",VLOOKUP(AC571,[1]Actividades!$B$42:$C$44,2,FALSE),"")))),"")</f>
        <v/>
      </c>
      <c r="H571" s="3"/>
      <c r="I571" s="7" t="s">
        <v>1033</v>
      </c>
      <c r="J571" s="10" t="s">
        <v>663</v>
      </c>
      <c r="K571" s="7" t="s">
        <v>84</v>
      </c>
      <c r="L571" s="7" t="s">
        <v>92</v>
      </c>
      <c r="M571" s="149" t="s">
        <v>13</v>
      </c>
      <c r="N571" s="7" t="s">
        <v>467</v>
      </c>
      <c r="O571" s="7" t="s">
        <v>7</v>
      </c>
      <c r="P571" s="10" t="s">
        <v>6</v>
      </c>
      <c r="Q571" s="146">
        <v>94211334</v>
      </c>
      <c r="R571" s="35"/>
      <c r="S571" s="8"/>
      <c r="T571" s="8"/>
      <c r="U571" s="8"/>
      <c r="V571" s="35">
        <f t="shared" si="38"/>
        <v>94211334</v>
      </c>
      <c r="W571" s="35">
        <f t="shared" si="39"/>
        <v>94211334</v>
      </c>
      <c r="X571" s="26" t="s">
        <v>465</v>
      </c>
      <c r="Y571" s="10" t="s">
        <v>19</v>
      </c>
      <c r="Z571" s="147">
        <v>202300000000060</v>
      </c>
      <c r="AA571" s="10" t="s">
        <v>39</v>
      </c>
      <c r="AB571" s="10" t="str">
        <f t="shared" si="35"/>
        <v>3202055</v>
      </c>
      <c r="AC571" s="10"/>
      <c r="AD571" s="10" t="s">
        <v>1091</v>
      </c>
      <c r="AE571" s="3"/>
      <c r="AF571" s="3"/>
      <c r="AG571" s="3"/>
      <c r="AH571" s="3"/>
      <c r="AI571" s="3"/>
      <c r="AJ571" s="3"/>
      <c r="AK571" s="3"/>
      <c r="AL571" s="3"/>
      <c r="AM571" s="3"/>
      <c r="AN571" s="3"/>
      <c r="AO571" s="3"/>
      <c r="AP571" s="3"/>
      <c r="AQ571" s="3"/>
      <c r="AR571" s="3"/>
    </row>
    <row r="572" spans="1:44" ht="51" customHeight="1" x14ac:dyDescent="0.3">
      <c r="A572" s="9" t="s">
        <v>0</v>
      </c>
      <c r="B572" s="9" t="e">
        <f>VLOOKUP(#REF!,[1]Dpto!$G$2:$I$1125,2,FALSE)</f>
        <v>#REF!</v>
      </c>
      <c r="C572" s="9" t="str">
        <f>VLOOKUP(X572,[1]Proyectos!$B$2:$D$3,3,FALSE)</f>
        <v>CONSER</v>
      </c>
      <c r="D572" s="9" t="e">
        <f>VLOOKUP(#REF!,[1]Proyectos!$D$6:$E$9,2,FALSE)</f>
        <v>#REF!</v>
      </c>
      <c r="E572" s="9" t="e">
        <f>VLOOKUP(#REF!,[1]Proyectos!$B$12:$C$22,2,FALSE)</f>
        <v>#REF!</v>
      </c>
      <c r="F572" s="9" t="e">
        <f>VLOOKUP(#REF!,[1]Indi!$B$9:$C$36,2,FALSE)</f>
        <v>#REF!</v>
      </c>
      <c r="G572" s="9" t="str">
        <f>+IFERROR(IF(D572="MISIONAL",VLOOKUP(AC572,[1]Actividades!$B$12:$C$25,2,FALSE),IF(D572="TASAS",VLOOKUP(AC572,[1]Actividades!$B$26:$C$34,2,FALSE),IF(D572="MIPG",VLOOKUP(AC572,[1]Actividades!$B$35:$C$41,2,FALSE),IF(D572="INFRA",VLOOKUP(AC572,[1]Actividades!$B$42:$C$44,2,FALSE),"")))),"")</f>
        <v/>
      </c>
      <c r="H572" s="3"/>
      <c r="I572" s="7" t="s">
        <v>1034</v>
      </c>
      <c r="J572" s="10" t="s">
        <v>663</v>
      </c>
      <c r="K572" s="7" t="s">
        <v>84</v>
      </c>
      <c r="L572" s="7" t="s">
        <v>92</v>
      </c>
      <c r="M572" s="149" t="s">
        <v>13</v>
      </c>
      <c r="N572" s="7" t="s">
        <v>467</v>
      </c>
      <c r="O572" s="7" t="s">
        <v>7</v>
      </c>
      <c r="P572" s="10" t="s">
        <v>6</v>
      </c>
      <c r="Q572" s="146">
        <v>176137500</v>
      </c>
      <c r="R572" s="35"/>
      <c r="S572" s="8">
        <v>42948832</v>
      </c>
      <c r="T572" s="8"/>
      <c r="U572" s="8"/>
      <c r="V572" s="35">
        <f t="shared" si="38"/>
        <v>219086332</v>
      </c>
      <c r="W572" s="35">
        <f t="shared" si="39"/>
        <v>219086332</v>
      </c>
      <c r="X572" s="26" t="s">
        <v>465</v>
      </c>
      <c r="Y572" s="10" t="s">
        <v>19</v>
      </c>
      <c r="Z572" s="147">
        <v>202300000000060</v>
      </c>
      <c r="AA572" s="10" t="s">
        <v>496</v>
      </c>
      <c r="AB572" s="10" t="str">
        <f t="shared" si="35"/>
        <v>3202056</v>
      </c>
      <c r="AC572" s="10"/>
      <c r="AD572" s="10" t="s">
        <v>129</v>
      </c>
      <c r="AE572" s="3"/>
      <c r="AF572" s="3"/>
      <c r="AG572" s="3"/>
      <c r="AH572" s="3"/>
      <c r="AI572" s="3"/>
      <c r="AJ572" s="3"/>
      <c r="AK572" s="3"/>
      <c r="AL572" s="3"/>
      <c r="AM572" s="3"/>
      <c r="AN572" s="3"/>
      <c r="AO572" s="3"/>
      <c r="AP572" s="3"/>
      <c r="AQ572" s="3"/>
      <c r="AR572" s="3"/>
    </row>
    <row r="573" spans="1:44" ht="51" customHeight="1" x14ac:dyDescent="0.3">
      <c r="A573" s="9" t="s">
        <v>0</v>
      </c>
      <c r="B573" s="9" t="e">
        <f>VLOOKUP(#REF!,[1]Dpto!$G$2:$I$1125,2,FALSE)</f>
        <v>#REF!</v>
      </c>
      <c r="C573" s="9" t="str">
        <f>VLOOKUP(X573,[1]Proyectos!$B$2:$D$3,3,FALSE)</f>
        <v>CONSER</v>
      </c>
      <c r="D573" s="9" t="e">
        <f>VLOOKUP(#REF!,[1]Proyectos!$D$6:$E$9,2,FALSE)</f>
        <v>#REF!</v>
      </c>
      <c r="E573" s="9" t="e">
        <f>VLOOKUP(#REF!,[1]Proyectos!$B$12:$C$22,2,FALSE)</f>
        <v>#REF!</v>
      </c>
      <c r="F573" s="9" t="e">
        <f>VLOOKUP(#REF!,[1]Indi!$B$9:$C$36,2,FALSE)</f>
        <v>#REF!</v>
      </c>
      <c r="G573" s="9" t="str">
        <f>+IFERROR(IF(D573="MISIONAL",VLOOKUP(AC573,[1]Actividades!$B$12:$C$25,2,FALSE),IF(D573="TASAS",VLOOKUP(AC573,[1]Actividades!$B$26:$C$34,2,FALSE),IF(D573="MIPG",VLOOKUP(AC573,[1]Actividades!$B$35:$C$41,2,FALSE),IF(D573="INFRA",VLOOKUP(AC573,[1]Actividades!$B$42:$C$44,2,FALSE),"")))),"")</f>
        <v/>
      </c>
      <c r="H573" s="3"/>
      <c r="I573" s="7" t="s">
        <v>1035</v>
      </c>
      <c r="J573" s="10" t="s">
        <v>663</v>
      </c>
      <c r="K573" s="7" t="s">
        <v>84</v>
      </c>
      <c r="L573" s="7" t="s">
        <v>92</v>
      </c>
      <c r="M573" s="149" t="s">
        <v>13</v>
      </c>
      <c r="N573" s="7" t="s">
        <v>467</v>
      </c>
      <c r="O573" s="7" t="s">
        <v>7</v>
      </c>
      <c r="P573" s="10" t="s">
        <v>6</v>
      </c>
      <c r="Q573" s="146">
        <v>28254233</v>
      </c>
      <c r="R573" s="35"/>
      <c r="S573" s="8">
        <v>1196433</v>
      </c>
      <c r="T573" s="8"/>
      <c r="U573" s="8"/>
      <c r="V573" s="35">
        <f t="shared" si="38"/>
        <v>29450666</v>
      </c>
      <c r="W573" s="35">
        <f t="shared" si="39"/>
        <v>29450666</v>
      </c>
      <c r="X573" s="26" t="s">
        <v>465</v>
      </c>
      <c r="Y573" s="10" t="s">
        <v>19</v>
      </c>
      <c r="Z573" s="147">
        <v>202300000000060</v>
      </c>
      <c r="AA573" s="10" t="s">
        <v>24</v>
      </c>
      <c r="AB573" s="10" t="str">
        <f t="shared" si="35"/>
        <v>3202060</v>
      </c>
      <c r="AC573" s="10"/>
      <c r="AD573" s="10" t="s">
        <v>239</v>
      </c>
      <c r="AE573" s="3"/>
      <c r="AF573" s="3"/>
      <c r="AG573" s="3"/>
      <c r="AH573" s="3"/>
      <c r="AI573" s="3"/>
      <c r="AJ573" s="3"/>
      <c r="AK573" s="3"/>
      <c r="AL573" s="3"/>
      <c r="AM573" s="3"/>
      <c r="AN573" s="3"/>
      <c r="AO573" s="3"/>
      <c r="AP573" s="3"/>
      <c r="AQ573" s="3"/>
      <c r="AR573" s="3"/>
    </row>
    <row r="574" spans="1:44" ht="51" customHeight="1" x14ac:dyDescent="0.3">
      <c r="A574" s="9" t="s">
        <v>0</v>
      </c>
      <c r="B574" s="9" t="e">
        <f>VLOOKUP(#REF!,[1]Dpto!$G$2:$I$1125,2,FALSE)</f>
        <v>#REF!</v>
      </c>
      <c r="C574" s="9" t="str">
        <f>VLOOKUP(X574,[1]Proyectos!$B$2:$D$3,3,FALSE)</f>
        <v>CONSER</v>
      </c>
      <c r="D574" s="9" t="e">
        <f>VLOOKUP(#REF!,[1]Proyectos!$D$6:$E$9,2,FALSE)</f>
        <v>#REF!</v>
      </c>
      <c r="E574" s="9" t="e">
        <f>VLOOKUP(#REF!,[1]Proyectos!$B$12:$C$22,2,FALSE)</f>
        <v>#REF!</v>
      </c>
      <c r="F574" s="9" t="e">
        <f>VLOOKUP(#REF!,[1]Indi!$B$9:$C$36,2,FALSE)</f>
        <v>#REF!</v>
      </c>
      <c r="G574" s="9" t="str">
        <f>+IFERROR(IF(D574="MISIONAL",VLOOKUP(AC574,[1]Actividades!$B$12:$C$25,2,FALSE),IF(D574="TASAS",VLOOKUP(AC574,[1]Actividades!$B$26:$C$34,2,FALSE),IF(D574="MIPG",VLOOKUP(AC574,[1]Actividades!$B$35:$C$41,2,FALSE),IF(D574="INFRA",VLOOKUP(AC574,[1]Actividades!$B$42:$C$44,2,FALSE),"")))),"")</f>
        <v/>
      </c>
      <c r="H574" s="3"/>
      <c r="I574" s="7" t="s">
        <v>1036</v>
      </c>
      <c r="J574" s="10" t="s">
        <v>663</v>
      </c>
      <c r="K574" s="7" t="s">
        <v>84</v>
      </c>
      <c r="L574" s="7" t="s">
        <v>90</v>
      </c>
      <c r="M574" s="7" t="s">
        <v>13</v>
      </c>
      <c r="N574" s="7" t="s">
        <v>467</v>
      </c>
      <c r="O574" s="7" t="s">
        <v>7</v>
      </c>
      <c r="P574" s="10" t="s">
        <v>6</v>
      </c>
      <c r="Q574" s="146">
        <v>77152522</v>
      </c>
      <c r="R574" s="35">
        <v>1942522</v>
      </c>
      <c r="S574" s="8"/>
      <c r="T574" s="8"/>
      <c r="U574" s="8"/>
      <c r="V574" s="35">
        <f t="shared" si="38"/>
        <v>75210000</v>
      </c>
      <c r="W574" s="35">
        <f t="shared" si="39"/>
        <v>75210000</v>
      </c>
      <c r="X574" s="26" t="s">
        <v>465</v>
      </c>
      <c r="Y574" s="10" t="s">
        <v>19</v>
      </c>
      <c r="Z574" s="147">
        <v>202300000000060</v>
      </c>
      <c r="AA574" s="10" t="s">
        <v>30</v>
      </c>
      <c r="AB574" s="10" t="str">
        <f t="shared" si="35"/>
        <v>3202008</v>
      </c>
      <c r="AC574" s="10"/>
      <c r="AD574" s="10" t="s">
        <v>492</v>
      </c>
      <c r="AE574" s="3"/>
      <c r="AF574" s="3"/>
      <c r="AG574" s="3"/>
      <c r="AH574" s="3"/>
      <c r="AI574" s="3"/>
      <c r="AJ574" s="3"/>
      <c r="AK574" s="3"/>
      <c r="AL574" s="3"/>
      <c r="AM574" s="3"/>
      <c r="AN574" s="3"/>
      <c r="AO574" s="3"/>
      <c r="AP574" s="3"/>
      <c r="AQ574" s="3"/>
      <c r="AR574" s="3"/>
    </row>
    <row r="575" spans="1:44" ht="51" customHeight="1" x14ac:dyDescent="0.3">
      <c r="A575" s="9" t="s">
        <v>0</v>
      </c>
      <c r="B575" s="9" t="e">
        <f>VLOOKUP(#REF!,[1]Dpto!$G$2:$I$1125,2,FALSE)</f>
        <v>#REF!</v>
      </c>
      <c r="C575" s="9" t="str">
        <f>VLOOKUP(X575,[1]Proyectos!$B$2:$D$3,3,FALSE)</f>
        <v>CONSER</v>
      </c>
      <c r="D575" s="9" t="e">
        <f>VLOOKUP(#REF!,[1]Proyectos!$D$6:$E$9,2,FALSE)</f>
        <v>#REF!</v>
      </c>
      <c r="E575" s="9" t="e">
        <f>VLOOKUP(#REF!,[1]Proyectos!$B$12:$C$22,2,FALSE)</f>
        <v>#REF!</v>
      </c>
      <c r="F575" s="9" t="e">
        <f>VLOOKUP(#REF!,[1]Indi!$B$9:$C$36,2,FALSE)</f>
        <v>#REF!</v>
      </c>
      <c r="G575" s="9" t="str">
        <f>+IFERROR(IF(D575="MISIONAL",VLOOKUP(AC575,[1]Actividades!$B$12:$C$25,2,FALSE),IF(D575="TASAS",VLOOKUP(AC575,[1]Actividades!$B$26:$C$34,2,FALSE),IF(D575="MIPG",VLOOKUP(AC575,[1]Actividades!$B$35:$C$41,2,FALSE),IF(D575="INFRA",VLOOKUP(AC575,[1]Actividades!$B$42:$C$44,2,FALSE),"")))),"")</f>
        <v/>
      </c>
      <c r="H575" s="3"/>
      <c r="I575" s="7" t="s">
        <v>1037</v>
      </c>
      <c r="J575" s="10" t="s">
        <v>663</v>
      </c>
      <c r="K575" s="7" t="s">
        <v>84</v>
      </c>
      <c r="L575" s="7" t="s">
        <v>90</v>
      </c>
      <c r="M575" s="7" t="s">
        <v>103</v>
      </c>
      <c r="N575" s="7" t="s">
        <v>466</v>
      </c>
      <c r="O575" s="7" t="s">
        <v>7</v>
      </c>
      <c r="P575" s="10" t="s">
        <v>6</v>
      </c>
      <c r="Q575" s="146">
        <v>66915767</v>
      </c>
      <c r="R575" s="35"/>
      <c r="S575" s="8"/>
      <c r="T575" s="8"/>
      <c r="U575" s="8"/>
      <c r="V575" s="35">
        <f t="shared" si="38"/>
        <v>66915767</v>
      </c>
      <c r="W575" s="35">
        <f t="shared" si="39"/>
        <v>66915767</v>
      </c>
      <c r="X575" s="26" t="s">
        <v>465</v>
      </c>
      <c r="Y575" s="10" t="s">
        <v>19</v>
      </c>
      <c r="Z575" s="147">
        <v>202300000000060</v>
      </c>
      <c r="AA575" s="10" t="s">
        <v>36</v>
      </c>
      <c r="AB575" s="10" t="str">
        <f t="shared" si="35"/>
        <v>3202010</v>
      </c>
      <c r="AC575" s="10"/>
      <c r="AD575" s="10" t="s">
        <v>181</v>
      </c>
      <c r="AE575" s="3"/>
      <c r="AF575" s="3"/>
      <c r="AG575" s="3"/>
      <c r="AH575" s="3"/>
      <c r="AI575" s="3"/>
      <c r="AJ575" s="3"/>
      <c r="AK575" s="3"/>
      <c r="AL575" s="3"/>
      <c r="AM575" s="3"/>
      <c r="AN575" s="3"/>
      <c r="AO575" s="3"/>
      <c r="AP575" s="3"/>
      <c r="AQ575" s="3"/>
      <c r="AR575" s="3"/>
    </row>
    <row r="576" spans="1:44" ht="51" customHeight="1" x14ac:dyDescent="0.3">
      <c r="A576" s="9" t="s">
        <v>0</v>
      </c>
      <c r="B576" s="9" t="e">
        <f>VLOOKUP(#REF!,[1]Dpto!$G$2:$I$1125,2,FALSE)</f>
        <v>#REF!</v>
      </c>
      <c r="C576" s="9" t="str">
        <f>VLOOKUP(X576,[1]Proyectos!$B$2:$D$3,3,FALSE)</f>
        <v>CONSER</v>
      </c>
      <c r="D576" s="9" t="e">
        <f>VLOOKUP(#REF!,[1]Proyectos!$D$6:$E$9,2,FALSE)</f>
        <v>#REF!</v>
      </c>
      <c r="E576" s="9" t="e">
        <f>VLOOKUP(#REF!,[1]Proyectos!$B$12:$C$22,2,FALSE)</f>
        <v>#REF!</v>
      </c>
      <c r="F576" s="9" t="e">
        <f>VLOOKUP(#REF!,[1]Indi!$B$9:$C$36,2,FALSE)</f>
        <v>#REF!</v>
      </c>
      <c r="G576" s="9" t="str">
        <f>+IFERROR(IF(D576="MISIONAL",VLOOKUP(AC576,[1]Actividades!$B$12:$C$25,2,FALSE),IF(D576="TASAS",VLOOKUP(AC576,[1]Actividades!$B$26:$C$34,2,FALSE),IF(D576="MIPG",VLOOKUP(AC576,[1]Actividades!$B$35:$C$41,2,FALSE),IF(D576="INFRA",VLOOKUP(AC576,[1]Actividades!$B$42:$C$44,2,FALSE),"")))),"")</f>
        <v/>
      </c>
      <c r="H576" s="3"/>
      <c r="I576" s="7" t="s">
        <v>1038</v>
      </c>
      <c r="J576" s="10" t="s">
        <v>663</v>
      </c>
      <c r="K576" s="7" t="s">
        <v>84</v>
      </c>
      <c r="L576" s="7" t="s">
        <v>90</v>
      </c>
      <c r="M576" s="7" t="s">
        <v>103</v>
      </c>
      <c r="N576" s="7" t="s">
        <v>466</v>
      </c>
      <c r="O576" s="7" t="s">
        <v>7</v>
      </c>
      <c r="P576" s="145" t="s">
        <v>6</v>
      </c>
      <c r="Q576" s="146">
        <v>374740901</v>
      </c>
      <c r="R576" s="242">
        <v>20000000</v>
      </c>
      <c r="S576" s="8"/>
      <c r="T576" s="8">
        <v>42000000</v>
      </c>
      <c r="U576" s="8">
        <v>42000000</v>
      </c>
      <c r="V576" s="35">
        <f t="shared" si="38"/>
        <v>354740901</v>
      </c>
      <c r="W576" s="35">
        <f t="shared" si="39"/>
        <v>354740901</v>
      </c>
      <c r="X576" s="26" t="s">
        <v>465</v>
      </c>
      <c r="Y576" s="10" t="s">
        <v>19</v>
      </c>
      <c r="Z576" s="147">
        <v>202300000000060</v>
      </c>
      <c r="AA576" s="10" t="s">
        <v>493</v>
      </c>
      <c r="AB576" s="10" t="str">
        <f t="shared" si="35"/>
        <v>3202032</v>
      </c>
      <c r="AC576" s="10"/>
      <c r="AD576" s="10" t="s">
        <v>128</v>
      </c>
      <c r="AE576" s="3"/>
      <c r="AF576" s="3"/>
      <c r="AG576" s="3"/>
      <c r="AH576" s="3"/>
      <c r="AI576" s="3"/>
      <c r="AJ576" s="3"/>
      <c r="AK576" s="3"/>
      <c r="AL576" s="3"/>
      <c r="AM576" s="3"/>
      <c r="AN576" s="3"/>
      <c r="AO576" s="3"/>
      <c r="AP576" s="3"/>
      <c r="AQ576" s="3"/>
      <c r="AR576" s="3"/>
    </row>
    <row r="577" spans="1:44" ht="51" customHeight="1" x14ac:dyDescent="0.3">
      <c r="A577" s="9" t="s">
        <v>0</v>
      </c>
      <c r="B577" s="9" t="e">
        <f>VLOOKUP(#REF!,[1]Dpto!$G$2:$I$1125,2,FALSE)</f>
        <v>#REF!</v>
      </c>
      <c r="C577" s="9" t="str">
        <f>VLOOKUP(X577,[1]Proyectos!$B$2:$D$3,3,FALSE)</f>
        <v>CONSER</v>
      </c>
      <c r="D577" s="9" t="e">
        <f>VLOOKUP(#REF!,[1]Proyectos!$D$6:$E$9,2,FALSE)</f>
        <v>#REF!</v>
      </c>
      <c r="E577" s="9" t="e">
        <f>VLOOKUP(#REF!,[1]Proyectos!$B$12:$C$22,2,FALSE)</f>
        <v>#REF!</v>
      </c>
      <c r="F577" s="9" t="e">
        <f>VLOOKUP(#REF!,[1]Indi!$B$9:$C$36,2,FALSE)</f>
        <v>#REF!</v>
      </c>
      <c r="G577" s="9" t="str">
        <f>+IFERROR(IF(D577="MISIONAL",VLOOKUP(AC577,[1]Actividades!$B$12:$C$25,2,FALSE),IF(D577="TASAS",VLOOKUP(AC577,[1]Actividades!$B$26:$C$34,2,FALSE),IF(D577="MIPG",VLOOKUP(AC577,[1]Actividades!$B$35:$C$41,2,FALSE),IF(D577="INFRA",VLOOKUP(AC577,[1]Actividades!$B$42:$C$44,2,FALSE),"")))),"")</f>
        <v/>
      </c>
      <c r="H577" s="3"/>
      <c r="I577" s="7" t="s">
        <v>1039</v>
      </c>
      <c r="J577" s="10" t="s">
        <v>663</v>
      </c>
      <c r="K577" s="7" t="s">
        <v>84</v>
      </c>
      <c r="L577" s="7" t="s">
        <v>90</v>
      </c>
      <c r="M577" s="7" t="s">
        <v>8</v>
      </c>
      <c r="N577" s="7" t="s">
        <v>467</v>
      </c>
      <c r="O577" s="7" t="s">
        <v>7</v>
      </c>
      <c r="P577" s="10" t="s">
        <v>6</v>
      </c>
      <c r="Q577" s="146">
        <v>15000000</v>
      </c>
      <c r="R577" s="35"/>
      <c r="S577" s="8"/>
      <c r="T577" s="8"/>
      <c r="U577" s="8"/>
      <c r="V577" s="35">
        <f t="shared" si="38"/>
        <v>15000000</v>
      </c>
      <c r="W577" s="35">
        <f t="shared" si="39"/>
        <v>15000000</v>
      </c>
      <c r="X577" s="26" t="s">
        <v>465</v>
      </c>
      <c r="Y577" s="10" t="s">
        <v>19</v>
      </c>
      <c r="Z577" s="147">
        <v>202300000000060</v>
      </c>
      <c r="AA577" s="10" t="s">
        <v>493</v>
      </c>
      <c r="AB577" s="10" t="str">
        <f t="shared" si="35"/>
        <v>3202032</v>
      </c>
      <c r="AC577" s="10"/>
      <c r="AD577" s="10" t="s">
        <v>128</v>
      </c>
      <c r="AE577" s="3"/>
      <c r="AF577" s="3"/>
      <c r="AG577" s="3"/>
      <c r="AH577" s="3"/>
      <c r="AI577" s="3"/>
      <c r="AJ577" s="3"/>
      <c r="AK577" s="3"/>
      <c r="AL577" s="3"/>
      <c r="AM577" s="3"/>
      <c r="AN577" s="3"/>
      <c r="AO577" s="3"/>
      <c r="AP577" s="3"/>
      <c r="AQ577" s="3"/>
      <c r="AR577" s="3"/>
    </row>
    <row r="578" spans="1:44" ht="51" customHeight="1" x14ac:dyDescent="0.3">
      <c r="A578" s="9" t="s">
        <v>0</v>
      </c>
      <c r="B578" s="9" t="e">
        <f>VLOOKUP(#REF!,[1]Dpto!$G$2:$I$1125,2,FALSE)</f>
        <v>#REF!</v>
      </c>
      <c r="C578" s="9" t="str">
        <f>VLOOKUP(X578,[1]Proyectos!$B$2:$D$3,3,FALSE)</f>
        <v>CONSER</v>
      </c>
      <c r="D578" s="9" t="e">
        <f>VLOOKUP(#REF!,[1]Proyectos!$D$6:$E$9,2,FALSE)</f>
        <v>#REF!</v>
      </c>
      <c r="E578" s="9" t="e">
        <f>VLOOKUP(#REF!,[1]Proyectos!$B$12:$C$22,2,FALSE)</f>
        <v>#REF!</v>
      </c>
      <c r="F578" s="9" t="e">
        <f>VLOOKUP(#REF!,[1]Indi!$B$9:$C$36,2,FALSE)</f>
        <v>#REF!</v>
      </c>
      <c r="G578" s="9" t="str">
        <f>+IFERROR(IF(D578="MISIONAL",VLOOKUP(AC578,[1]Actividades!$B$12:$C$25,2,FALSE),IF(D578="TASAS",VLOOKUP(AC578,[1]Actividades!$B$26:$C$34,2,FALSE),IF(D578="MIPG",VLOOKUP(AC578,[1]Actividades!$B$35:$C$41,2,FALSE),IF(D578="INFRA",VLOOKUP(AC578,[1]Actividades!$B$42:$C$44,2,FALSE),"")))),"")</f>
        <v/>
      </c>
      <c r="H578" s="3"/>
      <c r="I578" s="7" t="s">
        <v>1040</v>
      </c>
      <c r="J578" s="10" t="s">
        <v>663</v>
      </c>
      <c r="K578" s="7" t="s">
        <v>84</v>
      </c>
      <c r="L578" s="7" t="s">
        <v>90</v>
      </c>
      <c r="M578" s="149" t="s">
        <v>103</v>
      </c>
      <c r="N578" s="7" t="s">
        <v>466</v>
      </c>
      <c r="O578" s="7" t="s">
        <v>7</v>
      </c>
      <c r="P578" s="10" t="s">
        <v>6</v>
      </c>
      <c r="Q578" s="146">
        <v>66915767</v>
      </c>
      <c r="R578" s="35"/>
      <c r="S578" s="8"/>
      <c r="T578" s="8"/>
      <c r="U578" s="8"/>
      <c r="V578" s="35">
        <f t="shared" si="38"/>
        <v>66915767</v>
      </c>
      <c r="W578" s="35">
        <f t="shared" si="39"/>
        <v>66915767</v>
      </c>
      <c r="X578" s="26" t="s">
        <v>465</v>
      </c>
      <c r="Y578" s="10" t="s">
        <v>19</v>
      </c>
      <c r="Z578" s="147">
        <v>202300000000060</v>
      </c>
      <c r="AA578" s="10" t="s">
        <v>17</v>
      </c>
      <c r="AB578" s="10" t="str">
        <f t="shared" ref="AB578:AB641" si="40">MID(I578,SEARCH("-",I578)+1,SEARCH("-",I578,SEARCH("-",I578)+1)-SEARCH("-",I578)-1)</f>
        <v>3202052</v>
      </c>
      <c r="AC578" s="10"/>
      <c r="AD578" s="10" t="s">
        <v>495</v>
      </c>
      <c r="AE578" s="3"/>
      <c r="AF578" s="3"/>
      <c r="AG578" s="3"/>
      <c r="AH578" s="3"/>
      <c r="AI578" s="3"/>
      <c r="AJ578" s="3"/>
      <c r="AK578" s="3"/>
      <c r="AL578" s="3"/>
      <c r="AM578" s="3"/>
      <c r="AN578" s="3"/>
      <c r="AO578" s="3"/>
      <c r="AP578" s="3"/>
      <c r="AQ578" s="3"/>
      <c r="AR578" s="3"/>
    </row>
    <row r="579" spans="1:44" ht="51" customHeight="1" x14ac:dyDescent="0.3">
      <c r="A579" s="9" t="s">
        <v>0</v>
      </c>
      <c r="B579" s="9" t="e">
        <f>VLOOKUP(#REF!,[1]Dpto!$G$2:$I$1125,2,FALSE)</f>
        <v>#REF!</v>
      </c>
      <c r="C579" s="9" t="str">
        <f>VLOOKUP(X579,[1]Proyectos!$B$2:$D$3,3,FALSE)</f>
        <v>CONSER</v>
      </c>
      <c r="D579" s="9" t="e">
        <f>VLOOKUP(#REF!,[1]Proyectos!$D$6:$E$9,2,FALSE)</f>
        <v>#REF!</v>
      </c>
      <c r="E579" s="9" t="e">
        <f>VLOOKUP(#REF!,[1]Proyectos!$B$12:$C$22,2,FALSE)</f>
        <v>#REF!</v>
      </c>
      <c r="F579" s="9" t="e">
        <f>VLOOKUP(#REF!,[1]Indi!$B$9:$C$36,2,FALSE)</f>
        <v>#REF!</v>
      </c>
      <c r="G579" s="9" t="str">
        <f>+IFERROR(IF(D579="MISIONAL",VLOOKUP(AC579,[1]Actividades!$B$12:$C$25,2,FALSE),IF(D579="TASAS",VLOOKUP(AC579,[1]Actividades!$B$26:$C$34,2,FALSE),IF(D579="MIPG",VLOOKUP(AC579,[1]Actividades!$B$35:$C$41,2,FALSE),IF(D579="INFRA",VLOOKUP(AC579,[1]Actividades!$B$42:$C$44,2,FALSE),"")))),"")</f>
        <v/>
      </c>
      <c r="H579" s="3"/>
      <c r="I579" s="7" t="s">
        <v>1041</v>
      </c>
      <c r="J579" s="10" t="s">
        <v>663</v>
      </c>
      <c r="K579" s="7" t="s">
        <v>84</v>
      </c>
      <c r="L579" s="7" t="s">
        <v>90</v>
      </c>
      <c r="M579" s="149" t="s">
        <v>103</v>
      </c>
      <c r="N579" s="7" t="s">
        <v>466</v>
      </c>
      <c r="O579" s="7" t="s">
        <v>7</v>
      </c>
      <c r="P579" s="10" t="s">
        <v>6</v>
      </c>
      <c r="Q579" s="146">
        <v>366915767</v>
      </c>
      <c r="R579" s="35"/>
      <c r="S579" s="8"/>
      <c r="T579" s="8"/>
      <c r="U579" s="8"/>
      <c r="V579" s="35">
        <f t="shared" si="38"/>
        <v>366915767</v>
      </c>
      <c r="W579" s="35">
        <f t="shared" si="39"/>
        <v>366915767</v>
      </c>
      <c r="X579" s="26" t="s">
        <v>465</v>
      </c>
      <c r="Y579" s="10" t="s">
        <v>19</v>
      </c>
      <c r="Z579" s="147">
        <v>202300000000060</v>
      </c>
      <c r="AA579" s="10" t="s">
        <v>39</v>
      </c>
      <c r="AB579" s="10" t="str">
        <f t="shared" si="40"/>
        <v>3202055</v>
      </c>
      <c r="AC579" s="10"/>
      <c r="AD579" s="10" t="s">
        <v>252</v>
      </c>
      <c r="AE579" s="3"/>
      <c r="AF579" s="3"/>
      <c r="AG579" s="3"/>
      <c r="AH579" s="3"/>
      <c r="AI579" s="3"/>
      <c r="AJ579" s="3"/>
      <c r="AK579" s="3"/>
      <c r="AL579" s="3"/>
      <c r="AM579" s="3"/>
      <c r="AN579" s="3"/>
      <c r="AO579" s="3"/>
      <c r="AP579" s="3"/>
      <c r="AQ579" s="3"/>
      <c r="AR579" s="3"/>
    </row>
    <row r="580" spans="1:44" ht="51" customHeight="1" x14ac:dyDescent="0.3">
      <c r="A580" s="9" t="s">
        <v>0</v>
      </c>
      <c r="B580" s="9" t="e">
        <f>VLOOKUP(#REF!,[1]Dpto!$G$2:$I$1125,2,FALSE)</f>
        <v>#REF!</v>
      </c>
      <c r="C580" s="9" t="str">
        <f>VLOOKUP(X580,[1]Proyectos!$B$2:$D$3,3,FALSE)</f>
        <v>CONSER</v>
      </c>
      <c r="D580" s="9" t="e">
        <f>VLOOKUP(#REF!,[1]Proyectos!$D$6:$E$9,2,FALSE)</f>
        <v>#REF!</v>
      </c>
      <c r="E580" s="9" t="e">
        <f>VLOOKUP(#REF!,[1]Proyectos!$B$12:$C$22,2,FALSE)</f>
        <v>#REF!</v>
      </c>
      <c r="F580" s="9" t="e">
        <f>VLOOKUP(#REF!,[1]Indi!$B$9:$C$36,2,FALSE)</f>
        <v>#REF!</v>
      </c>
      <c r="G580" s="9" t="str">
        <f>+IFERROR(IF(D580="MISIONAL",VLOOKUP(AC580,[1]Actividades!$B$12:$C$25,2,FALSE),IF(D580="TASAS",VLOOKUP(AC580,[1]Actividades!$B$26:$C$34,2,FALSE),IF(D580="MIPG",VLOOKUP(AC580,[1]Actividades!$B$35:$C$41,2,FALSE),IF(D580="INFRA",VLOOKUP(AC580,[1]Actividades!$B$42:$C$44,2,FALSE),"")))),"")</f>
        <v/>
      </c>
      <c r="H580" s="3"/>
      <c r="I580" s="7" t="s">
        <v>1042</v>
      </c>
      <c r="J580" s="10" t="s">
        <v>663</v>
      </c>
      <c r="K580" s="7" t="s">
        <v>84</v>
      </c>
      <c r="L580" s="7" t="s">
        <v>86</v>
      </c>
      <c r="M580" s="7" t="s">
        <v>103</v>
      </c>
      <c r="N580" s="7" t="s">
        <v>466</v>
      </c>
      <c r="O580" s="7" t="s">
        <v>7</v>
      </c>
      <c r="P580" s="10" t="s">
        <v>6</v>
      </c>
      <c r="Q580" s="146">
        <v>45433500</v>
      </c>
      <c r="R580" s="35"/>
      <c r="S580" s="8"/>
      <c r="T580" s="8"/>
      <c r="U580" s="8"/>
      <c r="V580" s="35">
        <f t="shared" si="38"/>
        <v>45433500</v>
      </c>
      <c r="W580" s="35">
        <f t="shared" si="39"/>
        <v>45433500</v>
      </c>
      <c r="X580" s="26" t="s">
        <v>465</v>
      </c>
      <c r="Y580" s="10" t="s">
        <v>19</v>
      </c>
      <c r="Z580" s="147">
        <v>202300000000060</v>
      </c>
      <c r="AA580" s="10" t="s">
        <v>30</v>
      </c>
      <c r="AB580" s="10" t="str">
        <f t="shared" si="40"/>
        <v>3202008</v>
      </c>
      <c r="AC580" s="10"/>
      <c r="AD580" s="10" t="s">
        <v>135</v>
      </c>
      <c r="AE580" s="3"/>
      <c r="AF580" s="3"/>
      <c r="AG580" s="3"/>
      <c r="AH580" s="3"/>
      <c r="AI580" s="3"/>
      <c r="AJ580" s="3"/>
      <c r="AK580" s="3"/>
      <c r="AL580" s="3"/>
      <c r="AM580" s="3"/>
      <c r="AN580" s="3"/>
      <c r="AO580" s="3"/>
      <c r="AP580" s="3"/>
      <c r="AQ580" s="3"/>
      <c r="AR580" s="3"/>
    </row>
    <row r="581" spans="1:44" ht="51" customHeight="1" x14ac:dyDescent="0.3">
      <c r="A581" s="9" t="s">
        <v>0</v>
      </c>
      <c r="B581" s="9" t="e">
        <f>VLOOKUP(#REF!,[1]Dpto!$G$2:$I$1125,2,FALSE)</f>
        <v>#REF!</v>
      </c>
      <c r="C581" s="9" t="str">
        <f>VLOOKUP(X581,[1]Proyectos!$B$2:$D$3,3,FALSE)</f>
        <v>CONSER</v>
      </c>
      <c r="D581" s="9" t="e">
        <f>VLOOKUP(#REF!,[1]Proyectos!$D$6:$E$9,2,FALSE)</f>
        <v>#REF!</v>
      </c>
      <c r="E581" s="9" t="e">
        <f>VLOOKUP(#REF!,[1]Proyectos!$B$12:$C$22,2,FALSE)</f>
        <v>#REF!</v>
      </c>
      <c r="F581" s="9" t="e">
        <f>VLOOKUP(#REF!,[1]Indi!$B$9:$C$36,2,FALSE)</f>
        <v>#REF!</v>
      </c>
      <c r="G581" s="9" t="str">
        <f>+IFERROR(IF(D581="MISIONAL",VLOOKUP(AC581,[1]Actividades!$B$12:$C$25,2,FALSE),IF(D581="TASAS",VLOOKUP(AC581,[1]Actividades!$B$26:$C$34,2,FALSE),IF(D581="MIPG",VLOOKUP(AC581,[1]Actividades!$B$35:$C$41,2,FALSE),IF(D581="INFRA",VLOOKUP(AC581,[1]Actividades!$B$42:$C$44,2,FALSE),"")))),"")</f>
        <v/>
      </c>
      <c r="H581" s="3"/>
      <c r="I581" s="7" t="s">
        <v>1043</v>
      </c>
      <c r="J581" s="10" t="s">
        <v>663</v>
      </c>
      <c r="K581" s="7" t="s">
        <v>84</v>
      </c>
      <c r="L581" s="7" t="s">
        <v>86</v>
      </c>
      <c r="M581" s="7" t="s">
        <v>13</v>
      </c>
      <c r="N581" s="7" t="s">
        <v>467</v>
      </c>
      <c r="O581" s="7" t="s">
        <v>7</v>
      </c>
      <c r="P581" s="10" t="s">
        <v>6</v>
      </c>
      <c r="Q581" s="146">
        <v>44279633</v>
      </c>
      <c r="R581" s="35"/>
      <c r="S581" s="8">
        <v>4221900</v>
      </c>
      <c r="T581" s="8"/>
      <c r="U581" s="8"/>
      <c r="V581" s="35">
        <f t="shared" si="38"/>
        <v>48501533</v>
      </c>
      <c r="W581" s="35">
        <f t="shared" si="39"/>
        <v>48501533</v>
      </c>
      <c r="X581" s="26" t="s">
        <v>465</v>
      </c>
      <c r="Y581" s="10" t="s">
        <v>19</v>
      </c>
      <c r="Z581" s="147">
        <v>202300000000060</v>
      </c>
      <c r="AA581" s="10" t="s">
        <v>30</v>
      </c>
      <c r="AB581" s="10" t="str">
        <f t="shared" si="40"/>
        <v>3202008</v>
      </c>
      <c r="AC581" s="10"/>
      <c r="AD581" s="10" t="s">
        <v>135</v>
      </c>
      <c r="AE581" s="3"/>
      <c r="AF581" s="3"/>
      <c r="AG581" s="3"/>
      <c r="AH581" s="3"/>
      <c r="AI581" s="3"/>
      <c r="AJ581" s="3"/>
      <c r="AK581" s="3"/>
      <c r="AL581" s="3"/>
      <c r="AM581" s="3"/>
      <c r="AN581" s="3"/>
      <c r="AO581" s="3"/>
      <c r="AP581" s="3"/>
      <c r="AQ581" s="3"/>
      <c r="AR581" s="3"/>
    </row>
    <row r="582" spans="1:44" ht="51" customHeight="1" x14ac:dyDescent="0.3">
      <c r="A582" s="9" t="s">
        <v>0</v>
      </c>
      <c r="B582" s="9" t="e">
        <f>VLOOKUP(#REF!,[1]Dpto!$G$2:$I$1125,2,FALSE)</f>
        <v>#REF!</v>
      </c>
      <c r="C582" s="9" t="str">
        <f>VLOOKUP(X582,[1]Proyectos!$B$2:$D$3,3,FALSE)</f>
        <v>CONSER</v>
      </c>
      <c r="D582" s="9" t="e">
        <f>VLOOKUP(#REF!,[1]Proyectos!$D$6:$E$9,2,FALSE)</f>
        <v>#REF!</v>
      </c>
      <c r="E582" s="9" t="e">
        <f>VLOOKUP(#REF!,[1]Proyectos!$B$12:$C$22,2,FALSE)</f>
        <v>#REF!</v>
      </c>
      <c r="F582" s="9" t="e">
        <f>VLOOKUP(#REF!,[1]Indi!$B$9:$C$36,2,FALSE)</f>
        <v>#REF!</v>
      </c>
      <c r="G582" s="9" t="str">
        <f>+IFERROR(IF(D582="MISIONAL",VLOOKUP(AC582,[1]Actividades!$B$12:$C$25,2,FALSE),IF(D582="TASAS",VLOOKUP(AC582,[1]Actividades!$B$26:$C$34,2,FALSE),IF(D582="MIPG",VLOOKUP(AC582,[1]Actividades!$B$35:$C$41,2,FALSE),IF(D582="INFRA",VLOOKUP(AC582,[1]Actividades!$B$42:$C$44,2,FALSE),"")))),"")</f>
        <v/>
      </c>
      <c r="H582" s="3"/>
      <c r="I582" s="7" t="s">
        <v>1044</v>
      </c>
      <c r="J582" s="10" t="s">
        <v>663</v>
      </c>
      <c r="K582" s="7" t="s">
        <v>84</v>
      </c>
      <c r="L582" s="7" t="s">
        <v>86</v>
      </c>
      <c r="M582" s="7" t="s">
        <v>103</v>
      </c>
      <c r="N582" s="7" t="s">
        <v>466</v>
      </c>
      <c r="O582" s="7" t="s">
        <v>7</v>
      </c>
      <c r="P582" s="10" t="s">
        <v>6</v>
      </c>
      <c r="Q582" s="146">
        <v>107940000</v>
      </c>
      <c r="R582" s="35"/>
      <c r="S582" s="8"/>
      <c r="T582" s="8"/>
      <c r="U582" s="8"/>
      <c r="V582" s="35">
        <f t="shared" si="38"/>
        <v>107940000</v>
      </c>
      <c r="W582" s="35">
        <f t="shared" si="39"/>
        <v>107940000</v>
      </c>
      <c r="X582" s="26" t="s">
        <v>465</v>
      </c>
      <c r="Y582" s="10" t="s">
        <v>19</v>
      </c>
      <c r="Z582" s="147">
        <v>202300000000060</v>
      </c>
      <c r="AA582" s="10" t="s">
        <v>30</v>
      </c>
      <c r="AB582" s="10" t="str">
        <f t="shared" si="40"/>
        <v>3202008</v>
      </c>
      <c r="AC582" s="10"/>
      <c r="AD582" s="10" t="s">
        <v>492</v>
      </c>
      <c r="AE582" s="3"/>
      <c r="AF582" s="3"/>
      <c r="AG582" s="3"/>
      <c r="AH582" s="3"/>
      <c r="AI582" s="3"/>
      <c r="AJ582" s="3"/>
      <c r="AK582" s="3"/>
      <c r="AL582" s="3"/>
      <c r="AM582" s="3"/>
      <c r="AN582" s="3"/>
      <c r="AO582" s="3"/>
      <c r="AP582" s="3"/>
      <c r="AQ582" s="3"/>
      <c r="AR582" s="3"/>
    </row>
    <row r="583" spans="1:44" ht="51" customHeight="1" x14ac:dyDescent="0.3">
      <c r="A583" s="9"/>
      <c r="B583" s="9"/>
      <c r="C583" s="9"/>
      <c r="D583" s="9"/>
      <c r="E583" s="9"/>
      <c r="F583" s="9"/>
      <c r="G583" s="9"/>
      <c r="H583" s="3"/>
      <c r="I583" s="7" t="s">
        <v>1045</v>
      </c>
      <c r="J583" s="10" t="s">
        <v>663</v>
      </c>
      <c r="K583" s="7" t="s">
        <v>84</v>
      </c>
      <c r="L583" s="7" t="s">
        <v>86</v>
      </c>
      <c r="M583" s="149" t="s">
        <v>103</v>
      </c>
      <c r="N583" s="7" t="s">
        <v>466</v>
      </c>
      <c r="O583" s="7" t="s">
        <v>7</v>
      </c>
      <c r="P583" s="10" t="s">
        <v>6</v>
      </c>
      <c r="Q583" s="146">
        <v>48132000</v>
      </c>
      <c r="R583" s="35"/>
      <c r="S583" s="8"/>
      <c r="T583" s="8"/>
      <c r="U583" s="8"/>
      <c r="V583" s="35">
        <f t="shared" ref="V583:V646" si="41">+Q583-R583+S583</f>
        <v>48132000</v>
      </c>
      <c r="W583" s="35">
        <f t="shared" ref="W583:W646" si="42">+Q583-R583+S583-T583+U583</f>
        <v>48132000</v>
      </c>
      <c r="X583" s="26" t="s">
        <v>465</v>
      </c>
      <c r="Y583" s="10" t="s">
        <v>19</v>
      </c>
      <c r="Z583" s="147">
        <v>202300000000060</v>
      </c>
      <c r="AA583" s="10" t="s">
        <v>36</v>
      </c>
      <c r="AB583" s="10" t="str">
        <f t="shared" si="40"/>
        <v>3202010</v>
      </c>
      <c r="AC583" s="10"/>
      <c r="AD583" s="10" t="s">
        <v>181</v>
      </c>
      <c r="AE583" s="3"/>
      <c r="AF583" s="3"/>
      <c r="AG583" s="3"/>
      <c r="AH583" s="3"/>
      <c r="AI583" s="3"/>
      <c r="AJ583" s="3"/>
      <c r="AK583" s="3"/>
      <c r="AL583" s="3"/>
      <c r="AM583" s="3"/>
      <c r="AN583" s="3"/>
      <c r="AO583" s="3"/>
      <c r="AP583" s="3"/>
      <c r="AQ583" s="3"/>
      <c r="AR583" s="3"/>
    </row>
    <row r="584" spans="1:44" ht="51" customHeight="1" x14ac:dyDescent="0.3">
      <c r="A584" s="9"/>
      <c r="B584" s="9"/>
      <c r="C584" s="9"/>
      <c r="D584" s="9"/>
      <c r="E584" s="9"/>
      <c r="F584" s="9"/>
      <c r="G584" s="9"/>
      <c r="H584" s="3"/>
      <c r="I584" s="7" t="s">
        <v>1046</v>
      </c>
      <c r="J584" s="10" t="s">
        <v>663</v>
      </c>
      <c r="K584" s="7" t="s">
        <v>84</v>
      </c>
      <c r="L584" s="7" t="s">
        <v>86</v>
      </c>
      <c r="M584" s="7" t="s">
        <v>103</v>
      </c>
      <c r="N584" s="7" t="s">
        <v>466</v>
      </c>
      <c r="O584" s="7" t="s">
        <v>7</v>
      </c>
      <c r="P584" s="10" t="s">
        <v>6</v>
      </c>
      <c r="Q584" s="146">
        <v>210093492</v>
      </c>
      <c r="R584" s="35"/>
      <c r="S584" s="8"/>
      <c r="T584" s="8">
        <v>117797788</v>
      </c>
      <c r="U584" s="8">
        <v>117797788</v>
      </c>
      <c r="V584" s="35">
        <f t="shared" si="41"/>
        <v>210093492</v>
      </c>
      <c r="W584" s="35">
        <f t="shared" si="42"/>
        <v>210093492</v>
      </c>
      <c r="X584" s="26" t="s">
        <v>465</v>
      </c>
      <c r="Y584" s="10" t="s">
        <v>19</v>
      </c>
      <c r="Z584" s="147">
        <v>202300000000060</v>
      </c>
      <c r="AA584" s="10" t="s">
        <v>493</v>
      </c>
      <c r="AB584" s="10" t="str">
        <f t="shared" si="40"/>
        <v>3202032</v>
      </c>
      <c r="AC584" s="10"/>
      <c r="AD584" s="10" t="s">
        <v>128</v>
      </c>
      <c r="AE584" s="3"/>
      <c r="AF584" s="3"/>
      <c r="AG584" s="3"/>
      <c r="AH584" s="3"/>
      <c r="AI584" s="3"/>
      <c r="AJ584" s="3"/>
      <c r="AK584" s="3"/>
      <c r="AL584" s="3"/>
      <c r="AM584" s="3"/>
      <c r="AN584" s="3"/>
      <c r="AO584" s="3"/>
      <c r="AP584" s="3"/>
      <c r="AQ584" s="3"/>
      <c r="AR584" s="3"/>
    </row>
    <row r="585" spans="1:44" ht="51" customHeight="1" x14ac:dyDescent="0.3">
      <c r="A585" s="9" t="s">
        <v>0</v>
      </c>
      <c r="B585" s="9" t="e">
        <f>VLOOKUP(#REF!,[1]Dpto!$G$2:$I$1125,2,FALSE)</f>
        <v>#REF!</v>
      </c>
      <c r="C585" s="9" t="str">
        <f>VLOOKUP(X585,[1]Proyectos!$B$2:$D$3,3,FALSE)</f>
        <v>CONSER</v>
      </c>
      <c r="D585" s="9" t="e">
        <f>VLOOKUP(#REF!,[1]Proyectos!$D$6:$E$9,2,FALSE)</f>
        <v>#REF!</v>
      </c>
      <c r="E585" s="9" t="e">
        <f>VLOOKUP(#REF!,[1]Proyectos!$B$12:$C$22,2,FALSE)</f>
        <v>#REF!</v>
      </c>
      <c r="F585" s="9" t="e">
        <f>VLOOKUP(#REF!,[1]Indi!$B$9:$C$36,2,FALSE)</f>
        <v>#REF!</v>
      </c>
      <c r="G585" s="9" t="str">
        <f>+IFERROR(IF(D585="MISIONAL",VLOOKUP(AC585,[1]Actividades!$B$12:$C$25,2,FALSE),IF(D585="TASAS",VLOOKUP(AC585,[1]Actividades!$B$26:$C$34,2,FALSE),IF(D585="MIPG",VLOOKUP(AC585,[1]Actividades!$B$35:$C$41,2,FALSE),IF(D585="INFRA",VLOOKUP(AC585,[1]Actividades!$B$42:$C$44,2,FALSE),"")))),"")</f>
        <v/>
      </c>
      <c r="H585" s="3"/>
      <c r="I585" s="7" t="s">
        <v>1047</v>
      </c>
      <c r="J585" s="10" t="s">
        <v>663</v>
      </c>
      <c r="K585" s="7" t="s">
        <v>84</v>
      </c>
      <c r="L585" s="7" t="s">
        <v>86</v>
      </c>
      <c r="M585" s="7" t="s">
        <v>13</v>
      </c>
      <c r="N585" s="7" t="s">
        <v>467</v>
      </c>
      <c r="O585" s="7" t="s">
        <v>7</v>
      </c>
      <c r="P585" s="10" t="s">
        <v>6</v>
      </c>
      <c r="Q585" s="146">
        <v>43941934</v>
      </c>
      <c r="R585" s="35"/>
      <c r="S585" s="8">
        <v>9482066</v>
      </c>
      <c r="T585" s="8"/>
      <c r="U585" s="8"/>
      <c r="V585" s="35">
        <f t="shared" si="41"/>
        <v>53424000</v>
      </c>
      <c r="W585" s="35">
        <f t="shared" si="42"/>
        <v>53424000</v>
      </c>
      <c r="X585" s="26" t="s">
        <v>465</v>
      </c>
      <c r="Y585" s="10" t="s">
        <v>19</v>
      </c>
      <c r="Z585" s="147">
        <v>202300000000060</v>
      </c>
      <c r="AA585" s="10" t="s">
        <v>493</v>
      </c>
      <c r="AB585" s="10" t="str">
        <f t="shared" si="40"/>
        <v>3202032</v>
      </c>
      <c r="AC585" s="10"/>
      <c r="AD585" s="10" t="s">
        <v>128</v>
      </c>
      <c r="AE585" s="3"/>
      <c r="AF585" s="3"/>
      <c r="AG585" s="3"/>
      <c r="AH585" s="3"/>
      <c r="AI585" s="3"/>
      <c r="AJ585" s="3"/>
      <c r="AK585" s="3"/>
      <c r="AL585" s="3"/>
      <c r="AM585" s="3"/>
      <c r="AN585" s="3"/>
      <c r="AO585" s="3"/>
      <c r="AP585" s="3"/>
      <c r="AQ585" s="3"/>
      <c r="AR585" s="3"/>
    </row>
    <row r="586" spans="1:44" ht="51" customHeight="1" x14ac:dyDescent="0.3">
      <c r="A586" s="9" t="s">
        <v>0</v>
      </c>
      <c r="B586" s="9" t="e">
        <f>VLOOKUP(#REF!,[1]Dpto!$G$2:$I$1125,2,FALSE)</f>
        <v>#REF!</v>
      </c>
      <c r="C586" s="9" t="str">
        <f>VLOOKUP(X586,[1]Proyectos!$B$2:$D$3,3,FALSE)</f>
        <v>CONSER</v>
      </c>
      <c r="D586" s="9" t="e">
        <f>VLOOKUP(#REF!,[1]Proyectos!$D$6:$E$9,2,FALSE)</f>
        <v>#REF!</v>
      </c>
      <c r="E586" s="9" t="e">
        <f>VLOOKUP(#REF!,[1]Proyectos!$B$12:$C$22,2,FALSE)</f>
        <v>#REF!</v>
      </c>
      <c r="F586" s="9" t="e">
        <f>VLOOKUP(#REF!,[1]Indi!$B$9:$C$36,2,FALSE)</f>
        <v>#REF!</v>
      </c>
      <c r="G586" s="9" t="str">
        <f>+IFERROR(IF(D586="MISIONAL",VLOOKUP(AC586,[1]Actividades!$B$12:$C$25,2,FALSE),IF(D586="TASAS",VLOOKUP(AC586,[1]Actividades!$B$26:$C$34,2,FALSE),IF(D586="MIPG",VLOOKUP(AC586,[1]Actividades!$B$35:$C$41,2,FALSE),IF(D586="INFRA",VLOOKUP(AC586,[1]Actividades!$B$42:$C$44,2,FALSE),"")))),"")</f>
        <v/>
      </c>
      <c r="H586" s="3"/>
      <c r="I586" s="7" t="s">
        <v>1048</v>
      </c>
      <c r="J586" s="10" t="s">
        <v>663</v>
      </c>
      <c r="K586" s="7" t="s">
        <v>84</v>
      </c>
      <c r="L586" s="7" t="s">
        <v>86</v>
      </c>
      <c r="M586" s="7" t="s">
        <v>8</v>
      </c>
      <c r="N586" s="7" t="s">
        <v>467</v>
      </c>
      <c r="O586" s="7" t="s">
        <v>7</v>
      </c>
      <c r="P586" s="10" t="s">
        <v>6</v>
      </c>
      <c r="Q586" s="146">
        <v>80915767</v>
      </c>
      <c r="R586" s="35"/>
      <c r="S586" s="8"/>
      <c r="T586" s="8"/>
      <c r="U586" s="8"/>
      <c r="V586" s="35">
        <f t="shared" si="41"/>
        <v>80915767</v>
      </c>
      <c r="W586" s="35">
        <f t="shared" si="42"/>
        <v>80915767</v>
      </c>
      <c r="X586" s="26" t="s">
        <v>465</v>
      </c>
      <c r="Y586" s="10" t="s">
        <v>19</v>
      </c>
      <c r="Z586" s="147">
        <v>202300000000060</v>
      </c>
      <c r="AA586" s="10" t="s">
        <v>493</v>
      </c>
      <c r="AB586" s="10" t="str">
        <f t="shared" si="40"/>
        <v>3202032</v>
      </c>
      <c r="AC586" s="10"/>
      <c r="AD586" s="10" t="s">
        <v>128</v>
      </c>
      <c r="AE586" s="3"/>
      <c r="AF586" s="3"/>
      <c r="AG586" s="3"/>
      <c r="AH586" s="3"/>
      <c r="AI586" s="3"/>
      <c r="AJ586" s="3"/>
      <c r="AK586" s="3"/>
      <c r="AL586" s="3"/>
      <c r="AM586" s="3"/>
      <c r="AN586" s="3"/>
      <c r="AO586" s="3"/>
      <c r="AP586" s="3"/>
      <c r="AQ586" s="3"/>
      <c r="AR586" s="3"/>
    </row>
    <row r="587" spans="1:44" ht="51" customHeight="1" x14ac:dyDescent="0.3">
      <c r="A587" s="9" t="s">
        <v>0</v>
      </c>
      <c r="B587" s="9" t="e">
        <f>VLOOKUP(#REF!,[1]Dpto!$G$2:$I$1125,2,FALSE)</f>
        <v>#REF!</v>
      </c>
      <c r="C587" s="9" t="str">
        <f>VLOOKUP(X587,[1]Proyectos!$B$2:$D$3,3,FALSE)</f>
        <v>CONSER</v>
      </c>
      <c r="D587" s="9" t="e">
        <f>VLOOKUP(#REF!,[1]Proyectos!$D$6:$E$9,2,FALSE)</f>
        <v>#REF!</v>
      </c>
      <c r="E587" s="9" t="e">
        <f>VLOOKUP(#REF!,[1]Proyectos!$B$12:$C$22,2,FALSE)</f>
        <v>#REF!</v>
      </c>
      <c r="F587" s="9" t="e">
        <f>VLOOKUP(#REF!,[1]Indi!$B$9:$C$36,2,FALSE)</f>
        <v>#REF!</v>
      </c>
      <c r="G587" s="9" t="str">
        <f>+IFERROR(IF(D587="MISIONAL",VLOOKUP(AC587,[1]Actividades!$B$12:$C$25,2,FALSE),IF(D587="TASAS",VLOOKUP(AC587,[1]Actividades!$B$26:$C$34,2,FALSE),IF(D587="MIPG",VLOOKUP(AC587,[1]Actividades!$B$35:$C$41,2,FALSE),IF(D587="INFRA",VLOOKUP(AC587,[1]Actividades!$B$42:$C$44,2,FALSE),"")))),"")</f>
        <v/>
      </c>
      <c r="H587" s="3"/>
      <c r="I587" s="7" t="s">
        <v>1049</v>
      </c>
      <c r="J587" s="10" t="s">
        <v>663</v>
      </c>
      <c r="K587" s="7" t="s">
        <v>84</v>
      </c>
      <c r="L587" s="7" t="s">
        <v>86</v>
      </c>
      <c r="M587" s="7" t="s">
        <v>103</v>
      </c>
      <c r="N587" s="7" t="s">
        <v>466</v>
      </c>
      <c r="O587" s="7" t="s">
        <v>7</v>
      </c>
      <c r="P587" s="10" t="s">
        <v>6</v>
      </c>
      <c r="Q587" s="146">
        <v>75862500</v>
      </c>
      <c r="R587" s="35"/>
      <c r="S587" s="8"/>
      <c r="T587" s="8"/>
      <c r="U587" s="8"/>
      <c r="V587" s="35">
        <f t="shared" si="41"/>
        <v>75862500</v>
      </c>
      <c r="W587" s="35">
        <f t="shared" si="42"/>
        <v>75862500</v>
      </c>
      <c r="X587" s="26" t="s">
        <v>465</v>
      </c>
      <c r="Y587" s="10" t="s">
        <v>19</v>
      </c>
      <c r="Z587" s="147">
        <v>202300000000060</v>
      </c>
      <c r="AA587" s="10" t="s">
        <v>17</v>
      </c>
      <c r="AB587" s="10" t="str">
        <f t="shared" si="40"/>
        <v>3202052</v>
      </c>
      <c r="AC587" s="10"/>
      <c r="AD587" s="10" t="s">
        <v>495</v>
      </c>
      <c r="AE587" s="3"/>
      <c r="AF587" s="3"/>
      <c r="AG587" s="3"/>
      <c r="AH587" s="3"/>
      <c r="AI587" s="3"/>
      <c r="AJ587" s="3"/>
      <c r="AK587" s="3"/>
      <c r="AL587" s="3"/>
      <c r="AM587" s="3"/>
      <c r="AN587" s="3"/>
      <c r="AO587" s="3"/>
      <c r="AP587" s="3"/>
      <c r="AQ587" s="3"/>
      <c r="AR587" s="3"/>
    </row>
    <row r="588" spans="1:44" ht="51" customHeight="1" x14ac:dyDescent="0.3">
      <c r="A588" s="9" t="s">
        <v>0</v>
      </c>
      <c r="B588" s="9" t="e">
        <f>VLOOKUP(#REF!,[1]Dpto!$G$2:$I$1125,2,FALSE)</f>
        <v>#REF!</v>
      </c>
      <c r="C588" s="9" t="str">
        <f>VLOOKUP(X588,[1]Proyectos!$B$2:$D$3,3,FALSE)</f>
        <v>CONSER</v>
      </c>
      <c r="D588" s="9" t="e">
        <f>VLOOKUP(#REF!,[1]Proyectos!$D$6:$E$9,2,FALSE)</f>
        <v>#REF!</v>
      </c>
      <c r="E588" s="9" t="e">
        <f>VLOOKUP(#REF!,[1]Proyectos!$B$12:$C$22,2,FALSE)</f>
        <v>#REF!</v>
      </c>
      <c r="F588" s="9" t="e">
        <f>VLOOKUP(#REF!,[1]Indi!$B$9:$C$36,2,FALSE)</f>
        <v>#REF!</v>
      </c>
      <c r="G588" s="9" t="str">
        <f>+IFERROR(IF(D588="MISIONAL",VLOOKUP(AC588,[1]Actividades!$B$12:$C$25,2,FALSE),IF(D588="TASAS",VLOOKUP(AC588,[1]Actividades!$B$26:$C$34,2,FALSE),IF(D588="MIPG",VLOOKUP(AC588,[1]Actividades!$B$35:$C$41,2,FALSE),IF(D588="INFRA",VLOOKUP(AC588,[1]Actividades!$B$42:$C$44,2,FALSE),"")))),"")</f>
        <v/>
      </c>
      <c r="H588" s="3"/>
      <c r="I588" s="7" t="s">
        <v>1050</v>
      </c>
      <c r="J588" s="10" t="s">
        <v>663</v>
      </c>
      <c r="K588" s="7" t="s">
        <v>84</v>
      </c>
      <c r="L588" s="7" t="s">
        <v>89</v>
      </c>
      <c r="M588" s="7" t="s">
        <v>13</v>
      </c>
      <c r="N588" s="7" t="s">
        <v>467</v>
      </c>
      <c r="O588" s="7" t="s">
        <v>7</v>
      </c>
      <c r="P588" s="10" t="s">
        <v>6</v>
      </c>
      <c r="Q588" s="146">
        <v>48710667</v>
      </c>
      <c r="R588" s="35"/>
      <c r="S588" s="8">
        <v>6923200</v>
      </c>
      <c r="T588" s="8"/>
      <c r="U588" s="8"/>
      <c r="V588" s="35">
        <f t="shared" si="41"/>
        <v>55633867</v>
      </c>
      <c r="W588" s="35">
        <f t="shared" si="42"/>
        <v>55633867</v>
      </c>
      <c r="X588" s="26" t="s">
        <v>465</v>
      </c>
      <c r="Y588" s="10" t="s">
        <v>19</v>
      </c>
      <c r="Z588" s="147">
        <v>202300000000060</v>
      </c>
      <c r="AA588" s="10" t="s">
        <v>30</v>
      </c>
      <c r="AB588" s="10" t="str">
        <f t="shared" si="40"/>
        <v>3202008</v>
      </c>
      <c r="AC588" s="10"/>
      <c r="AD588" s="10" t="s">
        <v>135</v>
      </c>
      <c r="AE588" s="3"/>
      <c r="AF588" s="3"/>
      <c r="AG588" s="3"/>
      <c r="AH588" s="3"/>
      <c r="AI588" s="3"/>
      <c r="AJ588" s="3"/>
      <c r="AK588" s="3"/>
      <c r="AL588" s="3"/>
      <c r="AM588" s="3"/>
      <c r="AN588" s="3"/>
      <c r="AO588" s="3"/>
      <c r="AP588" s="3"/>
      <c r="AQ588" s="3"/>
      <c r="AR588" s="3"/>
    </row>
    <row r="589" spans="1:44" ht="51" customHeight="1" x14ac:dyDescent="0.3">
      <c r="A589" s="9" t="s">
        <v>0</v>
      </c>
      <c r="B589" s="9" t="e">
        <f>VLOOKUP(#REF!,[1]Dpto!$G$2:$I$1125,2,FALSE)</f>
        <v>#REF!</v>
      </c>
      <c r="C589" s="9" t="str">
        <f>VLOOKUP(X589,[1]Proyectos!$B$2:$D$3,3,FALSE)</f>
        <v>CONSER</v>
      </c>
      <c r="D589" s="9" t="e">
        <f>VLOOKUP(#REF!,[1]Proyectos!$D$6:$E$9,2,FALSE)</f>
        <v>#REF!</v>
      </c>
      <c r="E589" s="9" t="e">
        <f>VLOOKUP(#REF!,[1]Proyectos!$B$12:$C$22,2,FALSE)</f>
        <v>#REF!</v>
      </c>
      <c r="F589" s="9" t="e">
        <f>VLOOKUP(#REF!,[1]Indi!$B$9:$C$36,2,FALSE)</f>
        <v>#REF!</v>
      </c>
      <c r="G589" s="9" t="str">
        <f>+IFERROR(IF(D589="MISIONAL",VLOOKUP(AC589,[1]Actividades!$B$12:$C$25,2,FALSE),IF(D589="TASAS",VLOOKUP(AC589,[1]Actividades!$B$26:$C$34,2,FALSE),IF(D589="MIPG",VLOOKUP(AC589,[1]Actividades!$B$35:$C$41,2,FALSE),IF(D589="INFRA",VLOOKUP(AC589,[1]Actividades!$B$42:$C$44,2,FALSE),"")))),"")</f>
        <v/>
      </c>
      <c r="H589" s="3"/>
      <c r="I589" s="7" t="s">
        <v>1051</v>
      </c>
      <c r="J589" s="10" t="s">
        <v>663</v>
      </c>
      <c r="K589" s="7" t="s">
        <v>84</v>
      </c>
      <c r="L589" s="7" t="s">
        <v>89</v>
      </c>
      <c r="M589" s="7" t="s">
        <v>103</v>
      </c>
      <c r="N589" s="7" t="s">
        <v>466</v>
      </c>
      <c r="O589" s="7" t="s">
        <v>7</v>
      </c>
      <c r="P589" s="10" t="s">
        <v>6</v>
      </c>
      <c r="Q589" s="146">
        <v>214434868</v>
      </c>
      <c r="R589" s="242">
        <v>4300000</v>
      </c>
      <c r="S589" s="8"/>
      <c r="T589" s="8">
        <v>4300000</v>
      </c>
      <c r="U589" s="8">
        <v>4300000</v>
      </c>
      <c r="V589" s="35">
        <f t="shared" si="41"/>
        <v>210134868</v>
      </c>
      <c r="W589" s="35">
        <f t="shared" si="42"/>
        <v>210134868</v>
      </c>
      <c r="X589" s="26" t="s">
        <v>465</v>
      </c>
      <c r="Y589" s="10" t="s">
        <v>19</v>
      </c>
      <c r="Z589" s="147">
        <v>202300000000060</v>
      </c>
      <c r="AA589" s="10" t="s">
        <v>493</v>
      </c>
      <c r="AB589" s="10" t="str">
        <f t="shared" si="40"/>
        <v>3202032</v>
      </c>
      <c r="AC589" s="10"/>
      <c r="AD589" s="10" t="s">
        <v>128</v>
      </c>
      <c r="AE589" s="3"/>
      <c r="AF589" s="3"/>
      <c r="AG589" s="3"/>
      <c r="AH589" s="3"/>
      <c r="AI589" s="3"/>
      <c r="AJ589" s="3"/>
      <c r="AK589" s="3"/>
      <c r="AL589" s="3"/>
      <c r="AM589" s="3"/>
      <c r="AN589" s="3"/>
      <c r="AO589" s="3"/>
      <c r="AP589" s="3"/>
      <c r="AQ589" s="3"/>
      <c r="AR589" s="3"/>
    </row>
    <row r="590" spans="1:44" ht="51" customHeight="1" x14ac:dyDescent="0.3">
      <c r="A590" s="9" t="s">
        <v>0</v>
      </c>
      <c r="B590" s="9" t="e">
        <f>VLOOKUP(#REF!,[1]Dpto!$G$2:$I$1125,2,FALSE)</f>
        <v>#REF!</v>
      </c>
      <c r="C590" s="9" t="str">
        <f>VLOOKUP(X590,[1]Proyectos!$B$2:$D$3,3,FALSE)</f>
        <v>CONSER</v>
      </c>
      <c r="D590" s="9" t="e">
        <f>VLOOKUP(#REF!,[1]Proyectos!$D$6:$E$9,2,FALSE)</f>
        <v>#REF!</v>
      </c>
      <c r="E590" s="9" t="e">
        <f>VLOOKUP(#REF!,[1]Proyectos!$B$12:$C$22,2,FALSE)</f>
        <v>#REF!</v>
      </c>
      <c r="F590" s="9" t="e">
        <f>VLOOKUP(#REF!,[1]Indi!$B$9:$C$36,2,FALSE)</f>
        <v>#REF!</v>
      </c>
      <c r="G590" s="9" t="str">
        <f>+IFERROR(IF(D590="MISIONAL",VLOOKUP(AC590,[1]Actividades!$B$12:$C$25,2,FALSE),IF(D590="TASAS",VLOOKUP(AC590,[1]Actividades!$B$26:$C$34,2,FALSE),IF(D590="MIPG",VLOOKUP(AC590,[1]Actividades!$B$35:$C$41,2,FALSE),IF(D590="INFRA",VLOOKUP(AC590,[1]Actividades!$B$42:$C$44,2,FALSE),"")))),"")</f>
        <v/>
      </c>
      <c r="H590" s="3"/>
      <c r="I590" s="7" t="s">
        <v>1052</v>
      </c>
      <c r="J590" s="10" t="s">
        <v>663</v>
      </c>
      <c r="K590" s="7" t="s">
        <v>84</v>
      </c>
      <c r="L590" s="7" t="s">
        <v>89</v>
      </c>
      <c r="M590" s="149" t="s">
        <v>13</v>
      </c>
      <c r="N590" s="7" t="s">
        <v>467</v>
      </c>
      <c r="O590" s="7" t="s">
        <v>7</v>
      </c>
      <c r="P590" s="10" t="s">
        <v>6</v>
      </c>
      <c r="Q590" s="146">
        <v>72369019</v>
      </c>
      <c r="R590" s="35">
        <v>13851295</v>
      </c>
      <c r="S590" s="8"/>
      <c r="T590" s="8"/>
      <c r="U590" s="8"/>
      <c r="V590" s="35">
        <f t="shared" si="41"/>
        <v>58517724</v>
      </c>
      <c r="W590" s="35">
        <f t="shared" si="42"/>
        <v>58517724</v>
      </c>
      <c r="X590" s="26" t="s">
        <v>465</v>
      </c>
      <c r="Y590" s="10" t="s">
        <v>19</v>
      </c>
      <c r="Z590" s="147">
        <v>202300000000060</v>
      </c>
      <c r="AA590" s="10" t="s">
        <v>493</v>
      </c>
      <c r="AB590" s="10" t="str">
        <f t="shared" si="40"/>
        <v>3202032</v>
      </c>
      <c r="AC590" s="10"/>
      <c r="AD590" s="10" t="s">
        <v>128</v>
      </c>
      <c r="AE590" s="3"/>
      <c r="AF590" s="3"/>
      <c r="AG590" s="3"/>
      <c r="AH590" s="3"/>
      <c r="AI590" s="3"/>
      <c r="AJ590" s="3"/>
      <c r="AK590" s="3"/>
      <c r="AL590" s="3"/>
      <c r="AM590" s="3"/>
      <c r="AN590" s="3"/>
      <c r="AO590" s="3"/>
      <c r="AP590" s="3"/>
      <c r="AQ590" s="3"/>
      <c r="AR590" s="3"/>
    </row>
    <row r="591" spans="1:44" ht="51" customHeight="1" x14ac:dyDescent="0.3">
      <c r="A591" s="9" t="s">
        <v>0</v>
      </c>
      <c r="B591" s="9" t="e">
        <f>VLOOKUP(#REF!,[1]Dpto!$G$2:$I$1125,2,FALSE)</f>
        <v>#REF!</v>
      </c>
      <c r="C591" s="9" t="str">
        <f>VLOOKUP(X591,[1]Proyectos!$B$2:$D$3,3,FALSE)</f>
        <v>CONSER</v>
      </c>
      <c r="D591" s="9" t="e">
        <f>VLOOKUP(#REF!,[1]Proyectos!$D$6:$E$9,2,FALSE)</f>
        <v>#REF!</v>
      </c>
      <c r="E591" s="9" t="e">
        <f>VLOOKUP(#REF!,[1]Proyectos!$B$12:$C$22,2,FALSE)</f>
        <v>#REF!</v>
      </c>
      <c r="F591" s="9" t="e">
        <f>VLOOKUP(#REF!,[1]Indi!$B$9:$C$36,2,FALSE)</f>
        <v>#REF!</v>
      </c>
      <c r="G591" s="9" t="str">
        <f>+IFERROR(IF(D591="MISIONAL",VLOOKUP(AC591,[1]Actividades!$B$12:$C$25,2,FALSE),IF(D591="TASAS",VLOOKUP(AC591,[1]Actividades!$B$26:$C$34,2,FALSE),IF(D591="MIPG",VLOOKUP(AC591,[1]Actividades!$B$35:$C$41,2,FALSE),IF(D591="INFRA",VLOOKUP(AC591,[1]Actividades!$B$42:$C$44,2,FALSE),"")))),"")</f>
        <v/>
      </c>
      <c r="H591" s="3"/>
      <c r="I591" s="7" t="s">
        <v>1053</v>
      </c>
      <c r="J591" s="10" t="s">
        <v>663</v>
      </c>
      <c r="K591" s="7" t="s">
        <v>84</v>
      </c>
      <c r="L591" s="7" t="s">
        <v>89</v>
      </c>
      <c r="M591" s="149" t="s">
        <v>8</v>
      </c>
      <c r="N591" s="7" t="s">
        <v>467</v>
      </c>
      <c r="O591" s="7" t="s">
        <v>7</v>
      </c>
      <c r="P591" s="10" t="s">
        <v>6</v>
      </c>
      <c r="Q591" s="146">
        <v>10000000</v>
      </c>
      <c r="R591" s="35"/>
      <c r="S591" s="8"/>
      <c r="T591" s="8"/>
      <c r="U591" s="8"/>
      <c r="V591" s="35">
        <f t="shared" si="41"/>
        <v>10000000</v>
      </c>
      <c r="W591" s="35">
        <f t="shared" si="42"/>
        <v>10000000</v>
      </c>
      <c r="X591" s="26" t="s">
        <v>465</v>
      </c>
      <c r="Y591" s="10" t="s">
        <v>19</v>
      </c>
      <c r="Z591" s="147">
        <v>202300000000060</v>
      </c>
      <c r="AA591" s="10" t="s">
        <v>493</v>
      </c>
      <c r="AB591" s="10" t="str">
        <f t="shared" si="40"/>
        <v>3202032</v>
      </c>
      <c r="AC591" s="10"/>
      <c r="AD591" s="10" t="s">
        <v>128</v>
      </c>
      <c r="AE591" s="3"/>
      <c r="AF591" s="3"/>
      <c r="AG591" s="3"/>
      <c r="AH591" s="3"/>
      <c r="AI591" s="3"/>
      <c r="AJ591" s="3"/>
      <c r="AK591" s="3"/>
      <c r="AL591" s="3"/>
      <c r="AM591" s="3"/>
      <c r="AN591" s="3"/>
      <c r="AO591" s="3"/>
      <c r="AP591" s="3"/>
      <c r="AQ591" s="3"/>
      <c r="AR591" s="3"/>
    </row>
    <row r="592" spans="1:44" ht="51" customHeight="1" x14ac:dyDescent="0.3">
      <c r="A592" s="9" t="s">
        <v>0</v>
      </c>
      <c r="B592" s="9" t="e">
        <f>VLOOKUP(#REF!,[1]Dpto!$G$2:$I$1125,2,FALSE)</f>
        <v>#REF!</v>
      </c>
      <c r="C592" s="9" t="str">
        <f>VLOOKUP(X592,[1]Proyectos!$B$2:$D$3,3,FALSE)</f>
        <v>CONSER</v>
      </c>
      <c r="D592" s="9" t="e">
        <f>VLOOKUP(#REF!,[1]Proyectos!$D$6:$E$9,2,FALSE)</f>
        <v>#REF!</v>
      </c>
      <c r="E592" s="9" t="e">
        <f>VLOOKUP(#REF!,[1]Proyectos!$B$12:$C$22,2,FALSE)</f>
        <v>#REF!</v>
      </c>
      <c r="F592" s="9" t="e">
        <f>VLOOKUP(#REF!,[1]Indi!$B$9:$C$36,2,FALSE)</f>
        <v>#REF!</v>
      </c>
      <c r="G592" s="9" t="str">
        <f>+IFERROR(IF(D592="MISIONAL",VLOOKUP(AC592,[1]Actividades!$B$12:$C$25,2,FALSE),IF(D592="TASAS",VLOOKUP(AC592,[1]Actividades!$B$26:$C$34,2,FALSE),IF(D592="MIPG",VLOOKUP(AC592,[1]Actividades!$B$35:$C$41,2,FALSE),IF(D592="INFRA",VLOOKUP(AC592,[1]Actividades!$B$42:$C$44,2,FALSE),"")))),"")</f>
        <v/>
      </c>
      <c r="H592" s="3"/>
      <c r="I592" s="7" t="s">
        <v>1054</v>
      </c>
      <c r="J592" s="10" t="s">
        <v>663</v>
      </c>
      <c r="K592" s="7" t="s">
        <v>84</v>
      </c>
      <c r="L592" s="7" t="s">
        <v>89</v>
      </c>
      <c r="M592" s="149" t="s">
        <v>103</v>
      </c>
      <c r="N592" s="7" t="s">
        <v>466</v>
      </c>
      <c r="O592" s="7" t="s">
        <v>7</v>
      </c>
      <c r="P592" s="10" t="s">
        <v>6</v>
      </c>
      <c r="Q592" s="146">
        <v>68624300</v>
      </c>
      <c r="R592" s="35"/>
      <c r="S592" s="8"/>
      <c r="T592" s="8">
        <v>18000000</v>
      </c>
      <c r="U592" s="8">
        <v>18000000</v>
      </c>
      <c r="V592" s="35">
        <f t="shared" si="41"/>
        <v>68624300</v>
      </c>
      <c r="W592" s="35">
        <f t="shared" si="42"/>
        <v>68624300</v>
      </c>
      <c r="X592" s="26" t="s">
        <v>465</v>
      </c>
      <c r="Y592" s="10" t="s">
        <v>19</v>
      </c>
      <c r="Z592" s="147">
        <v>202300000000060</v>
      </c>
      <c r="AA592" s="10" t="s">
        <v>60</v>
      </c>
      <c r="AB592" s="10" t="str">
        <f t="shared" si="40"/>
        <v>3202038</v>
      </c>
      <c r="AC592" s="10"/>
      <c r="AD592" s="10" t="s">
        <v>139</v>
      </c>
      <c r="AE592" s="3"/>
      <c r="AF592" s="3"/>
      <c r="AG592" s="3"/>
      <c r="AH592" s="3"/>
      <c r="AI592" s="3"/>
      <c r="AJ592" s="3"/>
      <c r="AK592" s="3"/>
      <c r="AL592" s="3"/>
      <c r="AM592" s="3"/>
      <c r="AN592" s="3"/>
      <c r="AO592" s="3"/>
      <c r="AP592" s="3"/>
      <c r="AQ592" s="3"/>
      <c r="AR592" s="3"/>
    </row>
    <row r="593" spans="1:44" ht="51" customHeight="1" x14ac:dyDescent="0.3">
      <c r="A593" s="9" t="s">
        <v>0</v>
      </c>
      <c r="B593" s="9" t="e">
        <f>VLOOKUP(#REF!,[1]Dpto!$G$2:$I$1125,2,FALSE)</f>
        <v>#REF!</v>
      </c>
      <c r="C593" s="9" t="str">
        <f>VLOOKUP(X593,[1]Proyectos!$B$2:$D$3,3,FALSE)</f>
        <v>CONSER</v>
      </c>
      <c r="D593" s="9" t="e">
        <f>VLOOKUP(#REF!,[1]Proyectos!$D$6:$E$9,2,FALSE)</f>
        <v>#REF!</v>
      </c>
      <c r="E593" s="9" t="e">
        <f>VLOOKUP(#REF!,[1]Proyectos!$B$12:$C$22,2,FALSE)</f>
        <v>#REF!</v>
      </c>
      <c r="F593" s="9" t="e">
        <f>VLOOKUP(#REF!,[1]Indi!$B$9:$C$36,2,FALSE)</f>
        <v>#REF!</v>
      </c>
      <c r="G593" s="9" t="str">
        <f>+IFERROR(IF(D593="MISIONAL",VLOOKUP(AC593,[1]Actividades!$B$12:$C$25,2,FALSE),IF(D593="TASAS",VLOOKUP(AC593,[1]Actividades!$B$26:$C$34,2,FALSE),IF(D593="MIPG",VLOOKUP(AC593,[1]Actividades!$B$35:$C$41,2,FALSE),IF(D593="INFRA",VLOOKUP(AC593,[1]Actividades!$B$42:$C$44,2,FALSE),"")))),"")</f>
        <v/>
      </c>
      <c r="H593" s="3"/>
      <c r="I593" s="7" t="s">
        <v>1055</v>
      </c>
      <c r="J593" s="10" t="s">
        <v>663</v>
      </c>
      <c r="K593" s="7" t="s">
        <v>84</v>
      </c>
      <c r="L593" s="7" t="s">
        <v>89</v>
      </c>
      <c r="M593" s="7" t="s">
        <v>103</v>
      </c>
      <c r="N593" s="7" t="s">
        <v>466</v>
      </c>
      <c r="O593" s="7" t="s">
        <v>7</v>
      </c>
      <c r="P593" s="10" t="s">
        <v>6</v>
      </c>
      <c r="Q593" s="146">
        <v>8000000</v>
      </c>
      <c r="R593" s="35"/>
      <c r="S593" s="8"/>
      <c r="T593" s="8">
        <v>8000000</v>
      </c>
      <c r="U593" s="8">
        <v>8000000</v>
      </c>
      <c r="V593" s="35">
        <f t="shared" si="41"/>
        <v>8000000</v>
      </c>
      <c r="W593" s="35">
        <f t="shared" si="42"/>
        <v>8000000</v>
      </c>
      <c r="X593" s="26" t="s">
        <v>465</v>
      </c>
      <c r="Y593" s="10" t="s">
        <v>19</v>
      </c>
      <c r="Z593" s="147">
        <v>202300000000060</v>
      </c>
      <c r="AA593" s="10" t="s">
        <v>496</v>
      </c>
      <c r="AB593" s="10" t="str">
        <f t="shared" si="40"/>
        <v>3202056</v>
      </c>
      <c r="AC593" s="10"/>
      <c r="AD593" s="10" t="s">
        <v>129</v>
      </c>
      <c r="AE593" s="3"/>
      <c r="AF593" s="3"/>
      <c r="AG593" s="3"/>
      <c r="AH593" s="3"/>
      <c r="AI593" s="3"/>
      <c r="AJ593" s="3"/>
      <c r="AK593" s="3"/>
      <c r="AL593" s="3"/>
      <c r="AM593" s="3"/>
      <c r="AN593" s="3"/>
      <c r="AO593" s="3"/>
      <c r="AP593" s="3"/>
      <c r="AQ593" s="3"/>
      <c r="AR593" s="3"/>
    </row>
    <row r="594" spans="1:44" ht="51" customHeight="1" x14ac:dyDescent="0.3">
      <c r="A594" s="9" t="s">
        <v>0</v>
      </c>
      <c r="B594" s="9" t="e">
        <f>VLOOKUP(#REF!,[1]Dpto!$G$2:$I$1125,2,FALSE)</f>
        <v>#REF!</v>
      </c>
      <c r="C594" s="9" t="str">
        <f>VLOOKUP(X594,[1]Proyectos!$B$2:$D$3,3,FALSE)</f>
        <v>CONSER</v>
      </c>
      <c r="D594" s="9" t="e">
        <f>VLOOKUP(#REF!,[1]Proyectos!$D$6:$E$9,2,FALSE)</f>
        <v>#REF!</v>
      </c>
      <c r="E594" s="9" t="e">
        <f>VLOOKUP(#REF!,[1]Proyectos!$B$12:$C$22,2,FALSE)</f>
        <v>#REF!</v>
      </c>
      <c r="F594" s="9" t="e">
        <f>VLOOKUP(#REF!,[1]Indi!$B$9:$C$36,2,FALSE)</f>
        <v>#REF!</v>
      </c>
      <c r="G594" s="9" t="str">
        <f>+IFERROR(IF(D594="MISIONAL",VLOOKUP(AC594,[1]Actividades!$B$12:$C$25,2,FALSE),IF(D594="TASAS",VLOOKUP(AC594,[1]Actividades!$B$26:$C$34,2,FALSE),IF(D594="MIPG",VLOOKUP(AC594,[1]Actividades!$B$35:$C$41,2,FALSE),IF(D594="INFRA",VLOOKUP(AC594,[1]Actividades!$B$42:$C$44,2,FALSE),"")))),"")</f>
        <v/>
      </c>
      <c r="H594" s="3"/>
      <c r="I594" s="7" t="s">
        <v>1056</v>
      </c>
      <c r="J594" s="10" t="s">
        <v>663</v>
      </c>
      <c r="K594" s="7" t="s">
        <v>84</v>
      </c>
      <c r="L594" s="7" t="s">
        <v>89</v>
      </c>
      <c r="M594" s="7" t="s">
        <v>103</v>
      </c>
      <c r="N594" s="7" t="s">
        <v>466</v>
      </c>
      <c r="O594" s="7" t="s">
        <v>7</v>
      </c>
      <c r="P594" s="10" t="s">
        <v>6</v>
      </c>
      <c r="Q594" s="146">
        <v>226805433</v>
      </c>
      <c r="R594" s="35"/>
      <c r="S594" s="8"/>
      <c r="T594" s="8">
        <v>20000000</v>
      </c>
      <c r="U594" s="8">
        <v>20000000</v>
      </c>
      <c r="V594" s="35">
        <f t="shared" si="41"/>
        <v>226805433</v>
      </c>
      <c r="W594" s="35">
        <f t="shared" si="42"/>
        <v>226805433</v>
      </c>
      <c r="X594" s="26" t="s">
        <v>465</v>
      </c>
      <c r="Y594" s="10" t="s">
        <v>19</v>
      </c>
      <c r="Z594" s="147">
        <v>202300000000060</v>
      </c>
      <c r="AA594" s="10" t="s">
        <v>24</v>
      </c>
      <c r="AB594" s="10" t="str">
        <f t="shared" si="40"/>
        <v>3202060</v>
      </c>
      <c r="AC594" s="10"/>
      <c r="AD594" s="10" t="s">
        <v>239</v>
      </c>
      <c r="AE594" s="3"/>
      <c r="AF594" s="3"/>
      <c r="AG594" s="3"/>
      <c r="AH594" s="3"/>
      <c r="AI594" s="3"/>
      <c r="AJ594" s="3"/>
      <c r="AK594" s="3"/>
      <c r="AL594" s="3"/>
      <c r="AM594" s="3"/>
      <c r="AN594" s="3"/>
      <c r="AO594" s="3"/>
      <c r="AP594" s="3"/>
      <c r="AQ594" s="3"/>
      <c r="AR594" s="3"/>
    </row>
    <row r="595" spans="1:44" ht="51" customHeight="1" x14ac:dyDescent="0.3">
      <c r="A595" s="9" t="s">
        <v>0</v>
      </c>
      <c r="B595" s="9" t="e">
        <f>VLOOKUP(#REF!,[1]Dpto!$G$2:$I$1125,2,FALSE)</f>
        <v>#REF!</v>
      </c>
      <c r="C595" s="9" t="str">
        <f>VLOOKUP(X595,[1]Proyectos!$B$2:$D$3,3,FALSE)</f>
        <v>CONSER</v>
      </c>
      <c r="D595" s="9" t="e">
        <f>VLOOKUP(#REF!,[1]Proyectos!$D$6:$E$9,2,FALSE)</f>
        <v>#REF!</v>
      </c>
      <c r="E595" s="9" t="e">
        <f>VLOOKUP(#REF!,[1]Proyectos!$B$12:$C$22,2,FALSE)</f>
        <v>#REF!</v>
      </c>
      <c r="F595" s="9" t="e">
        <f>VLOOKUP(#REF!,[1]Indi!$B$9:$C$36,2,FALSE)</f>
        <v>#REF!</v>
      </c>
      <c r="G595" s="9" t="str">
        <f>+IFERROR(IF(D595="MISIONAL",VLOOKUP(AC595,[1]Actividades!$B$12:$C$25,2,FALSE),IF(D595="TASAS",VLOOKUP(AC595,[1]Actividades!$B$26:$C$34,2,FALSE),IF(D595="MIPG",VLOOKUP(AC595,[1]Actividades!$B$35:$C$41,2,FALSE),IF(D595="INFRA",VLOOKUP(AC595,[1]Actividades!$B$42:$C$44,2,FALSE),"")))),"")</f>
        <v/>
      </c>
      <c r="H595" s="3"/>
      <c r="I595" s="7" t="s">
        <v>1057</v>
      </c>
      <c r="J595" s="10" t="s">
        <v>663</v>
      </c>
      <c r="K595" s="7" t="s">
        <v>84</v>
      </c>
      <c r="L595" s="7" t="s">
        <v>89</v>
      </c>
      <c r="M595" s="10" t="s">
        <v>13</v>
      </c>
      <c r="N595" s="7" t="s">
        <v>467</v>
      </c>
      <c r="O595" s="7" t="s">
        <v>7</v>
      </c>
      <c r="P595" s="10" t="s">
        <v>6</v>
      </c>
      <c r="Q595" s="146">
        <v>19361467</v>
      </c>
      <c r="R595" s="35"/>
      <c r="S595" s="8">
        <v>5097199</v>
      </c>
      <c r="T595" s="8"/>
      <c r="U595" s="8"/>
      <c r="V595" s="35">
        <f t="shared" si="41"/>
        <v>24458666</v>
      </c>
      <c r="W595" s="35">
        <f t="shared" si="42"/>
        <v>24458666</v>
      </c>
      <c r="X595" s="26" t="s">
        <v>465</v>
      </c>
      <c r="Y595" s="10" t="s">
        <v>19</v>
      </c>
      <c r="Z595" s="147">
        <v>202300000000060</v>
      </c>
      <c r="AA595" s="10" t="s">
        <v>24</v>
      </c>
      <c r="AB595" s="10" t="str">
        <f t="shared" si="40"/>
        <v>3202060</v>
      </c>
      <c r="AC595" s="10"/>
      <c r="AD595" s="10" t="s">
        <v>239</v>
      </c>
      <c r="AE595" s="3"/>
      <c r="AF595" s="3"/>
      <c r="AG595" s="3"/>
      <c r="AH595" s="3"/>
      <c r="AI595" s="3"/>
      <c r="AJ595" s="3"/>
      <c r="AK595" s="3"/>
      <c r="AL595" s="3"/>
      <c r="AM595" s="3"/>
      <c r="AN595" s="3"/>
      <c r="AO595" s="3"/>
      <c r="AP595" s="3"/>
      <c r="AQ595" s="3"/>
      <c r="AR595" s="3"/>
    </row>
    <row r="596" spans="1:44" ht="51" customHeight="1" x14ac:dyDescent="0.3">
      <c r="A596" s="9" t="s">
        <v>0</v>
      </c>
      <c r="B596" s="9" t="e">
        <f>VLOOKUP(#REF!,[1]Dpto!$G$2:$I$1125,2,FALSE)</f>
        <v>#REF!</v>
      </c>
      <c r="C596" s="9" t="str">
        <f>VLOOKUP(X596,[1]Proyectos!$B$2:$D$3,3,FALSE)</f>
        <v>CONSER</v>
      </c>
      <c r="D596" s="9" t="e">
        <f>VLOOKUP(#REF!,[1]Proyectos!$D$6:$E$9,2,FALSE)</f>
        <v>#REF!</v>
      </c>
      <c r="E596" s="9" t="e">
        <f>VLOOKUP(#REF!,[1]Proyectos!$B$12:$C$22,2,FALSE)</f>
        <v>#REF!</v>
      </c>
      <c r="F596" s="9" t="e">
        <f>VLOOKUP(#REF!,[1]Indi!$B$9:$C$36,2,FALSE)</f>
        <v>#REF!</v>
      </c>
      <c r="G596" s="9" t="str">
        <f>+IFERROR(IF(D596="MISIONAL",VLOOKUP(AC596,[1]Actividades!$B$12:$C$25,2,FALSE),IF(D596="TASAS",VLOOKUP(AC596,[1]Actividades!$B$26:$C$34,2,FALSE),IF(D596="MIPG",VLOOKUP(AC596,[1]Actividades!$B$35:$C$41,2,FALSE),IF(D596="INFRA",VLOOKUP(AC596,[1]Actividades!$B$42:$C$44,2,FALSE),"")))),"")</f>
        <v/>
      </c>
      <c r="H596" s="3"/>
      <c r="I596" s="7" t="s">
        <v>1058</v>
      </c>
      <c r="J596" s="10" t="s">
        <v>663</v>
      </c>
      <c r="K596" s="7" t="s">
        <v>84</v>
      </c>
      <c r="L596" s="7" t="s">
        <v>88</v>
      </c>
      <c r="M596" s="10" t="s">
        <v>103</v>
      </c>
      <c r="N596" s="7" t="s">
        <v>466</v>
      </c>
      <c r="O596" s="7" t="s">
        <v>7</v>
      </c>
      <c r="P596" s="10" t="s">
        <v>6</v>
      </c>
      <c r="Q596" s="146">
        <v>20000000</v>
      </c>
      <c r="R596" s="35"/>
      <c r="S596" s="8"/>
      <c r="T596" s="8">
        <v>13000000</v>
      </c>
      <c r="U596" s="8">
        <v>13000000</v>
      </c>
      <c r="V596" s="35">
        <f t="shared" si="41"/>
        <v>20000000</v>
      </c>
      <c r="W596" s="35">
        <f t="shared" si="42"/>
        <v>20000000</v>
      </c>
      <c r="X596" s="26" t="s">
        <v>465</v>
      </c>
      <c r="Y596" s="10" t="s">
        <v>19</v>
      </c>
      <c r="Z596" s="147">
        <v>202300000000060</v>
      </c>
      <c r="AA596" s="10" t="s">
        <v>30</v>
      </c>
      <c r="AB596" s="10" t="str">
        <f t="shared" si="40"/>
        <v>3202008</v>
      </c>
      <c r="AC596" s="10"/>
      <c r="AD596" s="10" t="s">
        <v>135</v>
      </c>
      <c r="AE596" s="3"/>
      <c r="AF596" s="3"/>
      <c r="AG596" s="3"/>
      <c r="AH596" s="3"/>
      <c r="AI596" s="3"/>
      <c r="AJ596" s="3"/>
      <c r="AK596" s="3"/>
      <c r="AL596" s="3"/>
      <c r="AM596" s="3"/>
      <c r="AN596" s="3"/>
      <c r="AO596" s="3"/>
      <c r="AP596" s="3"/>
      <c r="AQ596" s="3"/>
      <c r="AR596" s="3"/>
    </row>
    <row r="597" spans="1:44" ht="51" customHeight="1" x14ac:dyDescent="0.3">
      <c r="A597" s="9" t="s">
        <v>0</v>
      </c>
      <c r="B597" s="9" t="e">
        <f>VLOOKUP(#REF!,[1]Dpto!$G$2:$I$1125,2,FALSE)</f>
        <v>#REF!</v>
      </c>
      <c r="C597" s="9" t="str">
        <f>VLOOKUP(X597,[1]Proyectos!$B$2:$D$3,3,FALSE)</f>
        <v>CONSER</v>
      </c>
      <c r="D597" s="9" t="e">
        <f>VLOOKUP(#REF!,[1]Proyectos!$D$6:$E$9,2,FALSE)</f>
        <v>#REF!</v>
      </c>
      <c r="E597" s="9" t="e">
        <f>VLOOKUP(#REF!,[1]Proyectos!$B$12:$C$22,2,FALSE)</f>
        <v>#REF!</v>
      </c>
      <c r="F597" s="9" t="e">
        <f>VLOOKUP(#REF!,[1]Indi!$B$9:$C$36,2,FALSE)</f>
        <v>#REF!</v>
      </c>
      <c r="G597" s="9" t="str">
        <f>+IFERROR(IF(D597="MISIONAL",VLOOKUP(AC597,[1]Actividades!$B$12:$C$25,2,FALSE),IF(D597="TASAS",VLOOKUP(AC597,[1]Actividades!$B$26:$C$34,2,FALSE),IF(D597="MIPG",VLOOKUP(AC597,[1]Actividades!$B$35:$C$41,2,FALSE),IF(D597="INFRA",VLOOKUP(AC597,[1]Actividades!$B$42:$C$44,2,FALSE),"")))),"")</f>
        <v/>
      </c>
      <c r="H597" s="3"/>
      <c r="I597" s="7" t="s">
        <v>1059</v>
      </c>
      <c r="J597" s="10" t="s">
        <v>663</v>
      </c>
      <c r="K597" s="7" t="s">
        <v>84</v>
      </c>
      <c r="L597" s="7" t="s">
        <v>88</v>
      </c>
      <c r="M597" s="145" t="s">
        <v>13</v>
      </c>
      <c r="N597" s="7" t="s">
        <v>467</v>
      </c>
      <c r="O597" s="7" t="s">
        <v>7</v>
      </c>
      <c r="P597" s="10" t="s">
        <v>6</v>
      </c>
      <c r="Q597" s="146">
        <v>48710667</v>
      </c>
      <c r="R597" s="35"/>
      <c r="S597" s="8">
        <v>4790533</v>
      </c>
      <c r="T597" s="8"/>
      <c r="U597" s="8"/>
      <c r="V597" s="35">
        <f t="shared" si="41"/>
        <v>53501200</v>
      </c>
      <c r="W597" s="35">
        <f t="shared" si="42"/>
        <v>53501200</v>
      </c>
      <c r="X597" s="26" t="s">
        <v>465</v>
      </c>
      <c r="Y597" s="10" t="s">
        <v>19</v>
      </c>
      <c r="Z597" s="147">
        <v>202300000000060</v>
      </c>
      <c r="AA597" s="10" t="s">
        <v>30</v>
      </c>
      <c r="AB597" s="10" t="str">
        <f t="shared" si="40"/>
        <v>3202008</v>
      </c>
      <c r="AC597" s="10"/>
      <c r="AD597" s="10" t="s">
        <v>135</v>
      </c>
      <c r="AE597" s="3"/>
      <c r="AF597" s="3"/>
      <c r="AG597" s="3"/>
      <c r="AH597" s="3"/>
      <c r="AI597" s="3"/>
      <c r="AJ597" s="3"/>
      <c r="AK597" s="3"/>
      <c r="AL597" s="3"/>
      <c r="AM597" s="3"/>
      <c r="AN597" s="3"/>
      <c r="AO597" s="3"/>
      <c r="AP597" s="3"/>
      <c r="AQ597" s="3"/>
      <c r="AR597" s="3"/>
    </row>
    <row r="598" spans="1:44" ht="51" customHeight="1" x14ac:dyDescent="0.3">
      <c r="A598" s="9" t="s">
        <v>0</v>
      </c>
      <c r="B598" s="9" t="e">
        <f>VLOOKUP(#REF!,[1]Dpto!$G$2:$I$1125,2,FALSE)</f>
        <v>#REF!</v>
      </c>
      <c r="C598" s="9" t="str">
        <f>VLOOKUP(X598,[1]Proyectos!$B$2:$D$3,3,FALSE)</f>
        <v>CONSER</v>
      </c>
      <c r="D598" s="9" t="e">
        <f>VLOOKUP(#REF!,[1]Proyectos!$D$6:$E$9,2,FALSE)</f>
        <v>#REF!</v>
      </c>
      <c r="E598" s="9" t="e">
        <f>VLOOKUP(#REF!,[1]Proyectos!$B$12:$C$22,2,FALSE)</f>
        <v>#REF!</v>
      </c>
      <c r="F598" s="9" t="e">
        <f>VLOOKUP(#REF!,[1]Indi!$B$9:$C$36,2,FALSE)</f>
        <v>#REF!</v>
      </c>
      <c r="G598" s="9" t="str">
        <f>+IFERROR(IF(D598="MISIONAL",VLOOKUP(AC598,[1]Actividades!$B$12:$C$25,2,FALSE),IF(D598="TASAS",VLOOKUP(AC598,[1]Actividades!$B$26:$C$34,2,FALSE),IF(D598="MIPG",VLOOKUP(AC598,[1]Actividades!$B$35:$C$41,2,FALSE),IF(D598="INFRA",VLOOKUP(AC598,[1]Actividades!$B$42:$C$44,2,FALSE),"")))),"")</f>
        <v/>
      </c>
      <c r="H598" s="3"/>
      <c r="I598" s="7" t="s">
        <v>1060</v>
      </c>
      <c r="J598" s="10" t="s">
        <v>663</v>
      </c>
      <c r="K598" s="7" t="s">
        <v>84</v>
      </c>
      <c r="L598" s="7" t="s">
        <v>88</v>
      </c>
      <c r="M598" s="145" t="s">
        <v>103</v>
      </c>
      <c r="N598" s="7" t="s">
        <v>466</v>
      </c>
      <c r="O598" s="7" t="s">
        <v>7</v>
      </c>
      <c r="P598" s="10" t="s">
        <v>6</v>
      </c>
      <c r="Q598" s="146">
        <v>118809939</v>
      </c>
      <c r="R598" s="35"/>
      <c r="S598" s="8"/>
      <c r="T598" s="8"/>
      <c r="U598" s="8"/>
      <c r="V598" s="35">
        <f t="shared" si="41"/>
        <v>118809939</v>
      </c>
      <c r="W598" s="35">
        <f t="shared" si="42"/>
        <v>118809939</v>
      </c>
      <c r="X598" s="26" t="s">
        <v>465</v>
      </c>
      <c r="Y598" s="10" t="s">
        <v>19</v>
      </c>
      <c r="Z598" s="147">
        <v>202300000000060</v>
      </c>
      <c r="AA598" s="10" t="s">
        <v>493</v>
      </c>
      <c r="AB598" s="10" t="str">
        <f t="shared" si="40"/>
        <v>3202032</v>
      </c>
      <c r="AC598" s="10"/>
      <c r="AD598" s="10" t="s">
        <v>128</v>
      </c>
      <c r="AE598" s="3"/>
      <c r="AF598" s="3"/>
      <c r="AG598" s="3"/>
      <c r="AH598" s="3"/>
      <c r="AI598" s="3"/>
      <c r="AJ598" s="3"/>
      <c r="AK598" s="3"/>
      <c r="AL598" s="3"/>
      <c r="AM598" s="3"/>
      <c r="AN598" s="3"/>
      <c r="AO598" s="3"/>
      <c r="AP598" s="3"/>
      <c r="AQ598" s="3"/>
      <c r="AR598" s="3"/>
    </row>
    <row r="599" spans="1:44" ht="51" customHeight="1" x14ac:dyDescent="0.3">
      <c r="A599" s="9" t="s">
        <v>0</v>
      </c>
      <c r="B599" s="9" t="e">
        <f>VLOOKUP(#REF!,[1]Dpto!$G$2:$I$1125,2,FALSE)</f>
        <v>#REF!</v>
      </c>
      <c r="C599" s="9" t="str">
        <f>VLOOKUP(X599,[1]Proyectos!$B$2:$D$3,3,FALSE)</f>
        <v>CONSER</v>
      </c>
      <c r="D599" s="9" t="e">
        <f>VLOOKUP(#REF!,[1]Proyectos!$D$6:$E$9,2,FALSE)</f>
        <v>#REF!</v>
      </c>
      <c r="E599" s="9" t="e">
        <f>VLOOKUP(#REF!,[1]Proyectos!$B$12:$C$22,2,FALSE)</f>
        <v>#REF!</v>
      </c>
      <c r="F599" s="9" t="e">
        <f>VLOOKUP(#REF!,[1]Indi!$B$9:$C$36,2,FALSE)</f>
        <v>#REF!</v>
      </c>
      <c r="G599" s="9" t="str">
        <f>+IFERROR(IF(D599="MISIONAL",VLOOKUP(AC599,[1]Actividades!$B$12:$C$25,2,FALSE),IF(D599="TASAS",VLOOKUP(AC599,[1]Actividades!$B$26:$C$34,2,FALSE),IF(D599="MIPG",VLOOKUP(AC599,[1]Actividades!$B$35:$C$41,2,FALSE),IF(D599="INFRA",VLOOKUP(AC599,[1]Actividades!$B$42:$C$44,2,FALSE),"")))),"")</f>
        <v/>
      </c>
      <c r="H599" s="3"/>
      <c r="I599" s="7" t="s">
        <v>1061</v>
      </c>
      <c r="J599" s="10" t="s">
        <v>663</v>
      </c>
      <c r="K599" s="7" t="s">
        <v>84</v>
      </c>
      <c r="L599" s="7" t="s">
        <v>88</v>
      </c>
      <c r="M599" s="145" t="s">
        <v>13</v>
      </c>
      <c r="N599" s="7" t="s">
        <v>467</v>
      </c>
      <c r="O599" s="7" t="s">
        <v>7</v>
      </c>
      <c r="P599" s="10" t="s">
        <v>6</v>
      </c>
      <c r="Q599" s="146">
        <v>91598568</v>
      </c>
      <c r="R599" s="35">
        <v>1777134</v>
      </c>
      <c r="S599" s="8"/>
      <c r="T599" s="8"/>
      <c r="U599" s="8"/>
      <c r="V599" s="35">
        <f t="shared" si="41"/>
        <v>89821434</v>
      </c>
      <c r="W599" s="35">
        <f t="shared" si="42"/>
        <v>89821434</v>
      </c>
      <c r="X599" s="26" t="s">
        <v>465</v>
      </c>
      <c r="Y599" s="10" t="s">
        <v>19</v>
      </c>
      <c r="Z599" s="147">
        <v>202300000000060</v>
      </c>
      <c r="AA599" s="10" t="s">
        <v>493</v>
      </c>
      <c r="AB599" s="10" t="str">
        <f t="shared" si="40"/>
        <v>3202032</v>
      </c>
      <c r="AC599" s="10"/>
      <c r="AD599" s="10" t="s">
        <v>128</v>
      </c>
      <c r="AE599" s="3"/>
      <c r="AF599" s="3"/>
      <c r="AG599" s="3"/>
      <c r="AH599" s="3"/>
      <c r="AI599" s="3"/>
      <c r="AJ599" s="3"/>
      <c r="AK599" s="3"/>
      <c r="AL599" s="3"/>
      <c r="AM599" s="3"/>
      <c r="AN599" s="3"/>
      <c r="AO599" s="3"/>
      <c r="AP599" s="3"/>
      <c r="AQ599" s="3"/>
      <c r="AR599" s="3"/>
    </row>
    <row r="600" spans="1:44" ht="51" customHeight="1" x14ac:dyDescent="0.3">
      <c r="A600" s="9" t="s">
        <v>0</v>
      </c>
      <c r="B600" s="9" t="e">
        <f>VLOOKUP(#REF!,[1]Dpto!$G$2:$I$1125,2,FALSE)</f>
        <v>#REF!</v>
      </c>
      <c r="C600" s="9" t="str">
        <f>VLOOKUP(X600,[1]Proyectos!$B$2:$D$3,3,FALSE)</f>
        <v>CONSER</v>
      </c>
      <c r="D600" s="9" t="e">
        <f>VLOOKUP(#REF!,[1]Proyectos!$D$6:$E$9,2,FALSE)</f>
        <v>#REF!</v>
      </c>
      <c r="E600" s="9" t="e">
        <f>VLOOKUP(#REF!,[1]Proyectos!$B$12:$C$22,2,FALSE)</f>
        <v>#REF!</v>
      </c>
      <c r="F600" s="9" t="e">
        <f>VLOOKUP(#REF!,[1]Indi!$B$9:$C$36,2,FALSE)</f>
        <v>#REF!</v>
      </c>
      <c r="G600" s="9" t="str">
        <f>+IFERROR(IF(D600="MISIONAL",VLOOKUP(AC600,[1]Actividades!$B$12:$C$25,2,FALSE),IF(D600="TASAS",VLOOKUP(AC600,[1]Actividades!$B$26:$C$34,2,FALSE),IF(D600="MIPG",VLOOKUP(AC600,[1]Actividades!$B$35:$C$41,2,FALSE),IF(D600="INFRA",VLOOKUP(AC600,[1]Actividades!$B$42:$C$44,2,FALSE),"")))),"")</f>
        <v/>
      </c>
      <c r="H600" s="3"/>
      <c r="I600" s="7" t="s">
        <v>1062</v>
      </c>
      <c r="J600" s="10" t="s">
        <v>663</v>
      </c>
      <c r="K600" s="7" t="s">
        <v>84</v>
      </c>
      <c r="L600" s="7" t="s">
        <v>88</v>
      </c>
      <c r="M600" s="145" t="s">
        <v>8</v>
      </c>
      <c r="N600" s="7" t="s">
        <v>467</v>
      </c>
      <c r="O600" s="7" t="s">
        <v>7</v>
      </c>
      <c r="P600" s="10" t="s">
        <v>6</v>
      </c>
      <c r="Q600" s="146">
        <v>9999990</v>
      </c>
      <c r="R600" s="35"/>
      <c r="S600" s="8"/>
      <c r="T600" s="8"/>
      <c r="U600" s="8"/>
      <c r="V600" s="35">
        <f t="shared" si="41"/>
        <v>9999990</v>
      </c>
      <c r="W600" s="35">
        <f t="shared" si="42"/>
        <v>9999990</v>
      </c>
      <c r="X600" s="26" t="s">
        <v>465</v>
      </c>
      <c r="Y600" s="10" t="s">
        <v>19</v>
      </c>
      <c r="Z600" s="147">
        <v>202300000000060</v>
      </c>
      <c r="AA600" s="10" t="s">
        <v>493</v>
      </c>
      <c r="AB600" s="10" t="str">
        <f t="shared" si="40"/>
        <v>3202032</v>
      </c>
      <c r="AC600" s="10"/>
      <c r="AD600" s="10" t="s">
        <v>128</v>
      </c>
      <c r="AE600" s="3"/>
      <c r="AF600" s="3"/>
      <c r="AG600" s="3"/>
      <c r="AH600" s="3"/>
      <c r="AI600" s="3"/>
      <c r="AJ600" s="3"/>
      <c r="AK600" s="3"/>
      <c r="AL600" s="3"/>
      <c r="AM600" s="3"/>
      <c r="AN600" s="3"/>
      <c r="AO600" s="3"/>
      <c r="AP600" s="3"/>
      <c r="AQ600" s="3"/>
      <c r="AR600" s="3"/>
    </row>
    <row r="601" spans="1:44" ht="51" customHeight="1" x14ac:dyDescent="0.3">
      <c r="A601" s="9" t="s">
        <v>0</v>
      </c>
      <c r="B601" s="9" t="e">
        <f>VLOOKUP(#REF!,[1]Dpto!$G$2:$I$1125,2,FALSE)</f>
        <v>#REF!</v>
      </c>
      <c r="C601" s="9" t="str">
        <f>VLOOKUP(X601,[1]Proyectos!$B$2:$D$3,3,FALSE)</f>
        <v>CONSER</v>
      </c>
      <c r="D601" s="9" t="e">
        <f>VLOOKUP(#REF!,[1]Proyectos!$D$6:$E$9,2,FALSE)</f>
        <v>#REF!</v>
      </c>
      <c r="E601" s="9" t="e">
        <f>VLOOKUP(#REF!,[1]Proyectos!$B$12:$C$22,2,FALSE)</f>
        <v>#REF!</v>
      </c>
      <c r="F601" s="9" t="e">
        <f>VLOOKUP(#REF!,[1]Indi!$B$9:$C$36,2,FALSE)</f>
        <v>#REF!</v>
      </c>
      <c r="G601" s="9" t="str">
        <f>+IFERROR(IF(D601="MISIONAL",VLOOKUP(AC601,[1]Actividades!$B$12:$C$25,2,FALSE),IF(D601="TASAS",VLOOKUP(AC601,[1]Actividades!$B$26:$C$34,2,FALSE),IF(D601="MIPG",VLOOKUP(AC601,[1]Actividades!$B$35:$C$41,2,FALSE),IF(D601="INFRA",VLOOKUP(AC601,[1]Actividades!$B$42:$C$44,2,FALSE),"")))),"")</f>
        <v/>
      </c>
      <c r="H601" s="3"/>
      <c r="I601" s="7" t="s">
        <v>1063</v>
      </c>
      <c r="J601" s="10" t="s">
        <v>663</v>
      </c>
      <c r="K601" s="7" t="s">
        <v>84</v>
      </c>
      <c r="L601" s="7" t="s">
        <v>88</v>
      </c>
      <c r="M601" s="10" t="s">
        <v>103</v>
      </c>
      <c r="N601" s="7" t="s">
        <v>466</v>
      </c>
      <c r="O601" s="7" t="s">
        <v>7</v>
      </c>
      <c r="P601" s="10" t="s">
        <v>6</v>
      </c>
      <c r="Q601" s="146">
        <v>48710667</v>
      </c>
      <c r="R601" s="35"/>
      <c r="S601" s="8"/>
      <c r="T601" s="8"/>
      <c r="U601" s="8"/>
      <c r="V601" s="35">
        <f t="shared" si="41"/>
        <v>48710667</v>
      </c>
      <c r="W601" s="35">
        <f t="shared" si="42"/>
        <v>48710667</v>
      </c>
      <c r="X601" s="26" t="s">
        <v>465</v>
      </c>
      <c r="Y601" s="10" t="s">
        <v>19</v>
      </c>
      <c r="Z601" s="147">
        <v>202300000000060</v>
      </c>
      <c r="AA601" s="10" t="s">
        <v>60</v>
      </c>
      <c r="AB601" s="10" t="str">
        <f t="shared" si="40"/>
        <v>3202038</v>
      </c>
      <c r="AC601" s="10"/>
      <c r="AD601" s="10" t="s">
        <v>139</v>
      </c>
      <c r="AE601" s="3"/>
      <c r="AF601" s="3"/>
      <c r="AG601" s="3"/>
      <c r="AH601" s="3"/>
      <c r="AI601" s="3"/>
      <c r="AJ601" s="3"/>
      <c r="AK601" s="3"/>
      <c r="AL601" s="3"/>
      <c r="AM601" s="3"/>
      <c r="AN601" s="3"/>
      <c r="AO601" s="3"/>
      <c r="AP601" s="3"/>
      <c r="AQ601" s="3"/>
      <c r="AR601" s="3"/>
    </row>
    <row r="602" spans="1:44" ht="51" customHeight="1" x14ac:dyDescent="0.3">
      <c r="A602" s="9" t="s">
        <v>0</v>
      </c>
      <c r="B602" s="9" t="e">
        <f>VLOOKUP(#REF!,[1]Dpto!$G$2:$I$1125,2,FALSE)</f>
        <v>#REF!</v>
      </c>
      <c r="C602" s="9" t="str">
        <f>VLOOKUP(X602,[1]Proyectos!$B$2:$D$3,3,FALSE)</f>
        <v>CONSER</v>
      </c>
      <c r="D602" s="9" t="e">
        <f>VLOOKUP(#REF!,[1]Proyectos!$D$6:$E$9,2,FALSE)</f>
        <v>#REF!</v>
      </c>
      <c r="E602" s="9" t="e">
        <f>VLOOKUP(#REF!,[1]Proyectos!$B$12:$C$22,2,FALSE)</f>
        <v>#REF!</v>
      </c>
      <c r="F602" s="9" t="e">
        <f>VLOOKUP(#REF!,[1]Indi!$B$9:$C$36,2,FALSE)</f>
        <v>#REF!</v>
      </c>
      <c r="G602" s="9" t="str">
        <f>+IFERROR(IF(D602="MISIONAL",VLOOKUP(AC602,[1]Actividades!$B$12:$C$25,2,FALSE),IF(D602="TASAS",VLOOKUP(AC602,[1]Actividades!$B$26:$C$34,2,FALSE),IF(D602="MIPG",VLOOKUP(AC602,[1]Actividades!$B$35:$C$41,2,FALSE),IF(D602="INFRA",VLOOKUP(AC602,[1]Actividades!$B$42:$C$44,2,FALSE),"")))),"")</f>
        <v/>
      </c>
      <c r="H602" s="3"/>
      <c r="I602" s="7" t="s">
        <v>1064</v>
      </c>
      <c r="J602" s="10" t="s">
        <v>663</v>
      </c>
      <c r="K602" s="7" t="s">
        <v>84</v>
      </c>
      <c r="L602" s="7" t="s">
        <v>88</v>
      </c>
      <c r="M602" s="10" t="s">
        <v>103</v>
      </c>
      <c r="N602" s="7" t="s">
        <v>466</v>
      </c>
      <c r="O602" s="7" t="s">
        <v>7</v>
      </c>
      <c r="P602" s="10" t="s">
        <v>6</v>
      </c>
      <c r="Q602" s="146">
        <v>53210667</v>
      </c>
      <c r="R602" s="35"/>
      <c r="S602" s="8"/>
      <c r="T602" s="8">
        <v>4500000</v>
      </c>
      <c r="U602" s="8">
        <v>4500000</v>
      </c>
      <c r="V602" s="35">
        <f t="shared" si="41"/>
        <v>53210667</v>
      </c>
      <c r="W602" s="35">
        <f t="shared" si="42"/>
        <v>53210667</v>
      </c>
      <c r="X602" s="26" t="s">
        <v>465</v>
      </c>
      <c r="Y602" s="10" t="s">
        <v>19</v>
      </c>
      <c r="Z602" s="147">
        <v>202300000000060</v>
      </c>
      <c r="AA602" s="10" t="s">
        <v>17</v>
      </c>
      <c r="AB602" s="10" t="str">
        <f t="shared" si="40"/>
        <v>3202052</v>
      </c>
      <c r="AC602" s="10"/>
      <c r="AD602" s="10" t="s">
        <v>495</v>
      </c>
      <c r="AE602" s="3"/>
      <c r="AF602" s="3"/>
      <c r="AG602" s="3"/>
      <c r="AH602" s="3"/>
      <c r="AI602" s="3"/>
      <c r="AJ602" s="3"/>
      <c r="AK602" s="3"/>
      <c r="AL602" s="3"/>
      <c r="AM602" s="3"/>
      <c r="AN602" s="3"/>
      <c r="AO602" s="3"/>
      <c r="AP602" s="3"/>
      <c r="AQ602" s="3"/>
      <c r="AR602" s="3"/>
    </row>
    <row r="603" spans="1:44" ht="51" customHeight="1" x14ac:dyDescent="0.3">
      <c r="A603" s="9" t="s">
        <v>0</v>
      </c>
      <c r="B603" s="9" t="e">
        <f>VLOOKUP(#REF!,[1]Dpto!$G$2:$I$1125,2,FALSE)</f>
        <v>#REF!</v>
      </c>
      <c r="C603" s="9" t="str">
        <f>VLOOKUP(X603,[1]Proyectos!$B$2:$D$3,3,FALSE)</f>
        <v>CONSER</v>
      </c>
      <c r="D603" s="9" t="e">
        <f>VLOOKUP(#REF!,[1]Proyectos!$D$6:$E$9,2,FALSE)</f>
        <v>#REF!</v>
      </c>
      <c r="E603" s="9" t="e">
        <f>VLOOKUP(#REF!,[1]Proyectos!$B$12:$C$22,2,FALSE)</f>
        <v>#REF!</v>
      </c>
      <c r="F603" s="9" t="e">
        <f>VLOOKUP(#REF!,[1]Indi!$B$9:$C$36,2,FALSE)</f>
        <v>#REF!</v>
      </c>
      <c r="G603" s="9" t="str">
        <f>+IFERROR(IF(D603="MISIONAL",VLOOKUP(AC603,[1]Actividades!$B$12:$C$25,2,FALSE),IF(D603="TASAS",VLOOKUP(AC603,[1]Actividades!$B$26:$C$34,2,FALSE),IF(D603="MIPG",VLOOKUP(AC603,[1]Actividades!$B$35:$C$41,2,FALSE),IF(D603="INFRA",VLOOKUP(AC603,[1]Actividades!$B$42:$C$44,2,FALSE),"")))),"")</f>
        <v/>
      </c>
      <c r="H603" s="3"/>
      <c r="I603" s="7" t="s">
        <v>1065</v>
      </c>
      <c r="J603" s="10" t="s">
        <v>663</v>
      </c>
      <c r="K603" s="7" t="s">
        <v>84</v>
      </c>
      <c r="L603" s="7" t="s">
        <v>88</v>
      </c>
      <c r="M603" s="7" t="s">
        <v>103</v>
      </c>
      <c r="N603" s="7" t="s">
        <v>466</v>
      </c>
      <c r="O603" s="7" t="s">
        <v>7</v>
      </c>
      <c r="P603" s="10" t="s">
        <v>6</v>
      </c>
      <c r="Q603" s="146">
        <v>7689000</v>
      </c>
      <c r="R603" s="35"/>
      <c r="S603" s="8"/>
      <c r="T603" s="8">
        <v>7689000</v>
      </c>
      <c r="U603" s="8">
        <v>7689000</v>
      </c>
      <c r="V603" s="35">
        <f t="shared" si="41"/>
        <v>7689000</v>
      </c>
      <c r="W603" s="35">
        <f t="shared" si="42"/>
        <v>7689000</v>
      </c>
      <c r="X603" s="26" t="s">
        <v>465</v>
      </c>
      <c r="Y603" s="10" t="s">
        <v>19</v>
      </c>
      <c r="Z603" s="147">
        <v>202300000000060</v>
      </c>
      <c r="AA603" s="10" t="s">
        <v>462</v>
      </c>
      <c r="AB603" s="10" t="str">
        <f t="shared" si="40"/>
        <v>3202053</v>
      </c>
      <c r="AC603" s="10"/>
      <c r="AD603" s="10" t="s">
        <v>133</v>
      </c>
      <c r="AE603" s="3"/>
      <c r="AF603" s="3"/>
      <c r="AG603" s="3"/>
      <c r="AH603" s="3"/>
      <c r="AI603" s="3"/>
      <c r="AJ603" s="3"/>
      <c r="AK603" s="3"/>
      <c r="AL603" s="3"/>
      <c r="AM603" s="3"/>
      <c r="AN603" s="3"/>
      <c r="AO603" s="3"/>
      <c r="AP603" s="3"/>
      <c r="AQ603" s="3"/>
      <c r="AR603" s="3"/>
    </row>
    <row r="604" spans="1:44" ht="51" customHeight="1" x14ac:dyDescent="0.3">
      <c r="A604" s="9" t="s">
        <v>0</v>
      </c>
      <c r="B604" s="9" t="e">
        <f>VLOOKUP(#REF!,[1]Dpto!$G$2:$I$1125,2,FALSE)</f>
        <v>#REF!</v>
      </c>
      <c r="C604" s="9" t="str">
        <f>VLOOKUP(X604,[1]Proyectos!$B$2:$D$3,3,FALSE)</f>
        <v>CONSER</v>
      </c>
      <c r="D604" s="9" t="e">
        <f>VLOOKUP(#REF!,[1]Proyectos!$D$6:$E$9,2,FALSE)</f>
        <v>#REF!</v>
      </c>
      <c r="E604" s="9" t="e">
        <f>VLOOKUP(#REF!,[1]Proyectos!$B$12:$C$22,2,FALSE)</f>
        <v>#REF!</v>
      </c>
      <c r="F604" s="9" t="e">
        <f>VLOOKUP(#REF!,[1]Indi!$B$9:$C$36,2,FALSE)</f>
        <v>#REF!</v>
      </c>
      <c r="G604" s="9" t="str">
        <f>+IFERROR(IF(D604="MISIONAL",VLOOKUP(AC604,[1]Actividades!$B$12:$C$25,2,FALSE),IF(D604="TASAS",VLOOKUP(AC604,[1]Actividades!$B$26:$C$34,2,FALSE),IF(D604="MIPG",VLOOKUP(AC604,[1]Actividades!$B$35:$C$41,2,FALSE),IF(D604="INFRA",VLOOKUP(AC604,[1]Actividades!$B$42:$C$44,2,FALSE),"")))),"")</f>
        <v/>
      </c>
      <c r="H604" s="3"/>
      <c r="I604" s="7" t="s">
        <v>1066</v>
      </c>
      <c r="J604" s="10" t="s">
        <v>663</v>
      </c>
      <c r="K604" s="7" t="s">
        <v>84</v>
      </c>
      <c r="L604" s="7" t="s">
        <v>88</v>
      </c>
      <c r="M604" s="7" t="s">
        <v>103</v>
      </c>
      <c r="N604" s="7" t="s">
        <v>466</v>
      </c>
      <c r="O604" s="7" t="s">
        <v>7</v>
      </c>
      <c r="P604" s="10" t="s">
        <v>6</v>
      </c>
      <c r="Q604" s="146">
        <v>119589200</v>
      </c>
      <c r="R604" s="35"/>
      <c r="S604" s="8"/>
      <c r="T604" s="8"/>
      <c r="U604" s="8"/>
      <c r="V604" s="35">
        <f t="shared" si="41"/>
        <v>119589200</v>
      </c>
      <c r="W604" s="35">
        <f t="shared" si="42"/>
        <v>119589200</v>
      </c>
      <c r="X604" s="26" t="s">
        <v>465</v>
      </c>
      <c r="Y604" s="10" t="s">
        <v>19</v>
      </c>
      <c r="Z604" s="147">
        <v>202300000000060</v>
      </c>
      <c r="AA604" s="10" t="s">
        <v>39</v>
      </c>
      <c r="AB604" s="10" t="str">
        <f t="shared" si="40"/>
        <v>3202055</v>
      </c>
      <c r="AC604" s="10"/>
      <c r="AD604" s="10" t="s">
        <v>252</v>
      </c>
      <c r="AE604" s="3"/>
      <c r="AF604" s="3"/>
      <c r="AG604" s="3"/>
      <c r="AH604" s="3"/>
      <c r="AI604" s="3"/>
      <c r="AJ604" s="3"/>
      <c r="AK604" s="3"/>
      <c r="AL604" s="3"/>
      <c r="AM604" s="3"/>
      <c r="AN604" s="3"/>
      <c r="AO604" s="3"/>
      <c r="AP604" s="3"/>
      <c r="AQ604" s="3"/>
      <c r="AR604" s="3"/>
    </row>
    <row r="605" spans="1:44" ht="51" customHeight="1" x14ac:dyDescent="0.3">
      <c r="A605" s="9" t="s">
        <v>0</v>
      </c>
      <c r="B605" s="9" t="e">
        <f>VLOOKUP(#REF!,[1]Dpto!$G$2:$I$1125,2,FALSE)</f>
        <v>#REF!</v>
      </c>
      <c r="C605" s="9" t="str">
        <f>VLOOKUP(X605,[1]Proyectos!$B$2:$D$3,3,FALSE)</f>
        <v>CONSER</v>
      </c>
      <c r="D605" s="9" t="e">
        <f>VLOOKUP(#REF!,[1]Proyectos!$D$6:$E$9,2,FALSE)</f>
        <v>#REF!</v>
      </c>
      <c r="E605" s="9" t="e">
        <f>VLOOKUP(#REF!,[1]Proyectos!$B$12:$C$22,2,FALSE)</f>
        <v>#REF!</v>
      </c>
      <c r="F605" s="9" t="e">
        <f>VLOOKUP(#REF!,[1]Indi!$B$9:$C$36,2,FALSE)</f>
        <v>#REF!</v>
      </c>
      <c r="G605" s="9" t="str">
        <f>+IFERROR(IF(D605="MISIONAL",VLOOKUP(AC605,[1]Actividades!$B$12:$C$25,2,FALSE),IF(D605="TASAS",VLOOKUP(AC605,[1]Actividades!$B$26:$C$34,2,FALSE),IF(D605="MIPG",VLOOKUP(AC605,[1]Actividades!$B$35:$C$41,2,FALSE),IF(D605="INFRA",VLOOKUP(AC605,[1]Actividades!$B$42:$C$44,2,FALSE),"")))),"")</f>
        <v/>
      </c>
      <c r="H605" s="3"/>
      <c r="I605" s="7" t="s">
        <v>1067</v>
      </c>
      <c r="J605" s="10" t="s">
        <v>663</v>
      </c>
      <c r="K605" s="7" t="s">
        <v>84</v>
      </c>
      <c r="L605" s="7" t="s">
        <v>88</v>
      </c>
      <c r="M605" s="7" t="s">
        <v>103</v>
      </c>
      <c r="N605" s="7" t="s">
        <v>466</v>
      </c>
      <c r="O605" s="7" t="s">
        <v>7</v>
      </c>
      <c r="P605" s="10" t="s">
        <v>6</v>
      </c>
      <c r="Q605" s="146">
        <v>48257933</v>
      </c>
      <c r="R605" s="35"/>
      <c r="S605" s="8"/>
      <c r="T605" s="8">
        <v>8000000</v>
      </c>
      <c r="U605" s="8">
        <v>8000000</v>
      </c>
      <c r="V605" s="35">
        <f t="shared" si="41"/>
        <v>48257933</v>
      </c>
      <c r="W605" s="35">
        <f t="shared" si="42"/>
        <v>48257933</v>
      </c>
      <c r="X605" s="26" t="s">
        <v>465</v>
      </c>
      <c r="Y605" s="10" t="s">
        <v>19</v>
      </c>
      <c r="Z605" s="147">
        <v>202300000000060</v>
      </c>
      <c r="AA605" s="10" t="s">
        <v>496</v>
      </c>
      <c r="AB605" s="10" t="str">
        <f t="shared" si="40"/>
        <v>3202056</v>
      </c>
      <c r="AC605" s="10"/>
      <c r="AD605" s="10" t="s">
        <v>129</v>
      </c>
      <c r="AE605" s="3"/>
      <c r="AF605" s="3"/>
      <c r="AG605" s="3"/>
      <c r="AH605" s="3"/>
      <c r="AI605" s="3"/>
      <c r="AJ605" s="3"/>
      <c r="AK605" s="3"/>
      <c r="AL605" s="3"/>
      <c r="AM605" s="3"/>
      <c r="AN605" s="3"/>
      <c r="AO605" s="3"/>
      <c r="AP605" s="3"/>
      <c r="AQ605" s="3"/>
      <c r="AR605" s="3"/>
    </row>
    <row r="606" spans="1:44" ht="51" customHeight="1" x14ac:dyDescent="0.3">
      <c r="A606" s="9" t="s">
        <v>0</v>
      </c>
      <c r="B606" s="9" t="e">
        <f>VLOOKUP(#REF!,[1]Dpto!$G$2:$I$1125,2,FALSE)</f>
        <v>#REF!</v>
      </c>
      <c r="C606" s="9" t="str">
        <f>VLOOKUP(X606,[1]Proyectos!$B$2:$D$3,3,FALSE)</f>
        <v>CONSER</v>
      </c>
      <c r="D606" s="9" t="e">
        <f>VLOOKUP(#REF!,[1]Proyectos!$D$6:$E$9,2,FALSE)</f>
        <v>#REF!</v>
      </c>
      <c r="E606" s="9" t="e">
        <f>VLOOKUP(#REF!,[1]Proyectos!$B$12:$C$22,2,FALSE)</f>
        <v>#REF!</v>
      </c>
      <c r="F606" s="9" t="e">
        <f>VLOOKUP(#REF!,[1]Indi!$B$9:$C$36,2,FALSE)</f>
        <v>#REF!</v>
      </c>
      <c r="G606" s="9" t="str">
        <f>+IFERROR(IF(D606="MISIONAL",VLOOKUP(AC606,[1]Actividades!$B$12:$C$25,2,FALSE),IF(D606="TASAS",VLOOKUP(AC606,[1]Actividades!$B$26:$C$34,2,FALSE),IF(D606="MIPG",VLOOKUP(AC606,[1]Actividades!$B$35:$C$41,2,FALSE),IF(D606="INFRA",VLOOKUP(AC606,[1]Actividades!$B$42:$C$44,2,FALSE),"")))),"")</f>
        <v/>
      </c>
      <c r="H606" s="3"/>
      <c r="I606" s="7" t="s">
        <v>1068</v>
      </c>
      <c r="J606" s="10" t="s">
        <v>663</v>
      </c>
      <c r="K606" s="7" t="s">
        <v>84</v>
      </c>
      <c r="L606" s="7" t="s">
        <v>88</v>
      </c>
      <c r="M606" s="149" t="s">
        <v>103</v>
      </c>
      <c r="N606" s="7" t="s">
        <v>466</v>
      </c>
      <c r="O606" s="7" t="s">
        <v>7</v>
      </c>
      <c r="P606" s="10" t="s">
        <v>6</v>
      </c>
      <c r="Q606" s="146">
        <v>163968586</v>
      </c>
      <c r="R606" s="35"/>
      <c r="S606" s="8"/>
      <c r="T606" s="8">
        <v>74999986</v>
      </c>
      <c r="U606" s="8">
        <v>74999986</v>
      </c>
      <c r="V606" s="35">
        <f t="shared" si="41"/>
        <v>163968586</v>
      </c>
      <c r="W606" s="35">
        <f t="shared" si="42"/>
        <v>163968586</v>
      </c>
      <c r="X606" s="26" t="s">
        <v>465</v>
      </c>
      <c r="Y606" s="10" t="s">
        <v>19</v>
      </c>
      <c r="Z606" s="147">
        <v>202300000000060</v>
      </c>
      <c r="AA606" s="10" t="s">
        <v>24</v>
      </c>
      <c r="AB606" s="10" t="str">
        <f t="shared" si="40"/>
        <v>3202060</v>
      </c>
      <c r="AC606" s="10"/>
      <c r="AD606" s="10" t="s">
        <v>239</v>
      </c>
      <c r="AE606" s="3"/>
      <c r="AF606" s="3"/>
      <c r="AG606" s="3"/>
      <c r="AH606" s="3"/>
      <c r="AI606" s="3"/>
      <c r="AJ606" s="3"/>
      <c r="AK606" s="3"/>
      <c r="AL606" s="3"/>
      <c r="AM606" s="3"/>
      <c r="AN606" s="3"/>
      <c r="AO606" s="3"/>
      <c r="AP606" s="3"/>
      <c r="AQ606" s="3"/>
      <c r="AR606" s="3"/>
    </row>
    <row r="607" spans="1:44" ht="51" customHeight="1" x14ac:dyDescent="0.3">
      <c r="A607" s="9" t="s">
        <v>0</v>
      </c>
      <c r="B607" s="9" t="e">
        <f>VLOOKUP(#REF!,[1]Dpto!$G$2:$I$1125,2,FALSE)</f>
        <v>#REF!</v>
      </c>
      <c r="C607" s="9" t="str">
        <f>VLOOKUP(X607,[1]Proyectos!$B$2:$D$3,3,FALSE)</f>
        <v>CONSER</v>
      </c>
      <c r="D607" s="9" t="e">
        <f>VLOOKUP(#REF!,[1]Proyectos!$D$6:$E$9,2,FALSE)</f>
        <v>#REF!</v>
      </c>
      <c r="E607" s="9" t="e">
        <f>VLOOKUP(#REF!,[1]Proyectos!$B$12:$C$22,2,FALSE)</f>
        <v>#REF!</v>
      </c>
      <c r="F607" s="9" t="e">
        <f>VLOOKUP(#REF!,[1]Indi!$B$9:$C$36,2,FALSE)</f>
        <v>#REF!</v>
      </c>
      <c r="G607" s="9" t="str">
        <f>+IFERROR(IF(D607="MISIONAL",VLOOKUP(AC607,[1]Actividades!$B$12:$C$25,2,FALSE),IF(D607="TASAS",VLOOKUP(AC607,[1]Actividades!$B$26:$C$34,2,FALSE),IF(D607="MIPG",VLOOKUP(AC607,[1]Actividades!$B$35:$C$41,2,FALSE),IF(D607="INFRA",VLOOKUP(AC607,[1]Actividades!$B$42:$C$44,2,FALSE),"")))),"")</f>
        <v/>
      </c>
      <c r="H607" s="3"/>
      <c r="I607" s="7" t="s">
        <v>1069</v>
      </c>
      <c r="J607" s="10" t="s">
        <v>663</v>
      </c>
      <c r="K607" s="7" t="s">
        <v>84</v>
      </c>
      <c r="L607" s="7" t="s">
        <v>88</v>
      </c>
      <c r="M607" s="149" t="s">
        <v>13</v>
      </c>
      <c r="N607" s="7" t="s">
        <v>467</v>
      </c>
      <c r="O607" s="7" t="s">
        <v>7</v>
      </c>
      <c r="P607" s="10" t="s">
        <v>6</v>
      </c>
      <c r="Q607" s="146">
        <v>141363268</v>
      </c>
      <c r="R607" s="35">
        <v>8506724</v>
      </c>
      <c r="S607" s="8"/>
      <c r="T607" s="8"/>
      <c r="U607" s="8"/>
      <c r="V607" s="35">
        <f t="shared" si="41"/>
        <v>132856544</v>
      </c>
      <c r="W607" s="35">
        <f t="shared" si="42"/>
        <v>132856544</v>
      </c>
      <c r="X607" s="26" t="s">
        <v>465</v>
      </c>
      <c r="Y607" s="10" t="s">
        <v>19</v>
      </c>
      <c r="Z607" s="147">
        <v>202300000000060</v>
      </c>
      <c r="AA607" s="10" t="s">
        <v>24</v>
      </c>
      <c r="AB607" s="10" t="str">
        <f t="shared" si="40"/>
        <v>3202060</v>
      </c>
      <c r="AC607" s="10"/>
      <c r="AD607" s="10" t="s">
        <v>239</v>
      </c>
      <c r="AE607" s="3"/>
      <c r="AF607" s="3"/>
      <c r="AG607" s="3"/>
      <c r="AH607" s="3"/>
      <c r="AI607" s="3"/>
      <c r="AJ607" s="3"/>
      <c r="AK607" s="3"/>
      <c r="AL607" s="3"/>
      <c r="AM607" s="3"/>
      <c r="AN607" s="3"/>
      <c r="AO607" s="3"/>
      <c r="AP607" s="3"/>
      <c r="AQ607" s="3"/>
      <c r="AR607" s="3"/>
    </row>
    <row r="608" spans="1:44" ht="51" customHeight="1" x14ac:dyDescent="0.3">
      <c r="A608" s="9" t="s">
        <v>0</v>
      </c>
      <c r="B608" s="9" t="e">
        <f>VLOOKUP(#REF!,[1]Dpto!$G$2:$I$1125,2,FALSE)</f>
        <v>#REF!</v>
      </c>
      <c r="C608" s="9" t="str">
        <f>VLOOKUP(X608,[1]Proyectos!$B$2:$D$3,3,FALSE)</f>
        <v>CONSER</v>
      </c>
      <c r="D608" s="9" t="e">
        <f>VLOOKUP(#REF!,[1]Proyectos!$D$6:$E$9,2,FALSE)</f>
        <v>#REF!</v>
      </c>
      <c r="E608" s="9" t="e">
        <f>VLOOKUP(#REF!,[1]Proyectos!$B$12:$C$22,2,FALSE)</f>
        <v>#REF!</v>
      </c>
      <c r="F608" s="9" t="e">
        <f>VLOOKUP(#REF!,[1]Indi!$B$9:$C$36,2,FALSE)</f>
        <v>#REF!</v>
      </c>
      <c r="G608" s="9" t="str">
        <f>+IFERROR(IF(D608="MISIONAL",VLOOKUP(AC608,[1]Actividades!$B$12:$C$25,2,FALSE),IF(D608="TASAS",VLOOKUP(AC608,[1]Actividades!$B$26:$C$34,2,FALSE),IF(D608="MIPG",VLOOKUP(AC608,[1]Actividades!$B$35:$C$41,2,FALSE),IF(D608="INFRA",VLOOKUP(AC608,[1]Actividades!$B$42:$C$44,2,FALSE),"")))),"")</f>
        <v/>
      </c>
      <c r="H608" s="3"/>
      <c r="I608" s="7" t="s">
        <v>1070</v>
      </c>
      <c r="J608" s="10" t="s">
        <v>663</v>
      </c>
      <c r="K608" s="7" t="s">
        <v>84</v>
      </c>
      <c r="L608" s="7" t="s">
        <v>87</v>
      </c>
      <c r="M608" s="7" t="s">
        <v>13</v>
      </c>
      <c r="N608" s="7" t="s">
        <v>467</v>
      </c>
      <c r="O608" s="7" t="s">
        <v>7</v>
      </c>
      <c r="P608" s="10" t="s">
        <v>6</v>
      </c>
      <c r="Q608" s="146">
        <v>34015600</v>
      </c>
      <c r="R608" s="35"/>
      <c r="S608" s="8">
        <v>7427733</v>
      </c>
      <c r="T608" s="8"/>
      <c r="U608" s="8"/>
      <c r="V608" s="35">
        <f t="shared" si="41"/>
        <v>41443333</v>
      </c>
      <c r="W608" s="35">
        <f t="shared" si="42"/>
        <v>41443333</v>
      </c>
      <c r="X608" s="26" t="s">
        <v>465</v>
      </c>
      <c r="Y608" s="10" t="s">
        <v>19</v>
      </c>
      <c r="Z608" s="147">
        <v>202300000000060</v>
      </c>
      <c r="AA608" s="10" t="s">
        <v>30</v>
      </c>
      <c r="AB608" s="10" t="str">
        <f t="shared" si="40"/>
        <v>3202008</v>
      </c>
      <c r="AC608" s="10"/>
      <c r="AD608" s="10" t="s">
        <v>135</v>
      </c>
      <c r="AE608" s="3"/>
      <c r="AF608" s="3"/>
      <c r="AG608" s="3"/>
      <c r="AH608" s="3"/>
      <c r="AI608" s="3"/>
      <c r="AJ608" s="3"/>
      <c r="AK608" s="3"/>
      <c r="AL608" s="3"/>
      <c r="AM608" s="3"/>
      <c r="AN608" s="3"/>
      <c r="AO608" s="3"/>
      <c r="AP608" s="3"/>
      <c r="AQ608" s="3"/>
      <c r="AR608" s="3"/>
    </row>
    <row r="609" spans="1:44" ht="51" customHeight="1" x14ac:dyDescent="0.3">
      <c r="A609" s="9" t="s">
        <v>0</v>
      </c>
      <c r="B609" s="9" t="e">
        <f>VLOOKUP(#REF!,[1]Dpto!$G$2:$I$1125,2,FALSE)</f>
        <v>#REF!</v>
      </c>
      <c r="C609" s="9" t="str">
        <f>VLOOKUP(X609,[1]Proyectos!$B$2:$D$3,3,FALSE)</f>
        <v>CONSER</v>
      </c>
      <c r="D609" s="9" t="e">
        <f>VLOOKUP(#REF!,[1]Proyectos!$D$6:$E$9,2,FALSE)</f>
        <v>#REF!</v>
      </c>
      <c r="E609" s="9" t="e">
        <f>VLOOKUP(#REF!,[1]Proyectos!$B$12:$C$22,2,FALSE)</f>
        <v>#REF!</v>
      </c>
      <c r="F609" s="9" t="e">
        <f>VLOOKUP(#REF!,[1]Indi!$B$9:$C$36,2,FALSE)</f>
        <v>#REF!</v>
      </c>
      <c r="G609" s="9" t="str">
        <f>+IFERROR(IF(D609="MISIONAL",VLOOKUP(AC609,[1]Actividades!$B$12:$C$25,2,FALSE),IF(D609="TASAS",VLOOKUP(AC609,[1]Actividades!$B$26:$C$34,2,FALSE),IF(D609="MIPG",VLOOKUP(AC609,[1]Actividades!$B$35:$C$41,2,FALSE),IF(D609="INFRA",VLOOKUP(AC609,[1]Actividades!$B$42:$C$44,2,FALSE),"")))),"")</f>
        <v/>
      </c>
      <c r="H609" s="3"/>
      <c r="I609" s="7" t="s">
        <v>1071</v>
      </c>
      <c r="J609" s="10" t="s">
        <v>663</v>
      </c>
      <c r="K609" s="7" t="s">
        <v>84</v>
      </c>
      <c r="L609" s="7" t="s">
        <v>87</v>
      </c>
      <c r="M609" s="7" t="s">
        <v>103</v>
      </c>
      <c r="N609" s="7" t="s">
        <v>466</v>
      </c>
      <c r="O609" s="7" t="s">
        <v>7</v>
      </c>
      <c r="P609" s="10" t="s">
        <v>6</v>
      </c>
      <c r="Q609" s="146">
        <v>38702467</v>
      </c>
      <c r="R609" s="35"/>
      <c r="S609" s="8"/>
      <c r="T609" s="8"/>
      <c r="U609" s="8"/>
      <c r="V609" s="35">
        <f t="shared" si="41"/>
        <v>38702467</v>
      </c>
      <c r="W609" s="35">
        <f t="shared" si="42"/>
        <v>38702467</v>
      </c>
      <c r="X609" s="26" t="s">
        <v>465</v>
      </c>
      <c r="Y609" s="10" t="s">
        <v>19</v>
      </c>
      <c r="Z609" s="147">
        <v>202300000000060</v>
      </c>
      <c r="AA609" s="10" t="s">
        <v>36</v>
      </c>
      <c r="AB609" s="10" t="str">
        <f t="shared" si="40"/>
        <v>3202010</v>
      </c>
      <c r="AC609" s="10"/>
      <c r="AD609" s="10" t="s">
        <v>181</v>
      </c>
      <c r="AE609" s="3"/>
      <c r="AF609" s="3"/>
      <c r="AG609" s="3"/>
      <c r="AH609" s="3"/>
      <c r="AI609" s="3"/>
      <c r="AJ609" s="3"/>
      <c r="AK609" s="3"/>
      <c r="AL609" s="3"/>
      <c r="AM609" s="3"/>
      <c r="AN609" s="3"/>
      <c r="AO609" s="3"/>
      <c r="AP609" s="3"/>
      <c r="AQ609" s="3"/>
      <c r="AR609" s="3"/>
    </row>
    <row r="610" spans="1:44" ht="51" customHeight="1" x14ac:dyDescent="0.3">
      <c r="A610" s="9" t="s">
        <v>0</v>
      </c>
      <c r="B610" s="9" t="e">
        <f>VLOOKUP(#REF!,[1]Dpto!$G$2:$I$1125,2,FALSE)</f>
        <v>#REF!</v>
      </c>
      <c r="C610" s="9" t="str">
        <f>VLOOKUP(X610,[1]Proyectos!$B$2:$D$3,3,FALSE)</f>
        <v>CONSER</v>
      </c>
      <c r="D610" s="9" t="e">
        <f>VLOOKUP(#REF!,[1]Proyectos!$D$6:$E$9,2,FALSE)</f>
        <v>#REF!</v>
      </c>
      <c r="E610" s="9" t="e">
        <f>VLOOKUP(#REF!,[1]Proyectos!$B$12:$C$22,2,FALSE)</f>
        <v>#REF!</v>
      </c>
      <c r="F610" s="9" t="e">
        <f>VLOOKUP(#REF!,[1]Indi!$B$9:$C$36,2,FALSE)</f>
        <v>#REF!</v>
      </c>
      <c r="G610" s="9" t="str">
        <f>+IFERROR(IF(D610="MISIONAL",VLOOKUP(AC610,[1]Actividades!$B$12:$C$25,2,FALSE),IF(D610="TASAS",VLOOKUP(AC610,[1]Actividades!$B$26:$C$34,2,FALSE),IF(D610="MIPG",VLOOKUP(AC610,[1]Actividades!$B$35:$C$41,2,FALSE),IF(D610="INFRA",VLOOKUP(AC610,[1]Actividades!$B$42:$C$44,2,FALSE),"")))),"")</f>
        <v/>
      </c>
      <c r="H610" s="3"/>
      <c r="I610" s="7" t="s">
        <v>1072</v>
      </c>
      <c r="J610" s="10" t="s">
        <v>663</v>
      </c>
      <c r="K610" s="7" t="s">
        <v>84</v>
      </c>
      <c r="L610" s="7" t="s">
        <v>87</v>
      </c>
      <c r="M610" s="7" t="s">
        <v>103</v>
      </c>
      <c r="N610" s="7" t="s">
        <v>466</v>
      </c>
      <c r="O610" s="7" t="s">
        <v>7</v>
      </c>
      <c r="P610" s="10" t="s">
        <v>6</v>
      </c>
      <c r="Q610" s="146">
        <v>130002567</v>
      </c>
      <c r="R610" s="35"/>
      <c r="S610" s="8"/>
      <c r="T610" s="8">
        <v>44000000</v>
      </c>
      <c r="U610" s="8">
        <v>44000000</v>
      </c>
      <c r="V610" s="35">
        <f t="shared" si="41"/>
        <v>130002567</v>
      </c>
      <c r="W610" s="35">
        <f t="shared" si="42"/>
        <v>130002567</v>
      </c>
      <c r="X610" s="26" t="s">
        <v>465</v>
      </c>
      <c r="Y610" s="10" t="s">
        <v>19</v>
      </c>
      <c r="Z610" s="147">
        <v>202300000000060</v>
      </c>
      <c r="AA610" s="10" t="s">
        <v>493</v>
      </c>
      <c r="AB610" s="10" t="str">
        <f t="shared" si="40"/>
        <v>3202032</v>
      </c>
      <c r="AC610" s="10"/>
      <c r="AD610" s="10" t="s">
        <v>128</v>
      </c>
      <c r="AE610" s="3"/>
      <c r="AF610" s="3"/>
      <c r="AG610" s="3"/>
      <c r="AH610" s="3"/>
      <c r="AI610" s="3"/>
      <c r="AJ610" s="3"/>
      <c r="AK610" s="3"/>
      <c r="AL610" s="3"/>
      <c r="AM610" s="3"/>
      <c r="AN610" s="3"/>
      <c r="AO610" s="3"/>
      <c r="AP610" s="3"/>
      <c r="AQ610" s="3"/>
      <c r="AR610" s="3"/>
    </row>
    <row r="611" spans="1:44" ht="51" customHeight="1" x14ac:dyDescent="0.3">
      <c r="A611" s="9" t="s">
        <v>0</v>
      </c>
      <c r="B611" s="9" t="e">
        <f>VLOOKUP(#REF!,[1]Dpto!$G$2:$I$1125,2,FALSE)</f>
        <v>#REF!</v>
      </c>
      <c r="C611" s="9" t="str">
        <f>VLOOKUP(X611,[1]Proyectos!$B$2:$D$3,3,FALSE)</f>
        <v>CONSER</v>
      </c>
      <c r="D611" s="9" t="e">
        <f>VLOOKUP(#REF!,[1]Proyectos!$D$6:$E$9,2,FALSE)</f>
        <v>#REF!</v>
      </c>
      <c r="E611" s="9" t="e">
        <f>VLOOKUP(#REF!,[1]Proyectos!$B$12:$C$22,2,FALSE)</f>
        <v>#REF!</v>
      </c>
      <c r="F611" s="9" t="e">
        <f>VLOOKUP(#REF!,[1]Indi!$B$9:$C$36,2,FALSE)</f>
        <v>#REF!</v>
      </c>
      <c r="G611" s="9" t="str">
        <f>+IFERROR(IF(D611="MISIONAL",VLOOKUP(AC611,[1]Actividades!$B$12:$C$25,2,FALSE),IF(D611="TASAS",VLOOKUP(AC611,[1]Actividades!$B$26:$C$34,2,FALSE),IF(D611="MIPG",VLOOKUP(AC611,[1]Actividades!$B$35:$C$41,2,FALSE),IF(D611="INFRA",VLOOKUP(AC611,[1]Actividades!$B$42:$C$44,2,FALSE),"")))),"")</f>
        <v/>
      </c>
      <c r="H611" s="3"/>
      <c r="I611" s="7" t="s">
        <v>1073</v>
      </c>
      <c r="J611" s="10" t="s">
        <v>663</v>
      </c>
      <c r="K611" s="7" t="s">
        <v>84</v>
      </c>
      <c r="L611" s="7" t="s">
        <v>87</v>
      </c>
      <c r="M611" s="7" t="s">
        <v>8</v>
      </c>
      <c r="N611" s="7" t="s">
        <v>467</v>
      </c>
      <c r="O611" s="7" t="s">
        <v>7</v>
      </c>
      <c r="P611" s="10" t="s">
        <v>6</v>
      </c>
      <c r="Q611" s="146">
        <v>20935643</v>
      </c>
      <c r="R611" s="35"/>
      <c r="S611" s="8"/>
      <c r="T611" s="8"/>
      <c r="U611" s="8"/>
      <c r="V611" s="35">
        <f t="shared" si="41"/>
        <v>20935643</v>
      </c>
      <c r="W611" s="35">
        <f t="shared" si="42"/>
        <v>20935643</v>
      </c>
      <c r="X611" s="26" t="s">
        <v>465</v>
      </c>
      <c r="Y611" s="10" t="s">
        <v>19</v>
      </c>
      <c r="Z611" s="147">
        <v>202300000000060</v>
      </c>
      <c r="AA611" s="10" t="s">
        <v>493</v>
      </c>
      <c r="AB611" s="10" t="str">
        <f t="shared" si="40"/>
        <v>3202032</v>
      </c>
      <c r="AC611" s="10"/>
      <c r="AD611" s="10" t="s">
        <v>128</v>
      </c>
      <c r="AE611" s="3"/>
      <c r="AF611" s="3"/>
      <c r="AG611" s="3"/>
      <c r="AH611" s="3"/>
      <c r="AI611" s="3"/>
      <c r="AJ611" s="3"/>
      <c r="AK611" s="3"/>
      <c r="AL611" s="3"/>
      <c r="AM611" s="3"/>
      <c r="AN611" s="3"/>
      <c r="AO611" s="3"/>
      <c r="AP611" s="3"/>
      <c r="AQ611" s="3"/>
      <c r="AR611" s="3"/>
    </row>
    <row r="612" spans="1:44" ht="51" customHeight="1" x14ac:dyDescent="0.3">
      <c r="A612" s="9" t="s">
        <v>0</v>
      </c>
      <c r="B612" s="9" t="e">
        <f>VLOOKUP(#REF!,[1]Dpto!$G$2:$I$1125,2,FALSE)</f>
        <v>#REF!</v>
      </c>
      <c r="C612" s="9" t="str">
        <f>VLOOKUP(X612,[1]Proyectos!$B$2:$D$3,3,FALSE)</f>
        <v>CONSER</v>
      </c>
      <c r="D612" s="9" t="e">
        <f>VLOOKUP(#REF!,[1]Proyectos!$D$6:$E$9,2,FALSE)</f>
        <v>#REF!</v>
      </c>
      <c r="E612" s="9" t="e">
        <f>VLOOKUP(#REF!,[1]Proyectos!$B$12:$C$22,2,FALSE)</f>
        <v>#REF!</v>
      </c>
      <c r="F612" s="9" t="e">
        <f>VLOOKUP(#REF!,[1]Indi!$B$9:$C$36,2,FALSE)</f>
        <v>#REF!</v>
      </c>
      <c r="G612" s="9" t="str">
        <f>+IFERROR(IF(D612="MISIONAL",VLOOKUP(AC612,[1]Actividades!$B$12:$C$25,2,FALSE),IF(D612="TASAS",VLOOKUP(AC612,[1]Actividades!$B$26:$C$34,2,FALSE),IF(D612="MIPG",VLOOKUP(AC612,[1]Actividades!$B$35:$C$41,2,FALSE),IF(D612="INFRA",VLOOKUP(AC612,[1]Actividades!$B$42:$C$44,2,FALSE),"")))),"")</f>
        <v/>
      </c>
      <c r="H612" s="3"/>
      <c r="I612" s="7" t="s">
        <v>1074</v>
      </c>
      <c r="J612" s="10" t="s">
        <v>663</v>
      </c>
      <c r="K612" s="7" t="s">
        <v>84</v>
      </c>
      <c r="L612" s="7" t="s">
        <v>87</v>
      </c>
      <c r="M612" s="7" t="s">
        <v>103</v>
      </c>
      <c r="N612" s="7" t="s">
        <v>466</v>
      </c>
      <c r="O612" s="7" t="s">
        <v>7</v>
      </c>
      <c r="P612" s="10" t="s">
        <v>6</v>
      </c>
      <c r="Q612" s="146">
        <v>18910000</v>
      </c>
      <c r="R612" s="35"/>
      <c r="S612" s="8"/>
      <c r="T612" s="8"/>
      <c r="U612" s="8"/>
      <c r="V612" s="35">
        <f t="shared" si="41"/>
        <v>18910000</v>
      </c>
      <c r="W612" s="35">
        <f t="shared" si="42"/>
        <v>18910000</v>
      </c>
      <c r="X612" s="26" t="s">
        <v>465</v>
      </c>
      <c r="Y612" s="10" t="s">
        <v>19</v>
      </c>
      <c r="Z612" s="147">
        <v>202300000000060</v>
      </c>
      <c r="AA612" s="10" t="s">
        <v>462</v>
      </c>
      <c r="AB612" s="10" t="str">
        <f t="shared" si="40"/>
        <v>3202053</v>
      </c>
      <c r="AC612" s="10"/>
      <c r="AD612" s="10" t="s">
        <v>133</v>
      </c>
      <c r="AE612" s="3"/>
      <c r="AF612" s="3"/>
      <c r="AG612" s="3"/>
      <c r="AH612" s="3"/>
      <c r="AI612" s="3"/>
      <c r="AJ612" s="3"/>
      <c r="AK612" s="3"/>
      <c r="AL612" s="3"/>
      <c r="AM612" s="3"/>
      <c r="AN612" s="3"/>
      <c r="AO612" s="3"/>
      <c r="AP612" s="3"/>
      <c r="AQ612" s="3"/>
      <c r="AR612" s="3"/>
    </row>
    <row r="613" spans="1:44" ht="51" customHeight="1" x14ac:dyDescent="0.3">
      <c r="A613" s="9" t="s">
        <v>0</v>
      </c>
      <c r="B613" s="9" t="e">
        <f>VLOOKUP(#REF!,[1]Dpto!$G$2:$I$1125,2,FALSE)</f>
        <v>#REF!</v>
      </c>
      <c r="C613" s="9" t="str">
        <f>VLOOKUP(X613,[1]Proyectos!$B$2:$D$3,3,FALSE)</f>
        <v>CONSER</v>
      </c>
      <c r="D613" s="9" t="e">
        <f>VLOOKUP(#REF!,[1]Proyectos!$D$6:$E$9,2,FALSE)</f>
        <v>#REF!</v>
      </c>
      <c r="E613" s="9" t="e">
        <f>VLOOKUP(#REF!,[1]Proyectos!$B$12:$C$22,2,FALSE)</f>
        <v>#REF!</v>
      </c>
      <c r="F613" s="9" t="e">
        <f>VLOOKUP(#REF!,[1]Indi!$B$9:$C$36,2,FALSE)</f>
        <v>#REF!</v>
      </c>
      <c r="G613" s="9" t="str">
        <f>+IFERROR(IF(D613="MISIONAL",VLOOKUP(AC613,[1]Actividades!$B$12:$C$25,2,FALSE),IF(D613="TASAS",VLOOKUP(AC613,[1]Actividades!$B$26:$C$34,2,FALSE),IF(D613="MIPG",VLOOKUP(AC613,[1]Actividades!$B$35:$C$41,2,FALSE),IF(D613="INFRA",VLOOKUP(AC613,[1]Actividades!$B$42:$C$44,2,FALSE),"")))),"")</f>
        <v/>
      </c>
      <c r="H613" s="3"/>
      <c r="I613" s="7" t="s">
        <v>1075</v>
      </c>
      <c r="J613" s="10" t="s">
        <v>663</v>
      </c>
      <c r="K613" s="7" t="s">
        <v>84</v>
      </c>
      <c r="L613" s="7" t="s">
        <v>87</v>
      </c>
      <c r="M613" s="149" t="s">
        <v>13</v>
      </c>
      <c r="N613" s="7" t="s">
        <v>467</v>
      </c>
      <c r="O613" s="7" t="s">
        <v>7</v>
      </c>
      <c r="P613" s="10" t="s">
        <v>6</v>
      </c>
      <c r="Q613" s="146">
        <v>31078633</v>
      </c>
      <c r="R613" s="35"/>
      <c r="S613" s="8">
        <v>2328367</v>
      </c>
      <c r="T613" s="8"/>
      <c r="U613" s="8"/>
      <c r="V613" s="35">
        <f t="shared" si="41"/>
        <v>33407000</v>
      </c>
      <c r="W613" s="35">
        <f t="shared" si="42"/>
        <v>33407000</v>
      </c>
      <c r="X613" s="26" t="s">
        <v>465</v>
      </c>
      <c r="Y613" s="10" t="s">
        <v>19</v>
      </c>
      <c r="Z613" s="147">
        <v>202300000000060</v>
      </c>
      <c r="AA613" s="10" t="s">
        <v>496</v>
      </c>
      <c r="AB613" s="10" t="str">
        <f t="shared" si="40"/>
        <v>3202056</v>
      </c>
      <c r="AC613" s="10"/>
      <c r="AD613" s="10" t="s">
        <v>129</v>
      </c>
      <c r="AE613" s="3"/>
      <c r="AF613" s="3"/>
      <c r="AG613" s="3"/>
      <c r="AH613" s="3"/>
      <c r="AI613" s="3"/>
      <c r="AJ613" s="3"/>
      <c r="AK613" s="3"/>
      <c r="AL613" s="3"/>
      <c r="AM613" s="3"/>
      <c r="AN613" s="3"/>
      <c r="AO613" s="3"/>
      <c r="AP613" s="3"/>
      <c r="AQ613" s="3"/>
      <c r="AR613" s="3"/>
    </row>
    <row r="614" spans="1:44" ht="51" customHeight="1" x14ac:dyDescent="0.3">
      <c r="A614" s="9" t="s">
        <v>0</v>
      </c>
      <c r="B614" s="9" t="e">
        <f>VLOOKUP(#REF!,[1]Dpto!$G$2:$I$1125,2,FALSE)</f>
        <v>#REF!</v>
      </c>
      <c r="C614" s="9" t="str">
        <f>VLOOKUP(X614,[1]Proyectos!$B$2:$D$3,3,FALSE)</f>
        <v>CONSER</v>
      </c>
      <c r="D614" s="9" t="e">
        <f>VLOOKUP(#REF!,[1]Proyectos!$D$6:$E$9,2,FALSE)</f>
        <v>#REF!</v>
      </c>
      <c r="E614" s="9" t="e">
        <f>VLOOKUP(#REF!,[1]Proyectos!$B$12:$C$22,2,FALSE)</f>
        <v>#REF!</v>
      </c>
      <c r="F614" s="9" t="e">
        <f>VLOOKUP(#REF!,[1]Indi!$B$9:$C$36,2,FALSE)</f>
        <v>#REF!</v>
      </c>
      <c r="G614" s="9" t="str">
        <f>+IFERROR(IF(D614="MISIONAL",VLOOKUP(AC614,[1]Actividades!$B$12:$C$25,2,FALSE),IF(D614="TASAS",VLOOKUP(AC614,[1]Actividades!$B$26:$C$34,2,FALSE),IF(D614="MIPG",VLOOKUP(AC614,[1]Actividades!$B$35:$C$41,2,FALSE),IF(D614="INFRA",VLOOKUP(AC614,[1]Actividades!$B$42:$C$44,2,FALSE),"")))),"")</f>
        <v/>
      </c>
      <c r="H614" s="3"/>
      <c r="I614" s="7" t="s">
        <v>1076</v>
      </c>
      <c r="J614" s="10" t="s">
        <v>663</v>
      </c>
      <c r="K614" s="7" t="s">
        <v>84</v>
      </c>
      <c r="L614" s="7" t="s">
        <v>87</v>
      </c>
      <c r="M614" s="7" t="s">
        <v>103</v>
      </c>
      <c r="N614" s="7" t="s">
        <v>466</v>
      </c>
      <c r="O614" s="7" t="s">
        <v>7</v>
      </c>
      <c r="P614" s="10" t="s">
        <v>6</v>
      </c>
      <c r="Q614" s="146">
        <v>104666534</v>
      </c>
      <c r="R614" s="35"/>
      <c r="S614" s="8"/>
      <c r="T614" s="8"/>
      <c r="U614" s="8"/>
      <c r="V614" s="35">
        <f t="shared" si="41"/>
        <v>104666534</v>
      </c>
      <c r="W614" s="35">
        <f t="shared" si="42"/>
        <v>104666534</v>
      </c>
      <c r="X614" s="26" t="s">
        <v>465</v>
      </c>
      <c r="Y614" s="10" t="s">
        <v>19</v>
      </c>
      <c r="Z614" s="147">
        <v>202300000000060</v>
      </c>
      <c r="AA614" s="10" t="s">
        <v>24</v>
      </c>
      <c r="AB614" s="10" t="str">
        <f t="shared" si="40"/>
        <v>3202060</v>
      </c>
      <c r="AC614" s="10"/>
      <c r="AD614" s="10" t="s">
        <v>239</v>
      </c>
      <c r="AE614" s="3"/>
      <c r="AF614" s="3"/>
      <c r="AG614" s="3"/>
      <c r="AH614" s="3"/>
      <c r="AI614" s="3"/>
      <c r="AJ614" s="3"/>
      <c r="AK614" s="3"/>
      <c r="AL614" s="3"/>
      <c r="AM614" s="3"/>
      <c r="AN614" s="3"/>
      <c r="AO614" s="3"/>
      <c r="AP614" s="3"/>
      <c r="AQ614" s="3"/>
      <c r="AR614" s="3"/>
    </row>
    <row r="615" spans="1:44" ht="51" customHeight="1" x14ac:dyDescent="0.3">
      <c r="A615" s="9" t="s">
        <v>0</v>
      </c>
      <c r="B615" s="9" t="e">
        <f>VLOOKUP(#REF!,[1]Dpto!$G$2:$I$1125,2,FALSE)</f>
        <v>#REF!</v>
      </c>
      <c r="C615" s="9" t="str">
        <f>VLOOKUP(X615,[1]Proyectos!$B$2:$D$3,3,FALSE)</f>
        <v>CONSER</v>
      </c>
      <c r="D615" s="9" t="e">
        <f>VLOOKUP(#REF!,[1]Proyectos!$D$6:$E$9,2,FALSE)</f>
        <v>#REF!</v>
      </c>
      <c r="E615" s="9" t="e">
        <f>VLOOKUP(#REF!,[1]Proyectos!$B$12:$C$22,2,FALSE)</f>
        <v>#REF!</v>
      </c>
      <c r="F615" s="9" t="e">
        <f>VLOOKUP(#REF!,[1]Indi!$B$9:$C$36,2,FALSE)</f>
        <v>#REF!</v>
      </c>
      <c r="G615" s="9" t="str">
        <f>+IFERROR(IF(D615="MISIONAL",VLOOKUP(AC615,[1]Actividades!$B$12:$C$25,2,FALSE),IF(D615="TASAS",VLOOKUP(AC615,[1]Actividades!$B$26:$C$34,2,FALSE),IF(D615="MIPG",VLOOKUP(AC615,[1]Actividades!$B$35:$C$41,2,FALSE),IF(D615="INFRA",VLOOKUP(AC615,[1]Actividades!$B$42:$C$44,2,FALSE),"")))),"")</f>
        <v/>
      </c>
      <c r="H615" s="3"/>
      <c r="I615" s="7" t="s">
        <v>1077</v>
      </c>
      <c r="J615" s="10" t="s">
        <v>663</v>
      </c>
      <c r="K615" s="7" t="s">
        <v>84</v>
      </c>
      <c r="L615" s="7" t="s">
        <v>83</v>
      </c>
      <c r="M615" s="145" t="s">
        <v>103</v>
      </c>
      <c r="N615" s="7" t="s">
        <v>466</v>
      </c>
      <c r="O615" s="7" t="s">
        <v>7</v>
      </c>
      <c r="P615" s="10" t="s">
        <v>6</v>
      </c>
      <c r="Q615" s="146">
        <v>45433500</v>
      </c>
      <c r="R615" s="35"/>
      <c r="S615" s="8"/>
      <c r="T615" s="229">
        <v>7000000</v>
      </c>
      <c r="U615" s="8">
        <v>7000000</v>
      </c>
      <c r="V615" s="35">
        <f t="shared" si="41"/>
        <v>45433500</v>
      </c>
      <c r="W615" s="35">
        <f t="shared" si="42"/>
        <v>45433500</v>
      </c>
      <c r="X615" s="26" t="s">
        <v>465</v>
      </c>
      <c r="Y615" s="10" t="s">
        <v>19</v>
      </c>
      <c r="Z615" s="147">
        <v>202300000000060</v>
      </c>
      <c r="AA615" s="10" t="s">
        <v>30</v>
      </c>
      <c r="AB615" s="10" t="str">
        <f t="shared" si="40"/>
        <v>3202008</v>
      </c>
      <c r="AC615" s="10"/>
      <c r="AD615" s="10" t="s">
        <v>135</v>
      </c>
      <c r="AE615" s="3"/>
      <c r="AF615" s="3"/>
      <c r="AG615" s="3"/>
      <c r="AH615" s="3"/>
      <c r="AI615" s="3"/>
      <c r="AJ615" s="3"/>
      <c r="AK615" s="3"/>
      <c r="AL615" s="3"/>
      <c r="AM615" s="3"/>
      <c r="AN615" s="3"/>
      <c r="AO615" s="3"/>
      <c r="AP615" s="3"/>
      <c r="AQ615" s="3"/>
      <c r="AR615" s="3"/>
    </row>
    <row r="616" spans="1:44" ht="51" customHeight="1" x14ac:dyDescent="0.3">
      <c r="A616" s="9" t="s">
        <v>0</v>
      </c>
      <c r="B616" s="9" t="e">
        <f>VLOOKUP(#REF!,[1]Dpto!$G$2:$I$1125,2,FALSE)</f>
        <v>#REF!</v>
      </c>
      <c r="C616" s="9" t="str">
        <f>VLOOKUP(X616,[1]Proyectos!$B$2:$D$3,3,FALSE)</f>
        <v>CONSER</v>
      </c>
      <c r="D616" s="9" t="e">
        <f>VLOOKUP(#REF!,[1]Proyectos!$D$6:$E$9,2,FALSE)</f>
        <v>#REF!</v>
      </c>
      <c r="E616" s="9" t="e">
        <f>VLOOKUP(#REF!,[1]Proyectos!$B$12:$C$22,2,FALSE)</f>
        <v>#REF!</v>
      </c>
      <c r="F616" s="9" t="e">
        <f>VLOOKUP(#REF!,[1]Indi!$B$9:$C$36,2,FALSE)</f>
        <v>#REF!</v>
      </c>
      <c r="G616" s="9" t="str">
        <f>+IFERROR(IF(D616="MISIONAL",VLOOKUP(AC616,[1]Actividades!$B$12:$C$25,2,FALSE),IF(D616="TASAS",VLOOKUP(AC616,[1]Actividades!$B$26:$C$34,2,FALSE),IF(D616="MIPG",VLOOKUP(AC616,[1]Actividades!$B$35:$C$41,2,FALSE),IF(D616="INFRA",VLOOKUP(AC616,[1]Actividades!$B$42:$C$44,2,FALSE),"")))),"")</f>
        <v/>
      </c>
      <c r="H616" s="3"/>
      <c r="I616" s="7" t="s">
        <v>1078</v>
      </c>
      <c r="J616" s="10" t="s">
        <v>663</v>
      </c>
      <c r="K616" s="7" t="s">
        <v>84</v>
      </c>
      <c r="L616" s="7" t="s">
        <v>83</v>
      </c>
      <c r="M616" s="145" t="s">
        <v>103</v>
      </c>
      <c r="N616" s="7" t="s">
        <v>466</v>
      </c>
      <c r="O616" s="7" t="s">
        <v>7</v>
      </c>
      <c r="P616" s="10" t="s">
        <v>6</v>
      </c>
      <c r="Q616" s="146">
        <v>155011043</v>
      </c>
      <c r="R616" s="242">
        <v>20000000</v>
      </c>
      <c r="S616" s="8">
        <v>20000000</v>
      </c>
      <c r="T616" s="8"/>
      <c r="U616" s="8"/>
      <c r="V616" s="35">
        <f t="shared" si="41"/>
        <v>155011043</v>
      </c>
      <c r="W616" s="35">
        <f t="shared" si="42"/>
        <v>155011043</v>
      </c>
      <c r="X616" s="26" t="s">
        <v>465</v>
      </c>
      <c r="Y616" s="10" t="s">
        <v>19</v>
      </c>
      <c r="Z616" s="147">
        <v>202300000000060</v>
      </c>
      <c r="AA616" s="10" t="s">
        <v>30</v>
      </c>
      <c r="AB616" s="10" t="str">
        <f t="shared" si="40"/>
        <v>3202008</v>
      </c>
      <c r="AC616" s="10"/>
      <c r="AD616" s="10" t="s">
        <v>492</v>
      </c>
      <c r="AE616" s="3"/>
      <c r="AF616" s="3"/>
      <c r="AG616" s="3"/>
      <c r="AH616" s="3"/>
      <c r="AI616" s="3"/>
      <c r="AJ616" s="3"/>
      <c r="AK616" s="3"/>
      <c r="AL616" s="3"/>
      <c r="AM616" s="3"/>
      <c r="AN616" s="3"/>
      <c r="AO616" s="3"/>
      <c r="AP616" s="3"/>
      <c r="AQ616" s="3"/>
      <c r="AR616" s="3"/>
    </row>
    <row r="617" spans="1:44" ht="51" customHeight="1" x14ac:dyDescent="0.3">
      <c r="A617" s="9" t="s">
        <v>0</v>
      </c>
      <c r="B617" s="9" t="e">
        <f>VLOOKUP(#REF!,[1]Dpto!$G$2:$I$1125,2,FALSE)</f>
        <v>#REF!</v>
      </c>
      <c r="C617" s="9" t="str">
        <f>VLOOKUP(X617,[1]Proyectos!$B$2:$D$3,3,FALSE)</f>
        <v>CONSER</v>
      </c>
      <c r="D617" s="9" t="e">
        <f>VLOOKUP(#REF!,[1]Proyectos!$D$6:$E$9,2,FALSE)</f>
        <v>#REF!</v>
      </c>
      <c r="E617" s="9" t="e">
        <f>VLOOKUP(#REF!,[1]Proyectos!$B$12:$C$22,2,FALSE)</f>
        <v>#REF!</v>
      </c>
      <c r="F617" s="9" t="e">
        <f>VLOOKUP(#REF!,[1]Indi!$B$9:$C$36,2,FALSE)</f>
        <v>#REF!</v>
      </c>
      <c r="G617" s="9" t="str">
        <f>+IFERROR(IF(D617="MISIONAL",VLOOKUP(AC617,[1]Actividades!$B$12:$C$25,2,FALSE),IF(D617="TASAS",VLOOKUP(AC617,[1]Actividades!$B$26:$C$34,2,FALSE),IF(D617="MIPG",VLOOKUP(AC617,[1]Actividades!$B$35:$C$41,2,FALSE),IF(D617="INFRA",VLOOKUP(AC617,[1]Actividades!$B$42:$C$44,2,FALSE),"")))),"")</f>
        <v/>
      </c>
      <c r="H617" s="3"/>
      <c r="I617" s="7" t="s">
        <v>1079</v>
      </c>
      <c r="J617" s="10" t="s">
        <v>663</v>
      </c>
      <c r="K617" s="7" t="s">
        <v>84</v>
      </c>
      <c r="L617" s="7" t="s">
        <v>83</v>
      </c>
      <c r="M617" s="145" t="s">
        <v>8</v>
      </c>
      <c r="N617" s="7" t="s">
        <v>467</v>
      </c>
      <c r="O617" s="7" t="s">
        <v>7</v>
      </c>
      <c r="P617" s="10" t="s">
        <v>6</v>
      </c>
      <c r="Q617" s="146">
        <v>3000000</v>
      </c>
      <c r="R617" s="35"/>
      <c r="S617" s="8"/>
      <c r="T617" s="8"/>
      <c r="U617" s="8"/>
      <c r="V617" s="35">
        <f t="shared" si="41"/>
        <v>3000000</v>
      </c>
      <c r="W617" s="35">
        <f t="shared" si="42"/>
        <v>3000000</v>
      </c>
      <c r="X617" s="26" t="s">
        <v>465</v>
      </c>
      <c r="Y617" s="10" t="s">
        <v>19</v>
      </c>
      <c r="Z617" s="147">
        <v>202300000000060</v>
      </c>
      <c r="AA617" s="10" t="s">
        <v>30</v>
      </c>
      <c r="AB617" s="10" t="str">
        <f t="shared" si="40"/>
        <v>3202008</v>
      </c>
      <c r="AC617" s="10"/>
      <c r="AD617" s="10" t="s">
        <v>492</v>
      </c>
      <c r="AE617" s="3"/>
      <c r="AF617" s="3"/>
      <c r="AG617" s="3"/>
      <c r="AH617" s="3"/>
      <c r="AI617" s="3"/>
      <c r="AJ617" s="3"/>
      <c r="AK617" s="3"/>
      <c r="AL617" s="3"/>
      <c r="AM617" s="3"/>
      <c r="AN617" s="3"/>
      <c r="AO617" s="3"/>
      <c r="AP617" s="3"/>
      <c r="AQ617" s="3"/>
      <c r="AR617" s="3"/>
    </row>
    <row r="618" spans="1:44" ht="51" customHeight="1" x14ac:dyDescent="0.3">
      <c r="A618" s="9" t="s">
        <v>0</v>
      </c>
      <c r="B618" s="9" t="e">
        <f>VLOOKUP(#REF!,[1]Dpto!$G$2:$I$1125,2,FALSE)</f>
        <v>#REF!</v>
      </c>
      <c r="C618" s="9" t="str">
        <f>VLOOKUP(X618,[1]Proyectos!$B$2:$D$3,3,FALSE)</f>
        <v>CONSER</v>
      </c>
      <c r="D618" s="9" t="e">
        <f>VLOOKUP(#REF!,[1]Proyectos!$D$6:$E$9,2,FALSE)</f>
        <v>#REF!</v>
      </c>
      <c r="E618" s="9" t="e">
        <f>VLOOKUP(#REF!,[1]Proyectos!$B$12:$C$22,2,FALSE)</f>
        <v>#REF!</v>
      </c>
      <c r="F618" s="9" t="e">
        <f>VLOOKUP(#REF!,[1]Indi!$B$9:$C$36,2,FALSE)</f>
        <v>#REF!</v>
      </c>
      <c r="G618" s="9" t="str">
        <f>+IFERROR(IF(D618="MISIONAL",VLOOKUP(AC618,[1]Actividades!$B$12:$C$25,2,FALSE),IF(D618="TASAS",VLOOKUP(AC618,[1]Actividades!$B$26:$C$34,2,FALSE),IF(D618="MIPG",VLOOKUP(AC618,[1]Actividades!$B$35:$C$41,2,FALSE),IF(D618="INFRA",VLOOKUP(AC618,[1]Actividades!$B$42:$C$44,2,FALSE),"")))),"")</f>
        <v/>
      </c>
      <c r="H618" s="3"/>
      <c r="I618" s="7" t="s">
        <v>1080</v>
      </c>
      <c r="J618" s="10" t="s">
        <v>663</v>
      </c>
      <c r="K618" s="7" t="s">
        <v>84</v>
      </c>
      <c r="L618" s="7" t="s">
        <v>83</v>
      </c>
      <c r="M618" s="10" t="s">
        <v>103</v>
      </c>
      <c r="N618" s="7" t="s">
        <v>466</v>
      </c>
      <c r="O618" s="7" t="s">
        <v>7</v>
      </c>
      <c r="P618" s="10" t="s">
        <v>6</v>
      </c>
      <c r="Q618" s="146">
        <v>109989432</v>
      </c>
      <c r="R618" s="35"/>
      <c r="S618" s="8"/>
      <c r="T618" s="8"/>
      <c r="U618" s="8"/>
      <c r="V618" s="35">
        <f t="shared" si="41"/>
        <v>109989432</v>
      </c>
      <c r="W618" s="35">
        <f t="shared" si="42"/>
        <v>109989432</v>
      </c>
      <c r="X618" s="26" t="s">
        <v>465</v>
      </c>
      <c r="Y618" s="10" t="s">
        <v>19</v>
      </c>
      <c r="Z618" s="147">
        <v>202300000000060</v>
      </c>
      <c r="AA618" s="10" t="s">
        <v>36</v>
      </c>
      <c r="AB618" s="10" t="str">
        <f t="shared" si="40"/>
        <v>3202010</v>
      </c>
      <c r="AC618" s="10"/>
      <c r="AD618" s="10" t="s">
        <v>181</v>
      </c>
      <c r="AE618" s="3"/>
      <c r="AF618" s="3"/>
      <c r="AG618" s="3"/>
      <c r="AH618" s="3"/>
      <c r="AI618" s="3"/>
      <c r="AJ618" s="3"/>
      <c r="AK618" s="3"/>
      <c r="AL618" s="3"/>
      <c r="AM618" s="3"/>
      <c r="AN618" s="3"/>
      <c r="AO618" s="3"/>
      <c r="AP618" s="3"/>
      <c r="AQ618" s="3"/>
      <c r="AR618" s="3"/>
    </row>
    <row r="619" spans="1:44" ht="51" customHeight="1" x14ac:dyDescent="0.3">
      <c r="A619" s="9" t="s">
        <v>0</v>
      </c>
      <c r="B619" s="9" t="e">
        <f>VLOOKUP(#REF!,[1]Dpto!$G$2:$I$1125,2,FALSE)</f>
        <v>#REF!</v>
      </c>
      <c r="C619" s="9" t="str">
        <f>VLOOKUP(X619,[1]Proyectos!$B$2:$D$3,3,FALSE)</f>
        <v>CONSER</v>
      </c>
      <c r="D619" s="9" t="e">
        <f>VLOOKUP(#REF!,[1]Proyectos!$D$6:$E$9,2,FALSE)</f>
        <v>#REF!</v>
      </c>
      <c r="E619" s="9" t="e">
        <f>VLOOKUP(#REF!,[1]Proyectos!$B$12:$C$22,2,FALSE)</f>
        <v>#REF!</v>
      </c>
      <c r="F619" s="9" t="e">
        <f>VLOOKUP(#REF!,[1]Indi!$B$9:$C$36,2,FALSE)</f>
        <v>#REF!</v>
      </c>
      <c r="G619" s="9" t="str">
        <f>+IFERROR(IF(D619="MISIONAL",VLOOKUP(AC619,[1]Actividades!$B$12:$C$25,2,FALSE),IF(D619="TASAS",VLOOKUP(AC619,[1]Actividades!$B$26:$C$34,2,FALSE),IF(D619="MIPG",VLOOKUP(AC619,[1]Actividades!$B$35:$C$41,2,FALSE),IF(D619="INFRA",VLOOKUP(AC619,[1]Actividades!$B$42:$C$44,2,FALSE),"")))),"")</f>
        <v/>
      </c>
      <c r="H619" s="3"/>
      <c r="I619" s="7" t="s">
        <v>1081</v>
      </c>
      <c r="J619" s="10" t="s">
        <v>663</v>
      </c>
      <c r="K619" s="7" t="s">
        <v>84</v>
      </c>
      <c r="L619" s="7" t="s">
        <v>83</v>
      </c>
      <c r="M619" s="145" t="s">
        <v>103</v>
      </c>
      <c r="N619" s="7" t="s">
        <v>466</v>
      </c>
      <c r="O619" s="7" t="s">
        <v>7</v>
      </c>
      <c r="P619" s="10" t="s">
        <v>6</v>
      </c>
      <c r="Q619" s="146">
        <v>394908454</v>
      </c>
      <c r="R619" s="242">
        <v>20000000</v>
      </c>
      <c r="S619" s="8"/>
      <c r="T619" s="8">
        <v>226303788</v>
      </c>
      <c r="U619" s="8">
        <v>226303788</v>
      </c>
      <c r="V619" s="35">
        <f t="shared" si="41"/>
        <v>374908454</v>
      </c>
      <c r="W619" s="35">
        <f t="shared" si="42"/>
        <v>374908454</v>
      </c>
      <c r="X619" s="26" t="s">
        <v>465</v>
      </c>
      <c r="Y619" s="10" t="s">
        <v>19</v>
      </c>
      <c r="Z619" s="147">
        <v>202300000000060</v>
      </c>
      <c r="AA619" s="10" t="s">
        <v>493</v>
      </c>
      <c r="AB619" s="10" t="str">
        <f t="shared" si="40"/>
        <v>3202032</v>
      </c>
      <c r="AC619" s="10"/>
      <c r="AD619" s="10" t="s">
        <v>128</v>
      </c>
      <c r="AE619" s="3"/>
      <c r="AF619" s="3"/>
      <c r="AG619" s="3"/>
      <c r="AH619" s="3"/>
      <c r="AI619" s="3"/>
      <c r="AJ619" s="3"/>
      <c r="AK619" s="3"/>
      <c r="AL619" s="3"/>
      <c r="AM619" s="3"/>
      <c r="AN619" s="3"/>
      <c r="AO619" s="3"/>
      <c r="AP619" s="3"/>
      <c r="AQ619" s="3"/>
      <c r="AR619" s="3"/>
    </row>
    <row r="620" spans="1:44" ht="51" customHeight="1" x14ac:dyDescent="0.3">
      <c r="A620" s="9" t="s">
        <v>0</v>
      </c>
      <c r="B620" s="9" t="e">
        <f>VLOOKUP(#REF!,[1]Dpto!$G$2:$I$1125,2,FALSE)</f>
        <v>#REF!</v>
      </c>
      <c r="C620" s="9" t="str">
        <f>VLOOKUP(X620,[1]Proyectos!$B$2:$D$3,3,FALSE)</f>
        <v>CONSER</v>
      </c>
      <c r="D620" s="9" t="e">
        <f>VLOOKUP(#REF!,[1]Proyectos!$D$6:$E$9,2,FALSE)</f>
        <v>#REF!</v>
      </c>
      <c r="E620" s="9" t="e">
        <f>VLOOKUP(#REF!,[1]Proyectos!$B$12:$C$22,2,FALSE)</f>
        <v>#REF!</v>
      </c>
      <c r="F620" s="9" t="e">
        <f>VLOOKUP(#REF!,[1]Indi!$B$9:$C$36,2,FALSE)</f>
        <v>#REF!</v>
      </c>
      <c r="G620" s="9" t="str">
        <f>+IFERROR(IF(D620="MISIONAL",VLOOKUP(AC620,[1]Actividades!$B$12:$C$25,2,FALSE),IF(D620="TASAS",VLOOKUP(AC620,[1]Actividades!$B$26:$C$34,2,FALSE),IF(D620="MIPG",VLOOKUP(AC620,[1]Actividades!$B$35:$C$41,2,FALSE),IF(D620="INFRA",VLOOKUP(AC620,[1]Actividades!$B$42:$C$44,2,FALSE),"")))),"")</f>
        <v/>
      </c>
      <c r="H620" s="3"/>
      <c r="I620" s="7" t="s">
        <v>1082</v>
      </c>
      <c r="J620" s="10" t="s">
        <v>663</v>
      </c>
      <c r="K620" s="7" t="s">
        <v>84</v>
      </c>
      <c r="L620" s="7" t="s">
        <v>83</v>
      </c>
      <c r="M620" s="145" t="s">
        <v>13</v>
      </c>
      <c r="N620" s="7" t="s">
        <v>467</v>
      </c>
      <c r="O620" s="7" t="s">
        <v>7</v>
      </c>
      <c r="P620" s="10" t="s">
        <v>6</v>
      </c>
      <c r="Q620" s="146">
        <v>79464000</v>
      </c>
      <c r="R620" s="35"/>
      <c r="S620" s="8">
        <v>23262400</v>
      </c>
      <c r="T620" s="8"/>
      <c r="U620" s="8"/>
      <c r="V620" s="35">
        <f t="shared" si="41"/>
        <v>102726400</v>
      </c>
      <c r="W620" s="35">
        <f t="shared" si="42"/>
        <v>102726400</v>
      </c>
      <c r="X620" s="26" t="s">
        <v>465</v>
      </c>
      <c r="Y620" s="10" t="s">
        <v>19</v>
      </c>
      <c r="Z620" s="147">
        <v>202300000000060</v>
      </c>
      <c r="AA620" s="10" t="s">
        <v>493</v>
      </c>
      <c r="AB620" s="10" t="str">
        <f t="shared" si="40"/>
        <v>3202032</v>
      </c>
      <c r="AC620" s="10"/>
      <c r="AD620" s="10" t="s">
        <v>128</v>
      </c>
      <c r="AE620" s="3"/>
      <c r="AF620" s="3"/>
      <c r="AG620" s="3"/>
      <c r="AH620" s="3"/>
      <c r="AI620" s="3"/>
      <c r="AJ620" s="3"/>
      <c r="AK620" s="3"/>
      <c r="AL620" s="3"/>
      <c r="AM620" s="3"/>
      <c r="AN620" s="3"/>
      <c r="AO620" s="3"/>
      <c r="AP620" s="3"/>
      <c r="AQ620" s="3"/>
      <c r="AR620" s="3"/>
    </row>
    <row r="621" spans="1:44" ht="51" customHeight="1" x14ac:dyDescent="0.3">
      <c r="A621" s="9" t="s">
        <v>0</v>
      </c>
      <c r="B621" s="9" t="e">
        <f>VLOOKUP(#REF!,[1]Dpto!$G$2:$I$1125,2,FALSE)</f>
        <v>#REF!</v>
      </c>
      <c r="C621" s="9" t="str">
        <f>VLOOKUP(X621,[1]Proyectos!$B$2:$D$3,3,FALSE)</f>
        <v>CONSER</v>
      </c>
      <c r="D621" s="9" t="e">
        <f>VLOOKUP(#REF!,[1]Proyectos!$D$6:$E$9,2,FALSE)</f>
        <v>#REF!</v>
      </c>
      <c r="E621" s="9" t="e">
        <f>VLOOKUP(#REF!,[1]Proyectos!$B$12:$C$22,2,FALSE)</f>
        <v>#REF!</v>
      </c>
      <c r="F621" s="9" t="e">
        <f>VLOOKUP(#REF!,[1]Indi!$B$9:$C$36,2,FALSE)</f>
        <v>#REF!</v>
      </c>
      <c r="G621" s="9" t="str">
        <f>+IFERROR(IF(D621="MISIONAL",VLOOKUP(AC621,[1]Actividades!$B$12:$C$25,2,FALSE),IF(D621="TASAS",VLOOKUP(AC621,[1]Actividades!$B$26:$C$34,2,FALSE),IF(D621="MIPG",VLOOKUP(AC621,[1]Actividades!$B$35:$C$41,2,FALSE),IF(D621="INFRA",VLOOKUP(AC621,[1]Actividades!$B$42:$C$44,2,FALSE),"")))),"")</f>
        <v/>
      </c>
      <c r="H621" s="3"/>
      <c r="I621" s="7" t="s">
        <v>1083</v>
      </c>
      <c r="J621" s="10" t="s">
        <v>663</v>
      </c>
      <c r="K621" s="7" t="s">
        <v>84</v>
      </c>
      <c r="L621" s="7" t="s">
        <v>83</v>
      </c>
      <c r="M621" s="145" t="s">
        <v>8</v>
      </c>
      <c r="N621" s="7" t="s">
        <v>467</v>
      </c>
      <c r="O621" s="7" t="s">
        <v>7</v>
      </c>
      <c r="P621" s="10" t="s">
        <v>6</v>
      </c>
      <c r="Q621" s="146">
        <v>160867160</v>
      </c>
      <c r="R621" s="35"/>
      <c r="S621" s="8"/>
      <c r="T621" s="8"/>
      <c r="U621" s="8"/>
      <c r="V621" s="35">
        <f t="shared" si="41"/>
        <v>160867160</v>
      </c>
      <c r="W621" s="35">
        <f t="shared" si="42"/>
        <v>160867160</v>
      </c>
      <c r="X621" s="26" t="s">
        <v>465</v>
      </c>
      <c r="Y621" s="10" t="s">
        <v>19</v>
      </c>
      <c r="Z621" s="147">
        <v>202300000000060</v>
      </c>
      <c r="AA621" s="10" t="s">
        <v>493</v>
      </c>
      <c r="AB621" s="10" t="str">
        <f t="shared" si="40"/>
        <v>3202032</v>
      </c>
      <c r="AC621" s="10"/>
      <c r="AD621" s="10" t="s">
        <v>128</v>
      </c>
      <c r="AE621" s="3"/>
      <c r="AF621" s="3"/>
      <c r="AG621" s="3"/>
      <c r="AH621" s="3"/>
      <c r="AI621" s="3"/>
      <c r="AJ621" s="3"/>
      <c r="AK621" s="3"/>
      <c r="AL621" s="3"/>
      <c r="AM621" s="3"/>
      <c r="AN621" s="3"/>
      <c r="AO621" s="3"/>
      <c r="AP621" s="3"/>
      <c r="AQ621" s="3"/>
      <c r="AR621" s="3"/>
    </row>
    <row r="622" spans="1:44" ht="51" customHeight="1" x14ac:dyDescent="0.3">
      <c r="A622" s="9" t="s">
        <v>0</v>
      </c>
      <c r="B622" s="9" t="e">
        <f>VLOOKUP(#REF!,[1]Dpto!$G$2:$I$1125,2,FALSE)</f>
        <v>#REF!</v>
      </c>
      <c r="C622" s="9" t="str">
        <f>VLOOKUP(X622,[1]Proyectos!$B$2:$D$3,3,FALSE)</f>
        <v>CONSER</v>
      </c>
      <c r="D622" s="9" t="e">
        <f>VLOOKUP(#REF!,[1]Proyectos!$D$6:$E$9,2,FALSE)</f>
        <v>#REF!</v>
      </c>
      <c r="E622" s="9" t="e">
        <f>VLOOKUP(#REF!,[1]Proyectos!$B$12:$C$22,2,FALSE)</f>
        <v>#REF!</v>
      </c>
      <c r="F622" s="9" t="e">
        <f>VLOOKUP(#REF!,[1]Indi!$B$9:$C$36,2,FALSE)</f>
        <v>#REF!</v>
      </c>
      <c r="G622" s="9" t="str">
        <f>+IFERROR(IF(D622="MISIONAL",VLOOKUP(AC622,[1]Actividades!$B$12:$C$25,2,FALSE),IF(D622="TASAS",VLOOKUP(AC622,[1]Actividades!$B$26:$C$34,2,FALSE),IF(D622="MIPG",VLOOKUP(AC622,[1]Actividades!$B$35:$C$41,2,FALSE),IF(D622="INFRA",VLOOKUP(AC622,[1]Actividades!$B$42:$C$44,2,FALSE),"")))),"")</f>
        <v/>
      </c>
      <c r="H622" s="3"/>
      <c r="I622" s="7" t="s">
        <v>1084</v>
      </c>
      <c r="J622" s="10" t="s">
        <v>663</v>
      </c>
      <c r="K622" s="7" t="s">
        <v>84</v>
      </c>
      <c r="L622" s="7" t="s">
        <v>83</v>
      </c>
      <c r="M622" s="145" t="s">
        <v>103</v>
      </c>
      <c r="N622" s="7" t="s">
        <v>466</v>
      </c>
      <c r="O622" s="7" t="s">
        <v>7</v>
      </c>
      <c r="P622" s="10" t="s">
        <v>6</v>
      </c>
      <c r="Q622" s="146">
        <v>36575000</v>
      </c>
      <c r="R622" s="35"/>
      <c r="S622" s="8"/>
      <c r="T622" s="8"/>
      <c r="U622" s="8"/>
      <c r="V622" s="35">
        <f t="shared" si="41"/>
        <v>36575000</v>
      </c>
      <c r="W622" s="35">
        <f t="shared" si="42"/>
        <v>36575000</v>
      </c>
      <c r="X622" s="26" t="s">
        <v>465</v>
      </c>
      <c r="Y622" s="10" t="s">
        <v>19</v>
      </c>
      <c r="Z622" s="147">
        <v>202300000000060</v>
      </c>
      <c r="AA622" s="10" t="s">
        <v>60</v>
      </c>
      <c r="AB622" s="10" t="str">
        <f t="shared" si="40"/>
        <v>3202038</v>
      </c>
      <c r="AC622" s="10"/>
      <c r="AD622" s="10" t="s">
        <v>139</v>
      </c>
      <c r="AE622" s="3"/>
      <c r="AF622" s="3"/>
      <c r="AG622" s="3"/>
      <c r="AH622" s="3"/>
      <c r="AI622" s="3"/>
      <c r="AJ622" s="3"/>
      <c r="AK622" s="3"/>
      <c r="AL622" s="3"/>
      <c r="AM622" s="3"/>
      <c r="AN622" s="3"/>
      <c r="AO622" s="3"/>
      <c r="AP622" s="3"/>
      <c r="AQ622" s="3"/>
      <c r="AR622" s="3"/>
    </row>
    <row r="623" spans="1:44" ht="51" customHeight="1" x14ac:dyDescent="0.3">
      <c r="A623" s="9" t="s">
        <v>0</v>
      </c>
      <c r="B623" s="9" t="e">
        <f>VLOOKUP(#REF!,[1]Dpto!$G$2:$I$1125,2,FALSE)</f>
        <v>#REF!</v>
      </c>
      <c r="C623" s="9" t="str">
        <f>VLOOKUP(X623,[1]Proyectos!$B$2:$D$3,3,FALSE)</f>
        <v>CONSER</v>
      </c>
      <c r="D623" s="9" t="e">
        <f>VLOOKUP(#REF!,[1]Proyectos!$D$6:$E$9,2,FALSE)</f>
        <v>#REF!</v>
      </c>
      <c r="E623" s="9" t="e">
        <f>VLOOKUP(#REF!,[1]Proyectos!$B$12:$C$22,2,FALSE)</f>
        <v>#REF!</v>
      </c>
      <c r="F623" s="9" t="e">
        <f>VLOOKUP(#REF!,[1]Indi!$B$9:$C$36,2,FALSE)</f>
        <v>#REF!</v>
      </c>
      <c r="G623" s="9" t="str">
        <f>+IFERROR(IF(D623="MISIONAL",VLOOKUP(AC623,[1]Actividades!$B$12:$C$25,2,FALSE),IF(D623="TASAS",VLOOKUP(AC623,[1]Actividades!$B$26:$C$34,2,FALSE),IF(D623="MIPG",VLOOKUP(AC623,[1]Actividades!$B$35:$C$41,2,FALSE),IF(D623="INFRA",VLOOKUP(AC623,[1]Actividades!$B$42:$C$44,2,FALSE),"")))),"")</f>
        <v/>
      </c>
      <c r="H623" s="3"/>
      <c r="I623" s="7" t="s">
        <v>1085</v>
      </c>
      <c r="J623" s="10" t="s">
        <v>663</v>
      </c>
      <c r="K623" s="7" t="s">
        <v>84</v>
      </c>
      <c r="L623" s="7" t="s">
        <v>83</v>
      </c>
      <c r="M623" s="7" t="s">
        <v>103</v>
      </c>
      <c r="N623" s="7" t="s">
        <v>466</v>
      </c>
      <c r="O623" s="7" t="s">
        <v>7</v>
      </c>
      <c r="P623" s="10" t="s">
        <v>6</v>
      </c>
      <c r="Q623" s="146">
        <v>64178000.000000007</v>
      </c>
      <c r="R623" s="35"/>
      <c r="S623" s="8"/>
      <c r="T623" s="8">
        <v>10000000</v>
      </c>
      <c r="U623" s="8">
        <v>10000000</v>
      </c>
      <c r="V623" s="35">
        <f t="shared" si="41"/>
        <v>64178000.000000007</v>
      </c>
      <c r="W623" s="35">
        <f t="shared" si="42"/>
        <v>64178000.000000007</v>
      </c>
      <c r="X623" s="26" t="s">
        <v>465</v>
      </c>
      <c r="Y623" s="10" t="s">
        <v>19</v>
      </c>
      <c r="Z623" s="147">
        <v>202300000000060</v>
      </c>
      <c r="AA623" s="10" t="s">
        <v>17</v>
      </c>
      <c r="AB623" s="10" t="str">
        <f t="shared" si="40"/>
        <v>3202052</v>
      </c>
      <c r="AC623" s="10"/>
      <c r="AD623" s="10" t="s">
        <v>495</v>
      </c>
      <c r="AE623" s="3"/>
      <c r="AF623" s="3"/>
      <c r="AG623" s="3"/>
      <c r="AH623" s="3"/>
      <c r="AI623" s="3"/>
      <c r="AJ623" s="3"/>
      <c r="AK623" s="3"/>
      <c r="AL623" s="3"/>
      <c r="AM623" s="3"/>
      <c r="AN623" s="3"/>
      <c r="AO623" s="3"/>
      <c r="AP623" s="3"/>
      <c r="AQ623" s="3"/>
      <c r="AR623" s="3"/>
    </row>
    <row r="624" spans="1:44" ht="51" customHeight="1" x14ac:dyDescent="0.3">
      <c r="A624" s="9" t="s">
        <v>0</v>
      </c>
      <c r="B624" s="9" t="e">
        <f>VLOOKUP(#REF!,[1]Dpto!$G$2:$I$1125,2,FALSE)</f>
        <v>#REF!</v>
      </c>
      <c r="C624" s="9" t="str">
        <f>VLOOKUP(X624,[1]Proyectos!$B$2:$D$3,3,FALSE)</f>
        <v>CONSER</v>
      </c>
      <c r="D624" s="9" t="e">
        <f>VLOOKUP(#REF!,[1]Proyectos!$D$6:$E$9,2,FALSE)</f>
        <v>#REF!</v>
      </c>
      <c r="E624" s="9" t="e">
        <f>VLOOKUP(#REF!,[1]Proyectos!$B$12:$C$22,2,FALSE)</f>
        <v>#REF!</v>
      </c>
      <c r="F624" s="9" t="e">
        <f>VLOOKUP(#REF!,[1]Indi!$B$9:$C$36,2,FALSE)</f>
        <v>#REF!</v>
      </c>
      <c r="G624" s="9" t="str">
        <f>+IFERROR(IF(D624="MISIONAL",VLOOKUP(AC624,[1]Actividades!$B$12:$C$25,2,FALSE),IF(D624="TASAS",VLOOKUP(AC624,[1]Actividades!$B$26:$C$34,2,FALSE),IF(D624="MIPG",VLOOKUP(AC624,[1]Actividades!$B$35:$C$41,2,FALSE),IF(D624="INFRA",VLOOKUP(AC624,[1]Actividades!$B$42:$C$44,2,FALSE),"")))),"")</f>
        <v/>
      </c>
      <c r="H624" s="3"/>
      <c r="I624" s="7" t="s">
        <v>1086</v>
      </c>
      <c r="J624" s="10" t="s">
        <v>663</v>
      </c>
      <c r="K624" s="7" t="s">
        <v>84</v>
      </c>
      <c r="L624" s="7" t="s">
        <v>83</v>
      </c>
      <c r="M624" s="7" t="s">
        <v>8</v>
      </c>
      <c r="N624" s="7" t="s">
        <v>467</v>
      </c>
      <c r="O624" s="7" t="s">
        <v>7</v>
      </c>
      <c r="P624" s="10" t="s">
        <v>6</v>
      </c>
      <c r="Q624" s="146">
        <v>5000000</v>
      </c>
      <c r="R624" s="35"/>
      <c r="S624" s="8"/>
      <c r="T624" s="8"/>
      <c r="U624" s="8"/>
      <c r="V624" s="35">
        <f t="shared" si="41"/>
        <v>5000000</v>
      </c>
      <c r="W624" s="35">
        <f t="shared" si="42"/>
        <v>5000000</v>
      </c>
      <c r="X624" s="26" t="s">
        <v>465</v>
      </c>
      <c r="Y624" s="10" t="s">
        <v>19</v>
      </c>
      <c r="Z624" s="147">
        <v>202300000000060</v>
      </c>
      <c r="AA624" s="10" t="s">
        <v>17</v>
      </c>
      <c r="AB624" s="10" t="str">
        <f t="shared" si="40"/>
        <v>3202052</v>
      </c>
      <c r="AC624" s="10"/>
      <c r="AD624" s="10" t="s">
        <v>495</v>
      </c>
      <c r="AE624" s="3"/>
      <c r="AF624" s="3"/>
      <c r="AG624" s="3"/>
      <c r="AH624" s="3"/>
      <c r="AI624" s="3"/>
      <c r="AJ624" s="3"/>
      <c r="AK624" s="3"/>
      <c r="AL624" s="3"/>
      <c r="AM624" s="3"/>
      <c r="AN624" s="3"/>
      <c r="AO624" s="3"/>
      <c r="AP624" s="3"/>
      <c r="AQ624" s="3"/>
      <c r="AR624" s="3"/>
    </row>
    <row r="625" spans="1:44" ht="51" customHeight="1" x14ac:dyDescent="0.3">
      <c r="A625" s="9" t="s">
        <v>0</v>
      </c>
      <c r="B625" s="9" t="e">
        <f>VLOOKUP(#REF!,[1]Dpto!$G$2:$I$1125,2,FALSE)</f>
        <v>#REF!</v>
      </c>
      <c r="C625" s="9" t="str">
        <f>VLOOKUP(X625,[1]Proyectos!$B$2:$D$3,3,FALSE)</f>
        <v>CONSER</v>
      </c>
      <c r="D625" s="9" t="e">
        <f>VLOOKUP(#REF!,[1]Proyectos!$D$6:$E$9,2,FALSE)</f>
        <v>#REF!</v>
      </c>
      <c r="E625" s="9" t="e">
        <f>VLOOKUP(#REF!,[1]Proyectos!$B$12:$C$22,2,FALSE)</f>
        <v>#REF!</v>
      </c>
      <c r="F625" s="9" t="e">
        <f>VLOOKUP(#REF!,[1]Indi!$B$9:$C$36,2,FALSE)</f>
        <v>#REF!</v>
      </c>
      <c r="G625" s="9" t="str">
        <f>+IFERROR(IF(D625="MISIONAL",VLOOKUP(AC625,[1]Actividades!$B$12:$C$25,2,FALSE),IF(D625="TASAS",VLOOKUP(AC625,[1]Actividades!$B$26:$C$34,2,FALSE),IF(D625="MIPG",VLOOKUP(AC625,[1]Actividades!$B$35:$C$41,2,FALSE),IF(D625="INFRA",VLOOKUP(AC625,[1]Actividades!$B$42:$C$44,2,FALSE),"")))),"")</f>
        <v/>
      </c>
      <c r="H625" s="3"/>
      <c r="I625" s="7" t="s">
        <v>1087</v>
      </c>
      <c r="J625" s="10" t="s">
        <v>663</v>
      </c>
      <c r="K625" s="7" t="s">
        <v>84</v>
      </c>
      <c r="L625" s="7" t="s">
        <v>83</v>
      </c>
      <c r="M625" s="7" t="s">
        <v>103</v>
      </c>
      <c r="N625" s="7" t="s">
        <v>466</v>
      </c>
      <c r="O625" s="7" t="s">
        <v>7</v>
      </c>
      <c r="P625" s="10" t="s">
        <v>6</v>
      </c>
      <c r="Q625" s="146">
        <v>26475700</v>
      </c>
      <c r="R625" s="35"/>
      <c r="S625" s="8"/>
      <c r="T625" s="8"/>
      <c r="U625" s="8"/>
      <c r="V625" s="35">
        <f t="shared" si="41"/>
        <v>26475700</v>
      </c>
      <c r="W625" s="35">
        <f t="shared" si="42"/>
        <v>26475700</v>
      </c>
      <c r="X625" s="26" t="s">
        <v>465</v>
      </c>
      <c r="Y625" s="10" t="s">
        <v>19</v>
      </c>
      <c r="Z625" s="147">
        <v>202300000000060</v>
      </c>
      <c r="AA625" s="10" t="s">
        <v>496</v>
      </c>
      <c r="AB625" s="10" t="str">
        <f t="shared" si="40"/>
        <v>3202056</v>
      </c>
      <c r="AC625" s="10"/>
      <c r="AD625" s="10" t="s">
        <v>129</v>
      </c>
      <c r="AE625" s="3"/>
      <c r="AF625" s="3"/>
      <c r="AG625" s="3"/>
      <c r="AH625" s="3"/>
      <c r="AI625" s="3"/>
      <c r="AJ625" s="3"/>
      <c r="AK625" s="3"/>
      <c r="AL625" s="3"/>
      <c r="AM625" s="3"/>
      <c r="AN625" s="3"/>
      <c r="AO625" s="3"/>
      <c r="AP625" s="3"/>
      <c r="AQ625" s="3"/>
      <c r="AR625" s="3"/>
    </row>
    <row r="626" spans="1:44" ht="51" customHeight="1" x14ac:dyDescent="0.3">
      <c r="A626" s="9" t="s">
        <v>0</v>
      </c>
      <c r="B626" s="9" t="e">
        <f>VLOOKUP(#REF!,[1]Dpto!$G$2:$I$1125,2,FALSE)</f>
        <v>#REF!</v>
      </c>
      <c r="C626" s="9" t="str">
        <f>VLOOKUP(X626,[1]Proyectos!$B$2:$D$3,3,FALSE)</f>
        <v>CONSER</v>
      </c>
      <c r="D626" s="9" t="e">
        <f>VLOOKUP(#REF!,[1]Proyectos!$D$6:$E$9,2,FALSE)</f>
        <v>#REF!</v>
      </c>
      <c r="E626" s="9" t="e">
        <f>VLOOKUP(#REF!,[1]Proyectos!$B$12:$C$22,2,FALSE)</f>
        <v>#REF!</v>
      </c>
      <c r="F626" s="9" t="e">
        <f>VLOOKUP(#REF!,[1]Indi!$B$9:$C$36,2,FALSE)</f>
        <v>#REF!</v>
      </c>
      <c r="G626" s="9" t="str">
        <f>+IFERROR(IF(D626="MISIONAL",VLOOKUP(AC626,[1]Actividades!$B$12:$C$25,2,FALSE),IF(D626="TASAS",VLOOKUP(AC626,[1]Actividades!$B$26:$C$34,2,FALSE),IF(D626="MIPG",VLOOKUP(AC626,[1]Actividades!$B$35:$C$41,2,FALSE),IF(D626="INFRA",VLOOKUP(AC626,[1]Actividades!$B$42:$C$44,2,FALSE),"")))),"")</f>
        <v/>
      </c>
      <c r="H626" s="3"/>
      <c r="I626" s="7" t="s">
        <v>1088</v>
      </c>
      <c r="J626" s="10" t="s">
        <v>663</v>
      </c>
      <c r="K626" s="7" t="s">
        <v>84</v>
      </c>
      <c r="L626" s="7" t="s">
        <v>83</v>
      </c>
      <c r="M626" s="7" t="s">
        <v>103</v>
      </c>
      <c r="N626" s="7" t="s">
        <v>466</v>
      </c>
      <c r="O626" s="7" t="s">
        <v>7</v>
      </c>
      <c r="P626" s="10" t="s">
        <v>6</v>
      </c>
      <c r="Q626" s="146">
        <v>105865660</v>
      </c>
      <c r="R626" s="35"/>
      <c r="S626" s="8"/>
      <c r="T626" s="8">
        <v>3000000</v>
      </c>
      <c r="U626" s="8">
        <v>3000000</v>
      </c>
      <c r="V626" s="35">
        <f t="shared" si="41"/>
        <v>105865660</v>
      </c>
      <c r="W626" s="35">
        <f t="shared" si="42"/>
        <v>105865660</v>
      </c>
      <c r="X626" s="26" t="s">
        <v>465</v>
      </c>
      <c r="Y626" s="10" t="s">
        <v>19</v>
      </c>
      <c r="Z626" s="147">
        <v>202300000000060</v>
      </c>
      <c r="AA626" s="10" t="s">
        <v>24</v>
      </c>
      <c r="AB626" s="10" t="str">
        <f t="shared" si="40"/>
        <v>3202060</v>
      </c>
      <c r="AC626" s="10"/>
      <c r="AD626" s="10" t="s">
        <v>239</v>
      </c>
      <c r="AE626" s="3"/>
      <c r="AF626" s="3"/>
      <c r="AG626" s="3"/>
      <c r="AH626" s="3"/>
      <c r="AI626" s="3"/>
      <c r="AJ626" s="3"/>
      <c r="AK626" s="3"/>
      <c r="AL626" s="3"/>
      <c r="AM626" s="3"/>
      <c r="AN626" s="3"/>
      <c r="AO626" s="3"/>
      <c r="AP626" s="3"/>
      <c r="AQ626" s="3"/>
      <c r="AR626" s="3"/>
    </row>
    <row r="627" spans="1:44" ht="51" customHeight="1" x14ac:dyDescent="0.3">
      <c r="A627" s="9" t="s">
        <v>0</v>
      </c>
      <c r="B627" s="9" t="e">
        <f>VLOOKUP(#REF!,[1]Dpto!$G$2:$I$1125,2,FALSE)</f>
        <v>#REF!</v>
      </c>
      <c r="C627" s="9" t="str">
        <f>VLOOKUP(X627,[1]Proyectos!$B$2:$D$3,3,FALSE)</f>
        <v>CONSER</v>
      </c>
      <c r="D627" s="9" t="e">
        <f>VLOOKUP(#REF!,[1]Proyectos!$D$6:$E$9,2,FALSE)</f>
        <v>#REF!</v>
      </c>
      <c r="E627" s="9" t="e">
        <f>VLOOKUP(#REF!,[1]Proyectos!$B$12:$C$22,2,FALSE)</f>
        <v>#REF!</v>
      </c>
      <c r="F627" s="9" t="e">
        <f>VLOOKUP(#REF!,[1]Indi!$B$9:$C$36,2,FALSE)</f>
        <v>#REF!</v>
      </c>
      <c r="G627" s="9" t="str">
        <f>+IFERROR(IF(D627="MISIONAL",VLOOKUP(AC627,[1]Actividades!$B$12:$C$25,2,FALSE),IF(D627="TASAS",VLOOKUP(AC627,[1]Actividades!$B$26:$C$34,2,FALSE),IF(D627="MIPG",VLOOKUP(AC627,[1]Actividades!$B$35:$C$41,2,FALSE),IF(D627="INFRA",VLOOKUP(AC627,[1]Actividades!$B$42:$C$44,2,FALSE),"")))),"")</f>
        <v/>
      </c>
      <c r="H627" s="3"/>
      <c r="I627" s="7" t="s">
        <v>1089</v>
      </c>
      <c r="J627" s="10" t="s">
        <v>663</v>
      </c>
      <c r="K627" s="7" t="s">
        <v>84</v>
      </c>
      <c r="L627" s="7" t="s">
        <v>83</v>
      </c>
      <c r="M627" s="7" t="s">
        <v>13</v>
      </c>
      <c r="N627" s="7" t="s">
        <v>467</v>
      </c>
      <c r="O627" s="7" t="s">
        <v>7</v>
      </c>
      <c r="P627" s="10" t="s">
        <v>6</v>
      </c>
      <c r="Q627" s="146">
        <v>59787200</v>
      </c>
      <c r="R627" s="35"/>
      <c r="S627" s="8">
        <v>2213092</v>
      </c>
      <c r="T627" s="8"/>
      <c r="U627" s="8"/>
      <c r="V627" s="35">
        <f t="shared" si="41"/>
        <v>62000292</v>
      </c>
      <c r="W627" s="35">
        <f t="shared" si="42"/>
        <v>62000292</v>
      </c>
      <c r="X627" s="26" t="s">
        <v>465</v>
      </c>
      <c r="Y627" s="10" t="s">
        <v>19</v>
      </c>
      <c r="Z627" s="147">
        <v>202300000000060</v>
      </c>
      <c r="AA627" s="10" t="s">
        <v>24</v>
      </c>
      <c r="AB627" s="10" t="str">
        <f t="shared" si="40"/>
        <v>3202060</v>
      </c>
      <c r="AC627" s="10"/>
      <c r="AD627" s="10" t="s">
        <v>239</v>
      </c>
      <c r="AE627" s="3"/>
      <c r="AF627" s="3"/>
      <c r="AG627" s="3"/>
      <c r="AH627" s="3"/>
      <c r="AI627" s="3"/>
      <c r="AJ627" s="3"/>
      <c r="AK627" s="3"/>
      <c r="AL627" s="3"/>
      <c r="AM627" s="3"/>
      <c r="AN627" s="3"/>
      <c r="AO627" s="3"/>
      <c r="AP627" s="3"/>
      <c r="AQ627" s="3"/>
      <c r="AR627" s="3"/>
    </row>
    <row r="628" spans="1:44" ht="51" customHeight="1" x14ac:dyDescent="0.3">
      <c r="A628" s="9" t="s">
        <v>0</v>
      </c>
      <c r="B628" s="9" t="e">
        <f>VLOOKUP(#REF!,[1]Dpto!$G$2:$I$1125,2,FALSE)</f>
        <v>#REF!</v>
      </c>
      <c r="C628" s="9" t="str">
        <f>VLOOKUP(X628,[1]Proyectos!$B$2:$D$3,3,FALSE)</f>
        <v>CONSER</v>
      </c>
      <c r="D628" s="9" t="e">
        <f>VLOOKUP(#REF!,[1]Proyectos!$D$6:$E$9,2,FALSE)</f>
        <v>#REF!</v>
      </c>
      <c r="E628" s="9" t="e">
        <f>VLOOKUP(#REF!,[1]Proyectos!$B$12:$C$22,2,FALSE)</f>
        <v>#REF!</v>
      </c>
      <c r="F628" s="9" t="e">
        <f>VLOOKUP(#REF!,[1]Indi!$B$9:$C$36,2,FALSE)</f>
        <v>#REF!</v>
      </c>
      <c r="G628" s="9" t="str">
        <f>+IFERROR(IF(D628="MISIONAL",VLOOKUP(AC628,[1]Actividades!$B$12:$C$25,2,FALSE),IF(D628="TASAS",VLOOKUP(AC628,[1]Actividades!$B$26:$C$34,2,FALSE),IF(D628="MIPG",VLOOKUP(AC628,[1]Actividades!$B$35:$C$41,2,FALSE),IF(D628="INFRA",VLOOKUP(AC628,[1]Actividades!$B$42:$C$44,2,FALSE),"")))),"")</f>
        <v/>
      </c>
      <c r="H628" s="3"/>
      <c r="I628" s="7" t="s">
        <v>1090</v>
      </c>
      <c r="J628" s="10" t="s">
        <v>663</v>
      </c>
      <c r="K628" s="7" t="s">
        <v>84</v>
      </c>
      <c r="L628" s="7" t="s">
        <v>83</v>
      </c>
      <c r="M628" s="7" t="s">
        <v>8</v>
      </c>
      <c r="N628" s="7" t="s">
        <v>467</v>
      </c>
      <c r="O628" s="7" t="s">
        <v>7</v>
      </c>
      <c r="P628" s="10" t="s">
        <v>6</v>
      </c>
      <c r="Q628" s="146">
        <v>2000000</v>
      </c>
      <c r="R628" s="35"/>
      <c r="S628" s="8"/>
      <c r="T628" s="8"/>
      <c r="U628" s="8"/>
      <c r="V628" s="35">
        <f t="shared" si="41"/>
        <v>2000000</v>
      </c>
      <c r="W628" s="35">
        <f t="shared" si="42"/>
        <v>2000000</v>
      </c>
      <c r="X628" s="26" t="s">
        <v>465</v>
      </c>
      <c r="Y628" s="10" t="s">
        <v>19</v>
      </c>
      <c r="Z628" s="147">
        <v>202300000000060</v>
      </c>
      <c r="AA628" s="10" t="s">
        <v>24</v>
      </c>
      <c r="AB628" s="10" t="str">
        <f t="shared" si="40"/>
        <v>3202060</v>
      </c>
      <c r="AC628" s="10"/>
      <c r="AD628" s="10" t="s">
        <v>239</v>
      </c>
      <c r="AE628" s="3"/>
      <c r="AF628" s="3"/>
      <c r="AG628" s="3"/>
      <c r="AH628" s="3"/>
      <c r="AI628" s="3"/>
      <c r="AJ628" s="3"/>
      <c r="AK628" s="3"/>
      <c r="AL628" s="3"/>
      <c r="AM628" s="3"/>
      <c r="AN628" s="3"/>
      <c r="AO628" s="3"/>
      <c r="AP628" s="3"/>
      <c r="AQ628" s="3"/>
      <c r="AR628" s="3"/>
    </row>
    <row r="629" spans="1:44" ht="51" customHeight="1" x14ac:dyDescent="0.3">
      <c r="A629" s="9" t="s">
        <v>0</v>
      </c>
      <c r="B629" s="9" t="e">
        <f>VLOOKUP(#REF!,[1]Dpto!$G$2:$I$1125,2,FALSE)</f>
        <v>#REF!</v>
      </c>
      <c r="C629" s="9" t="str">
        <f>VLOOKUP(X629,[1]Proyectos!$B$2:$D$3,3,FALSE)</f>
        <v>CONSER</v>
      </c>
      <c r="D629" s="9" t="e">
        <f>VLOOKUP(#REF!,[1]Proyectos!$D$6:$E$9,2,FALSE)</f>
        <v>#REF!</v>
      </c>
      <c r="E629" s="9" t="e">
        <f>VLOOKUP(#REF!,[1]Proyectos!$B$12:$C$22,2,FALSE)</f>
        <v>#REF!</v>
      </c>
      <c r="F629" s="9" t="e">
        <f>VLOOKUP(#REF!,[1]Indi!$B$9:$C$36,2,FALSE)</f>
        <v>#REF!</v>
      </c>
      <c r="G629" s="9" t="str">
        <f>+IFERROR(IF(D629="MISIONAL",VLOOKUP(AC629,[1]Actividades!$B$12:$C$25,2,FALSE),IF(D629="TASAS",VLOOKUP(AC629,[1]Actividades!$B$26:$C$34,2,FALSE),IF(D629="MIPG",VLOOKUP(AC629,[1]Actividades!$B$35:$C$41,2,FALSE),IF(D629="INFRA",VLOOKUP(AC629,[1]Actividades!$B$42:$C$44,2,FALSE),"")))),"")</f>
        <v/>
      </c>
      <c r="H629" s="3"/>
      <c r="I629" s="7" t="s">
        <v>1693</v>
      </c>
      <c r="J629" s="10" t="s">
        <v>663</v>
      </c>
      <c r="K629" s="7" t="s">
        <v>164</v>
      </c>
      <c r="L629" s="7" t="s">
        <v>176</v>
      </c>
      <c r="M629" s="7" t="s">
        <v>103</v>
      </c>
      <c r="N629" s="7" t="s">
        <v>466</v>
      </c>
      <c r="O629" s="7" t="s">
        <v>7</v>
      </c>
      <c r="P629" s="7" t="s">
        <v>6</v>
      </c>
      <c r="Q629" s="146">
        <v>286788801</v>
      </c>
      <c r="R629" s="242">
        <v>150000000</v>
      </c>
      <c r="S629" s="8"/>
      <c r="T629" s="8"/>
      <c r="U629" s="8"/>
      <c r="V629" s="35">
        <f t="shared" si="41"/>
        <v>136788801</v>
      </c>
      <c r="W629" s="35">
        <f t="shared" si="42"/>
        <v>136788801</v>
      </c>
      <c r="X629" s="26" t="s">
        <v>465</v>
      </c>
      <c r="Y629" s="10" t="s">
        <v>19</v>
      </c>
      <c r="Z629" s="147">
        <v>202300000000060</v>
      </c>
      <c r="AA629" s="147" t="s">
        <v>30</v>
      </c>
      <c r="AB629" s="10" t="str">
        <f t="shared" si="40"/>
        <v>3202008</v>
      </c>
      <c r="AC629" s="10"/>
      <c r="AD629" s="10" t="s">
        <v>123</v>
      </c>
      <c r="AE629" s="3"/>
      <c r="AF629" s="3"/>
      <c r="AG629" s="3"/>
      <c r="AH629" s="3"/>
      <c r="AI629" s="3"/>
      <c r="AJ629" s="3"/>
      <c r="AK629" s="3"/>
      <c r="AL629" s="3"/>
      <c r="AM629" s="3"/>
      <c r="AN629" s="3"/>
      <c r="AO629" s="3"/>
      <c r="AP629" s="3"/>
      <c r="AQ629" s="3"/>
      <c r="AR629" s="3"/>
    </row>
    <row r="630" spans="1:44" ht="51" customHeight="1" x14ac:dyDescent="0.3">
      <c r="A630" s="9" t="s">
        <v>0</v>
      </c>
      <c r="B630" s="9" t="e">
        <f>VLOOKUP(#REF!,[1]Dpto!$G$2:$I$1125,2,FALSE)</f>
        <v>#REF!</v>
      </c>
      <c r="C630" s="9" t="str">
        <f>VLOOKUP(X630,[1]Proyectos!$B$2:$D$3,3,FALSE)</f>
        <v>CONSER</v>
      </c>
      <c r="D630" s="9" t="e">
        <f>VLOOKUP(#REF!,[1]Proyectos!$D$6:$E$9,2,FALSE)</f>
        <v>#REF!</v>
      </c>
      <c r="E630" s="9" t="e">
        <f>VLOOKUP(#REF!,[1]Proyectos!$B$12:$C$22,2,FALSE)</f>
        <v>#REF!</v>
      </c>
      <c r="F630" s="9" t="e">
        <f>VLOOKUP(#REF!,[1]Indi!$B$9:$C$36,2,FALSE)</f>
        <v>#REF!</v>
      </c>
      <c r="G630" s="9" t="str">
        <f>+IFERROR(IF(D630="MISIONAL",VLOOKUP(AC630,[1]Actividades!$B$12:$C$25,2,FALSE),IF(D630="TASAS",VLOOKUP(AC630,[1]Actividades!$B$26:$C$34,2,FALSE),IF(D630="MIPG",VLOOKUP(AC630,[1]Actividades!$B$35:$C$41,2,FALSE),IF(D630="INFRA",VLOOKUP(AC630,[1]Actividades!$B$42:$C$44,2,FALSE),"")))),"")</f>
        <v/>
      </c>
      <c r="H630" s="3"/>
      <c r="I630" s="7" t="s">
        <v>1093</v>
      </c>
      <c r="J630" s="10" t="s">
        <v>663</v>
      </c>
      <c r="K630" s="7" t="s">
        <v>164</v>
      </c>
      <c r="L630" s="7" t="s">
        <v>176</v>
      </c>
      <c r="M630" s="7" t="s">
        <v>13</v>
      </c>
      <c r="N630" s="7" t="s">
        <v>467</v>
      </c>
      <c r="O630" s="7" t="s">
        <v>7</v>
      </c>
      <c r="P630" s="7" t="s">
        <v>6</v>
      </c>
      <c r="Q630" s="146">
        <v>90000000</v>
      </c>
      <c r="R630" s="35"/>
      <c r="S630" s="8"/>
      <c r="T630" s="8"/>
      <c r="U630" s="8"/>
      <c r="V630" s="35">
        <f t="shared" si="41"/>
        <v>90000000</v>
      </c>
      <c r="W630" s="35">
        <f t="shared" si="42"/>
        <v>90000000</v>
      </c>
      <c r="X630" s="26" t="s">
        <v>465</v>
      </c>
      <c r="Y630" s="10" t="s">
        <v>19</v>
      </c>
      <c r="Z630" s="147">
        <v>202300000000060</v>
      </c>
      <c r="AA630" s="147" t="s">
        <v>30</v>
      </c>
      <c r="AB630" s="10" t="str">
        <f t="shared" si="40"/>
        <v>3202008</v>
      </c>
      <c r="AC630" s="10"/>
      <c r="AD630" s="10" t="s">
        <v>123</v>
      </c>
      <c r="AE630" s="3"/>
      <c r="AF630" s="3"/>
      <c r="AG630" s="3"/>
      <c r="AH630" s="3"/>
      <c r="AI630" s="3"/>
      <c r="AJ630" s="3"/>
      <c r="AK630" s="3"/>
      <c r="AL630" s="3"/>
      <c r="AM630" s="3"/>
      <c r="AN630" s="3"/>
      <c r="AO630" s="3"/>
      <c r="AP630" s="3"/>
      <c r="AQ630" s="3"/>
      <c r="AR630" s="3"/>
    </row>
    <row r="631" spans="1:44" ht="51" customHeight="1" x14ac:dyDescent="0.3">
      <c r="A631" s="9" t="s">
        <v>0</v>
      </c>
      <c r="B631" s="9" t="e">
        <f>VLOOKUP(#REF!,[1]Dpto!$G$2:$I$1125,2,FALSE)</f>
        <v>#REF!</v>
      </c>
      <c r="C631" s="9" t="str">
        <f>VLOOKUP(X631,[1]Proyectos!$B$2:$D$3,3,FALSE)</f>
        <v>CONSER</v>
      </c>
      <c r="D631" s="9" t="e">
        <f>VLOOKUP(#REF!,[1]Proyectos!$D$6:$E$9,2,FALSE)</f>
        <v>#REF!</v>
      </c>
      <c r="E631" s="9" t="e">
        <f>VLOOKUP(#REF!,[1]Proyectos!$B$12:$C$22,2,FALSE)</f>
        <v>#REF!</v>
      </c>
      <c r="F631" s="9" t="e">
        <f>VLOOKUP(#REF!,[1]Indi!$B$9:$C$36,2,FALSE)</f>
        <v>#REF!</v>
      </c>
      <c r="G631" s="9" t="str">
        <f>+IFERROR(IF(D631="MISIONAL",VLOOKUP(AC631,[1]Actividades!$B$12:$C$25,2,FALSE),IF(D631="TASAS",VLOOKUP(AC631,[1]Actividades!$B$26:$C$34,2,FALSE),IF(D631="MIPG",VLOOKUP(AC631,[1]Actividades!$B$35:$C$41,2,FALSE),IF(D631="INFRA",VLOOKUP(AC631,[1]Actividades!$B$42:$C$44,2,FALSE),"")))),"")</f>
        <v/>
      </c>
      <c r="H631" s="3"/>
      <c r="I631" s="7" t="s">
        <v>1694</v>
      </c>
      <c r="J631" s="10" t="s">
        <v>663</v>
      </c>
      <c r="K631" s="7" t="s">
        <v>164</v>
      </c>
      <c r="L631" s="7" t="s">
        <v>176</v>
      </c>
      <c r="M631" s="7" t="s">
        <v>103</v>
      </c>
      <c r="N631" s="7" t="s">
        <v>466</v>
      </c>
      <c r="O631" s="7" t="s">
        <v>7</v>
      </c>
      <c r="P631" s="7" t="s">
        <v>6</v>
      </c>
      <c r="Q631" s="146">
        <v>75862500</v>
      </c>
      <c r="R631" s="35"/>
      <c r="S631" s="8"/>
      <c r="T631" s="8"/>
      <c r="U631" s="8"/>
      <c r="V631" s="35">
        <f t="shared" si="41"/>
        <v>75862500</v>
      </c>
      <c r="W631" s="35">
        <f t="shared" si="42"/>
        <v>75862500</v>
      </c>
      <c r="X631" s="26" t="s">
        <v>465</v>
      </c>
      <c r="Y631" s="10" t="s">
        <v>19</v>
      </c>
      <c r="Z631" s="147">
        <v>202300000000060</v>
      </c>
      <c r="AA631" s="147" t="s">
        <v>30</v>
      </c>
      <c r="AB631" s="10" t="str">
        <f t="shared" si="40"/>
        <v>3202008</v>
      </c>
      <c r="AC631" s="10"/>
      <c r="AD631" s="10" t="s">
        <v>262</v>
      </c>
      <c r="AE631" s="3"/>
      <c r="AF631" s="3"/>
      <c r="AG631" s="3"/>
      <c r="AH631" s="3"/>
      <c r="AI631" s="3"/>
      <c r="AJ631" s="3"/>
      <c r="AK631" s="3"/>
      <c r="AL631" s="3"/>
      <c r="AM631" s="3"/>
      <c r="AN631" s="3"/>
      <c r="AO631" s="3"/>
      <c r="AP631" s="3"/>
      <c r="AQ631" s="3"/>
      <c r="AR631" s="3"/>
    </row>
    <row r="632" spans="1:44" ht="51" customHeight="1" x14ac:dyDescent="0.3">
      <c r="A632" s="9" t="s">
        <v>0</v>
      </c>
      <c r="B632" s="9" t="e">
        <f>VLOOKUP(#REF!,[1]Dpto!$G$2:$I$1125,2,FALSE)</f>
        <v>#REF!</v>
      </c>
      <c r="C632" s="9" t="str">
        <f>VLOOKUP(X632,[1]Proyectos!$B$2:$D$3,3,FALSE)</f>
        <v>CONSER</v>
      </c>
      <c r="D632" s="9" t="e">
        <f>VLOOKUP(#REF!,[1]Proyectos!$D$6:$E$9,2,FALSE)</f>
        <v>#REF!</v>
      </c>
      <c r="E632" s="9" t="e">
        <f>VLOOKUP(#REF!,[1]Proyectos!$B$12:$C$22,2,FALSE)</f>
        <v>#REF!</v>
      </c>
      <c r="F632" s="9" t="e">
        <f>VLOOKUP(#REF!,[1]Indi!$B$9:$C$36,2,FALSE)</f>
        <v>#REF!</v>
      </c>
      <c r="G632" s="9" t="str">
        <f>+IFERROR(IF(D632="MISIONAL",VLOOKUP(AC632,[1]Actividades!$B$12:$C$25,2,FALSE),IF(D632="TASAS",VLOOKUP(AC632,[1]Actividades!$B$26:$C$34,2,FALSE),IF(D632="MIPG",VLOOKUP(AC632,[1]Actividades!$B$35:$C$41,2,FALSE),IF(D632="INFRA",VLOOKUP(AC632,[1]Actividades!$B$42:$C$44,2,FALSE),"")))),"")</f>
        <v/>
      </c>
      <c r="H632" s="3"/>
      <c r="I632" s="7" t="s">
        <v>1695</v>
      </c>
      <c r="J632" s="10" t="s">
        <v>663</v>
      </c>
      <c r="K632" s="7" t="s">
        <v>164</v>
      </c>
      <c r="L632" s="7" t="s">
        <v>176</v>
      </c>
      <c r="M632" s="7" t="s">
        <v>103</v>
      </c>
      <c r="N632" s="7" t="s">
        <v>466</v>
      </c>
      <c r="O632" s="7" t="s">
        <v>7</v>
      </c>
      <c r="P632" s="7" t="s">
        <v>6</v>
      </c>
      <c r="Q632" s="146">
        <v>98957500</v>
      </c>
      <c r="R632" s="35"/>
      <c r="S632" s="8"/>
      <c r="T632" s="8"/>
      <c r="U632" s="8"/>
      <c r="V632" s="35">
        <f t="shared" si="41"/>
        <v>98957500</v>
      </c>
      <c r="W632" s="35">
        <f t="shared" si="42"/>
        <v>98957500</v>
      </c>
      <c r="X632" s="26" t="s">
        <v>465</v>
      </c>
      <c r="Y632" s="10" t="s">
        <v>19</v>
      </c>
      <c r="Z632" s="147">
        <v>202300000000060</v>
      </c>
      <c r="AA632" s="147" t="s">
        <v>30</v>
      </c>
      <c r="AB632" s="10" t="str">
        <f t="shared" si="40"/>
        <v>3202008</v>
      </c>
      <c r="AC632" s="10"/>
      <c r="AD632" s="10" t="s">
        <v>191</v>
      </c>
      <c r="AE632" s="3"/>
      <c r="AF632" s="3"/>
      <c r="AG632" s="3"/>
      <c r="AH632" s="3"/>
      <c r="AI632" s="3"/>
      <c r="AJ632" s="3"/>
      <c r="AK632" s="3"/>
      <c r="AL632" s="3"/>
      <c r="AM632" s="3"/>
      <c r="AN632" s="3"/>
      <c r="AO632" s="3"/>
      <c r="AP632" s="3"/>
      <c r="AQ632" s="3"/>
      <c r="AR632" s="3"/>
    </row>
    <row r="633" spans="1:44" ht="51" customHeight="1" x14ac:dyDescent="0.3">
      <c r="A633" s="9" t="s">
        <v>0</v>
      </c>
      <c r="B633" s="9" t="e">
        <f>VLOOKUP(#REF!,[1]Dpto!$G$2:$I$1125,2,FALSE)</f>
        <v>#REF!</v>
      </c>
      <c r="C633" s="9" t="str">
        <f>VLOOKUP(X633,[1]Proyectos!$B$2:$D$3,3,FALSE)</f>
        <v>CONSER</v>
      </c>
      <c r="D633" s="9" t="e">
        <f>VLOOKUP(#REF!,[1]Proyectos!$D$6:$E$9,2,FALSE)</f>
        <v>#REF!</v>
      </c>
      <c r="E633" s="9" t="e">
        <f>VLOOKUP(#REF!,[1]Proyectos!$B$12:$C$22,2,FALSE)</f>
        <v>#REF!</v>
      </c>
      <c r="F633" s="9" t="e">
        <f>VLOOKUP(#REF!,[1]Indi!$B$9:$C$36,2,FALSE)</f>
        <v>#REF!</v>
      </c>
      <c r="G633" s="9" t="str">
        <f>+IFERROR(IF(D633="MISIONAL",VLOOKUP(AC633,[1]Actividades!$B$12:$C$25,2,FALSE),IF(D633="TASAS",VLOOKUP(AC633,[1]Actividades!$B$26:$C$34,2,FALSE),IF(D633="MIPG",VLOOKUP(AC633,[1]Actividades!$B$35:$C$41,2,FALSE),IF(D633="INFRA",VLOOKUP(AC633,[1]Actividades!$B$42:$C$44,2,FALSE),"")))),"")</f>
        <v/>
      </c>
      <c r="H633" s="3"/>
      <c r="I633" s="7" t="s">
        <v>1696</v>
      </c>
      <c r="J633" s="10" t="s">
        <v>663</v>
      </c>
      <c r="K633" s="7" t="s">
        <v>164</v>
      </c>
      <c r="L633" s="7" t="s">
        <v>176</v>
      </c>
      <c r="M633" s="7" t="s">
        <v>103</v>
      </c>
      <c r="N633" s="7" t="s">
        <v>466</v>
      </c>
      <c r="O633" s="7" t="s">
        <v>7</v>
      </c>
      <c r="P633" s="7" t="s">
        <v>6</v>
      </c>
      <c r="Q633" s="146">
        <v>151725000</v>
      </c>
      <c r="R633" s="35"/>
      <c r="S633" s="8"/>
      <c r="T633" s="8"/>
      <c r="U633" s="8"/>
      <c r="V633" s="35">
        <f t="shared" si="41"/>
        <v>151725000</v>
      </c>
      <c r="W633" s="35">
        <f t="shared" si="42"/>
        <v>151725000</v>
      </c>
      <c r="X633" s="26" t="s">
        <v>465</v>
      </c>
      <c r="Y633" s="10" t="s">
        <v>19</v>
      </c>
      <c r="Z633" s="147">
        <v>202300000000060</v>
      </c>
      <c r="AA633" s="147" t="s">
        <v>30</v>
      </c>
      <c r="AB633" s="10" t="str">
        <f t="shared" si="40"/>
        <v>3202008</v>
      </c>
      <c r="AC633" s="10"/>
      <c r="AD633" s="10" t="s">
        <v>143</v>
      </c>
      <c r="AE633" s="3"/>
      <c r="AF633" s="3"/>
      <c r="AG633" s="3"/>
      <c r="AH633" s="3"/>
      <c r="AI633" s="3"/>
      <c r="AJ633" s="3"/>
      <c r="AK633" s="3"/>
      <c r="AL633" s="3"/>
      <c r="AM633" s="3"/>
      <c r="AN633" s="3"/>
      <c r="AO633" s="3"/>
      <c r="AP633" s="3"/>
      <c r="AQ633" s="3"/>
      <c r="AR633" s="3"/>
    </row>
    <row r="634" spans="1:44" ht="51" customHeight="1" x14ac:dyDescent="0.3">
      <c r="A634" s="9" t="s">
        <v>0</v>
      </c>
      <c r="B634" s="9" t="e">
        <f>VLOOKUP(#REF!,[1]Dpto!$G$2:$I$1125,2,FALSE)</f>
        <v>#REF!</v>
      </c>
      <c r="C634" s="9" t="str">
        <f>VLOOKUP(X634,[1]Proyectos!$B$2:$D$3,3,FALSE)</f>
        <v>CONSER</v>
      </c>
      <c r="D634" s="9" t="e">
        <f>VLOOKUP(#REF!,[1]Proyectos!$D$6:$E$9,2,FALSE)</f>
        <v>#REF!</v>
      </c>
      <c r="E634" s="9" t="e">
        <f>VLOOKUP(#REF!,[1]Proyectos!$B$12:$C$22,2,FALSE)</f>
        <v>#REF!</v>
      </c>
      <c r="F634" s="9" t="e">
        <f>VLOOKUP(#REF!,[1]Indi!$B$9:$C$36,2,FALSE)</f>
        <v>#REF!</v>
      </c>
      <c r="G634" s="9" t="str">
        <f>+IFERROR(IF(D634="MISIONAL",VLOOKUP(AC634,[1]Actividades!$B$12:$C$25,2,FALSE),IF(D634="TASAS",VLOOKUP(AC634,[1]Actividades!$B$26:$C$34,2,FALSE),IF(D634="MIPG",VLOOKUP(AC634,[1]Actividades!$B$35:$C$41,2,FALSE),IF(D634="INFRA",VLOOKUP(AC634,[1]Actividades!$B$42:$C$44,2,FALSE),"")))),"")</f>
        <v/>
      </c>
      <c r="H634" s="3"/>
      <c r="I634" s="7" t="s">
        <v>1697</v>
      </c>
      <c r="J634" s="10" t="s">
        <v>663</v>
      </c>
      <c r="K634" s="7" t="s">
        <v>164</v>
      </c>
      <c r="L634" s="7" t="s">
        <v>176</v>
      </c>
      <c r="M634" s="7" t="s">
        <v>103</v>
      </c>
      <c r="N634" s="7" t="s">
        <v>466</v>
      </c>
      <c r="O634" s="7" t="s">
        <v>7</v>
      </c>
      <c r="P634" s="7" t="s">
        <v>6</v>
      </c>
      <c r="Q634" s="146">
        <v>705480500</v>
      </c>
      <c r="R634" s="242">
        <f>53000000+3728833</f>
        <v>56728833</v>
      </c>
      <c r="S634" s="8"/>
      <c r="T634" s="8"/>
      <c r="U634" s="8"/>
      <c r="V634" s="35">
        <f t="shared" si="41"/>
        <v>648751667</v>
      </c>
      <c r="W634" s="35">
        <f t="shared" si="42"/>
        <v>648751667</v>
      </c>
      <c r="X634" s="26" t="s">
        <v>465</v>
      </c>
      <c r="Y634" s="10" t="s">
        <v>19</v>
      </c>
      <c r="Z634" s="147">
        <v>202300000000060</v>
      </c>
      <c r="AA634" s="147" t="s">
        <v>30</v>
      </c>
      <c r="AB634" s="10" t="str">
        <f t="shared" si="40"/>
        <v>3202008</v>
      </c>
      <c r="AC634" s="10"/>
      <c r="AD634" s="10" t="s">
        <v>135</v>
      </c>
      <c r="AE634" s="3"/>
      <c r="AF634" s="3"/>
      <c r="AG634" s="3"/>
      <c r="AH634" s="3"/>
      <c r="AI634" s="3"/>
      <c r="AJ634" s="3"/>
      <c r="AK634" s="3"/>
      <c r="AL634" s="3"/>
      <c r="AM634" s="3"/>
      <c r="AN634" s="3"/>
      <c r="AO634" s="3"/>
      <c r="AP634" s="3"/>
      <c r="AQ634" s="3"/>
      <c r="AR634" s="3"/>
    </row>
    <row r="635" spans="1:44" ht="51" customHeight="1" x14ac:dyDescent="0.3">
      <c r="A635" s="9" t="s">
        <v>0</v>
      </c>
      <c r="B635" s="9" t="e">
        <f>VLOOKUP(#REF!,[1]Dpto!$G$2:$I$1125,2,FALSE)</f>
        <v>#REF!</v>
      </c>
      <c r="C635" s="9" t="str">
        <f>VLOOKUP(X635,[1]Proyectos!$B$2:$D$3,3,FALSE)</f>
        <v>CONSER</v>
      </c>
      <c r="D635" s="9" t="e">
        <f>VLOOKUP(#REF!,[1]Proyectos!$D$6:$E$9,2,FALSE)</f>
        <v>#REF!</v>
      </c>
      <c r="E635" s="9" t="e">
        <f>VLOOKUP(#REF!,[1]Proyectos!$B$12:$C$22,2,FALSE)</f>
        <v>#REF!</v>
      </c>
      <c r="F635" s="9" t="e">
        <f>VLOOKUP(#REF!,[1]Indi!$B$9:$C$36,2,FALSE)</f>
        <v>#REF!</v>
      </c>
      <c r="G635" s="9" t="str">
        <f>+IFERROR(IF(D635="MISIONAL",VLOOKUP(AC635,[1]Actividades!$B$12:$C$25,2,FALSE),IF(D635="TASAS",VLOOKUP(AC635,[1]Actividades!$B$26:$C$34,2,FALSE),IF(D635="MIPG",VLOOKUP(AC635,[1]Actividades!$B$35:$C$41,2,FALSE),IF(D635="INFRA",VLOOKUP(AC635,[1]Actividades!$B$42:$C$44,2,FALSE),"")))),"")</f>
        <v/>
      </c>
      <c r="H635" s="3"/>
      <c r="I635" s="7" t="s">
        <v>1098</v>
      </c>
      <c r="J635" s="10" t="s">
        <v>663</v>
      </c>
      <c r="K635" s="7" t="s">
        <v>164</v>
      </c>
      <c r="L635" s="7" t="s">
        <v>176</v>
      </c>
      <c r="M635" s="7" t="s">
        <v>13</v>
      </c>
      <c r="N635" s="7" t="s">
        <v>467</v>
      </c>
      <c r="O635" s="7" t="s">
        <v>7</v>
      </c>
      <c r="P635" s="7" t="s">
        <v>6</v>
      </c>
      <c r="Q635" s="146">
        <v>242526390</v>
      </c>
      <c r="R635" s="35">
        <v>35551901</v>
      </c>
      <c r="S635" s="8"/>
      <c r="T635" s="8"/>
      <c r="U635" s="8"/>
      <c r="V635" s="35">
        <f t="shared" si="41"/>
        <v>206974489</v>
      </c>
      <c r="W635" s="35">
        <f t="shared" si="42"/>
        <v>206974489</v>
      </c>
      <c r="X635" s="26" t="s">
        <v>465</v>
      </c>
      <c r="Y635" s="10" t="s">
        <v>19</v>
      </c>
      <c r="Z635" s="147">
        <v>202300000000060</v>
      </c>
      <c r="AA635" s="147" t="s">
        <v>30</v>
      </c>
      <c r="AB635" s="10" t="str">
        <f t="shared" si="40"/>
        <v>3202008</v>
      </c>
      <c r="AC635" s="10"/>
      <c r="AD635" s="10" t="s">
        <v>135</v>
      </c>
      <c r="AE635" s="3"/>
      <c r="AF635" s="3"/>
      <c r="AG635" s="3"/>
      <c r="AH635" s="3"/>
      <c r="AI635" s="3"/>
      <c r="AJ635" s="3"/>
      <c r="AK635" s="3"/>
      <c r="AL635" s="3"/>
      <c r="AM635" s="3"/>
      <c r="AN635" s="3"/>
      <c r="AO635" s="3"/>
      <c r="AP635" s="3"/>
      <c r="AQ635" s="3"/>
      <c r="AR635" s="3"/>
    </row>
    <row r="636" spans="1:44" ht="51" customHeight="1" x14ac:dyDescent="0.3">
      <c r="A636" s="9" t="s">
        <v>0</v>
      </c>
      <c r="B636" s="9" t="e">
        <f>VLOOKUP(#REF!,[1]Dpto!$G$2:$I$1125,2,FALSE)</f>
        <v>#REF!</v>
      </c>
      <c r="C636" s="9" t="str">
        <f>VLOOKUP(X636,[1]Proyectos!$B$2:$D$3,3,FALSE)</f>
        <v>CONSER</v>
      </c>
      <c r="D636" s="9" t="e">
        <f>VLOOKUP(#REF!,[1]Proyectos!$D$6:$E$9,2,FALSE)</f>
        <v>#REF!</v>
      </c>
      <c r="E636" s="9" t="e">
        <f>VLOOKUP(#REF!,[1]Proyectos!$B$12:$C$22,2,FALSE)</f>
        <v>#REF!</v>
      </c>
      <c r="F636" s="9" t="e">
        <f>VLOOKUP(#REF!,[1]Indi!$B$9:$C$36,2,FALSE)</f>
        <v>#REF!</v>
      </c>
      <c r="G636" s="9" t="str">
        <f>+IFERROR(IF(D636="MISIONAL",VLOOKUP(AC636,[1]Actividades!$B$12:$C$25,2,FALSE),IF(D636="TASAS",VLOOKUP(AC636,[1]Actividades!$B$26:$C$34,2,FALSE),IF(D636="MIPG",VLOOKUP(AC636,[1]Actividades!$B$35:$C$41,2,FALSE),IF(D636="INFRA",VLOOKUP(AC636,[1]Actividades!$B$42:$C$44,2,FALSE),"")))),"")</f>
        <v/>
      </c>
      <c r="H636" s="3"/>
      <c r="I636" s="7" t="s">
        <v>1099</v>
      </c>
      <c r="J636" s="10" t="s">
        <v>663</v>
      </c>
      <c r="K636" s="7" t="s">
        <v>164</v>
      </c>
      <c r="L636" s="7" t="s">
        <v>176</v>
      </c>
      <c r="M636" s="7" t="s">
        <v>8</v>
      </c>
      <c r="N636" s="7" t="s">
        <v>467</v>
      </c>
      <c r="O636" s="7" t="s">
        <v>7</v>
      </c>
      <c r="P636" s="7" t="s">
        <v>6</v>
      </c>
      <c r="Q636" s="146">
        <v>414896500</v>
      </c>
      <c r="R636" s="35">
        <v>12947166</v>
      </c>
      <c r="S636" s="8"/>
      <c r="T636" s="8"/>
      <c r="U636" s="8"/>
      <c r="V636" s="35">
        <f t="shared" si="41"/>
        <v>401949334</v>
      </c>
      <c r="W636" s="35">
        <f t="shared" si="42"/>
        <v>401949334</v>
      </c>
      <c r="X636" s="26" t="s">
        <v>465</v>
      </c>
      <c r="Y636" s="10" t="s">
        <v>19</v>
      </c>
      <c r="Z636" s="147">
        <v>202300000000060</v>
      </c>
      <c r="AA636" s="147" t="s">
        <v>30</v>
      </c>
      <c r="AB636" s="10" t="str">
        <f t="shared" si="40"/>
        <v>3202008</v>
      </c>
      <c r="AC636" s="10"/>
      <c r="AD636" s="10" t="s">
        <v>135</v>
      </c>
      <c r="AE636" s="3"/>
      <c r="AF636" s="3"/>
      <c r="AG636" s="3"/>
      <c r="AH636" s="3"/>
      <c r="AI636" s="3"/>
      <c r="AJ636" s="3"/>
      <c r="AK636" s="3"/>
      <c r="AL636" s="3"/>
      <c r="AM636" s="3"/>
      <c r="AN636" s="3"/>
      <c r="AO636" s="3"/>
      <c r="AP636" s="3"/>
      <c r="AQ636" s="3"/>
      <c r="AR636" s="3"/>
    </row>
    <row r="637" spans="1:44" ht="51" customHeight="1" x14ac:dyDescent="0.3">
      <c r="A637" s="9" t="s">
        <v>0</v>
      </c>
      <c r="B637" s="9" t="e">
        <f>VLOOKUP(#REF!,[1]Dpto!$G$2:$I$1125,2,FALSE)</f>
        <v>#REF!</v>
      </c>
      <c r="C637" s="9" t="str">
        <f>VLOOKUP(X637,[1]Proyectos!$B$2:$D$3,3,FALSE)</f>
        <v>CONSER</v>
      </c>
      <c r="D637" s="9" t="e">
        <f>VLOOKUP(#REF!,[1]Proyectos!$D$6:$E$9,2,FALSE)</f>
        <v>#REF!</v>
      </c>
      <c r="E637" s="9" t="e">
        <f>VLOOKUP(#REF!,[1]Proyectos!$B$12:$C$22,2,FALSE)</f>
        <v>#REF!</v>
      </c>
      <c r="F637" s="9" t="e">
        <f>VLOOKUP(#REF!,[1]Indi!$B$9:$C$36,2,FALSE)</f>
        <v>#REF!</v>
      </c>
      <c r="G637" s="9" t="str">
        <f>+IFERROR(IF(D637="MISIONAL",VLOOKUP(AC637,[1]Actividades!$B$12:$C$25,2,FALSE),IF(D637="TASAS",VLOOKUP(AC637,[1]Actividades!$B$26:$C$34,2,FALSE),IF(D637="MIPG",VLOOKUP(AC637,[1]Actividades!$B$35:$C$41,2,FALSE),IF(D637="INFRA",VLOOKUP(AC637,[1]Actividades!$B$42:$C$44,2,FALSE),"")))),"")</f>
        <v/>
      </c>
      <c r="H637" s="3"/>
      <c r="I637" s="7" t="s">
        <v>1698</v>
      </c>
      <c r="J637" s="10" t="s">
        <v>663</v>
      </c>
      <c r="K637" s="7" t="s">
        <v>164</v>
      </c>
      <c r="L637" s="7" t="s">
        <v>176</v>
      </c>
      <c r="M637" s="7" t="s">
        <v>103</v>
      </c>
      <c r="N637" s="149" t="s">
        <v>466</v>
      </c>
      <c r="O637" s="7" t="s">
        <v>7</v>
      </c>
      <c r="P637" s="7" t="s">
        <v>6</v>
      </c>
      <c r="Q637" s="146">
        <v>250682500</v>
      </c>
      <c r="R637" s="35"/>
      <c r="S637" s="8"/>
      <c r="T637" s="8"/>
      <c r="U637" s="8"/>
      <c r="V637" s="35">
        <f t="shared" si="41"/>
        <v>250682500</v>
      </c>
      <c r="W637" s="35">
        <f t="shared" si="42"/>
        <v>250682500</v>
      </c>
      <c r="X637" s="26" t="s">
        <v>465</v>
      </c>
      <c r="Y637" s="10" t="s">
        <v>19</v>
      </c>
      <c r="Z637" s="147">
        <v>202300000000060</v>
      </c>
      <c r="AA637" s="147" t="s">
        <v>493</v>
      </c>
      <c r="AB637" s="10" t="str">
        <f t="shared" si="40"/>
        <v>3202032</v>
      </c>
      <c r="AC637" s="10"/>
      <c r="AD637" s="10" t="s">
        <v>128</v>
      </c>
      <c r="AE637" s="3"/>
      <c r="AF637" s="3"/>
      <c r="AG637" s="3"/>
      <c r="AH637" s="3"/>
      <c r="AI637" s="3"/>
      <c r="AJ637" s="3"/>
      <c r="AK637" s="3"/>
      <c r="AL637" s="3"/>
      <c r="AM637" s="3"/>
      <c r="AN637" s="3"/>
      <c r="AO637" s="3"/>
      <c r="AP637" s="3"/>
      <c r="AQ637" s="3"/>
      <c r="AR637" s="3"/>
    </row>
    <row r="638" spans="1:44" ht="51" customHeight="1" x14ac:dyDescent="0.3">
      <c r="A638" s="9" t="s">
        <v>0</v>
      </c>
      <c r="B638" s="9" t="e">
        <f>VLOOKUP(#REF!,[1]Dpto!$G$2:$I$1125,2,FALSE)</f>
        <v>#REF!</v>
      </c>
      <c r="C638" s="9" t="str">
        <f>VLOOKUP(X638,[1]Proyectos!$B$2:$D$3,3,FALSE)</f>
        <v>CONSER</v>
      </c>
      <c r="D638" s="9" t="e">
        <f>VLOOKUP(#REF!,[1]Proyectos!$D$6:$E$9,2,FALSE)</f>
        <v>#REF!</v>
      </c>
      <c r="E638" s="9" t="e">
        <f>VLOOKUP(#REF!,[1]Proyectos!$B$12:$C$22,2,FALSE)</f>
        <v>#REF!</v>
      </c>
      <c r="F638" s="9" t="e">
        <f>VLOOKUP(#REF!,[1]Indi!$B$9:$C$36,2,FALSE)</f>
        <v>#REF!</v>
      </c>
      <c r="G638" s="9" t="str">
        <f>+IFERROR(IF(D638="MISIONAL",VLOOKUP(AC638,[1]Actividades!$B$12:$C$25,2,FALSE),IF(D638="TASAS",VLOOKUP(AC638,[1]Actividades!$B$26:$C$34,2,FALSE),IF(D638="MIPG",VLOOKUP(AC638,[1]Actividades!$B$35:$C$41,2,FALSE),IF(D638="INFRA",VLOOKUP(AC638,[1]Actividades!$B$42:$C$44,2,FALSE),"")))),"")</f>
        <v/>
      </c>
      <c r="H638" s="3"/>
      <c r="I638" s="7" t="s">
        <v>1101</v>
      </c>
      <c r="J638" s="10" t="s">
        <v>663</v>
      </c>
      <c r="K638" s="7" t="s">
        <v>164</v>
      </c>
      <c r="L638" s="7" t="s">
        <v>176</v>
      </c>
      <c r="M638" s="7" t="s">
        <v>13</v>
      </c>
      <c r="N638" s="145" t="s">
        <v>467</v>
      </c>
      <c r="O638" s="7" t="s">
        <v>7</v>
      </c>
      <c r="P638" s="7" t="s">
        <v>6</v>
      </c>
      <c r="Q638" s="146">
        <v>108375000</v>
      </c>
      <c r="R638" s="35">
        <v>963333</v>
      </c>
      <c r="S638" s="8"/>
      <c r="T638" s="8"/>
      <c r="U638" s="8"/>
      <c r="V638" s="35">
        <f t="shared" si="41"/>
        <v>107411667</v>
      </c>
      <c r="W638" s="35">
        <f t="shared" si="42"/>
        <v>107411667</v>
      </c>
      <c r="X638" s="26" t="s">
        <v>465</v>
      </c>
      <c r="Y638" s="10" t="s">
        <v>19</v>
      </c>
      <c r="Z638" s="147">
        <v>202300000000060</v>
      </c>
      <c r="AA638" s="147" t="s">
        <v>493</v>
      </c>
      <c r="AB638" s="10" t="str">
        <f t="shared" si="40"/>
        <v>3202032</v>
      </c>
      <c r="AC638" s="10"/>
      <c r="AD638" s="10" t="s">
        <v>128</v>
      </c>
      <c r="AE638" s="3"/>
      <c r="AF638" s="3"/>
      <c r="AG638" s="3"/>
      <c r="AH638" s="3"/>
      <c r="AI638" s="3"/>
      <c r="AJ638" s="3"/>
      <c r="AK638" s="3"/>
      <c r="AL638" s="3"/>
      <c r="AM638" s="3"/>
      <c r="AN638" s="3"/>
      <c r="AO638" s="3"/>
      <c r="AP638" s="3"/>
      <c r="AQ638" s="3"/>
      <c r="AR638" s="3"/>
    </row>
    <row r="639" spans="1:44" ht="51" customHeight="1" x14ac:dyDescent="0.3">
      <c r="A639" s="9" t="s">
        <v>0</v>
      </c>
      <c r="B639" s="9" t="e">
        <f>VLOOKUP(#REF!,[1]Dpto!$G$2:$I$1125,2,FALSE)</f>
        <v>#REF!</v>
      </c>
      <c r="C639" s="9" t="str">
        <f>VLOOKUP(X639,[1]Proyectos!$B$2:$D$3,3,FALSE)</f>
        <v>CONSER</v>
      </c>
      <c r="D639" s="9" t="e">
        <f>VLOOKUP(#REF!,[1]Proyectos!$D$6:$E$9,2,FALSE)</f>
        <v>#REF!</v>
      </c>
      <c r="E639" s="9" t="e">
        <f>VLOOKUP(#REF!,[1]Proyectos!$B$12:$C$22,2,FALSE)</f>
        <v>#REF!</v>
      </c>
      <c r="F639" s="9" t="e">
        <f>VLOOKUP(#REF!,[1]Indi!$B$9:$C$36,2,FALSE)</f>
        <v>#REF!</v>
      </c>
      <c r="G639" s="9" t="str">
        <f>+IFERROR(IF(D639="MISIONAL",VLOOKUP(AC639,[1]Actividades!$B$12:$C$25,2,FALSE),IF(D639="TASAS",VLOOKUP(AC639,[1]Actividades!$B$26:$C$34,2,FALSE),IF(D639="MIPG",VLOOKUP(AC639,[1]Actividades!$B$35:$C$41,2,FALSE),IF(D639="INFRA",VLOOKUP(AC639,[1]Actividades!$B$42:$C$44,2,FALSE),"")))),"")</f>
        <v/>
      </c>
      <c r="H639" s="3"/>
      <c r="I639" s="7" t="s">
        <v>1102</v>
      </c>
      <c r="J639" s="10" t="s">
        <v>663</v>
      </c>
      <c r="K639" s="7" t="s">
        <v>164</v>
      </c>
      <c r="L639" s="7" t="s">
        <v>176</v>
      </c>
      <c r="M639" s="7" t="s">
        <v>8</v>
      </c>
      <c r="N639" s="145" t="s">
        <v>467</v>
      </c>
      <c r="O639" s="7" t="s">
        <v>7</v>
      </c>
      <c r="P639" s="7" t="s">
        <v>6</v>
      </c>
      <c r="Q639" s="146">
        <v>57800000</v>
      </c>
      <c r="R639" s="35"/>
      <c r="S639" s="8"/>
      <c r="T639" s="8"/>
      <c r="U639" s="8"/>
      <c r="V639" s="35">
        <f t="shared" si="41"/>
        <v>57800000</v>
      </c>
      <c r="W639" s="35">
        <f t="shared" si="42"/>
        <v>57800000</v>
      </c>
      <c r="X639" s="26" t="s">
        <v>465</v>
      </c>
      <c r="Y639" s="10" t="s">
        <v>19</v>
      </c>
      <c r="Z639" s="147">
        <v>202300000000060</v>
      </c>
      <c r="AA639" s="147" t="s">
        <v>493</v>
      </c>
      <c r="AB639" s="10" t="str">
        <f t="shared" si="40"/>
        <v>3202032</v>
      </c>
      <c r="AC639" s="10"/>
      <c r="AD639" s="10" t="s">
        <v>128</v>
      </c>
      <c r="AE639" s="3"/>
      <c r="AF639" s="3"/>
      <c r="AG639" s="3"/>
      <c r="AH639" s="3"/>
      <c r="AI639" s="3"/>
      <c r="AJ639" s="3"/>
      <c r="AK639" s="3"/>
      <c r="AL639" s="3"/>
      <c r="AM639" s="3"/>
      <c r="AN639" s="3"/>
      <c r="AO639" s="3"/>
      <c r="AP639" s="3"/>
      <c r="AQ639" s="3"/>
      <c r="AR639" s="3"/>
    </row>
    <row r="640" spans="1:44" ht="51" customHeight="1" x14ac:dyDescent="0.3">
      <c r="A640" s="9" t="s">
        <v>0</v>
      </c>
      <c r="B640" s="9" t="e">
        <f>VLOOKUP(#REF!,[1]Dpto!$G$2:$I$1125,2,FALSE)</f>
        <v>#REF!</v>
      </c>
      <c r="C640" s="9" t="str">
        <f>VLOOKUP(X640,[1]Proyectos!$B$2:$D$3,3,FALSE)</f>
        <v>CONSER</v>
      </c>
      <c r="D640" s="9" t="e">
        <f>VLOOKUP(#REF!,[1]Proyectos!$D$6:$E$9,2,FALSE)</f>
        <v>#REF!</v>
      </c>
      <c r="E640" s="9" t="e">
        <f>VLOOKUP(#REF!,[1]Proyectos!$B$12:$C$22,2,FALSE)</f>
        <v>#REF!</v>
      </c>
      <c r="F640" s="9" t="e">
        <f>VLOOKUP(#REF!,[1]Indi!$B$9:$C$36,2,FALSE)</f>
        <v>#REF!</v>
      </c>
      <c r="G640" s="9" t="str">
        <f>+IFERROR(IF(D640="MISIONAL",VLOOKUP(AC640,[1]Actividades!$B$12:$C$25,2,FALSE),IF(D640="TASAS",VLOOKUP(AC640,[1]Actividades!$B$26:$C$34,2,FALSE),IF(D640="MIPG",VLOOKUP(AC640,[1]Actividades!$B$35:$C$41,2,FALSE),IF(D640="INFRA",VLOOKUP(AC640,[1]Actividades!$B$42:$C$44,2,FALSE),"")))),"")</f>
        <v/>
      </c>
      <c r="H640" s="3"/>
      <c r="I640" s="7" t="s">
        <v>1699</v>
      </c>
      <c r="J640" s="10" t="s">
        <v>663</v>
      </c>
      <c r="K640" s="7" t="s">
        <v>164</v>
      </c>
      <c r="L640" s="7" t="s">
        <v>176</v>
      </c>
      <c r="M640" s="7" t="s">
        <v>103</v>
      </c>
      <c r="N640" s="145" t="s">
        <v>466</v>
      </c>
      <c r="O640" s="7" t="s">
        <v>7</v>
      </c>
      <c r="P640" s="7" t="s">
        <v>6</v>
      </c>
      <c r="Q640" s="146">
        <v>75862500</v>
      </c>
      <c r="R640" s="35"/>
      <c r="S640" s="8"/>
      <c r="T640" s="8"/>
      <c r="U640" s="8"/>
      <c r="V640" s="35">
        <f t="shared" si="41"/>
        <v>75862500</v>
      </c>
      <c r="W640" s="35">
        <f t="shared" si="42"/>
        <v>75862500</v>
      </c>
      <c r="X640" s="26" t="s">
        <v>465</v>
      </c>
      <c r="Y640" s="10" t="s">
        <v>19</v>
      </c>
      <c r="Z640" s="147">
        <v>202300000000060</v>
      </c>
      <c r="AA640" s="147" t="s">
        <v>17</v>
      </c>
      <c r="AB640" s="10" t="str">
        <f t="shared" si="40"/>
        <v>3202052</v>
      </c>
      <c r="AC640" s="10"/>
      <c r="AD640" s="10" t="s">
        <v>495</v>
      </c>
      <c r="AE640" s="3"/>
      <c r="AF640" s="3"/>
      <c r="AG640" s="3"/>
      <c r="AH640" s="3"/>
      <c r="AI640" s="3"/>
      <c r="AJ640" s="3"/>
      <c r="AK640" s="3"/>
      <c r="AL640" s="3"/>
      <c r="AM640" s="3"/>
      <c r="AN640" s="3"/>
      <c r="AO640" s="3"/>
      <c r="AP640" s="3"/>
      <c r="AQ640" s="3"/>
      <c r="AR640" s="3"/>
    </row>
    <row r="641" spans="1:44" ht="51" customHeight="1" x14ac:dyDescent="0.3">
      <c r="A641" s="9" t="s">
        <v>0</v>
      </c>
      <c r="B641" s="9" t="e">
        <f>VLOOKUP(#REF!,[1]Dpto!$G$2:$I$1125,2,FALSE)</f>
        <v>#REF!</v>
      </c>
      <c r="C641" s="9" t="str">
        <f>VLOOKUP(X641,[1]Proyectos!$B$2:$D$3,3,FALSE)</f>
        <v>CONSER</v>
      </c>
      <c r="D641" s="9" t="e">
        <f>VLOOKUP(#REF!,[1]Proyectos!$D$6:$E$9,2,FALSE)</f>
        <v>#REF!</v>
      </c>
      <c r="E641" s="9" t="e">
        <f>VLOOKUP(#REF!,[1]Proyectos!$B$12:$C$22,2,FALSE)</f>
        <v>#REF!</v>
      </c>
      <c r="F641" s="9" t="e">
        <f>VLOOKUP(#REF!,[1]Indi!$B$9:$C$36,2,FALSE)</f>
        <v>#REF!</v>
      </c>
      <c r="G641" s="9" t="str">
        <f>+IFERROR(IF(D641="MISIONAL",VLOOKUP(AC641,[1]Actividades!$B$12:$C$25,2,FALSE),IF(D641="TASAS",VLOOKUP(AC641,[1]Actividades!$B$26:$C$34,2,FALSE),IF(D641="MIPG",VLOOKUP(AC641,[1]Actividades!$B$35:$C$41,2,FALSE),IF(D641="INFRA",VLOOKUP(AC641,[1]Actividades!$B$42:$C$44,2,FALSE),"")))),"")</f>
        <v/>
      </c>
      <c r="H641" s="3"/>
      <c r="I641" s="7" t="s">
        <v>1104</v>
      </c>
      <c r="J641" s="10" t="s">
        <v>663</v>
      </c>
      <c r="K641" s="7" t="s">
        <v>164</v>
      </c>
      <c r="L641" s="7" t="s">
        <v>176</v>
      </c>
      <c r="M641" s="7" t="s">
        <v>13</v>
      </c>
      <c r="N641" s="145" t="s">
        <v>467</v>
      </c>
      <c r="O641" s="7" t="s">
        <v>7</v>
      </c>
      <c r="P641" s="7" t="s">
        <v>6</v>
      </c>
      <c r="Q641" s="146">
        <v>54187500</v>
      </c>
      <c r="R641" s="35">
        <v>963333</v>
      </c>
      <c r="S641" s="8"/>
      <c r="T641" s="8"/>
      <c r="U641" s="8"/>
      <c r="V641" s="35">
        <f t="shared" si="41"/>
        <v>53224167</v>
      </c>
      <c r="W641" s="35">
        <f t="shared" si="42"/>
        <v>53224167</v>
      </c>
      <c r="X641" s="26" t="s">
        <v>465</v>
      </c>
      <c r="Y641" s="10" t="s">
        <v>19</v>
      </c>
      <c r="Z641" s="147">
        <v>202300000000060</v>
      </c>
      <c r="AA641" s="147" t="s">
        <v>17</v>
      </c>
      <c r="AB641" s="10" t="str">
        <f t="shared" si="40"/>
        <v>3202052</v>
      </c>
      <c r="AC641" s="10"/>
      <c r="AD641" s="10" t="s">
        <v>495</v>
      </c>
      <c r="AE641" s="3"/>
      <c r="AF641" s="3"/>
      <c r="AG641" s="3"/>
      <c r="AH641" s="3"/>
      <c r="AI641" s="3"/>
      <c r="AJ641" s="3"/>
      <c r="AK641" s="3"/>
      <c r="AL641" s="3"/>
      <c r="AM641" s="3"/>
      <c r="AN641" s="3"/>
      <c r="AO641" s="3"/>
      <c r="AP641" s="3"/>
      <c r="AQ641" s="3"/>
      <c r="AR641" s="3"/>
    </row>
    <row r="642" spans="1:44" ht="51" customHeight="1" x14ac:dyDescent="0.3">
      <c r="A642" s="9" t="s">
        <v>0</v>
      </c>
      <c r="B642" s="9" t="e">
        <f>VLOOKUP(#REF!,[1]Dpto!$G$2:$I$1125,2,FALSE)</f>
        <v>#REF!</v>
      </c>
      <c r="C642" s="9" t="str">
        <f>VLOOKUP(X642,[1]Proyectos!$B$2:$D$3,3,FALSE)</f>
        <v>CONSER</v>
      </c>
      <c r="D642" s="9" t="e">
        <f>VLOOKUP(#REF!,[1]Proyectos!$D$6:$E$9,2,FALSE)</f>
        <v>#REF!</v>
      </c>
      <c r="E642" s="9" t="e">
        <f>VLOOKUP(#REF!,[1]Proyectos!$B$12:$C$22,2,FALSE)</f>
        <v>#REF!</v>
      </c>
      <c r="F642" s="9" t="e">
        <f>VLOOKUP(#REF!,[1]Indi!$B$9:$C$36,2,FALSE)</f>
        <v>#REF!</v>
      </c>
      <c r="G642" s="9" t="str">
        <f>+IFERROR(IF(D642="MISIONAL",VLOOKUP(AC642,[1]Actividades!$B$12:$C$25,2,FALSE),IF(D642="TASAS",VLOOKUP(AC642,[1]Actividades!$B$26:$C$34,2,FALSE),IF(D642="MIPG",VLOOKUP(AC642,[1]Actividades!$B$35:$C$41,2,FALSE),IF(D642="INFRA",VLOOKUP(AC642,[1]Actividades!$B$42:$C$44,2,FALSE),"")))),"")</f>
        <v/>
      </c>
      <c r="H642" s="3"/>
      <c r="I642" s="7" t="s">
        <v>1105</v>
      </c>
      <c r="J642" s="10" t="s">
        <v>663</v>
      </c>
      <c r="K642" s="7" t="s">
        <v>164</v>
      </c>
      <c r="L642" s="7" t="s">
        <v>176</v>
      </c>
      <c r="M642" s="7" t="s">
        <v>8</v>
      </c>
      <c r="N642" s="145" t="s">
        <v>467</v>
      </c>
      <c r="O642" s="7" t="s">
        <v>7</v>
      </c>
      <c r="P642" s="7" t="s">
        <v>6</v>
      </c>
      <c r="Q642" s="146">
        <v>28900000</v>
      </c>
      <c r="R642" s="35"/>
      <c r="S642" s="8"/>
      <c r="T642" s="8"/>
      <c r="U642" s="8"/>
      <c r="V642" s="35">
        <f t="shared" si="41"/>
        <v>28900000</v>
      </c>
      <c r="W642" s="35">
        <f t="shared" si="42"/>
        <v>28900000</v>
      </c>
      <c r="X642" s="26" t="s">
        <v>465</v>
      </c>
      <c r="Y642" s="10" t="s">
        <v>19</v>
      </c>
      <c r="Z642" s="147">
        <v>202300000000060</v>
      </c>
      <c r="AA642" s="147" t="s">
        <v>17</v>
      </c>
      <c r="AB642" s="10" t="str">
        <f t="shared" ref="AB642:AB705" si="43">MID(I642,SEARCH("-",I642)+1,SEARCH("-",I642,SEARCH("-",I642)+1)-SEARCH("-",I642)-1)</f>
        <v>3202052</v>
      </c>
      <c r="AC642" s="10"/>
      <c r="AD642" s="10" t="s">
        <v>495</v>
      </c>
      <c r="AE642" s="3"/>
      <c r="AF642" s="3"/>
      <c r="AG642" s="3"/>
      <c r="AH642" s="3"/>
      <c r="AI642" s="3"/>
      <c r="AJ642" s="3"/>
      <c r="AK642" s="3"/>
      <c r="AL642" s="3"/>
      <c r="AM642" s="3"/>
      <c r="AN642" s="3"/>
      <c r="AO642" s="3"/>
      <c r="AP642" s="3"/>
      <c r="AQ642" s="3"/>
      <c r="AR642" s="3"/>
    </row>
    <row r="643" spans="1:44" ht="51" customHeight="1" x14ac:dyDescent="0.3">
      <c r="A643" s="9" t="s">
        <v>0</v>
      </c>
      <c r="B643" s="9" t="e">
        <f>VLOOKUP(#REF!,[1]Dpto!$G$2:$I$1125,2,FALSE)</f>
        <v>#REF!</v>
      </c>
      <c r="C643" s="9" t="str">
        <f>VLOOKUP(X643,[1]Proyectos!$B$2:$D$3,3,FALSE)</f>
        <v>CONSER</v>
      </c>
      <c r="D643" s="9" t="e">
        <f>VLOOKUP(#REF!,[1]Proyectos!$D$6:$E$9,2,FALSE)</f>
        <v>#REF!</v>
      </c>
      <c r="E643" s="9" t="e">
        <f>VLOOKUP(#REF!,[1]Proyectos!$B$12:$C$22,2,FALSE)</f>
        <v>#REF!</v>
      </c>
      <c r="F643" s="9" t="e">
        <f>VLOOKUP(#REF!,[1]Indi!$B$9:$C$36,2,FALSE)</f>
        <v>#REF!</v>
      </c>
      <c r="G643" s="9" t="str">
        <f>+IFERROR(IF(D643="MISIONAL",VLOOKUP(AC643,[1]Actividades!$B$12:$C$25,2,FALSE),IF(D643="TASAS",VLOOKUP(AC643,[1]Actividades!$B$26:$C$34,2,FALSE),IF(D643="MIPG",VLOOKUP(AC643,[1]Actividades!$B$35:$C$41,2,FALSE),IF(D643="INFRA",VLOOKUP(AC643,[1]Actividades!$B$42:$C$44,2,FALSE),"")))),"")</f>
        <v/>
      </c>
      <c r="H643" s="3"/>
      <c r="I643" s="7" t="s">
        <v>1106</v>
      </c>
      <c r="J643" s="10" t="s">
        <v>663</v>
      </c>
      <c r="K643" s="7" t="s">
        <v>164</v>
      </c>
      <c r="L643" s="7" t="s">
        <v>176</v>
      </c>
      <c r="M643" s="7" t="s">
        <v>13</v>
      </c>
      <c r="N643" s="10" t="s">
        <v>467</v>
      </c>
      <c r="O643" s="7" t="s">
        <v>7</v>
      </c>
      <c r="P643" s="7" t="s">
        <v>6</v>
      </c>
      <c r="Q643" s="146">
        <v>54187500</v>
      </c>
      <c r="R643" s="35">
        <v>19082167</v>
      </c>
      <c r="S643" s="8"/>
      <c r="T643" s="8"/>
      <c r="U643" s="8"/>
      <c r="V643" s="35">
        <f t="shared" si="41"/>
        <v>35105333</v>
      </c>
      <c r="W643" s="35">
        <f t="shared" si="42"/>
        <v>35105333</v>
      </c>
      <c r="X643" s="26" t="s">
        <v>465</v>
      </c>
      <c r="Y643" s="10" t="s">
        <v>19</v>
      </c>
      <c r="Z643" s="147">
        <v>202300000000060</v>
      </c>
      <c r="AA643" s="147" t="s">
        <v>496</v>
      </c>
      <c r="AB643" s="10" t="str">
        <f t="shared" si="43"/>
        <v>3202056</v>
      </c>
      <c r="AC643" s="10"/>
      <c r="AD643" s="10" t="s">
        <v>129</v>
      </c>
      <c r="AE643" s="3"/>
      <c r="AF643" s="3"/>
      <c r="AG643" s="3"/>
      <c r="AH643" s="3"/>
      <c r="AI643" s="3"/>
      <c r="AJ643" s="3"/>
      <c r="AK643" s="3"/>
      <c r="AL643" s="3"/>
      <c r="AM643" s="3"/>
      <c r="AN643" s="3"/>
      <c r="AO643" s="3"/>
      <c r="AP643" s="3"/>
      <c r="AQ643" s="3"/>
      <c r="AR643" s="3"/>
    </row>
    <row r="644" spans="1:44" ht="51" customHeight="1" x14ac:dyDescent="0.3">
      <c r="A644" s="9" t="s">
        <v>0</v>
      </c>
      <c r="B644" s="9" t="e">
        <f>VLOOKUP(#REF!,[1]Dpto!$G$2:$I$1125,2,FALSE)</f>
        <v>#REF!</v>
      </c>
      <c r="C644" s="9" t="str">
        <f>VLOOKUP(X644,[1]Proyectos!$B$2:$D$3,3,FALSE)</f>
        <v>CONSER</v>
      </c>
      <c r="D644" s="9" t="e">
        <f>VLOOKUP(#REF!,[1]Proyectos!$D$6:$E$9,2,FALSE)</f>
        <v>#REF!</v>
      </c>
      <c r="E644" s="9" t="e">
        <f>VLOOKUP(#REF!,[1]Proyectos!$B$12:$C$22,2,FALSE)</f>
        <v>#REF!</v>
      </c>
      <c r="F644" s="9" t="e">
        <f>VLOOKUP(#REF!,[1]Indi!$B$9:$C$36,2,FALSE)</f>
        <v>#REF!</v>
      </c>
      <c r="G644" s="9" t="str">
        <f>+IFERROR(IF(D644="MISIONAL",VLOOKUP(AC644,[1]Actividades!$B$12:$C$25,2,FALSE),IF(D644="TASAS",VLOOKUP(AC644,[1]Actividades!$B$26:$C$34,2,FALSE),IF(D644="MIPG",VLOOKUP(AC644,[1]Actividades!$B$35:$C$41,2,FALSE),IF(D644="INFRA",VLOOKUP(AC644,[1]Actividades!$B$42:$C$44,2,FALSE),"")))),"")</f>
        <v/>
      </c>
      <c r="H644" s="3"/>
      <c r="I644" s="7" t="s">
        <v>1107</v>
      </c>
      <c r="J644" s="10" t="s">
        <v>663</v>
      </c>
      <c r="K644" s="7" t="s">
        <v>164</v>
      </c>
      <c r="L644" s="7" t="s">
        <v>176</v>
      </c>
      <c r="M644" s="7" t="s">
        <v>8</v>
      </c>
      <c r="N644" s="145" t="s">
        <v>467</v>
      </c>
      <c r="O644" s="7" t="s">
        <v>7</v>
      </c>
      <c r="P644" s="7" t="s">
        <v>6</v>
      </c>
      <c r="Q644" s="146">
        <v>28900000</v>
      </c>
      <c r="R644" s="35">
        <v>5444000</v>
      </c>
      <c r="S644" s="8"/>
      <c r="T644" s="8"/>
      <c r="U644" s="8"/>
      <c r="V644" s="35">
        <f t="shared" si="41"/>
        <v>23456000</v>
      </c>
      <c r="W644" s="35">
        <f t="shared" si="42"/>
        <v>23456000</v>
      </c>
      <c r="X644" s="26" t="s">
        <v>465</v>
      </c>
      <c r="Y644" s="10" t="s">
        <v>19</v>
      </c>
      <c r="Z644" s="147">
        <v>202300000000060</v>
      </c>
      <c r="AA644" s="147" t="s">
        <v>496</v>
      </c>
      <c r="AB644" s="10" t="str">
        <f t="shared" si="43"/>
        <v>3202056</v>
      </c>
      <c r="AC644" s="10"/>
      <c r="AD644" s="10" t="s">
        <v>129</v>
      </c>
      <c r="AE644" s="3"/>
      <c r="AF644" s="3"/>
      <c r="AG644" s="3"/>
      <c r="AH644" s="3"/>
      <c r="AI644" s="3"/>
      <c r="AJ644" s="3"/>
      <c r="AK644" s="3"/>
      <c r="AL644" s="3"/>
      <c r="AM644" s="3"/>
      <c r="AN644" s="3"/>
      <c r="AO644" s="3"/>
      <c r="AP644" s="3"/>
      <c r="AQ644" s="3"/>
      <c r="AR644" s="3"/>
    </row>
    <row r="645" spans="1:44" ht="51" customHeight="1" x14ac:dyDescent="0.3">
      <c r="A645" s="9" t="s">
        <v>0</v>
      </c>
      <c r="B645" s="9" t="e">
        <f>VLOOKUP(#REF!,[1]Dpto!$G$2:$I$1125,2,FALSE)</f>
        <v>#REF!</v>
      </c>
      <c r="C645" s="9" t="str">
        <f>VLOOKUP(X645,[1]Proyectos!$B$2:$D$3,3,FALSE)</f>
        <v>CONSER</v>
      </c>
      <c r="D645" s="9" t="e">
        <f>VLOOKUP(#REF!,[1]Proyectos!$D$6:$E$9,2,FALSE)</f>
        <v>#REF!</v>
      </c>
      <c r="E645" s="9" t="e">
        <f>VLOOKUP(#REF!,[1]Proyectos!$B$12:$C$22,2,FALSE)</f>
        <v>#REF!</v>
      </c>
      <c r="F645" s="9" t="e">
        <f>VLOOKUP(#REF!,[1]Indi!$B$9:$C$36,2,FALSE)</f>
        <v>#REF!</v>
      </c>
      <c r="G645" s="9" t="str">
        <f>+IFERROR(IF(D645="MISIONAL",VLOOKUP(AC645,[1]Actividades!$B$12:$C$25,2,FALSE),IF(D645="TASAS",VLOOKUP(AC645,[1]Actividades!$B$26:$C$34,2,FALSE),IF(D645="MIPG",VLOOKUP(AC645,[1]Actividades!$B$35:$C$41,2,FALSE),IF(D645="INFRA",VLOOKUP(AC645,[1]Actividades!$B$42:$C$44,2,FALSE),"")))),"")</f>
        <v/>
      </c>
      <c r="H645" s="3"/>
      <c r="I645" s="7" t="s">
        <v>1700</v>
      </c>
      <c r="J645" s="10" t="s">
        <v>663</v>
      </c>
      <c r="K645" s="7" t="s">
        <v>164</v>
      </c>
      <c r="L645" s="7" t="s">
        <v>176</v>
      </c>
      <c r="M645" s="7" t="s">
        <v>103</v>
      </c>
      <c r="N645" s="145" t="s">
        <v>466</v>
      </c>
      <c r="O645" s="7" t="s">
        <v>7</v>
      </c>
      <c r="P645" s="7" t="s">
        <v>6</v>
      </c>
      <c r="Q645" s="146">
        <v>250682500</v>
      </c>
      <c r="R645" s="35"/>
      <c r="S645" s="8"/>
      <c r="T645" s="8"/>
      <c r="U645" s="8"/>
      <c r="V645" s="35">
        <f t="shared" si="41"/>
        <v>250682500</v>
      </c>
      <c r="W645" s="35">
        <f t="shared" si="42"/>
        <v>250682500</v>
      </c>
      <c r="X645" s="26" t="s">
        <v>465</v>
      </c>
      <c r="Y645" s="10" t="s">
        <v>19</v>
      </c>
      <c r="Z645" s="147">
        <v>202300000000060</v>
      </c>
      <c r="AA645" s="147" t="s">
        <v>24</v>
      </c>
      <c r="AB645" s="10" t="str">
        <f t="shared" si="43"/>
        <v>3202060</v>
      </c>
      <c r="AC645" s="10"/>
      <c r="AD645" s="10" t="s">
        <v>126</v>
      </c>
      <c r="AE645" s="3"/>
      <c r="AF645" s="3"/>
      <c r="AG645" s="3"/>
      <c r="AH645" s="3"/>
      <c r="AI645" s="3"/>
      <c r="AJ645" s="3"/>
      <c r="AK645" s="3"/>
      <c r="AL645" s="3"/>
      <c r="AM645" s="3"/>
      <c r="AN645" s="3"/>
      <c r="AO645" s="3"/>
      <c r="AP645" s="3"/>
      <c r="AQ645" s="3"/>
      <c r="AR645" s="3"/>
    </row>
    <row r="646" spans="1:44" ht="51" customHeight="1" x14ac:dyDescent="0.3">
      <c r="A646" s="9" t="s">
        <v>0</v>
      </c>
      <c r="B646" s="9" t="e">
        <f>VLOOKUP(#REF!,[1]Dpto!$G$2:$I$1125,2,FALSE)</f>
        <v>#REF!</v>
      </c>
      <c r="C646" s="9" t="str">
        <f>VLOOKUP(X646,[1]Proyectos!$B$2:$D$3,3,FALSE)</f>
        <v>CONSER</v>
      </c>
      <c r="D646" s="9" t="e">
        <f>VLOOKUP(#REF!,[1]Proyectos!$D$6:$E$9,2,FALSE)</f>
        <v>#REF!</v>
      </c>
      <c r="E646" s="9" t="e">
        <f>VLOOKUP(#REF!,[1]Proyectos!$B$12:$C$22,2,FALSE)</f>
        <v>#REF!</v>
      </c>
      <c r="F646" s="9" t="e">
        <f>VLOOKUP(#REF!,[1]Indi!$B$9:$C$36,2,FALSE)</f>
        <v>#REF!</v>
      </c>
      <c r="G646" s="9" t="str">
        <f>+IFERROR(IF(D646="MISIONAL",VLOOKUP(AC646,[1]Actividades!$B$12:$C$25,2,FALSE),IF(D646="TASAS",VLOOKUP(AC646,[1]Actividades!$B$26:$C$34,2,FALSE),IF(D646="MIPG",VLOOKUP(AC646,[1]Actividades!$B$35:$C$41,2,FALSE),IF(D646="INFRA",VLOOKUP(AC646,[1]Actividades!$B$42:$C$44,2,FALSE),"")))),"")</f>
        <v/>
      </c>
      <c r="H646" s="3"/>
      <c r="I646" s="7" t="s">
        <v>1701</v>
      </c>
      <c r="J646" s="10" t="s">
        <v>663</v>
      </c>
      <c r="K646" s="7" t="s">
        <v>164</v>
      </c>
      <c r="L646" s="7" t="s">
        <v>175</v>
      </c>
      <c r="M646" s="7" t="s">
        <v>103</v>
      </c>
      <c r="N646" s="145" t="s">
        <v>466</v>
      </c>
      <c r="O646" s="7" t="s">
        <v>7</v>
      </c>
      <c r="P646" s="7" t="s">
        <v>6</v>
      </c>
      <c r="Q646" s="146">
        <v>5000000</v>
      </c>
      <c r="R646" s="242">
        <v>5000000</v>
      </c>
      <c r="S646" s="8"/>
      <c r="T646" s="8"/>
      <c r="U646" s="8"/>
      <c r="V646" s="35">
        <f t="shared" si="41"/>
        <v>0</v>
      </c>
      <c r="W646" s="35">
        <f t="shared" si="42"/>
        <v>0</v>
      </c>
      <c r="X646" s="26" t="s">
        <v>465</v>
      </c>
      <c r="Y646" s="10" t="s">
        <v>19</v>
      </c>
      <c r="Z646" s="147">
        <v>202300000000060</v>
      </c>
      <c r="AA646" s="147" t="s">
        <v>30</v>
      </c>
      <c r="AB646" s="10" t="str">
        <f t="shared" si="43"/>
        <v>3202008</v>
      </c>
      <c r="AC646" s="10"/>
      <c r="AD646" s="10" t="s">
        <v>123</v>
      </c>
      <c r="AE646" s="3"/>
      <c r="AF646" s="3"/>
      <c r="AG646" s="3"/>
      <c r="AH646" s="3"/>
      <c r="AI646" s="3"/>
      <c r="AJ646" s="3"/>
      <c r="AK646" s="3"/>
      <c r="AL646" s="3"/>
      <c r="AM646" s="3"/>
      <c r="AN646" s="3"/>
      <c r="AO646" s="3"/>
      <c r="AP646" s="3"/>
      <c r="AQ646" s="3"/>
      <c r="AR646" s="3"/>
    </row>
    <row r="647" spans="1:44" ht="51" customHeight="1" x14ac:dyDescent="0.3">
      <c r="A647" s="9" t="s">
        <v>0</v>
      </c>
      <c r="B647" s="9" t="e">
        <f>VLOOKUP(#REF!,[1]Dpto!$G$2:$I$1125,2,FALSE)</f>
        <v>#REF!</v>
      </c>
      <c r="C647" s="9" t="str">
        <f>VLOOKUP(X647,[1]Proyectos!$B$2:$D$3,3,FALSE)</f>
        <v>CONSER</v>
      </c>
      <c r="D647" s="9" t="e">
        <f>VLOOKUP(#REF!,[1]Proyectos!$D$6:$E$9,2,FALSE)</f>
        <v>#REF!</v>
      </c>
      <c r="E647" s="9" t="e">
        <f>VLOOKUP(#REF!,[1]Proyectos!$B$12:$C$22,2,FALSE)</f>
        <v>#REF!</v>
      </c>
      <c r="F647" s="9" t="e">
        <f>VLOOKUP(#REF!,[1]Indi!$B$9:$C$36,2,FALSE)</f>
        <v>#REF!</v>
      </c>
      <c r="G647" s="9" t="str">
        <f>+IFERROR(IF(D647="MISIONAL",VLOOKUP(AC647,[1]Actividades!$B$12:$C$25,2,FALSE),IF(D647="TASAS",VLOOKUP(AC647,[1]Actividades!$B$26:$C$34,2,FALSE),IF(D647="MIPG",VLOOKUP(AC647,[1]Actividades!$B$35:$C$41,2,FALSE),IF(D647="INFRA",VLOOKUP(AC647,[1]Actividades!$B$42:$C$44,2,FALSE),"")))),"")</f>
        <v/>
      </c>
      <c r="H647" s="3"/>
      <c r="I647" s="7" t="s">
        <v>1110</v>
      </c>
      <c r="J647" s="10" t="s">
        <v>663</v>
      </c>
      <c r="K647" s="7" t="s">
        <v>164</v>
      </c>
      <c r="L647" s="7" t="s">
        <v>175</v>
      </c>
      <c r="M647" s="7" t="s">
        <v>13</v>
      </c>
      <c r="N647" s="7" t="s">
        <v>467</v>
      </c>
      <c r="O647" s="7" t="s">
        <v>7</v>
      </c>
      <c r="P647" s="7" t="s">
        <v>6</v>
      </c>
      <c r="Q647" s="146">
        <v>38000000</v>
      </c>
      <c r="R647" s="35"/>
      <c r="S647" s="8"/>
      <c r="T647" s="8"/>
      <c r="U647" s="8"/>
      <c r="V647" s="35">
        <f t="shared" ref="V647:V710" si="44">+Q647-R647+S647</f>
        <v>38000000</v>
      </c>
      <c r="W647" s="35">
        <f t="shared" ref="W647:W710" si="45">+Q647-R647+S647-T647+U647</f>
        <v>38000000</v>
      </c>
      <c r="X647" s="26" t="s">
        <v>465</v>
      </c>
      <c r="Y647" s="10" t="s">
        <v>19</v>
      </c>
      <c r="Z647" s="147">
        <v>202300000000060</v>
      </c>
      <c r="AA647" s="147" t="s">
        <v>30</v>
      </c>
      <c r="AB647" s="10" t="str">
        <f t="shared" si="43"/>
        <v>3202008</v>
      </c>
      <c r="AC647" s="10"/>
      <c r="AD647" s="10" t="s">
        <v>123</v>
      </c>
      <c r="AE647" s="3"/>
      <c r="AF647" s="3"/>
      <c r="AG647" s="3"/>
      <c r="AH647" s="3"/>
      <c r="AI647" s="3"/>
      <c r="AJ647" s="3"/>
      <c r="AK647" s="3"/>
      <c r="AL647" s="3"/>
      <c r="AM647" s="3"/>
      <c r="AN647" s="3"/>
      <c r="AO647" s="3"/>
      <c r="AP647" s="3"/>
      <c r="AQ647" s="3"/>
      <c r="AR647" s="3"/>
    </row>
    <row r="648" spans="1:44" ht="51" customHeight="1" x14ac:dyDescent="0.3">
      <c r="A648" s="9" t="s">
        <v>0</v>
      </c>
      <c r="B648" s="9" t="e">
        <f>VLOOKUP(#REF!,[1]Dpto!$G$2:$I$1125,2,FALSE)</f>
        <v>#REF!</v>
      </c>
      <c r="C648" s="9" t="str">
        <f>VLOOKUP(X648,[1]Proyectos!$B$2:$D$3,3,FALSE)</f>
        <v>CONSER</v>
      </c>
      <c r="D648" s="9" t="e">
        <f>VLOOKUP(#REF!,[1]Proyectos!$D$6:$E$9,2,FALSE)</f>
        <v>#REF!</v>
      </c>
      <c r="E648" s="9" t="e">
        <f>VLOOKUP(#REF!,[1]Proyectos!$B$12:$C$22,2,FALSE)</f>
        <v>#REF!</v>
      </c>
      <c r="F648" s="9" t="e">
        <f>VLOOKUP(#REF!,[1]Indi!$B$9:$C$36,2,FALSE)</f>
        <v>#REF!</v>
      </c>
      <c r="G648" s="9" t="str">
        <f>+IFERROR(IF(D648="MISIONAL",VLOOKUP(AC648,[1]Actividades!$B$12:$C$25,2,FALSE),IF(D648="TASAS",VLOOKUP(AC648,[1]Actividades!$B$26:$C$34,2,FALSE),IF(D648="MIPG",VLOOKUP(AC648,[1]Actividades!$B$35:$C$41,2,FALSE),IF(D648="INFRA",VLOOKUP(AC648,[1]Actividades!$B$42:$C$44,2,FALSE),"")))),"")</f>
        <v/>
      </c>
      <c r="H648" s="3"/>
      <c r="I648" s="7" t="s">
        <v>1111</v>
      </c>
      <c r="J648" s="10" t="s">
        <v>663</v>
      </c>
      <c r="K648" s="7" t="s">
        <v>164</v>
      </c>
      <c r="L648" s="7" t="s">
        <v>175</v>
      </c>
      <c r="M648" s="7" t="s">
        <v>8</v>
      </c>
      <c r="N648" s="149" t="s">
        <v>467</v>
      </c>
      <c r="O648" s="7" t="s">
        <v>7</v>
      </c>
      <c r="P648" s="7" t="s">
        <v>6</v>
      </c>
      <c r="Q648" s="146">
        <v>12000000</v>
      </c>
      <c r="R648" s="35"/>
      <c r="S648" s="8"/>
      <c r="T648" s="8"/>
      <c r="U648" s="8"/>
      <c r="V648" s="35">
        <f t="shared" si="44"/>
        <v>12000000</v>
      </c>
      <c r="W648" s="35">
        <f t="shared" si="45"/>
        <v>12000000</v>
      </c>
      <c r="X648" s="26" t="s">
        <v>465</v>
      </c>
      <c r="Y648" s="10" t="s">
        <v>19</v>
      </c>
      <c r="Z648" s="147">
        <v>202300000000060</v>
      </c>
      <c r="AA648" s="147" t="s">
        <v>30</v>
      </c>
      <c r="AB648" s="10" t="str">
        <f t="shared" si="43"/>
        <v>3202008</v>
      </c>
      <c r="AC648" s="10"/>
      <c r="AD648" s="10" t="s">
        <v>123</v>
      </c>
      <c r="AE648" s="3"/>
      <c r="AF648" s="3"/>
      <c r="AG648" s="3"/>
      <c r="AH648" s="3"/>
      <c r="AI648" s="3"/>
      <c r="AJ648" s="3"/>
      <c r="AK648" s="3"/>
      <c r="AL648" s="3"/>
      <c r="AM648" s="3"/>
      <c r="AN648" s="3"/>
      <c r="AO648" s="3"/>
      <c r="AP648" s="3"/>
      <c r="AQ648" s="3"/>
      <c r="AR648" s="3"/>
    </row>
    <row r="649" spans="1:44" ht="51" customHeight="1" x14ac:dyDescent="0.3">
      <c r="A649" s="9" t="s">
        <v>0</v>
      </c>
      <c r="B649" s="9" t="e">
        <f>VLOOKUP(#REF!,[1]Dpto!$G$2:$I$1125,2,FALSE)</f>
        <v>#REF!</v>
      </c>
      <c r="C649" s="9" t="str">
        <f>VLOOKUP(X649,[1]Proyectos!$B$2:$D$3,3,FALSE)</f>
        <v>CONSER</v>
      </c>
      <c r="D649" s="9" t="e">
        <f>VLOOKUP(#REF!,[1]Proyectos!$D$6:$E$9,2,FALSE)</f>
        <v>#REF!</v>
      </c>
      <c r="E649" s="9" t="e">
        <f>VLOOKUP(#REF!,[1]Proyectos!$B$12:$C$22,2,FALSE)</f>
        <v>#REF!</v>
      </c>
      <c r="F649" s="9" t="e">
        <f>VLOOKUP(#REF!,[1]Indi!$B$9:$C$36,2,FALSE)</f>
        <v>#REF!</v>
      </c>
      <c r="G649" s="9" t="str">
        <f>+IFERROR(IF(D649="MISIONAL",VLOOKUP(AC649,[1]Actividades!$B$12:$C$25,2,FALSE),IF(D649="TASAS",VLOOKUP(AC649,[1]Actividades!$B$26:$C$34,2,FALSE),IF(D649="MIPG",VLOOKUP(AC649,[1]Actividades!$B$35:$C$41,2,FALSE),IF(D649="INFRA",VLOOKUP(AC649,[1]Actividades!$B$42:$C$44,2,FALSE),"")))),"")</f>
        <v/>
      </c>
      <c r="H649" s="3"/>
      <c r="I649" s="7" t="s">
        <v>1702</v>
      </c>
      <c r="J649" s="10" t="s">
        <v>663</v>
      </c>
      <c r="K649" s="7" t="s">
        <v>164</v>
      </c>
      <c r="L649" s="7" t="s">
        <v>175</v>
      </c>
      <c r="M649" s="7" t="s">
        <v>103</v>
      </c>
      <c r="N649" s="149" t="s">
        <v>466</v>
      </c>
      <c r="O649" s="7" t="s">
        <v>7</v>
      </c>
      <c r="P649" s="7" t="s">
        <v>6</v>
      </c>
      <c r="Q649" s="146">
        <v>30370000</v>
      </c>
      <c r="R649" s="35"/>
      <c r="S649" s="8"/>
      <c r="T649" s="8"/>
      <c r="U649" s="8"/>
      <c r="V649" s="35">
        <f t="shared" si="44"/>
        <v>30370000</v>
      </c>
      <c r="W649" s="35">
        <f t="shared" si="45"/>
        <v>30370000</v>
      </c>
      <c r="X649" s="26" t="s">
        <v>465</v>
      </c>
      <c r="Y649" s="10" t="s">
        <v>19</v>
      </c>
      <c r="Z649" s="147">
        <v>202300000000060</v>
      </c>
      <c r="AA649" s="147" t="s">
        <v>30</v>
      </c>
      <c r="AB649" s="10" t="str">
        <f t="shared" si="43"/>
        <v>3202008</v>
      </c>
      <c r="AC649" s="10"/>
      <c r="AD649" s="10" t="s">
        <v>135</v>
      </c>
      <c r="AE649" s="3"/>
      <c r="AF649" s="3"/>
      <c r="AG649" s="3"/>
      <c r="AH649" s="3"/>
      <c r="AI649" s="3"/>
      <c r="AJ649" s="3"/>
      <c r="AK649" s="3"/>
      <c r="AL649" s="3"/>
      <c r="AM649" s="3"/>
      <c r="AN649" s="3"/>
      <c r="AO649" s="3"/>
      <c r="AP649" s="3"/>
      <c r="AQ649" s="3"/>
      <c r="AR649" s="3"/>
    </row>
    <row r="650" spans="1:44" ht="51" customHeight="1" x14ac:dyDescent="0.3">
      <c r="A650" s="9" t="s">
        <v>0</v>
      </c>
      <c r="B650" s="9" t="e">
        <f>VLOOKUP(#REF!,[1]Dpto!$G$2:$I$1125,2,FALSE)</f>
        <v>#REF!</v>
      </c>
      <c r="C650" s="9" t="str">
        <f>VLOOKUP(X650,[1]Proyectos!$B$2:$D$3,3,FALSE)</f>
        <v>CONSER</v>
      </c>
      <c r="D650" s="9" t="e">
        <f>VLOOKUP(#REF!,[1]Proyectos!$D$6:$E$9,2,FALSE)</f>
        <v>#REF!</v>
      </c>
      <c r="E650" s="9" t="e">
        <f>VLOOKUP(#REF!,[1]Proyectos!$B$12:$C$22,2,FALSE)</f>
        <v>#REF!</v>
      </c>
      <c r="F650" s="9" t="e">
        <f>VLOOKUP(#REF!,[1]Indi!$B$9:$C$36,2,FALSE)</f>
        <v>#REF!</v>
      </c>
      <c r="G650" s="9" t="str">
        <f>+IFERROR(IF(D650="MISIONAL",VLOOKUP(AC650,[1]Actividades!$B$12:$C$25,2,FALSE),IF(D650="TASAS",VLOOKUP(AC650,[1]Actividades!$B$26:$C$34,2,FALSE),IF(D650="MIPG",VLOOKUP(AC650,[1]Actividades!$B$35:$C$41,2,FALSE),IF(D650="INFRA",VLOOKUP(AC650,[1]Actividades!$B$42:$C$44,2,FALSE),"")))),"")</f>
        <v/>
      </c>
      <c r="H650" s="3"/>
      <c r="I650" s="7" t="s">
        <v>1113</v>
      </c>
      <c r="J650" s="10" t="s">
        <v>663</v>
      </c>
      <c r="K650" s="7" t="s">
        <v>164</v>
      </c>
      <c r="L650" s="7" t="s">
        <v>175</v>
      </c>
      <c r="M650" s="7" t="s">
        <v>8</v>
      </c>
      <c r="N650" s="149" t="s">
        <v>467</v>
      </c>
      <c r="O650" s="7" t="s">
        <v>7</v>
      </c>
      <c r="P650" s="7" t="s">
        <v>6</v>
      </c>
      <c r="Q650" s="146">
        <v>67436000</v>
      </c>
      <c r="R650" s="35"/>
      <c r="S650" s="8"/>
      <c r="T650" s="8"/>
      <c r="U650" s="8"/>
      <c r="V650" s="35">
        <f t="shared" si="44"/>
        <v>67436000</v>
      </c>
      <c r="W650" s="35">
        <f t="shared" si="45"/>
        <v>67436000</v>
      </c>
      <c r="X650" s="26" t="s">
        <v>465</v>
      </c>
      <c r="Y650" s="10" t="s">
        <v>19</v>
      </c>
      <c r="Z650" s="147">
        <v>202300000000060</v>
      </c>
      <c r="AA650" s="147" t="s">
        <v>30</v>
      </c>
      <c r="AB650" s="10" t="str">
        <f t="shared" si="43"/>
        <v>3202008</v>
      </c>
      <c r="AC650" s="10"/>
      <c r="AD650" s="10" t="s">
        <v>135</v>
      </c>
      <c r="AE650" s="3"/>
      <c r="AF650" s="3"/>
      <c r="AG650" s="3"/>
      <c r="AH650" s="3"/>
      <c r="AI650" s="3"/>
      <c r="AJ650" s="3"/>
      <c r="AK650" s="3"/>
      <c r="AL650" s="3"/>
      <c r="AM650" s="3"/>
      <c r="AN650" s="3"/>
      <c r="AO650" s="3"/>
      <c r="AP650" s="3"/>
      <c r="AQ650" s="3"/>
      <c r="AR650" s="3"/>
    </row>
    <row r="651" spans="1:44" ht="51" customHeight="1" x14ac:dyDescent="0.3">
      <c r="A651" s="9" t="s">
        <v>0</v>
      </c>
      <c r="B651" s="9" t="e">
        <f>VLOOKUP(#REF!,[1]Dpto!$G$2:$I$1125,2,FALSE)</f>
        <v>#REF!</v>
      </c>
      <c r="C651" s="9" t="str">
        <f>VLOOKUP(X651,[1]Proyectos!$B$2:$D$3,3,FALSE)</f>
        <v>CONSER</v>
      </c>
      <c r="D651" s="9" t="e">
        <f>VLOOKUP(#REF!,[1]Proyectos!$D$6:$E$9,2,FALSE)</f>
        <v>#REF!</v>
      </c>
      <c r="E651" s="9" t="e">
        <f>VLOOKUP(#REF!,[1]Proyectos!$B$12:$C$22,2,FALSE)</f>
        <v>#REF!</v>
      </c>
      <c r="F651" s="9" t="e">
        <f>VLOOKUP(#REF!,[1]Indi!$B$9:$C$36,2,FALSE)</f>
        <v>#REF!</v>
      </c>
      <c r="G651" s="9" t="str">
        <f>+IFERROR(IF(D651="MISIONAL",VLOOKUP(AC651,[1]Actividades!$B$12:$C$25,2,FALSE),IF(D651="TASAS",VLOOKUP(AC651,[1]Actividades!$B$26:$C$34,2,FALSE),IF(D651="MIPG",VLOOKUP(AC651,[1]Actividades!$B$35:$C$41,2,FALSE),IF(D651="INFRA",VLOOKUP(AC651,[1]Actividades!$B$42:$C$44,2,FALSE),"")))),"")</f>
        <v/>
      </c>
      <c r="H651" s="3"/>
      <c r="I651" s="7" t="s">
        <v>1703</v>
      </c>
      <c r="J651" s="10" t="s">
        <v>663</v>
      </c>
      <c r="K651" s="7" t="s">
        <v>164</v>
      </c>
      <c r="L651" s="7" t="s">
        <v>175</v>
      </c>
      <c r="M651" s="7" t="s">
        <v>103</v>
      </c>
      <c r="N651" s="7" t="s">
        <v>466</v>
      </c>
      <c r="O651" s="7" t="s">
        <v>7</v>
      </c>
      <c r="P651" s="7" t="s">
        <v>6</v>
      </c>
      <c r="Q651" s="146">
        <v>23876500</v>
      </c>
      <c r="R651" s="242">
        <v>4000000</v>
      </c>
      <c r="S651" s="8">
        <v>4736693</v>
      </c>
      <c r="T651" s="8"/>
      <c r="U651" s="8"/>
      <c r="V651" s="35">
        <f t="shared" si="44"/>
        <v>24613193</v>
      </c>
      <c r="W651" s="35">
        <f t="shared" si="45"/>
        <v>24613193</v>
      </c>
      <c r="X651" s="26" t="s">
        <v>465</v>
      </c>
      <c r="Y651" s="10" t="s">
        <v>19</v>
      </c>
      <c r="Z651" s="147">
        <v>202300000000060</v>
      </c>
      <c r="AA651" s="147" t="s">
        <v>493</v>
      </c>
      <c r="AB651" s="10" t="str">
        <f t="shared" si="43"/>
        <v>3202032</v>
      </c>
      <c r="AC651" s="10"/>
      <c r="AD651" s="10" t="s">
        <v>128</v>
      </c>
      <c r="AE651" s="3"/>
      <c r="AF651" s="3"/>
      <c r="AG651" s="3"/>
      <c r="AH651" s="3"/>
      <c r="AI651" s="3"/>
      <c r="AJ651" s="3"/>
      <c r="AK651" s="3"/>
      <c r="AL651" s="3"/>
      <c r="AM651" s="3"/>
      <c r="AN651" s="3"/>
      <c r="AO651" s="3"/>
      <c r="AP651" s="3"/>
      <c r="AQ651" s="3"/>
      <c r="AR651" s="3"/>
    </row>
    <row r="652" spans="1:44" ht="51" customHeight="1" x14ac:dyDescent="0.3">
      <c r="A652" s="9" t="s">
        <v>0</v>
      </c>
      <c r="B652" s="9" t="e">
        <f>VLOOKUP(#REF!,[1]Dpto!$G$2:$I$1125,2,FALSE)</f>
        <v>#REF!</v>
      </c>
      <c r="C652" s="9" t="str">
        <f>VLOOKUP(X652,[1]Proyectos!$B$2:$D$3,3,FALSE)</f>
        <v>CONSER</v>
      </c>
      <c r="D652" s="9" t="e">
        <f>VLOOKUP(#REF!,[1]Proyectos!$D$6:$E$9,2,FALSE)</f>
        <v>#REF!</v>
      </c>
      <c r="E652" s="9" t="e">
        <f>VLOOKUP(#REF!,[1]Proyectos!$B$12:$C$22,2,FALSE)</f>
        <v>#REF!</v>
      </c>
      <c r="F652" s="9" t="e">
        <f>VLOOKUP(#REF!,[1]Indi!$B$9:$C$36,2,FALSE)</f>
        <v>#REF!</v>
      </c>
      <c r="G652" s="9" t="str">
        <f>+IFERROR(IF(D652="MISIONAL",VLOOKUP(AC652,[1]Actividades!$B$12:$C$25,2,FALSE),IF(D652="TASAS",VLOOKUP(AC652,[1]Actividades!$B$26:$C$34,2,FALSE),IF(D652="MIPG",VLOOKUP(AC652,[1]Actividades!$B$35:$C$41,2,FALSE),IF(D652="INFRA",VLOOKUP(AC652,[1]Actividades!$B$42:$C$44,2,FALSE),"")))),"")</f>
        <v/>
      </c>
      <c r="H652" s="3"/>
      <c r="I652" s="7" t="s">
        <v>1115</v>
      </c>
      <c r="J652" s="10" t="s">
        <v>663</v>
      </c>
      <c r="K652" s="7" t="s">
        <v>164</v>
      </c>
      <c r="L652" s="7" t="s">
        <v>175</v>
      </c>
      <c r="M652" s="7" t="s">
        <v>13</v>
      </c>
      <c r="N652" s="7" t="s">
        <v>467</v>
      </c>
      <c r="O652" s="7" t="s">
        <v>7</v>
      </c>
      <c r="P652" s="7" t="s">
        <v>6</v>
      </c>
      <c r="Q652" s="146">
        <v>68381606</v>
      </c>
      <c r="R652" s="35"/>
      <c r="S652" s="8"/>
      <c r="T652" s="8"/>
      <c r="U652" s="8"/>
      <c r="V652" s="35">
        <f t="shared" si="44"/>
        <v>68381606</v>
      </c>
      <c r="W652" s="35">
        <f t="shared" si="45"/>
        <v>68381606</v>
      </c>
      <c r="X652" s="26" t="s">
        <v>465</v>
      </c>
      <c r="Y652" s="10" t="s">
        <v>19</v>
      </c>
      <c r="Z652" s="147">
        <v>202300000000060</v>
      </c>
      <c r="AA652" s="147" t="s">
        <v>493</v>
      </c>
      <c r="AB652" s="10" t="str">
        <f t="shared" si="43"/>
        <v>3202032</v>
      </c>
      <c r="AC652" s="10"/>
      <c r="AD652" s="10" t="s">
        <v>128</v>
      </c>
      <c r="AE652" s="3"/>
      <c r="AF652" s="3"/>
      <c r="AG652" s="3"/>
      <c r="AH652" s="3"/>
      <c r="AI652" s="3"/>
      <c r="AJ652" s="3"/>
      <c r="AK652" s="3"/>
      <c r="AL652" s="3"/>
      <c r="AM652" s="3"/>
      <c r="AN652" s="3"/>
      <c r="AO652" s="3"/>
      <c r="AP652" s="3"/>
      <c r="AQ652" s="3"/>
      <c r="AR652" s="3"/>
    </row>
    <row r="653" spans="1:44" ht="51" customHeight="1" x14ac:dyDescent="0.3">
      <c r="A653" s="9" t="s">
        <v>0</v>
      </c>
      <c r="B653" s="9" t="e">
        <f>VLOOKUP(#REF!,[1]Dpto!$G$2:$I$1125,2,FALSE)</f>
        <v>#REF!</v>
      </c>
      <c r="C653" s="9" t="str">
        <f>VLOOKUP(X653,[1]Proyectos!$B$2:$D$3,3,FALSE)</f>
        <v>CONSER</v>
      </c>
      <c r="D653" s="9" t="e">
        <f>VLOOKUP(#REF!,[1]Proyectos!$D$6:$E$9,2,FALSE)</f>
        <v>#REF!</v>
      </c>
      <c r="E653" s="9" t="e">
        <f>VLOOKUP(#REF!,[1]Proyectos!$B$12:$C$22,2,FALSE)</f>
        <v>#REF!</v>
      </c>
      <c r="F653" s="9" t="e">
        <f>VLOOKUP(#REF!,[1]Indi!$B$9:$C$36,2,FALSE)</f>
        <v>#REF!</v>
      </c>
      <c r="G653" s="9" t="str">
        <f>+IFERROR(IF(D653="MISIONAL",VLOOKUP(AC653,[1]Actividades!$B$12:$C$25,2,FALSE),IF(D653="TASAS",VLOOKUP(AC653,[1]Actividades!$B$26:$C$34,2,FALSE),IF(D653="MIPG",VLOOKUP(AC653,[1]Actividades!$B$35:$C$41,2,FALSE),IF(D653="INFRA",VLOOKUP(AC653,[1]Actividades!$B$42:$C$44,2,FALSE),"")))),"")</f>
        <v/>
      </c>
      <c r="H653" s="3"/>
      <c r="I653" s="7" t="s">
        <v>1116</v>
      </c>
      <c r="J653" s="10" t="s">
        <v>663</v>
      </c>
      <c r="K653" s="7" t="s">
        <v>164</v>
      </c>
      <c r="L653" s="7" t="s">
        <v>175</v>
      </c>
      <c r="M653" s="7" t="s">
        <v>8</v>
      </c>
      <c r="N653" s="149" t="s">
        <v>467</v>
      </c>
      <c r="O653" s="7" t="s">
        <v>7</v>
      </c>
      <c r="P653" s="7" t="s">
        <v>6</v>
      </c>
      <c r="Q653" s="146">
        <v>29456000</v>
      </c>
      <c r="R653" s="35"/>
      <c r="S653" s="8"/>
      <c r="T653" s="8"/>
      <c r="U653" s="8"/>
      <c r="V653" s="35">
        <f t="shared" si="44"/>
        <v>29456000</v>
      </c>
      <c r="W653" s="35">
        <f t="shared" si="45"/>
        <v>29456000</v>
      </c>
      <c r="X653" s="26" t="s">
        <v>465</v>
      </c>
      <c r="Y653" s="10" t="s">
        <v>19</v>
      </c>
      <c r="Z653" s="147">
        <v>202300000000060</v>
      </c>
      <c r="AA653" s="147" t="s">
        <v>493</v>
      </c>
      <c r="AB653" s="10" t="str">
        <f t="shared" si="43"/>
        <v>3202032</v>
      </c>
      <c r="AC653" s="10"/>
      <c r="AD653" s="10" t="s">
        <v>128</v>
      </c>
      <c r="AE653" s="3"/>
      <c r="AF653" s="3"/>
      <c r="AG653" s="3"/>
      <c r="AH653" s="3"/>
      <c r="AI653" s="3"/>
      <c r="AJ653" s="3"/>
      <c r="AK653" s="3"/>
      <c r="AL653" s="3"/>
      <c r="AM653" s="3"/>
      <c r="AN653" s="3"/>
      <c r="AO653" s="3"/>
      <c r="AP653" s="3"/>
      <c r="AQ653" s="3"/>
      <c r="AR653" s="3"/>
    </row>
    <row r="654" spans="1:44" ht="51" customHeight="1" x14ac:dyDescent="0.3">
      <c r="A654" s="9" t="s">
        <v>0</v>
      </c>
      <c r="B654" s="9" t="e">
        <f>VLOOKUP(#REF!,[1]Dpto!$G$2:$I$1125,2,FALSE)</f>
        <v>#REF!</v>
      </c>
      <c r="C654" s="9" t="str">
        <f>VLOOKUP(X654,[1]Proyectos!$B$2:$D$3,3,FALSE)</f>
        <v>CONSER</v>
      </c>
      <c r="D654" s="9" t="e">
        <f>VLOOKUP(#REF!,[1]Proyectos!$D$6:$E$9,2,FALSE)</f>
        <v>#REF!</v>
      </c>
      <c r="E654" s="9" t="e">
        <f>VLOOKUP(#REF!,[1]Proyectos!$B$12:$C$22,2,FALSE)</f>
        <v>#REF!</v>
      </c>
      <c r="F654" s="9" t="e">
        <f>VLOOKUP(#REF!,[1]Indi!$B$9:$C$36,2,FALSE)</f>
        <v>#REF!</v>
      </c>
      <c r="G654" s="9" t="str">
        <f>+IFERROR(IF(D654="MISIONAL",VLOOKUP(AC654,[1]Actividades!$B$12:$C$25,2,FALSE),IF(D654="TASAS",VLOOKUP(AC654,[1]Actividades!$B$26:$C$34,2,FALSE),IF(D654="MIPG",VLOOKUP(AC654,[1]Actividades!$B$35:$C$41,2,FALSE),IF(D654="INFRA",VLOOKUP(AC654,[1]Actividades!$B$42:$C$44,2,FALSE),"")))),"")</f>
        <v/>
      </c>
      <c r="H654" s="3"/>
      <c r="I654" s="7" t="s">
        <v>1117</v>
      </c>
      <c r="J654" s="10" t="s">
        <v>663</v>
      </c>
      <c r="K654" s="7" t="s">
        <v>164</v>
      </c>
      <c r="L654" s="7" t="s">
        <v>175</v>
      </c>
      <c r="M654" s="7" t="s">
        <v>8</v>
      </c>
      <c r="N654" s="149" t="s">
        <v>467</v>
      </c>
      <c r="O654" s="7" t="s">
        <v>7</v>
      </c>
      <c r="P654" s="7" t="s">
        <v>6</v>
      </c>
      <c r="Q654" s="146">
        <v>61572000</v>
      </c>
      <c r="R654" s="35"/>
      <c r="S654" s="8"/>
      <c r="T654" s="8"/>
      <c r="U654" s="8"/>
      <c r="V654" s="35">
        <f t="shared" si="44"/>
        <v>61572000</v>
      </c>
      <c r="W654" s="35">
        <f t="shared" si="45"/>
        <v>61572000</v>
      </c>
      <c r="X654" s="26" t="s">
        <v>465</v>
      </c>
      <c r="Y654" s="10" t="s">
        <v>19</v>
      </c>
      <c r="Z654" s="147">
        <v>202300000000060</v>
      </c>
      <c r="AA654" s="147" t="s">
        <v>462</v>
      </c>
      <c r="AB654" s="10" t="str">
        <f t="shared" si="43"/>
        <v>3202053</v>
      </c>
      <c r="AC654" s="10"/>
      <c r="AD654" s="10" t="s">
        <v>133</v>
      </c>
      <c r="AE654" s="3"/>
      <c r="AF654" s="3"/>
      <c r="AG654" s="3"/>
      <c r="AH654" s="3"/>
      <c r="AI654" s="3"/>
      <c r="AJ654" s="3"/>
      <c r="AK654" s="3"/>
      <c r="AL654" s="3"/>
      <c r="AM654" s="3"/>
      <c r="AN654" s="3"/>
      <c r="AO654" s="3"/>
      <c r="AP654" s="3"/>
      <c r="AQ654" s="3"/>
      <c r="AR654" s="3"/>
    </row>
    <row r="655" spans="1:44" ht="51" customHeight="1" x14ac:dyDescent="0.3">
      <c r="A655" s="9" t="s">
        <v>0</v>
      </c>
      <c r="B655" s="9" t="e">
        <f>VLOOKUP(#REF!,[1]Dpto!$G$2:$I$1125,2,FALSE)</f>
        <v>#REF!</v>
      </c>
      <c r="C655" s="9" t="str">
        <f>VLOOKUP(X655,[1]Proyectos!$B$2:$D$3,3,FALSE)</f>
        <v>CONSER</v>
      </c>
      <c r="D655" s="9" t="e">
        <f>VLOOKUP(#REF!,[1]Proyectos!$D$6:$E$9,2,FALSE)</f>
        <v>#REF!</v>
      </c>
      <c r="E655" s="9" t="e">
        <f>VLOOKUP(#REF!,[1]Proyectos!$B$12:$C$22,2,FALSE)</f>
        <v>#REF!</v>
      </c>
      <c r="F655" s="9" t="e">
        <f>VLOOKUP(#REF!,[1]Indi!$B$9:$C$36,2,FALSE)</f>
        <v>#REF!</v>
      </c>
      <c r="G655" s="9" t="str">
        <f>+IFERROR(IF(D655="MISIONAL",VLOOKUP(AC655,[1]Actividades!$B$12:$C$25,2,FALSE),IF(D655="TASAS",VLOOKUP(AC655,[1]Actividades!$B$26:$C$34,2,FALSE),IF(D655="MIPG",VLOOKUP(AC655,[1]Actividades!$B$35:$C$41,2,FALSE),IF(D655="INFRA",VLOOKUP(AC655,[1]Actividades!$B$42:$C$44,2,FALSE),"")))),"")</f>
        <v/>
      </c>
      <c r="H655" s="3"/>
      <c r="I655" s="7" t="s">
        <v>1704</v>
      </c>
      <c r="J655" s="10" t="s">
        <v>663</v>
      </c>
      <c r="K655" s="7" t="s">
        <v>164</v>
      </c>
      <c r="L655" s="7" t="s">
        <v>175</v>
      </c>
      <c r="M655" s="7" t="s">
        <v>103</v>
      </c>
      <c r="N655" s="149" t="s">
        <v>466</v>
      </c>
      <c r="O655" s="7" t="s">
        <v>7</v>
      </c>
      <c r="P655" s="7" t="s">
        <v>6</v>
      </c>
      <c r="Q655" s="146">
        <v>33240000</v>
      </c>
      <c r="R655" s="35"/>
      <c r="S655" s="8"/>
      <c r="T655" s="8"/>
      <c r="U655" s="8"/>
      <c r="V655" s="35">
        <f t="shared" si="44"/>
        <v>33240000</v>
      </c>
      <c r="W655" s="35">
        <f t="shared" si="45"/>
        <v>33240000</v>
      </c>
      <c r="X655" s="26" t="s">
        <v>465</v>
      </c>
      <c r="Y655" s="10" t="s">
        <v>19</v>
      </c>
      <c r="Z655" s="147">
        <v>202300000000060</v>
      </c>
      <c r="AA655" s="147" t="s">
        <v>39</v>
      </c>
      <c r="AB655" s="10" t="str">
        <f t="shared" si="43"/>
        <v>3202055</v>
      </c>
      <c r="AC655" s="10"/>
      <c r="AD655" s="10" t="s">
        <v>252</v>
      </c>
      <c r="AE655" s="3"/>
      <c r="AF655" s="3"/>
      <c r="AG655" s="3"/>
      <c r="AH655" s="3"/>
      <c r="AI655" s="3"/>
      <c r="AJ655" s="3"/>
      <c r="AK655" s="3"/>
      <c r="AL655" s="3"/>
      <c r="AM655" s="3"/>
      <c r="AN655" s="3"/>
      <c r="AO655" s="3"/>
      <c r="AP655" s="3"/>
      <c r="AQ655" s="3"/>
      <c r="AR655" s="3"/>
    </row>
    <row r="656" spans="1:44" ht="51" customHeight="1" x14ac:dyDescent="0.3">
      <c r="A656" s="9" t="s">
        <v>0</v>
      </c>
      <c r="B656" s="9" t="e">
        <f>VLOOKUP(#REF!,[1]Dpto!$G$2:$I$1125,2,FALSE)</f>
        <v>#REF!</v>
      </c>
      <c r="C656" s="9" t="str">
        <f>VLOOKUP(X656,[1]Proyectos!$B$2:$D$3,3,FALSE)</f>
        <v>CONSER</v>
      </c>
      <c r="D656" s="9" t="e">
        <f>VLOOKUP(#REF!,[1]Proyectos!$D$6:$E$9,2,FALSE)</f>
        <v>#REF!</v>
      </c>
      <c r="E656" s="9" t="e">
        <f>VLOOKUP(#REF!,[1]Proyectos!$B$12:$C$22,2,FALSE)</f>
        <v>#REF!</v>
      </c>
      <c r="F656" s="9" t="e">
        <f>VLOOKUP(#REF!,[1]Indi!$B$9:$C$36,2,FALSE)</f>
        <v>#REF!</v>
      </c>
      <c r="G656" s="9" t="str">
        <f>+IFERROR(IF(D656="MISIONAL",VLOOKUP(AC656,[1]Actividades!$B$12:$C$25,2,FALSE),IF(D656="TASAS",VLOOKUP(AC656,[1]Actividades!$B$26:$C$34,2,FALSE),IF(D656="MIPG",VLOOKUP(AC656,[1]Actividades!$B$35:$C$41,2,FALSE),IF(D656="INFRA",VLOOKUP(AC656,[1]Actividades!$B$42:$C$44,2,FALSE),"")))),"")</f>
        <v/>
      </c>
      <c r="H656" s="3"/>
      <c r="I656" s="7" t="s">
        <v>1119</v>
      </c>
      <c r="J656" s="10" t="s">
        <v>663</v>
      </c>
      <c r="K656" s="7" t="s">
        <v>164</v>
      </c>
      <c r="L656" s="7" t="s">
        <v>175</v>
      </c>
      <c r="M656" s="7" t="s">
        <v>8</v>
      </c>
      <c r="N656" s="149" t="s">
        <v>467</v>
      </c>
      <c r="O656" s="7" t="s">
        <v>7</v>
      </c>
      <c r="P656" s="7" t="s">
        <v>6</v>
      </c>
      <c r="Q656" s="146">
        <v>35184000</v>
      </c>
      <c r="R656" s="35"/>
      <c r="S656" s="8"/>
      <c r="T656" s="8"/>
      <c r="U656" s="8"/>
      <c r="V656" s="35">
        <f t="shared" si="44"/>
        <v>35184000</v>
      </c>
      <c r="W656" s="35">
        <f t="shared" si="45"/>
        <v>35184000</v>
      </c>
      <c r="X656" s="26" t="s">
        <v>465</v>
      </c>
      <c r="Y656" s="10" t="s">
        <v>19</v>
      </c>
      <c r="Z656" s="147">
        <v>202300000000060</v>
      </c>
      <c r="AA656" s="147" t="s">
        <v>496</v>
      </c>
      <c r="AB656" s="10" t="str">
        <f t="shared" si="43"/>
        <v>3202056</v>
      </c>
      <c r="AC656" s="10"/>
      <c r="AD656" s="10" t="s">
        <v>129</v>
      </c>
      <c r="AE656" s="3"/>
      <c r="AF656" s="3"/>
      <c r="AG656" s="3"/>
      <c r="AH656" s="3"/>
      <c r="AI656" s="3"/>
      <c r="AJ656" s="3"/>
      <c r="AK656" s="3"/>
      <c r="AL656" s="3"/>
      <c r="AM656" s="3"/>
      <c r="AN656" s="3"/>
      <c r="AO656" s="3"/>
      <c r="AP656" s="3"/>
      <c r="AQ656" s="3"/>
      <c r="AR656" s="3"/>
    </row>
    <row r="657" spans="1:44" ht="51" customHeight="1" x14ac:dyDescent="0.3">
      <c r="A657" s="9" t="s">
        <v>0</v>
      </c>
      <c r="B657" s="9" t="e">
        <f>VLOOKUP(#REF!,[1]Dpto!$G$2:$I$1125,2,FALSE)</f>
        <v>#REF!</v>
      </c>
      <c r="C657" s="9" t="str">
        <f>VLOOKUP(X657,[1]Proyectos!$B$2:$D$3,3,FALSE)</f>
        <v>CONSER</v>
      </c>
      <c r="D657" s="9" t="e">
        <f>VLOOKUP(#REF!,[1]Proyectos!$D$6:$E$9,2,FALSE)</f>
        <v>#REF!</v>
      </c>
      <c r="E657" s="9" t="e">
        <f>VLOOKUP(#REF!,[1]Proyectos!$B$12:$C$22,2,FALSE)</f>
        <v>#REF!</v>
      </c>
      <c r="F657" s="9" t="e">
        <f>VLOOKUP(#REF!,[1]Indi!$B$9:$C$36,2,FALSE)</f>
        <v>#REF!</v>
      </c>
      <c r="G657" s="9" t="str">
        <f>+IFERROR(IF(D657="MISIONAL",VLOOKUP(AC657,[1]Actividades!$B$12:$C$25,2,FALSE),IF(D657="TASAS",VLOOKUP(AC657,[1]Actividades!$B$26:$C$34,2,FALSE),IF(D657="MIPG",VLOOKUP(AC657,[1]Actividades!$B$35:$C$41,2,FALSE),IF(D657="INFRA",VLOOKUP(AC657,[1]Actividades!$B$42:$C$44,2,FALSE),"")))),"")</f>
        <v/>
      </c>
      <c r="H657" s="3"/>
      <c r="I657" s="7" t="s">
        <v>1705</v>
      </c>
      <c r="J657" s="10" t="s">
        <v>663</v>
      </c>
      <c r="K657" s="7" t="s">
        <v>164</v>
      </c>
      <c r="L657" s="7" t="s">
        <v>175</v>
      </c>
      <c r="M657" s="7" t="s">
        <v>103</v>
      </c>
      <c r="N657" s="149" t="s">
        <v>466</v>
      </c>
      <c r="O657" s="7" t="s">
        <v>7</v>
      </c>
      <c r="P657" s="7" t="s">
        <v>6</v>
      </c>
      <c r="Q657" s="146">
        <v>50246500</v>
      </c>
      <c r="R657" s="35"/>
      <c r="S657" s="8">
        <v>4698593</v>
      </c>
      <c r="T657" s="8"/>
      <c r="U657" s="8"/>
      <c r="V657" s="35">
        <f t="shared" si="44"/>
        <v>54945093</v>
      </c>
      <c r="W657" s="35">
        <f t="shared" si="45"/>
        <v>54945093</v>
      </c>
      <c r="X657" s="26" t="s">
        <v>465</v>
      </c>
      <c r="Y657" s="10" t="s">
        <v>19</v>
      </c>
      <c r="Z657" s="147">
        <v>202300000000060</v>
      </c>
      <c r="AA657" s="147" t="s">
        <v>24</v>
      </c>
      <c r="AB657" s="10" t="str">
        <f t="shared" si="43"/>
        <v>3202060</v>
      </c>
      <c r="AC657" s="10"/>
      <c r="AD657" s="10" t="s">
        <v>137</v>
      </c>
      <c r="AE657" s="3"/>
      <c r="AF657" s="3"/>
      <c r="AG657" s="3"/>
      <c r="AH657" s="3"/>
      <c r="AI657" s="3"/>
      <c r="AJ657" s="3"/>
      <c r="AK657" s="3"/>
      <c r="AL657" s="3"/>
      <c r="AM657" s="3"/>
      <c r="AN657" s="3"/>
      <c r="AO657" s="3"/>
      <c r="AP657" s="3"/>
      <c r="AQ657" s="3"/>
      <c r="AR657" s="3"/>
    </row>
    <row r="658" spans="1:44" ht="51" customHeight="1" x14ac:dyDescent="0.3">
      <c r="A658" s="9" t="s">
        <v>0</v>
      </c>
      <c r="B658" s="9" t="e">
        <f>VLOOKUP(#REF!,[1]Dpto!$G$2:$I$1125,2,FALSE)</f>
        <v>#REF!</v>
      </c>
      <c r="C658" s="9" t="str">
        <f>VLOOKUP(X658,[1]Proyectos!$B$2:$D$3,3,FALSE)</f>
        <v>CONSER</v>
      </c>
      <c r="D658" s="9" t="e">
        <f>VLOOKUP(#REF!,[1]Proyectos!$D$6:$E$9,2,FALSE)</f>
        <v>#REF!</v>
      </c>
      <c r="E658" s="9" t="e">
        <f>VLOOKUP(#REF!,[1]Proyectos!$B$12:$C$22,2,FALSE)</f>
        <v>#REF!</v>
      </c>
      <c r="F658" s="9" t="e">
        <f>VLOOKUP(#REF!,[1]Indi!$B$9:$C$36,2,FALSE)</f>
        <v>#REF!</v>
      </c>
      <c r="G658" s="9" t="str">
        <f>+IFERROR(IF(D658="MISIONAL",VLOOKUP(AC658,[1]Actividades!$B$12:$C$25,2,FALSE),IF(D658="TASAS",VLOOKUP(AC658,[1]Actividades!$B$26:$C$34,2,FALSE),IF(D658="MIPG",VLOOKUP(AC658,[1]Actividades!$B$35:$C$41,2,FALSE),IF(D658="INFRA",VLOOKUP(AC658,[1]Actividades!$B$42:$C$44,2,FALSE),"")))),"")</f>
        <v/>
      </c>
      <c r="H658" s="3"/>
      <c r="I658" s="7" t="s">
        <v>1121</v>
      </c>
      <c r="J658" s="10" t="s">
        <v>663</v>
      </c>
      <c r="K658" s="7" t="s">
        <v>164</v>
      </c>
      <c r="L658" s="7" t="s">
        <v>175</v>
      </c>
      <c r="M658" s="7" t="s">
        <v>8</v>
      </c>
      <c r="N658" s="149" t="s">
        <v>467</v>
      </c>
      <c r="O658" s="7" t="s">
        <v>7</v>
      </c>
      <c r="P658" s="7" t="s">
        <v>6</v>
      </c>
      <c r="Q658" s="146">
        <v>61572000</v>
      </c>
      <c r="R658" s="35"/>
      <c r="S658" s="8"/>
      <c r="T658" s="8"/>
      <c r="U658" s="8"/>
      <c r="V658" s="35">
        <f t="shared" si="44"/>
        <v>61572000</v>
      </c>
      <c r="W658" s="35">
        <f t="shared" si="45"/>
        <v>61572000</v>
      </c>
      <c r="X658" s="26" t="s">
        <v>465</v>
      </c>
      <c r="Y658" s="10" t="s">
        <v>19</v>
      </c>
      <c r="Z658" s="147">
        <v>202300000000060</v>
      </c>
      <c r="AA658" s="147" t="s">
        <v>24</v>
      </c>
      <c r="AB658" s="10" t="str">
        <f t="shared" si="43"/>
        <v>3202060</v>
      </c>
      <c r="AC658" s="10"/>
      <c r="AD658" s="10" t="s">
        <v>137</v>
      </c>
      <c r="AE658" s="3"/>
      <c r="AF658" s="3"/>
      <c r="AG658" s="3"/>
      <c r="AH658" s="3"/>
      <c r="AI658" s="3"/>
      <c r="AJ658" s="3"/>
      <c r="AK658" s="3"/>
      <c r="AL658" s="3"/>
      <c r="AM658" s="3"/>
      <c r="AN658" s="3"/>
      <c r="AO658" s="3"/>
      <c r="AP658" s="3"/>
      <c r="AQ658" s="3"/>
      <c r="AR658" s="3"/>
    </row>
    <row r="659" spans="1:44" ht="51" customHeight="1" x14ac:dyDescent="0.3">
      <c r="A659" s="9" t="s">
        <v>0</v>
      </c>
      <c r="B659" s="9" t="e">
        <f>VLOOKUP(#REF!,[1]Dpto!$G$2:$I$1125,2,FALSE)</f>
        <v>#REF!</v>
      </c>
      <c r="C659" s="9" t="str">
        <f>VLOOKUP(X659,[1]Proyectos!$B$2:$D$3,3,FALSE)</f>
        <v>CONSER</v>
      </c>
      <c r="D659" s="9" t="e">
        <f>VLOOKUP(#REF!,[1]Proyectos!$D$6:$E$9,2,FALSE)</f>
        <v>#REF!</v>
      </c>
      <c r="E659" s="9" t="e">
        <f>VLOOKUP(#REF!,[1]Proyectos!$B$12:$C$22,2,FALSE)</f>
        <v>#REF!</v>
      </c>
      <c r="F659" s="9" t="e">
        <f>VLOOKUP(#REF!,[1]Indi!$B$9:$C$36,2,FALSE)</f>
        <v>#REF!</v>
      </c>
      <c r="G659" s="9" t="str">
        <f>+IFERROR(IF(D659="MISIONAL",VLOOKUP(AC659,[1]Actividades!$B$12:$C$25,2,FALSE),IF(D659="TASAS",VLOOKUP(AC659,[1]Actividades!$B$26:$C$34,2,FALSE),IF(D659="MIPG",VLOOKUP(AC659,[1]Actividades!$B$35:$C$41,2,FALSE),IF(D659="INFRA",VLOOKUP(AC659,[1]Actividades!$B$42:$C$44,2,FALSE),"")))),"")</f>
        <v/>
      </c>
      <c r="H659" s="3"/>
      <c r="I659" s="7" t="s">
        <v>1706</v>
      </c>
      <c r="J659" s="10" t="s">
        <v>663</v>
      </c>
      <c r="K659" s="7" t="s">
        <v>164</v>
      </c>
      <c r="L659" s="7" t="s">
        <v>174</v>
      </c>
      <c r="M659" s="7" t="s">
        <v>103</v>
      </c>
      <c r="N659" s="149" t="s">
        <v>466</v>
      </c>
      <c r="O659" s="7" t="s">
        <v>7</v>
      </c>
      <c r="P659" s="7" t="s">
        <v>6</v>
      </c>
      <c r="Q659" s="146">
        <v>48174500</v>
      </c>
      <c r="R659" s="35"/>
      <c r="S659" s="8">
        <v>2142000</v>
      </c>
      <c r="T659" s="8"/>
      <c r="U659" s="8"/>
      <c r="V659" s="35">
        <f t="shared" si="44"/>
        <v>50316500</v>
      </c>
      <c r="W659" s="35">
        <f t="shared" si="45"/>
        <v>50316500</v>
      </c>
      <c r="X659" s="26" t="s">
        <v>465</v>
      </c>
      <c r="Y659" s="10" t="s">
        <v>19</v>
      </c>
      <c r="Z659" s="147">
        <v>202300000000060</v>
      </c>
      <c r="AA659" s="147" t="s">
        <v>30</v>
      </c>
      <c r="AB659" s="10" t="str">
        <f t="shared" si="43"/>
        <v>3202008</v>
      </c>
      <c r="AC659" s="10"/>
      <c r="AD659" s="10" t="s">
        <v>123</v>
      </c>
      <c r="AE659" s="3"/>
      <c r="AF659" s="3"/>
      <c r="AG659" s="3"/>
      <c r="AH659" s="3"/>
      <c r="AI659" s="3"/>
      <c r="AJ659" s="3"/>
      <c r="AK659" s="3"/>
      <c r="AL659" s="3"/>
      <c r="AM659" s="3"/>
      <c r="AN659" s="3"/>
      <c r="AO659" s="3"/>
      <c r="AP659" s="3"/>
      <c r="AQ659" s="3"/>
      <c r="AR659" s="3"/>
    </row>
    <row r="660" spans="1:44" ht="51" customHeight="1" x14ac:dyDescent="0.3">
      <c r="A660" s="9" t="s">
        <v>0</v>
      </c>
      <c r="B660" s="9" t="e">
        <f>VLOOKUP(#REF!,[1]Dpto!$G$2:$I$1125,2,FALSE)</f>
        <v>#REF!</v>
      </c>
      <c r="C660" s="9" t="str">
        <f>VLOOKUP(X660,[1]Proyectos!$B$2:$D$3,3,FALSE)</f>
        <v>CONSER</v>
      </c>
      <c r="D660" s="9" t="e">
        <f>VLOOKUP(#REF!,[1]Proyectos!$D$6:$E$9,2,FALSE)</f>
        <v>#REF!</v>
      </c>
      <c r="E660" s="9" t="e">
        <f>VLOOKUP(#REF!,[1]Proyectos!$B$12:$C$22,2,FALSE)</f>
        <v>#REF!</v>
      </c>
      <c r="F660" s="9" t="e">
        <f>VLOOKUP(#REF!,[1]Indi!$B$9:$C$36,2,FALSE)</f>
        <v>#REF!</v>
      </c>
      <c r="G660" s="9" t="str">
        <f>+IFERROR(IF(D660="MISIONAL",VLOOKUP(AC660,[1]Actividades!$B$12:$C$25,2,FALSE),IF(D660="TASAS",VLOOKUP(AC660,[1]Actividades!$B$26:$C$34,2,FALSE),IF(D660="MIPG",VLOOKUP(AC660,[1]Actividades!$B$35:$C$41,2,FALSE),IF(D660="INFRA",VLOOKUP(AC660,[1]Actividades!$B$42:$C$44,2,FALSE),"")))),"")</f>
        <v/>
      </c>
      <c r="H660" s="3"/>
      <c r="I660" s="7" t="s">
        <v>1123</v>
      </c>
      <c r="J660" s="10" t="s">
        <v>663</v>
      </c>
      <c r="K660" s="7" t="s">
        <v>164</v>
      </c>
      <c r="L660" s="7" t="s">
        <v>174</v>
      </c>
      <c r="M660" s="7" t="s">
        <v>13</v>
      </c>
      <c r="N660" s="149" t="s">
        <v>467</v>
      </c>
      <c r="O660" s="7" t="s">
        <v>7</v>
      </c>
      <c r="P660" s="7" t="s">
        <v>6</v>
      </c>
      <c r="Q660" s="146">
        <v>194234000</v>
      </c>
      <c r="R660" s="35"/>
      <c r="S660" s="8"/>
      <c r="T660" s="8"/>
      <c r="U660" s="8"/>
      <c r="V660" s="35">
        <f t="shared" si="44"/>
        <v>194234000</v>
      </c>
      <c r="W660" s="35">
        <f t="shared" si="45"/>
        <v>194234000</v>
      </c>
      <c r="X660" s="26" t="s">
        <v>465</v>
      </c>
      <c r="Y660" s="10" t="s">
        <v>19</v>
      </c>
      <c r="Z660" s="147">
        <v>202300000000060</v>
      </c>
      <c r="AA660" s="147" t="s">
        <v>30</v>
      </c>
      <c r="AB660" s="10" t="str">
        <f t="shared" si="43"/>
        <v>3202008</v>
      </c>
      <c r="AC660" s="10"/>
      <c r="AD660" s="10" t="s">
        <v>123</v>
      </c>
      <c r="AE660" s="3"/>
      <c r="AF660" s="3"/>
      <c r="AG660" s="3"/>
      <c r="AH660" s="3"/>
      <c r="AI660" s="3"/>
      <c r="AJ660" s="3"/>
      <c r="AK660" s="3"/>
      <c r="AL660" s="3"/>
      <c r="AM660" s="3"/>
      <c r="AN660" s="3"/>
      <c r="AO660" s="3"/>
      <c r="AP660" s="3"/>
      <c r="AQ660" s="3"/>
      <c r="AR660" s="3"/>
    </row>
    <row r="661" spans="1:44" ht="51" customHeight="1" x14ac:dyDescent="0.3">
      <c r="A661" s="9" t="s">
        <v>0</v>
      </c>
      <c r="B661" s="9" t="e">
        <f>VLOOKUP(#REF!,[1]Dpto!$G$2:$I$1125,2,FALSE)</f>
        <v>#REF!</v>
      </c>
      <c r="C661" s="9" t="str">
        <f>VLOOKUP(X661,[1]Proyectos!$B$2:$D$3,3,FALSE)</f>
        <v>CONSER</v>
      </c>
      <c r="D661" s="9" t="e">
        <f>VLOOKUP(#REF!,[1]Proyectos!$D$6:$E$9,2,FALSE)</f>
        <v>#REF!</v>
      </c>
      <c r="E661" s="9" t="e">
        <f>VLOOKUP(#REF!,[1]Proyectos!$B$12:$C$22,2,FALSE)</f>
        <v>#REF!</v>
      </c>
      <c r="F661" s="9" t="e">
        <f>VLOOKUP(#REF!,[1]Indi!$B$9:$C$36,2,FALSE)</f>
        <v>#REF!</v>
      </c>
      <c r="G661" s="9" t="str">
        <f>+IFERROR(IF(D661="MISIONAL",VLOOKUP(AC661,[1]Actividades!$B$12:$C$25,2,FALSE),IF(D661="TASAS",VLOOKUP(AC661,[1]Actividades!$B$26:$C$34,2,FALSE),IF(D661="MIPG",VLOOKUP(AC661,[1]Actividades!$B$35:$C$41,2,FALSE),IF(D661="INFRA",VLOOKUP(AC661,[1]Actividades!$B$42:$C$44,2,FALSE),"")))),"")</f>
        <v/>
      </c>
      <c r="H661" s="3"/>
      <c r="I661" s="7" t="s">
        <v>1124</v>
      </c>
      <c r="J661" s="10" t="s">
        <v>663</v>
      </c>
      <c r="K661" s="7" t="s">
        <v>164</v>
      </c>
      <c r="L661" s="7" t="s">
        <v>174</v>
      </c>
      <c r="M661" s="7" t="s">
        <v>8</v>
      </c>
      <c r="N661" s="149" t="s">
        <v>467</v>
      </c>
      <c r="O661" s="7" t="s">
        <v>7</v>
      </c>
      <c r="P661" s="7" t="s">
        <v>6</v>
      </c>
      <c r="Q661" s="146">
        <v>26156000</v>
      </c>
      <c r="R661" s="35"/>
      <c r="S661" s="8"/>
      <c r="T661" s="8"/>
      <c r="U661" s="8"/>
      <c r="V661" s="35">
        <f t="shared" si="44"/>
        <v>26156000</v>
      </c>
      <c r="W661" s="35">
        <f t="shared" si="45"/>
        <v>26156000</v>
      </c>
      <c r="X661" s="26" t="s">
        <v>465</v>
      </c>
      <c r="Y661" s="10" t="s">
        <v>19</v>
      </c>
      <c r="Z661" s="147">
        <v>202300000000060</v>
      </c>
      <c r="AA661" s="147" t="s">
        <v>30</v>
      </c>
      <c r="AB661" s="10" t="str">
        <f t="shared" si="43"/>
        <v>3202008</v>
      </c>
      <c r="AC661" s="10"/>
      <c r="AD661" s="10" t="s">
        <v>123</v>
      </c>
      <c r="AE661" s="3"/>
      <c r="AF661" s="3"/>
      <c r="AG661" s="3"/>
      <c r="AH661" s="3"/>
      <c r="AI661" s="3"/>
      <c r="AJ661" s="3"/>
      <c r="AK661" s="3"/>
      <c r="AL661" s="3"/>
      <c r="AM661" s="3"/>
      <c r="AN661" s="3"/>
      <c r="AO661" s="3"/>
      <c r="AP661" s="3"/>
      <c r="AQ661" s="3"/>
      <c r="AR661" s="3"/>
    </row>
    <row r="662" spans="1:44" ht="51" customHeight="1" x14ac:dyDescent="0.3">
      <c r="A662" s="9" t="s">
        <v>0</v>
      </c>
      <c r="B662" s="9" t="e">
        <f>VLOOKUP(#REF!,[1]Dpto!$G$2:$I$1125,2,FALSE)</f>
        <v>#REF!</v>
      </c>
      <c r="C662" s="9" t="str">
        <f>VLOOKUP(X662,[1]Proyectos!$B$2:$D$3,3,FALSE)</f>
        <v>CONSER</v>
      </c>
      <c r="D662" s="9" t="e">
        <f>VLOOKUP(#REF!,[1]Proyectos!$D$6:$E$9,2,FALSE)</f>
        <v>#REF!</v>
      </c>
      <c r="E662" s="9" t="e">
        <f>VLOOKUP(#REF!,[1]Proyectos!$B$12:$C$22,2,FALSE)</f>
        <v>#REF!</v>
      </c>
      <c r="F662" s="9" t="e">
        <f>VLOOKUP(#REF!,[1]Indi!$B$9:$C$36,2,FALSE)</f>
        <v>#REF!</v>
      </c>
      <c r="G662" s="9" t="str">
        <f>+IFERROR(IF(D662="MISIONAL",VLOOKUP(AC662,[1]Actividades!$B$12:$C$25,2,FALSE),IF(D662="TASAS",VLOOKUP(AC662,[1]Actividades!$B$26:$C$34,2,FALSE),IF(D662="MIPG",VLOOKUP(AC662,[1]Actividades!$B$35:$C$41,2,FALSE),IF(D662="INFRA",VLOOKUP(AC662,[1]Actividades!$B$42:$C$44,2,FALSE),"")))),"")</f>
        <v/>
      </c>
      <c r="H662" s="3"/>
      <c r="I662" s="7" t="s">
        <v>1125</v>
      </c>
      <c r="J662" s="10" t="s">
        <v>663</v>
      </c>
      <c r="K662" s="7" t="s">
        <v>164</v>
      </c>
      <c r="L662" s="7" t="s">
        <v>174</v>
      </c>
      <c r="M662" s="7" t="s">
        <v>8</v>
      </c>
      <c r="N662" s="7" t="s">
        <v>467</v>
      </c>
      <c r="O662" s="7" t="s">
        <v>7</v>
      </c>
      <c r="P662" s="7" t="s">
        <v>6</v>
      </c>
      <c r="Q662" s="146">
        <v>43493000</v>
      </c>
      <c r="R662" s="35"/>
      <c r="S662" s="8"/>
      <c r="T662" s="8"/>
      <c r="U662" s="8"/>
      <c r="V662" s="35">
        <f t="shared" si="44"/>
        <v>43493000</v>
      </c>
      <c r="W662" s="35">
        <f t="shared" si="45"/>
        <v>43493000</v>
      </c>
      <c r="X662" s="26" t="s">
        <v>465</v>
      </c>
      <c r="Y662" s="10" t="s">
        <v>19</v>
      </c>
      <c r="Z662" s="147">
        <v>202300000000060</v>
      </c>
      <c r="AA662" s="147" t="s">
        <v>30</v>
      </c>
      <c r="AB662" s="10" t="str">
        <f t="shared" si="43"/>
        <v>3202008</v>
      </c>
      <c r="AC662" s="10"/>
      <c r="AD662" s="10" t="s">
        <v>135</v>
      </c>
      <c r="AE662" s="3"/>
      <c r="AF662" s="3"/>
      <c r="AG662" s="3"/>
      <c r="AH662" s="3"/>
      <c r="AI662" s="3"/>
      <c r="AJ662" s="3"/>
      <c r="AK662" s="3"/>
      <c r="AL662" s="3"/>
      <c r="AM662" s="3"/>
      <c r="AN662" s="3"/>
      <c r="AO662" s="3"/>
      <c r="AP662" s="3"/>
      <c r="AQ662" s="3"/>
      <c r="AR662" s="3"/>
    </row>
    <row r="663" spans="1:44" ht="51" customHeight="1" x14ac:dyDescent="0.3">
      <c r="A663" s="9" t="s">
        <v>0</v>
      </c>
      <c r="B663" s="9" t="e">
        <f>VLOOKUP(#REF!,[1]Dpto!$G$2:$I$1125,2,FALSE)</f>
        <v>#REF!</v>
      </c>
      <c r="C663" s="9" t="str">
        <f>VLOOKUP(X663,[1]Proyectos!$B$2:$D$3,3,FALSE)</f>
        <v>CONSER</v>
      </c>
      <c r="D663" s="9" t="e">
        <f>VLOOKUP(#REF!,[1]Proyectos!$D$6:$E$9,2,FALSE)</f>
        <v>#REF!</v>
      </c>
      <c r="E663" s="9" t="e">
        <f>VLOOKUP(#REF!,[1]Proyectos!$B$12:$C$22,2,FALSE)</f>
        <v>#REF!</v>
      </c>
      <c r="F663" s="9" t="e">
        <f>VLOOKUP(#REF!,[1]Indi!$B$9:$C$36,2,FALSE)</f>
        <v>#REF!</v>
      </c>
      <c r="G663" s="9" t="str">
        <f>+IFERROR(IF(D663="MISIONAL",VLOOKUP(AC663,[1]Actividades!$B$12:$C$25,2,FALSE),IF(D663="TASAS",VLOOKUP(AC663,[1]Actividades!$B$26:$C$34,2,FALSE),IF(D663="MIPG",VLOOKUP(AC663,[1]Actividades!$B$35:$C$41,2,FALSE),IF(D663="INFRA",VLOOKUP(AC663,[1]Actividades!$B$42:$C$44,2,FALSE),"")))),"")</f>
        <v/>
      </c>
      <c r="H663" s="3"/>
      <c r="I663" s="7" t="s">
        <v>1126</v>
      </c>
      <c r="J663" s="10" t="s">
        <v>663</v>
      </c>
      <c r="K663" s="7" t="s">
        <v>164</v>
      </c>
      <c r="L663" s="7" t="s">
        <v>174</v>
      </c>
      <c r="M663" s="7" t="s">
        <v>13</v>
      </c>
      <c r="N663" s="7" t="s">
        <v>467</v>
      </c>
      <c r="O663" s="7" t="s">
        <v>7</v>
      </c>
      <c r="P663" s="7" t="s">
        <v>6</v>
      </c>
      <c r="Q663" s="146">
        <v>28000000</v>
      </c>
      <c r="R663" s="35"/>
      <c r="S663" s="8"/>
      <c r="T663" s="8"/>
      <c r="U663" s="8"/>
      <c r="V663" s="35">
        <f t="shared" si="44"/>
        <v>28000000</v>
      </c>
      <c r="W663" s="35">
        <f t="shared" si="45"/>
        <v>28000000</v>
      </c>
      <c r="X663" s="26" t="s">
        <v>465</v>
      </c>
      <c r="Y663" s="10" t="s">
        <v>19</v>
      </c>
      <c r="Z663" s="147">
        <v>202300000000060</v>
      </c>
      <c r="AA663" s="147" t="s">
        <v>30</v>
      </c>
      <c r="AB663" s="10" t="str">
        <f t="shared" si="43"/>
        <v>3202008</v>
      </c>
      <c r="AC663" s="10"/>
      <c r="AD663" s="10" t="s">
        <v>492</v>
      </c>
      <c r="AE663" s="3"/>
      <c r="AF663" s="3"/>
      <c r="AG663" s="3"/>
      <c r="AH663" s="3"/>
      <c r="AI663" s="3"/>
      <c r="AJ663" s="3"/>
      <c r="AK663" s="3"/>
      <c r="AL663" s="3"/>
      <c r="AM663" s="3"/>
      <c r="AN663" s="3"/>
      <c r="AO663" s="3"/>
      <c r="AP663" s="3"/>
      <c r="AQ663" s="3"/>
      <c r="AR663" s="3"/>
    </row>
    <row r="664" spans="1:44" ht="51" customHeight="1" x14ac:dyDescent="0.3">
      <c r="A664" s="9" t="s">
        <v>0</v>
      </c>
      <c r="B664" s="9" t="e">
        <f>VLOOKUP(#REF!,[1]Dpto!$G$2:$I$1125,2,FALSE)</f>
        <v>#REF!</v>
      </c>
      <c r="C664" s="9" t="str">
        <f>VLOOKUP(X664,[1]Proyectos!$B$2:$D$3,3,FALSE)</f>
        <v>CONSER</v>
      </c>
      <c r="D664" s="9" t="e">
        <f>VLOOKUP(#REF!,[1]Proyectos!$D$6:$E$9,2,FALSE)</f>
        <v>#REF!</v>
      </c>
      <c r="E664" s="9" t="e">
        <f>VLOOKUP(#REF!,[1]Proyectos!$B$12:$C$22,2,FALSE)</f>
        <v>#REF!</v>
      </c>
      <c r="F664" s="9" t="e">
        <f>VLOOKUP(#REF!,[1]Indi!$B$9:$C$36,2,FALSE)</f>
        <v>#REF!</v>
      </c>
      <c r="G664" s="9" t="str">
        <f>+IFERROR(IF(D664="MISIONAL",VLOOKUP(AC664,[1]Actividades!$B$12:$C$25,2,FALSE),IF(D664="TASAS",VLOOKUP(AC664,[1]Actividades!$B$26:$C$34,2,FALSE),IF(D664="MIPG",VLOOKUP(AC664,[1]Actividades!$B$35:$C$41,2,FALSE),IF(D664="INFRA",VLOOKUP(AC664,[1]Actividades!$B$42:$C$44,2,FALSE),"")))),"")</f>
        <v/>
      </c>
      <c r="H664" s="3"/>
      <c r="I664" s="7" t="s">
        <v>1127</v>
      </c>
      <c r="J664" s="10" t="s">
        <v>663</v>
      </c>
      <c r="K664" s="7" t="s">
        <v>164</v>
      </c>
      <c r="L664" s="7" t="s">
        <v>174</v>
      </c>
      <c r="M664" s="7" t="s">
        <v>8</v>
      </c>
      <c r="N664" s="7" t="s">
        <v>467</v>
      </c>
      <c r="O664" s="7" t="s">
        <v>7</v>
      </c>
      <c r="P664" s="7" t="s">
        <v>6</v>
      </c>
      <c r="Q664" s="146">
        <v>58860000</v>
      </c>
      <c r="R664" s="35"/>
      <c r="S664" s="8"/>
      <c r="T664" s="8"/>
      <c r="U664" s="8"/>
      <c r="V664" s="35">
        <f t="shared" si="44"/>
        <v>58860000</v>
      </c>
      <c r="W664" s="35">
        <f t="shared" si="45"/>
        <v>58860000</v>
      </c>
      <c r="X664" s="26" t="s">
        <v>465</v>
      </c>
      <c r="Y664" s="10" t="s">
        <v>19</v>
      </c>
      <c r="Z664" s="147">
        <v>202300000000060</v>
      </c>
      <c r="AA664" s="147" t="s">
        <v>30</v>
      </c>
      <c r="AB664" s="10" t="str">
        <f t="shared" si="43"/>
        <v>3202008</v>
      </c>
      <c r="AC664" s="10"/>
      <c r="AD664" s="10" t="s">
        <v>492</v>
      </c>
      <c r="AE664" s="3"/>
      <c r="AF664" s="3"/>
      <c r="AG664" s="3"/>
      <c r="AH664" s="3"/>
      <c r="AI664" s="3"/>
      <c r="AJ664" s="3"/>
      <c r="AK664" s="3"/>
      <c r="AL664" s="3"/>
      <c r="AM664" s="3"/>
      <c r="AN664" s="3"/>
      <c r="AO664" s="3"/>
      <c r="AP664" s="3"/>
      <c r="AQ664" s="3"/>
      <c r="AR664" s="3"/>
    </row>
    <row r="665" spans="1:44" ht="51" customHeight="1" x14ac:dyDescent="0.3">
      <c r="A665" s="9" t="s">
        <v>0</v>
      </c>
      <c r="B665" s="9" t="e">
        <f>VLOOKUP(#REF!,[1]Dpto!$G$2:$I$1125,2,FALSE)</f>
        <v>#REF!</v>
      </c>
      <c r="C665" s="9" t="str">
        <f>VLOOKUP(X665,[1]Proyectos!$B$2:$D$3,3,FALSE)</f>
        <v>CONSER</v>
      </c>
      <c r="D665" s="9" t="e">
        <f>VLOOKUP(#REF!,[1]Proyectos!$D$6:$E$9,2,FALSE)</f>
        <v>#REF!</v>
      </c>
      <c r="E665" s="9" t="e">
        <f>VLOOKUP(#REF!,[1]Proyectos!$B$12:$C$22,2,FALSE)</f>
        <v>#REF!</v>
      </c>
      <c r="F665" s="9" t="e">
        <f>VLOOKUP(#REF!,[1]Indi!$B$9:$C$36,2,FALSE)</f>
        <v>#REF!</v>
      </c>
      <c r="G665" s="9" t="str">
        <f>+IFERROR(IF(D665="MISIONAL",VLOOKUP(AC665,[1]Actividades!$B$12:$C$25,2,FALSE),IF(D665="TASAS",VLOOKUP(AC665,[1]Actividades!$B$26:$C$34,2,FALSE),IF(D665="MIPG",VLOOKUP(AC665,[1]Actividades!$B$35:$C$41,2,FALSE),IF(D665="INFRA",VLOOKUP(AC665,[1]Actividades!$B$42:$C$44,2,FALSE),"")))),"")</f>
        <v/>
      </c>
      <c r="H665" s="3"/>
      <c r="I665" s="7" t="s">
        <v>1707</v>
      </c>
      <c r="J665" s="10" t="s">
        <v>663</v>
      </c>
      <c r="K665" s="7" t="s">
        <v>164</v>
      </c>
      <c r="L665" s="7" t="s">
        <v>174</v>
      </c>
      <c r="M665" s="7" t="s">
        <v>103</v>
      </c>
      <c r="N665" s="145" t="s">
        <v>466</v>
      </c>
      <c r="O665" s="7" t="s">
        <v>7</v>
      </c>
      <c r="P665" s="7" t="s">
        <v>6</v>
      </c>
      <c r="Q665" s="146">
        <v>30370000</v>
      </c>
      <c r="R665" s="35"/>
      <c r="S665" s="8"/>
      <c r="T665" s="8"/>
      <c r="U665" s="8"/>
      <c r="V665" s="35">
        <f t="shared" si="44"/>
        <v>30370000</v>
      </c>
      <c r="W665" s="35">
        <f t="shared" si="45"/>
        <v>30370000</v>
      </c>
      <c r="X665" s="26" t="s">
        <v>465</v>
      </c>
      <c r="Y665" s="10" t="s">
        <v>19</v>
      </c>
      <c r="Z665" s="147">
        <v>202300000000060</v>
      </c>
      <c r="AA665" s="147" t="s">
        <v>36</v>
      </c>
      <c r="AB665" s="10" t="str">
        <f t="shared" si="43"/>
        <v>3202010</v>
      </c>
      <c r="AC665" s="10"/>
      <c r="AD665" s="10" t="s">
        <v>130</v>
      </c>
      <c r="AE665" s="3"/>
      <c r="AF665" s="3"/>
      <c r="AG665" s="3"/>
      <c r="AH665" s="3"/>
      <c r="AI665" s="3"/>
      <c r="AJ665" s="3"/>
      <c r="AK665" s="3"/>
      <c r="AL665" s="3"/>
      <c r="AM665" s="3"/>
      <c r="AN665" s="3"/>
      <c r="AO665" s="3"/>
      <c r="AP665" s="3"/>
      <c r="AQ665" s="3"/>
      <c r="AR665" s="3"/>
    </row>
    <row r="666" spans="1:44" ht="51" customHeight="1" x14ac:dyDescent="0.3">
      <c r="A666" s="9" t="s">
        <v>0</v>
      </c>
      <c r="B666" s="9" t="e">
        <f>VLOOKUP(#REF!,[1]Dpto!$G$2:$I$1125,2,FALSE)</f>
        <v>#REF!</v>
      </c>
      <c r="C666" s="9" t="str">
        <f>VLOOKUP(X666,[1]Proyectos!$B$2:$D$3,3,FALSE)</f>
        <v>CONSER</v>
      </c>
      <c r="D666" s="9" t="e">
        <f>VLOOKUP(#REF!,[1]Proyectos!$D$6:$E$9,2,FALSE)</f>
        <v>#REF!</v>
      </c>
      <c r="E666" s="9" t="e">
        <f>VLOOKUP(#REF!,[1]Proyectos!$B$12:$C$22,2,FALSE)</f>
        <v>#REF!</v>
      </c>
      <c r="F666" s="9" t="e">
        <f>VLOOKUP(#REF!,[1]Indi!$B$9:$C$36,2,FALSE)</f>
        <v>#REF!</v>
      </c>
      <c r="G666" s="9" t="str">
        <f>+IFERROR(IF(D666="MISIONAL",VLOOKUP(AC666,[1]Actividades!$B$12:$C$25,2,FALSE),IF(D666="TASAS",VLOOKUP(AC666,[1]Actividades!$B$26:$C$34,2,FALSE),IF(D666="MIPG",VLOOKUP(AC666,[1]Actividades!$B$35:$C$41,2,FALSE),IF(D666="INFRA",VLOOKUP(AC666,[1]Actividades!$B$42:$C$44,2,FALSE),"")))),"")</f>
        <v/>
      </c>
      <c r="H666" s="3"/>
      <c r="I666" s="7" t="s">
        <v>1129</v>
      </c>
      <c r="J666" s="10" t="s">
        <v>663</v>
      </c>
      <c r="K666" s="7" t="s">
        <v>164</v>
      </c>
      <c r="L666" s="7" t="s">
        <v>174</v>
      </c>
      <c r="M666" s="7" t="s">
        <v>13</v>
      </c>
      <c r="N666" s="145" t="s">
        <v>467</v>
      </c>
      <c r="O666" s="7" t="s">
        <v>7</v>
      </c>
      <c r="P666" s="7" t="s">
        <v>6</v>
      </c>
      <c r="Q666" s="146">
        <v>57617000</v>
      </c>
      <c r="R666" s="35"/>
      <c r="S666" s="8"/>
      <c r="T666" s="8"/>
      <c r="U666" s="8"/>
      <c r="V666" s="35">
        <f t="shared" si="44"/>
        <v>57617000</v>
      </c>
      <c r="W666" s="35">
        <f t="shared" si="45"/>
        <v>57617000</v>
      </c>
      <c r="X666" s="26" t="s">
        <v>465</v>
      </c>
      <c r="Y666" s="10" t="s">
        <v>19</v>
      </c>
      <c r="Z666" s="147">
        <v>202300000000060</v>
      </c>
      <c r="AA666" s="147" t="s">
        <v>36</v>
      </c>
      <c r="AB666" s="10" t="str">
        <f t="shared" si="43"/>
        <v>3202010</v>
      </c>
      <c r="AC666" s="10"/>
      <c r="AD666" s="10" t="s">
        <v>130</v>
      </c>
      <c r="AE666" s="3"/>
      <c r="AF666" s="3"/>
      <c r="AG666" s="3"/>
      <c r="AH666" s="3"/>
      <c r="AI666" s="3"/>
      <c r="AJ666" s="3"/>
      <c r="AK666" s="3"/>
      <c r="AL666" s="3"/>
      <c r="AM666" s="3"/>
      <c r="AN666" s="3"/>
      <c r="AO666" s="3"/>
      <c r="AP666" s="3"/>
      <c r="AQ666" s="3"/>
      <c r="AR666" s="3"/>
    </row>
    <row r="667" spans="1:44" ht="51" customHeight="1" x14ac:dyDescent="0.3">
      <c r="A667" s="9" t="s">
        <v>0</v>
      </c>
      <c r="B667" s="9" t="e">
        <f>VLOOKUP(#REF!,[1]Dpto!$G$2:$I$1125,2,FALSE)</f>
        <v>#REF!</v>
      </c>
      <c r="C667" s="9" t="str">
        <f>VLOOKUP(X667,[1]Proyectos!$B$2:$D$3,3,FALSE)</f>
        <v>CONSER</v>
      </c>
      <c r="D667" s="9" t="e">
        <f>VLOOKUP(#REF!,[1]Proyectos!$D$6:$E$9,2,FALSE)</f>
        <v>#REF!</v>
      </c>
      <c r="E667" s="9" t="e">
        <f>VLOOKUP(#REF!,[1]Proyectos!$B$12:$C$22,2,FALSE)</f>
        <v>#REF!</v>
      </c>
      <c r="F667" s="9" t="e">
        <f>VLOOKUP(#REF!,[1]Indi!$B$9:$C$36,2,FALSE)</f>
        <v>#REF!</v>
      </c>
      <c r="G667" s="9" t="str">
        <f>+IFERROR(IF(D667="MISIONAL",VLOOKUP(AC667,[1]Actividades!$B$12:$C$25,2,FALSE),IF(D667="TASAS",VLOOKUP(AC667,[1]Actividades!$B$26:$C$34,2,FALSE),IF(D667="MIPG",VLOOKUP(AC667,[1]Actividades!$B$35:$C$41,2,FALSE),IF(D667="INFRA",VLOOKUP(AC667,[1]Actividades!$B$42:$C$44,2,FALSE),"")))),"")</f>
        <v/>
      </c>
      <c r="H667" s="3"/>
      <c r="I667" s="7" t="s">
        <v>1130</v>
      </c>
      <c r="J667" s="10" t="s">
        <v>663</v>
      </c>
      <c r="K667" s="7" t="s">
        <v>164</v>
      </c>
      <c r="L667" s="7" t="s">
        <v>174</v>
      </c>
      <c r="M667" s="7" t="s">
        <v>8</v>
      </c>
      <c r="N667" s="145" t="s">
        <v>467</v>
      </c>
      <c r="O667" s="7" t="s">
        <v>7</v>
      </c>
      <c r="P667" s="7" t="s">
        <v>6</v>
      </c>
      <c r="Q667" s="146">
        <v>39234000</v>
      </c>
      <c r="R667" s="35"/>
      <c r="S667" s="8"/>
      <c r="T667" s="8"/>
      <c r="U667" s="8"/>
      <c r="V667" s="35">
        <f t="shared" si="44"/>
        <v>39234000</v>
      </c>
      <c r="W667" s="35">
        <f t="shared" si="45"/>
        <v>39234000</v>
      </c>
      <c r="X667" s="26" t="s">
        <v>465</v>
      </c>
      <c r="Y667" s="10" t="s">
        <v>19</v>
      </c>
      <c r="Z667" s="147">
        <v>202300000000060</v>
      </c>
      <c r="AA667" s="147" t="s">
        <v>36</v>
      </c>
      <c r="AB667" s="10" t="str">
        <f t="shared" si="43"/>
        <v>3202010</v>
      </c>
      <c r="AC667" s="10"/>
      <c r="AD667" s="10" t="s">
        <v>130</v>
      </c>
      <c r="AE667" s="3"/>
      <c r="AF667" s="3"/>
      <c r="AG667" s="3"/>
      <c r="AH667" s="3"/>
      <c r="AI667" s="3"/>
      <c r="AJ667" s="3"/>
      <c r="AK667" s="3"/>
      <c r="AL667" s="3"/>
      <c r="AM667" s="3"/>
      <c r="AN667" s="3"/>
      <c r="AO667" s="3"/>
      <c r="AP667" s="3"/>
      <c r="AQ667" s="3"/>
      <c r="AR667" s="3"/>
    </row>
    <row r="668" spans="1:44" ht="51" customHeight="1" x14ac:dyDescent="0.3">
      <c r="A668" s="9" t="s">
        <v>0</v>
      </c>
      <c r="B668" s="9" t="e">
        <f>VLOOKUP(#REF!,[1]Dpto!$G$2:$I$1125,2,FALSE)</f>
        <v>#REF!</v>
      </c>
      <c r="C668" s="9" t="str">
        <f>VLOOKUP(X668,[1]Proyectos!$B$2:$D$3,3,FALSE)</f>
        <v>CONSER</v>
      </c>
      <c r="D668" s="9" t="e">
        <f>VLOOKUP(#REF!,[1]Proyectos!$D$6:$E$9,2,FALSE)</f>
        <v>#REF!</v>
      </c>
      <c r="E668" s="9" t="e">
        <f>VLOOKUP(#REF!,[1]Proyectos!$B$12:$C$22,2,FALSE)</f>
        <v>#REF!</v>
      </c>
      <c r="F668" s="9" t="e">
        <f>VLOOKUP(#REF!,[1]Indi!$B$9:$C$36,2,FALSE)</f>
        <v>#REF!</v>
      </c>
      <c r="G668" s="9" t="str">
        <f>+IFERROR(IF(D668="MISIONAL",VLOOKUP(AC668,[1]Actividades!$B$12:$C$25,2,FALSE),IF(D668="TASAS",VLOOKUP(AC668,[1]Actividades!$B$26:$C$34,2,FALSE),IF(D668="MIPG",VLOOKUP(AC668,[1]Actividades!$B$35:$C$41,2,FALSE),IF(D668="INFRA",VLOOKUP(AC668,[1]Actividades!$B$42:$C$44,2,FALSE),"")))),"")</f>
        <v/>
      </c>
      <c r="H668" s="3"/>
      <c r="I668" s="7" t="s">
        <v>1708</v>
      </c>
      <c r="J668" s="10" t="s">
        <v>663</v>
      </c>
      <c r="K668" s="7" t="s">
        <v>164</v>
      </c>
      <c r="L668" s="7" t="s">
        <v>174</v>
      </c>
      <c r="M668" s="7" t="s">
        <v>103</v>
      </c>
      <c r="N668" s="145" t="s">
        <v>466</v>
      </c>
      <c r="O668" s="7" t="s">
        <v>7</v>
      </c>
      <c r="P668" s="7" t="s">
        <v>6</v>
      </c>
      <c r="Q668" s="146">
        <v>249015500</v>
      </c>
      <c r="R668" s="35"/>
      <c r="S668" s="8">
        <v>35471452</v>
      </c>
      <c r="T668" s="8"/>
      <c r="U668" s="8"/>
      <c r="V668" s="35">
        <f t="shared" si="44"/>
        <v>284486952</v>
      </c>
      <c r="W668" s="35">
        <f t="shared" si="45"/>
        <v>284486952</v>
      </c>
      <c r="X668" s="26" t="s">
        <v>465</v>
      </c>
      <c r="Y668" s="10" t="s">
        <v>19</v>
      </c>
      <c r="Z668" s="147">
        <v>202300000000060</v>
      </c>
      <c r="AA668" s="147" t="s">
        <v>493</v>
      </c>
      <c r="AB668" s="10" t="str">
        <f t="shared" si="43"/>
        <v>3202032</v>
      </c>
      <c r="AC668" s="10"/>
      <c r="AD668" s="10" t="s">
        <v>128</v>
      </c>
      <c r="AE668" s="3"/>
      <c r="AF668" s="3"/>
      <c r="AG668" s="3"/>
      <c r="AH668" s="3"/>
      <c r="AI668" s="3"/>
      <c r="AJ668" s="3"/>
      <c r="AK668" s="3"/>
      <c r="AL668" s="3"/>
      <c r="AM668" s="3"/>
      <c r="AN668" s="3"/>
      <c r="AO668" s="3"/>
      <c r="AP668" s="3"/>
      <c r="AQ668" s="3"/>
      <c r="AR668" s="3"/>
    </row>
    <row r="669" spans="1:44" ht="51" customHeight="1" x14ac:dyDescent="0.3">
      <c r="A669" s="9"/>
      <c r="B669" s="9"/>
      <c r="C669" s="9"/>
      <c r="D669" s="9"/>
      <c r="E669" s="9"/>
      <c r="F669" s="9"/>
      <c r="G669" s="9"/>
      <c r="H669" s="3"/>
      <c r="I669" s="7" t="s">
        <v>1132</v>
      </c>
      <c r="J669" s="10" t="s">
        <v>663</v>
      </c>
      <c r="K669" s="7" t="s">
        <v>164</v>
      </c>
      <c r="L669" s="7" t="s">
        <v>174</v>
      </c>
      <c r="M669" s="7" t="s">
        <v>13</v>
      </c>
      <c r="N669" s="145" t="s">
        <v>467</v>
      </c>
      <c r="O669" s="7" t="s">
        <v>7</v>
      </c>
      <c r="P669" s="7" t="s">
        <v>6</v>
      </c>
      <c r="Q669" s="146">
        <v>92489706</v>
      </c>
      <c r="R669" s="35"/>
      <c r="S669" s="8"/>
      <c r="T669" s="8"/>
      <c r="U669" s="8"/>
      <c r="V669" s="35">
        <f t="shared" si="44"/>
        <v>92489706</v>
      </c>
      <c r="W669" s="35">
        <f t="shared" si="45"/>
        <v>92489706</v>
      </c>
      <c r="X669" s="26" t="s">
        <v>465</v>
      </c>
      <c r="Y669" s="10" t="s">
        <v>19</v>
      </c>
      <c r="Z669" s="147">
        <v>202300000000060</v>
      </c>
      <c r="AA669" s="147" t="s">
        <v>493</v>
      </c>
      <c r="AB669" s="10" t="str">
        <f t="shared" si="43"/>
        <v>3202032</v>
      </c>
      <c r="AC669" s="10"/>
      <c r="AD669" s="10" t="s">
        <v>128</v>
      </c>
      <c r="AE669" s="3"/>
      <c r="AF669" s="3"/>
      <c r="AG669" s="3"/>
      <c r="AH669" s="3"/>
      <c r="AI669" s="3"/>
      <c r="AJ669" s="3"/>
      <c r="AK669" s="3"/>
      <c r="AL669" s="3"/>
      <c r="AM669" s="3"/>
      <c r="AN669" s="3"/>
      <c r="AO669" s="3"/>
      <c r="AP669" s="3"/>
      <c r="AQ669" s="3"/>
      <c r="AR669" s="3"/>
    </row>
    <row r="670" spans="1:44" ht="51" customHeight="1" x14ac:dyDescent="0.3">
      <c r="A670" s="9" t="s">
        <v>0</v>
      </c>
      <c r="B670" s="9" t="e">
        <f>VLOOKUP(#REF!,[1]Dpto!$G$2:$I$1125,2,FALSE)</f>
        <v>#REF!</v>
      </c>
      <c r="C670" s="9" t="str">
        <f>VLOOKUP(X670,[1]Proyectos!$B$2:$D$3,3,FALSE)</f>
        <v>CONSER</v>
      </c>
      <c r="D670" s="9" t="e">
        <f>VLOOKUP(#REF!,[1]Proyectos!$D$6:$E$9,2,FALSE)</f>
        <v>#REF!</v>
      </c>
      <c r="E670" s="9" t="e">
        <f>VLOOKUP(#REF!,[1]Proyectos!$B$12:$C$22,2,FALSE)</f>
        <v>#REF!</v>
      </c>
      <c r="F670" s="9" t="e">
        <f>VLOOKUP(#REF!,[1]Indi!$B$9:$C$36,2,FALSE)</f>
        <v>#REF!</v>
      </c>
      <c r="G670" s="9" t="str">
        <f>+IFERROR(IF(D670="MISIONAL",VLOOKUP(AC670,[1]Actividades!$B$12:$C$25,2,FALSE),IF(D670="TASAS",VLOOKUP(AC670,[1]Actividades!$B$26:$C$34,2,FALSE),IF(D670="MIPG",VLOOKUP(AC670,[1]Actividades!$B$35:$C$41,2,FALSE),IF(D670="INFRA",VLOOKUP(AC670,[1]Actividades!$B$42:$C$44,2,FALSE),"")))),"")</f>
        <v/>
      </c>
      <c r="H670" s="3"/>
      <c r="I670" s="7" t="s">
        <v>1133</v>
      </c>
      <c r="J670" s="10" t="s">
        <v>663</v>
      </c>
      <c r="K670" s="7" t="s">
        <v>164</v>
      </c>
      <c r="L670" s="7" t="s">
        <v>174</v>
      </c>
      <c r="M670" s="7" t="s">
        <v>8</v>
      </c>
      <c r="N670" s="145" t="s">
        <v>467</v>
      </c>
      <c r="O670" s="7" t="s">
        <v>7</v>
      </c>
      <c r="P670" s="7" t="s">
        <v>6</v>
      </c>
      <c r="Q670" s="146">
        <v>27294370</v>
      </c>
      <c r="R670" s="35"/>
      <c r="S670" s="8"/>
      <c r="T670" s="8"/>
      <c r="U670" s="8"/>
      <c r="V670" s="35">
        <f t="shared" si="44"/>
        <v>27294370</v>
      </c>
      <c r="W670" s="35">
        <f t="shared" si="45"/>
        <v>27294370</v>
      </c>
      <c r="X670" s="26" t="s">
        <v>465</v>
      </c>
      <c r="Y670" s="10" t="s">
        <v>19</v>
      </c>
      <c r="Z670" s="147">
        <v>202300000000060</v>
      </c>
      <c r="AA670" s="147" t="s">
        <v>493</v>
      </c>
      <c r="AB670" s="10" t="str">
        <f t="shared" si="43"/>
        <v>3202032</v>
      </c>
      <c r="AC670" s="10"/>
      <c r="AD670" s="10" t="s">
        <v>128</v>
      </c>
      <c r="AE670" s="3"/>
      <c r="AF670" s="3"/>
      <c r="AG670" s="3"/>
      <c r="AH670" s="3"/>
      <c r="AI670" s="3"/>
      <c r="AJ670" s="3"/>
      <c r="AK670" s="3"/>
      <c r="AL670" s="3"/>
      <c r="AM670" s="3"/>
      <c r="AN670" s="3"/>
      <c r="AO670" s="3"/>
      <c r="AP670" s="3"/>
      <c r="AQ670" s="3"/>
      <c r="AR670" s="3"/>
    </row>
    <row r="671" spans="1:44" ht="51" customHeight="1" x14ac:dyDescent="0.3">
      <c r="A671" s="9" t="s">
        <v>0</v>
      </c>
      <c r="B671" s="9" t="e">
        <f>VLOOKUP(#REF!,[1]Dpto!$G$2:$I$1125,2,FALSE)</f>
        <v>#REF!</v>
      </c>
      <c r="C671" s="9" t="str">
        <f>VLOOKUP(X671,[1]Proyectos!$B$2:$D$3,3,FALSE)</f>
        <v>CONSER</v>
      </c>
      <c r="D671" s="9" t="e">
        <f>VLOOKUP(#REF!,[1]Proyectos!$D$6:$E$9,2,FALSE)</f>
        <v>#REF!</v>
      </c>
      <c r="E671" s="9" t="e">
        <f>VLOOKUP(#REF!,[1]Proyectos!$B$12:$C$22,2,FALSE)</f>
        <v>#REF!</v>
      </c>
      <c r="F671" s="9" t="e">
        <f>VLOOKUP(#REF!,[1]Indi!$B$9:$C$36,2,FALSE)</f>
        <v>#REF!</v>
      </c>
      <c r="G671" s="9" t="str">
        <f>+IFERROR(IF(D671="MISIONAL",VLOOKUP(AC671,[1]Actividades!$B$12:$C$25,2,FALSE),IF(D671="TASAS",VLOOKUP(AC671,[1]Actividades!$B$26:$C$34,2,FALSE),IF(D671="MIPG",VLOOKUP(AC671,[1]Actividades!$B$35:$C$41,2,FALSE),IF(D671="INFRA",VLOOKUP(AC671,[1]Actividades!$B$42:$C$44,2,FALSE),"")))),"")</f>
        <v/>
      </c>
      <c r="H671" s="3"/>
      <c r="I671" s="7" t="s">
        <v>1709</v>
      </c>
      <c r="J671" s="10" t="s">
        <v>663</v>
      </c>
      <c r="K671" s="7" t="s">
        <v>164</v>
      </c>
      <c r="L671" s="7" t="s">
        <v>174</v>
      </c>
      <c r="M671" s="7" t="s">
        <v>103</v>
      </c>
      <c r="N671" s="10" t="s">
        <v>466</v>
      </c>
      <c r="O671" s="7" t="s">
        <v>7</v>
      </c>
      <c r="P671" s="7" t="s">
        <v>6</v>
      </c>
      <c r="Q671" s="146">
        <v>38646000</v>
      </c>
      <c r="R671" s="35"/>
      <c r="S671" s="8">
        <v>4284000</v>
      </c>
      <c r="T671" s="8"/>
      <c r="U671" s="8"/>
      <c r="V671" s="35">
        <f t="shared" si="44"/>
        <v>42930000</v>
      </c>
      <c r="W671" s="35">
        <f t="shared" si="45"/>
        <v>42930000</v>
      </c>
      <c r="X671" s="26" t="s">
        <v>465</v>
      </c>
      <c r="Y671" s="10" t="s">
        <v>19</v>
      </c>
      <c r="Z671" s="147">
        <v>202300000000060</v>
      </c>
      <c r="AA671" s="147" t="s">
        <v>496</v>
      </c>
      <c r="AB671" s="10" t="str">
        <f t="shared" si="43"/>
        <v>3202056</v>
      </c>
      <c r="AC671" s="10"/>
      <c r="AD671" s="10" t="s">
        <v>129</v>
      </c>
      <c r="AE671" s="3"/>
      <c r="AF671" s="3"/>
      <c r="AG671" s="3"/>
      <c r="AH671" s="3"/>
      <c r="AI671" s="3"/>
      <c r="AJ671" s="3"/>
      <c r="AK671" s="3"/>
      <c r="AL671" s="3"/>
      <c r="AM671" s="3"/>
      <c r="AN671" s="3"/>
      <c r="AO671" s="3"/>
      <c r="AP671" s="3"/>
      <c r="AQ671" s="3"/>
      <c r="AR671" s="3"/>
    </row>
    <row r="672" spans="1:44" ht="51" customHeight="1" x14ac:dyDescent="0.3">
      <c r="A672" s="9" t="s">
        <v>0</v>
      </c>
      <c r="B672" s="9" t="e">
        <f>VLOOKUP(#REF!,[1]Dpto!$G$2:$I$1125,2,FALSE)</f>
        <v>#REF!</v>
      </c>
      <c r="C672" s="9" t="str">
        <f>VLOOKUP(X672,[1]Proyectos!$B$2:$D$3,3,FALSE)</f>
        <v>CONSER</v>
      </c>
      <c r="D672" s="9" t="e">
        <f>VLOOKUP(#REF!,[1]Proyectos!$D$6:$E$9,2,FALSE)</f>
        <v>#REF!</v>
      </c>
      <c r="E672" s="9" t="e">
        <f>VLOOKUP(#REF!,[1]Proyectos!$B$12:$C$22,2,FALSE)</f>
        <v>#REF!</v>
      </c>
      <c r="F672" s="9" t="e">
        <f>VLOOKUP(#REF!,[1]Indi!$B$9:$C$36,2,FALSE)</f>
        <v>#REF!</v>
      </c>
      <c r="G672" s="9" t="str">
        <f>+IFERROR(IF(D672="MISIONAL",VLOOKUP(AC672,[1]Actividades!$B$12:$C$25,2,FALSE),IF(D672="TASAS",VLOOKUP(AC672,[1]Actividades!$B$26:$C$34,2,FALSE),IF(D672="MIPG",VLOOKUP(AC672,[1]Actividades!$B$35:$C$41,2,FALSE),IF(D672="INFRA",VLOOKUP(AC672,[1]Actividades!$B$42:$C$44,2,FALSE),"")))),"")</f>
        <v/>
      </c>
      <c r="H672" s="3"/>
      <c r="I672" s="7" t="s">
        <v>1135</v>
      </c>
      <c r="J672" s="10" t="s">
        <v>663</v>
      </c>
      <c r="K672" s="7" t="s">
        <v>164</v>
      </c>
      <c r="L672" s="7" t="s">
        <v>174</v>
      </c>
      <c r="M672" s="7" t="s">
        <v>13</v>
      </c>
      <c r="N672" s="10" t="s">
        <v>467</v>
      </c>
      <c r="O672" s="7" t="s">
        <v>7</v>
      </c>
      <c r="P672" s="7" t="s">
        <v>6</v>
      </c>
      <c r="Q672" s="146">
        <v>28000000</v>
      </c>
      <c r="R672" s="35"/>
      <c r="S672" s="8"/>
      <c r="T672" s="8"/>
      <c r="U672" s="8"/>
      <c r="V672" s="35">
        <f t="shared" si="44"/>
        <v>28000000</v>
      </c>
      <c r="W672" s="35">
        <f t="shared" si="45"/>
        <v>28000000</v>
      </c>
      <c r="X672" s="26" t="s">
        <v>465</v>
      </c>
      <c r="Y672" s="10" t="s">
        <v>19</v>
      </c>
      <c r="Z672" s="147">
        <v>202300000000060</v>
      </c>
      <c r="AA672" s="147" t="s">
        <v>496</v>
      </c>
      <c r="AB672" s="10" t="str">
        <f t="shared" si="43"/>
        <v>3202056</v>
      </c>
      <c r="AC672" s="10"/>
      <c r="AD672" s="10" t="s">
        <v>129</v>
      </c>
      <c r="AE672" s="3"/>
      <c r="AF672" s="3"/>
      <c r="AG672" s="3"/>
      <c r="AH672" s="3"/>
      <c r="AI672" s="3"/>
      <c r="AJ672" s="3"/>
      <c r="AK672" s="3"/>
      <c r="AL672" s="3"/>
      <c r="AM672" s="3"/>
      <c r="AN672" s="3"/>
      <c r="AO672" s="3"/>
      <c r="AP672" s="3"/>
      <c r="AQ672" s="3"/>
      <c r="AR672" s="3"/>
    </row>
    <row r="673" spans="1:44" ht="51" customHeight="1" x14ac:dyDescent="0.3">
      <c r="A673" s="9" t="s">
        <v>0</v>
      </c>
      <c r="B673" s="9" t="e">
        <f>VLOOKUP(#REF!,[1]Dpto!$G$2:$I$1125,2,FALSE)</f>
        <v>#REF!</v>
      </c>
      <c r="C673" s="9" t="str">
        <f>VLOOKUP(X673,[1]Proyectos!$B$2:$D$3,3,FALSE)</f>
        <v>CONSER</v>
      </c>
      <c r="D673" s="9" t="e">
        <f>VLOOKUP(#REF!,[1]Proyectos!$D$6:$E$9,2,FALSE)</f>
        <v>#REF!</v>
      </c>
      <c r="E673" s="9" t="e">
        <f>VLOOKUP(#REF!,[1]Proyectos!$B$12:$C$22,2,FALSE)</f>
        <v>#REF!</v>
      </c>
      <c r="F673" s="9" t="e">
        <f>VLOOKUP(#REF!,[1]Indi!$B$9:$C$36,2,FALSE)</f>
        <v>#REF!</v>
      </c>
      <c r="G673" s="9" t="str">
        <f>+IFERROR(IF(D673="MISIONAL",VLOOKUP(AC673,[1]Actividades!$B$12:$C$25,2,FALSE),IF(D673="TASAS",VLOOKUP(AC673,[1]Actividades!$B$26:$C$34,2,FALSE),IF(D673="MIPG",VLOOKUP(AC673,[1]Actividades!$B$35:$C$41,2,FALSE),IF(D673="INFRA",VLOOKUP(AC673,[1]Actividades!$B$42:$C$44,2,FALSE),"")))),"")</f>
        <v/>
      </c>
      <c r="H673" s="3"/>
      <c r="I673" s="7" t="s">
        <v>1136</v>
      </c>
      <c r="J673" s="10" t="s">
        <v>663</v>
      </c>
      <c r="K673" s="7" t="s">
        <v>164</v>
      </c>
      <c r="L673" s="7" t="s">
        <v>174</v>
      </c>
      <c r="M673" s="7" t="s">
        <v>8</v>
      </c>
      <c r="N673" s="145" t="s">
        <v>467</v>
      </c>
      <c r="O673" s="7" t="s">
        <v>7</v>
      </c>
      <c r="P673" s="7" t="s">
        <v>6</v>
      </c>
      <c r="Q673" s="146">
        <v>49042500</v>
      </c>
      <c r="R673" s="35"/>
      <c r="S673" s="8"/>
      <c r="T673" s="8"/>
      <c r="U673" s="8"/>
      <c r="V673" s="35">
        <f t="shared" si="44"/>
        <v>49042500</v>
      </c>
      <c r="W673" s="35">
        <f t="shared" si="45"/>
        <v>49042500</v>
      </c>
      <c r="X673" s="26" t="s">
        <v>465</v>
      </c>
      <c r="Y673" s="10" t="s">
        <v>19</v>
      </c>
      <c r="Z673" s="147">
        <v>202300000000060</v>
      </c>
      <c r="AA673" s="147" t="s">
        <v>496</v>
      </c>
      <c r="AB673" s="10" t="str">
        <f t="shared" si="43"/>
        <v>3202056</v>
      </c>
      <c r="AC673" s="10"/>
      <c r="AD673" s="10" t="s">
        <v>129</v>
      </c>
      <c r="AE673" s="3"/>
      <c r="AF673" s="3"/>
      <c r="AG673" s="3"/>
      <c r="AH673" s="3"/>
      <c r="AI673" s="3"/>
      <c r="AJ673" s="3"/>
      <c r="AK673" s="3"/>
      <c r="AL673" s="3"/>
      <c r="AM673" s="3"/>
      <c r="AN673" s="3"/>
      <c r="AO673" s="3"/>
      <c r="AP673" s="3"/>
      <c r="AQ673" s="3"/>
      <c r="AR673" s="3"/>
    </row>
    <row r="674" spans="1:44" ht="51" customHeight="1" x14ac:dyDescent="0.3">
      <c r="A674" s="9" t="s">
        <v>0</v>
      </c>
      <c r="B674" s="9" t="e">
        <f>VLOOKUP(#REF!,[1]Dpto!$G$2:$I$1125,2,FALSE)</f>
        <v>#REF!</v>
      </c>
      <c r="C674" s="9" t="str">
        <f>VLOOKUP(X674,[1]Proyectos!$B$2:$D$3,3,FALSE)</f>
        <v>CONSER</v>
      </c>
      <c r="D674" s="9" t="e">
        <f>VLOOKUP(#REF!,[1]Proyectos!$D$6:$E$9,2,FALSE)</f>
        <v>#REF!</v>
      </c>
      <c r="E674" s="9" t="e">
        <f>VLOOKUP(#REF!,[1]Proyectos!$B$12:$C$22,2,FALSE)</f>
        <v>#REF!</v>
      </c>
      <c r="F674" s="9" t="e">
        <f>VLOOKUP(#REF!,[1]Indi!$B$9:$C$36,2,FALSE)</f>
        <v>#REF!</v>
      </c>
      <c r="G674" s="9" t="str">
        <f>+IFERROR(IF(D674="MISIONAL",VLOOKUP(AC674,[1]Actividades!$B$12:$C$25,2,FALSE),IF(D674="TASAS",VLOOKUP(AC674,[1]Actividades!$B$26:$C$34,2,FALSE),IF(D674="MIPG",VLOOKUP(AC674,[1]Actividades!$B$35:$C$41,2,FALSE),IF(D674="INFRA",VLOOKUP(AC674,[1]Actividades!$B$42:$C$44,2,FALSE),"")))),"")</f>
        <v/>
      </c>
      <c r="H674" s="3"/>
      <c r="I674" s="7" t="s">
        <v>1710</v>
      </c>
      <c r="J674" s="10" t="s">
        <v>663</v>
      </c>
      <c r="K674" s="7" t="s">
        <v>164</v>
      </c>
      <c r="L674" s="7" t="s">
        <v>174</v>
      </c>
      <c r="M674" s="7" t="s">
        <v>103</v>
      </c>
      <c r="N674" s="145" t="s">
        <v>466</v>
      </c>
      <c r="O674" s="7" t="s">
        <v>7</v>
      </c>
      <c r="P674" s="7" t="s">
        <v>6</v>
      </c>
      <c r="Q674" s="146">
        <v>70550000</v>
      </c>
      <c r="R674" s="35"/>
      <c r="S674" s="8">
        <v>4760000</v>
      </c>
      <c r="T674" s="8"/>
      <c r="U674" s="8"/>
      <c r="V674" s="35">
        <f t="shared" si="44"/>
        <v>75310000</v>
      </c>
      <c r="W674" s="35">
        <f t="shared" si="45"/>
        <v>75310000</v>
      </c>
      <c r="X674" s="26" t="s">
        <v>465</v>
      </c>
      <c r="Y674" s="10" t="s">
        <v>19</v>
      </c>
      <c r="Z674" s="147">
        <v>202300000000060</v>
      </c>
      <c r="AA674" s="147" t="s">
        <v>24</v>
      </c>
      <c r="AB674" s="10" t="str">
        <f t="shared" si="43"/>
        <v>3202060</v>
      </c>
      <c r="AC674" s="10"/>
      <c r="AD674" s="10" t="s">
        <v>126</v>
      </c>
      <c r="AE674" s="3"/>
      <c r="AF674" s="3"/>
      <c r="AG674" s="3"/>
      <c r="AH674" s="3"/>
      <c r="AI674" s="3"/>
      <c r="AJ674" s="3"/>
      <c r="AK674" s="3"/>
      <c r="AL674" s="3"/>
      <c r="AM674" s="3"/>
      <c r="AN674" s="3"/>
      <c r="AO674" s="3"/>
      <c r="AP674" s="3"/>
      <c r="AQ674" s="3"/>
      <c r="AR674" s="3"/>
    </row>
    <row r="675" spans="1:44" ht="51" customHeight="1" x14ac:dyDescent="0.3">
      <c r="A675" s="9" t="s">
        <v>0</v>
      </c>
      <c r="B675" s="9" t="e">
        <f>VLOOKUP(#REF!,[1]Dpto!$G$2:$I$1125,2,FALSE)</f>
        <v>#REF!</v>
      </c>
      <c r="C675" s="9" t="str">
        <f>VLOOKUP(X675,[1]Proyectos!$B$2:$D$3,3,FALSE)</f>
        <v>CONSER</v>
      </c>
      <c r="D675" s="9" t="e">
        <f>VLOOKUP(#REF!,[1]Proyectos!$D$6:$E$9,2,FALSE)</f>
        <v>#REF!</v>
      </c>
      <c r="E675" s="9" t="e">
        <f>VLOOKUP(#REF!,[1]Proyectos!$B$12:$C$22,2,FALSE)</f>
        <v>#REF!</v>
      </c>
      <c r="F675" s="9" t="e">
        <f>VLOOKUP(#REF!,[1]Indi!$B$9:$C$36,2,FALSE)</f>
        <v>#REF!</v>
      </c>
      <c r="G675" s="9" t="str">
        <f>+IFERROR(IF(D675="MISIONAL",VLOOKUP(AC675,[1]Actividades!$B$12:$C$25,2,FALSE),IF(D675="TASAS",VLOOKUP(AC675,[1]Actividades!$B$26:$C$34,2,FALSE),IF(D675="MIPG",VLOOKUP(AC675,[1]Actividades!$B$35:$C$41,2,FALSE),IF(D675="INFRA",VLOOKUP(AC675,[1]Actividades!$B$42:$C$44,2,FALSE),"")))),"")</f>
        <v/>
      </c>
      <c r="H675" s="3"/>
      <c r="I675" s="7" t="s">
        <v>1138</v>
      </c>
      <c r="J675" s="10" t="s">
        <v>663</v>
      </c>
      <c r="K675" s="7" t="s">
        <v>164</v>
      </c>
      <c r="L675" s="7" t="s">
        <v>174</v>
      </c>
      <c r="M675" s="7" t="s">
        <v>13</v>
      </c>
      <c r="N675" s="145" t="s">
        <v>467</v>
      </c>
      <c r="O675" s="7" t="s">
        <v>7</v>
      </c>
      <c r="P675" s="7" t="s">
        <v>6</v>
      </c>
      <c r="Q675" s="146">
        <v>80000000</v>
      </c>
      <c r="R675" s="35"/>
      <c r="S675" s="8"/>
      <c r="T675" s="8"/>
      <c r="U675" s="8"/>
      <c r="V675" s="35">
        <f t="shared" si="44"/>
        <v>80000000</v>
      </c>
      <c r="W675" s="35">
        <f t="shared" si="45"/>
        <v>80000000</v>
      </c>
      <c r="X675" s="26" t="s">
        <v>465</v>
      </c>
      <c r="Y675" s="10" t="s">
        <v>19</v>
      </c>
      <c r="Z675" s="147">
        <v>202300000000060</v>
      </c>
      <c r="AA675" s="147" t="s">
        <v>24</v>
      </c>
      <c r="AB675" s="10" t="str">
        <f t="shared" si="43"/>
        <v>3202060</v>
      </c>
      <c r="AC675" s="10"/>
      <c r="AD675" s="10" t="s">
        <v>137</v>
      </c>
      <c r="AE675" s="3"/>
      <c r="AF675" s="3"/>
      <c r="AG675" s="3"/>
      <c r="AH675" s="3"/>
      <c r="AI675" s="3"/>
      <c r="AJ675" s="3"/>
      <c r="AK675" s="3"/>
      <c r="AL675" s="3"/>
      <c r="AM675" s="3"/>
      <c r="AN675" s="3"/>
      <c r="AO675" s="3"/>
      <c r="AP675" s="3"/>
      <c r="AQ675" s="3"/>
      <c r="AR675" s="3"/>
    </row>
    <row r="676" spans="1:44" ht="51" customHeight="1" x14ac:dyDescent="0.3">
      <c r="A676" s="9" t="s">
        <v>0</v>
      </c>
      <c r="B676" s="9" t="e">
        <f>VLOOKUP(#REF!,[1]Dpto!$G$2:$I$1125,2,FALSE)</f>
        <v>#REF!</v>
      </c>
      <c r="C676" s="9" t="str">
        <f>VLOOKUP(X676,[1]Proyectos!$B$2:$D$3,3,FALSE)</f>
        <v>CONSER</v>
      </c>
      <c r="D676" s="9" t="e">
        <f>VLOOKUP(#REF!,[1]Proyectos!$D$6:$E$9,2,FALSE)</f>
        <v>#REF!</v>
      </c>
      <c r="E676" s="9" t="e">
        <f>VLOOKUP(#REF!,[1]Proyectos!$B$12:$C$22,2,FALSE)</f>
        <v>#REF!</v>
      </c>
      <c r="F676" s="9" t="e">
        <f>VLOOKUP(AC676,[1]Indi!$B$9:$C$36,2,FALSE)</f>
        <v>#N/A</v>
      </c>
      <c r="G676" s="9" t="str">
        <f>+IFERROR(IF(D676="MISIONAL",VLOOKUP(#REF!,[1]Actividades!$B$12:$C$25,2,FALSE),IF(D676="TASAS",VLOOKUP(#REF!,[1]Actividades!$B$26:$C$34,2,FALSE),IF(D676="MIPG",VLOOKUP(#REF!,[1]Actividades!$B$35:$C$41,2,FALSE),IF(D676="INFRA",VLOOKUP(#REF!,[1]Actividades!$B$42:$C$44,2,FALSE),"")))),"")</f>
        <v/>
      </c>
      <c r="H676" s="3"/>
      <c r="I676" s="7" t="s">
        <v>1711</v>
      </c>
      <c r="J676" s="10" t="s">
        <v>663</v>
      </c>
      <c r="K676" s="7" t="s">
        <v>164</v>
      </c>
      <c r="L676" s="7" t="s">
        <v>173</v>
      </c>
      <c r="M676" s="7" t="s">
        <v>103</v>
      </c>
      <c r="N676" s="145" t="s">
        <v>466</v>
      </c>
      <c r="O676" s="7" t="s">
        <v>7</v>
      </c>
      <c r="P676" s="7" t="s">
        <v>6</v>
      </c>
      <c r="Q676" s="146">
        <v>22543500</v>
      </c>
      <c r="R676" s="35"/>
      <c r="S676" s="8">
        <v>2506950</v>
      </c>
      <c r="T676" s="8"/>
      <c r="U676" s="8"/>
      <c r="V676" s="35">
        <f t="shared" si="44"/>
        <v>25050450</v>
      </c>
      <c r="W676" s="35">
        <f t="shared" si="45"/>
        <v>25050450</v>
      </c>
      <c r="X676" s="26" t="s">
        <v>465</v>
      </c>
      <c r="Y676" s="10" t="s">
        <v>19</v>
      </c>
      <c r="Z676" s="147">
        <v>202300000000060</v>
      </c>
      <c r="AA676" s="147" t="s">
        <v>30</v>
      </c>
      <c r="AB676" s="10" t="str">
        <f t="shared" si="43"/>
        <v>3202008</v>
      </c>
      <c r="AC676" s="10"/>
      <c r="AD676" s="10" t="s">
        <v>123</v>
      </c>
      <c r="AE676" s="3"/>
      <c r="AF676" s="3"/>
      <c r="AG676" s="3"/>
      <c r="AH676" s="3"/>
      <c r="AI676" s="3"/>
      <c r="AJ676" s="3"/>
      <c r="AK676" s="3"/>
      <c r="AL676" s="3"/>
      <c r="AM676" s="3"/>
      <c r="AN676" s="3"/>
      <c r="AO676" s="3"/>
      <c r="AP676" s="3"/>
      <c r="AQ676" s="3"/>
      <c r="AR676" s="3"/>
    </row>
    <row r="677" spans="1:44" ht="51" customHeight="1" x14ac:dyDescent="0.3">
      <c r="A677" s="9" t="s">
        <v>0</v>
      </c>
      <c r="B677" s="9" t="e">
        <f>VLOOKUP(#REF!,[1]Dpto!$G$2:$I$1125,2,FALSE)</f>
        <v>#REF!</v>
      </c>
      <c r="C677" s="9" t="str">
        <f>VLOOKUP(X677,[1]Proyectos!$B$2:$D$3,3,FALSE)</f>
        <v>CONSER</v>
      </c>
      <c r="D677" s="9" t="e">
        <f>VLOOKUP(#REF!,[1]Proyectos!$D$6:$E$9,2,FALSE)</f>
        <v>#REF!</v>
      </c>
      <c r="E677" s="9" t="e">
        <f>VLOOKUP(#REF!,[1]Proyectos!$B$12:$C$22,2,FALSE)</f>
        <v>#REF!</v>
      </c>
      <c r="F677" s="9" t="e">
        <f>VLOOKUP(AC677,[1]Indi!$B$9:$C$36,2,FALSE)</f>
        <v>#N/A</v>
      </c>
      <c r="G677" s="9" t="str">
        <f>+IFERROR(IF(D677="MISIONAL",VLOOKUP(#REF!,[1]Actividades!$B$12:$C$25,2,FALSE),IF(D677="TASAS",VLOOKUP(#REF!,[1]Actividades!$B$26:$C$34,2,FALSE),IF(D677="MIPG",VLOOKUP(#REF!,[1]Actividades!$B$35:$C$41,2,FALSE),IF(D677="INFRA",VLOOKUP(#REF!,[1]Actividades!$B$42:$C$44,2,FALSE),"")))),"")</f>
        <v/>
      </c>
      <c r="H677" s="3"/>
      <c r="I677" s="7" t="s">
        <v>1140</v>
      </c>
      <c r="J677" s="10" t="s">
        <v>663</v>
      </c>
      <c r="K677" s="7" t="s">
        <v>164</v>
      </c>
      <c r="L677" s="7" t="s">
        <v>173</v>
      </c>
      <c r="M677" s="7" t="s">
        <v>13</v>
      </c>
      <c r="N677" s="145" t="s">
        <v>467</v>
      </c>
      <c r="O677" s="7" t="s">
        <v>7</v>
      </c>
      <c r="P677" s="7" t="s">
        <v>6</v>
      </c>
      <c r="Q677" s="146">
        <v>132377250</v>
      </c>
      <c r="R677" s="35">
        <v>3010667</v>
      </c>
      <c r="S677" s="8"/>
      <c r="T677" s="8"/>
      <c r="U677" s="8"/>
      <c r="V677" s="35">
        <f t="shared" si="44"/>
        <v>129366583</v>
      </c>
      <c r="W677" s="35">
        <f t="shared" si="45"/>
        <v>129366583</v>
      </c>
      <c r="X677" s="26" t="s">
        <v>465</v>
      </c>
      <c r="Y677" s="10" t="s">
        <v>19</v>
      </c>
      <c r="Z677" s="147">
        <v>202300000000060</v>
      </c>
      <c r="AA677" s="147" t="s">
        <v>30</v>
      </c>
      <c r="AB677" s="10" t="str">
        <f t="shared" si="43"/>
        <v>3202008</v>
      </c>
      <c r="AC677" s="10"/>
      <c r="AD677" s="10" t="s">
        <v>123</v>
      </c>
      <c r="AE677" s="3"/>
      <c r="AF677" s="3"/>
      <c r="AG677" s="3"/>
      <c r="AH677" s="3"/>
      <c r="AI677" s="3"/>
      <c r="AJ677" s="3"/>
      <c r="AK677" s="3"/>
      <c r="AL677" s="3"/>
      <c r="AM677" s="3"/>
      <c r="AN677" s="3"/>
      <c r="AO677" s="3"/>
      <c r="AP677" s="3"/>
      <c r="AQ677" s="3"/>
      <c r="AR677" s="3"/>
    </row>
    <row r="678" spans="1:44" ht="51" customHeight="1" x14ac:dyDescent="0.3">
      <c r="A678" s="9" t="s">
        <v>0</v>
      </c>
      <c r="B678" s="9" t="e">
        <f>VLOOKUP(#REF!,[1]Dpto!$G$2:$I$1125,2,FALSE)</f>
        <v>#REF!</v>
      </c>
      <c r="C678" s="9" t="str">
        <f>VLOOKUP(X678,[1]Proyectos!$B$2:$D$3,3,FALSE)</f>
        <v>CONSER</v>
      </c>
      <c r="D678" s="9" t="e">
        <f>VLOOKUP(#REF!,[1]Proyectos!$D$6:$E$9,2,FALSE)</f>
        <v>#REF!</v>
      </c>
      <c r="E678" s="9" t="e">
        <f>VLOOKUP(#REF!,[1]Proyectos!$B$12:$C$22,2,FALSE)</f>
        <v>#REF!</v>
      </c>
      <c r="F678" s="9" t="e">
        <f>VLOOKUP(AC678,[1]Indi!$B$9:$C$36,2,FALSE)</f>
        <v>#N/A</v>
      </c>
      <c r="G678" s="9" t="str">
        <f>+IFERROR(IF(D678="MISIONAL",VLOOKUP(#REF!,[1]Actividades!$B$12:$C$25,2,FALSE),IF(D678="TASAS",VLOOKUP(#REF!,[1]Actividades!$B$26:$C$34,2,FALSE),IF(D678="MIPG",VLOOKUP(#REF!,[1]Actividades!$B$35:$C$41,2,FALSE),IF(D678="INFRA",VLOOKUP(#REF!,[1]Actividades!$B$42:$C$44,2,FALSE),"")))),"")</f>
        <v/>
      </c>
      <c r="H678" s="3"/>
      <c r="I678" s="7" t="s">
        <v>1141</v>
      </c>
      <c r="J678" s="10" t="s">
        <v>663</v>
      </c>
      <c r="K678" s="7" t="s">
        <v>164</v>
      </c>
      <c r="L678" s="7" t="s">
        <v>173</v>
      </c>
      <c r="M678" s="7" t="s">
        <v>8</v>
      </c>
      <c r="N678" s="145" t="s">
        <v>467</v>
      </c>
      <c r="O678" s="7" t="s">
        <v>7</v>
      </c>
      <c r="P678" s="7" t="s">
        <v>6</v>
      </c>
      <c r="Q678" s="146">
        <v>56456000</v>
      </c>
      <c r="R678" s="35"/>
      <c r="S678" s="8"/>
      <c r="T678" s="8"/>
      <c r="U678" s="8"/>
      <c r="V678" s="35">
        <f t="shared" si="44"/>
        <v>56456000</v>
      </c>
      <c r="W678" s="35">
        <f t="shared" si="45"/>
        <v>56456000</v>
      </c>
      <c r="X678" s="26" t="s">
        <v>465</v>
      </c>
      <c r="Y678" s="10" t="s">
        <v>19</v>
      </c>
      <c r="Z678" s="147">
        <v>202300000000060</v>
      </c>
      <c r="AA678" s="147" t="s">
        <v>30</v>
      </c>
      <c r="AB678" s="10" t="str">
        <f t="shared" si="43"/>
        <v>3202008</v>
      </c>
      <c r="AC678" s="10"/>
      <c r="AD678" s="10" t="s">
        <v>123</v>
      </c>
      <c r="AE678" s="3"/>
      <c r="AF678" s="3"/>
      <c r="AG678" s="3"/>
      <c r="AH678" s="3"/>
      <c r="AI678" s="3"/>
      <c r="AJ678" s="3"/>
      <c r="AK678" s="3"/>
      <c r="AL678" s="3"/>
      <c r="AM678" s="3"/>
      <c r="AN678" s="3"/>
      <c r="AO678" s="3"/>
      <c r="AP678" s="3"/>
      <c r="AQ678" s="3"/>
      <c r="AR678" s="3"/>
    </row>
    <row r="679" spans="1:44" ht="51" customHeight="1" x14ac:dyDescent="0.3">
      <c r="A679" s="9" t="s">
        <v>0</v>
      </c>
      <c r="B679" s="9" t="e">
        <f>VLOOKUP(#REF!,[1]Dpto!$G$2:$I$1125,2,FALSE)</f>
        <v>#REF!</v>
      </c>
      <c r="C679" s="9" t="str">
        <f>VLOOKUP(X679,[1]Proyectos!$B$2:$D$3,3,FALSE)</f>
        <v>CONSER</v>
      </c>
      <c r="D679" s="9" t="e">
        <f>VLOOKUP(#REF!,[1]Proyectos!$D$6:$E$9,2,FALSE)</f>
        <v>#REF!</v>
      </c>
      <c r="E679" s="9" t="e">
        <f>VLOOKUP(#REF!,[1]Proyectos!$B$12:$C$22,2,FALSE)</f>
        <v>#REF!</v>
      </c>
      <c r="F679" s="9" t="e">
        <f>VLOOKUP(AC679,[1]Indi!$B$9:$C$36,2,FALSE)</f>
        <v>#N/A</v>
      </c>
      <c r="G679" s="9" t="str">
        <f>+IFERROR(IF(D679="MISIONAL",VLOOKUP(#REF!,[1]Actividades!$B$12:$C$25,2,FALSE),IF(D679="TASAS",VLOOKUP(#REF!,[1]Actividades!$B$26:$C$34,2,FALSE),IF(D679="MIPG",VLOOKUP(#REF!,[1]Actividades!$B$35:$C$41,2,FALSE),IF(D679="INFRA",VLOOKUP(#REF!,[1]Actividades!$B$42:$C$44,2,FALSE),"")))),"")</f>
        <v/>
      </c>
      <c r="H679" s="3"/>
      <c r="I679" s="7" t="s">
        <v>1142</v>
      </c>
      <c r="J679" s="10" t="s">
        <v>663</v>
      </c>
      <c r="K679" s="7" t="s">
        <v>164</v>
      </c>
      <c r="L679" s="7" t="s">
        <v>173</v>
      </c>
      <c r="M679" s="7" t="s">
        <v>13</v>
      </c>
      <c r="N679" s="145" t="s">
        <v>467</v>
      </c>
      <c r="O679" s="7" t="s">
        <v>7</v>
      </c>
      <c r="P679" s="7" t="s">
        <v>6</v>
      </c>
      <c r="Q679" s="146">
        <v>24820250</v>
      </c>
      <c r="R679" s="35"/>
      <c r="S679" s="8"/>
      <c r="T679" s="8"/>
      <c r="U679" s="8"/>
      <c r="V679" s="35">
        <f t="shared" si="44"/>
        <v>24820250</v>
      </c>
      <c r="W679" s="35">
        <f t="shared" si="45"/>
        <v>24820250</v>
      </c>
      <c r="X679" s="26" t="s">
        <v>465</v>
      </c>
      <c r="Y679" s="10" t="s">
        <v>19</v>
      </c>
      <c r="Z679" s="147">
        <v>202300000000060</v>
      </c>
      <c r="AA679" s="147" t="s">
        <v>30</v>
      </c>
      <c r="AB679" s="10" t="str">
        <f t="shared" si="43"/>
        <v>3202008</v>
      </c>
      <c r="AC679" s="10"/>
      <c r="AD679" s="10" t="s">
        <v>135</v>
      </c>
      <c r="AE679" s="3"/>
      <c r="AF679" s="3"/>
      <c r="AG679" s="3"/>
      <c r="AH679" s="3"/>
      <c r="AI679" s="3"/>
      <c r="AJ679" s="3"/>
      <c r="AK679" s="3"/>
      <c r="AL679" s="3"/>
      <c r="AM679" s="3"/>
      <c r="AN679" s="3"/>
      <c r="AO679" s="3"/>
      <c r="AP679" s="3"/>
      <c r="AQ679" s="3"/>
      <c r="AR679" s="3"/>
    </row>
    <row r="680" spans="1:44" ht="51" customHeight="1" x14ac:dyDescent="0.3">
      <c r="A680" s="9" t="s">
        <v>0</v>
      </c>
      <c r="B680" s="9" t="e">
        <f>VLOOKUP(#REF!,[1]Dpto!$G$2:$I$1125,2,FALSE)</f>
        <v>#REF!</v>
      </c>
      <c r="C680" s="9" t="str">
        <f>VLOOKUP(X680,[1]Proyectos!$B$2:$D$3,3,FALSE)</f>
        <v>CONSER</v>
      </c>
      <c r="D680" s="9" t="e">
        <f>VLOOKUP(#REF!,[1]Proyectos!$D$6:$E$9,2,FALSE)</f>
        <v>#REF!</v>
      </c>
      <c r="E680" s="9" t="e">
        <f>VLOOKUP(#REF!,[1]Proyectos!$B$12:$C$22,2,FALSE)</f>
        <v>#REF!</v>
      </c>
      <c r="F680" s="9" t="e">
        <f>VLOOKUP(#REF!,[1]Indi!$B$9:$C$36,2,FALSE)</f>
        <v>#REF!</v>
      </c>
      <c r="G680" s="9" t="str">
        <f>+IFERROR(IF(D680="MISIONAL",VLOOKUP(AC680,[1]Actividades!$B$12:$C$25,2,FALSE),IF(D680="TASAS",VLOOKUP(AC680,[1]Actividades!$B$26:$C$34,2,FALSE),IF(D680="MIPG",VLOOKUP(AC680,[1]Actividades!$B$35:$C$41,2,FALSE),IF(D680="INFRA",VLOOKUP(AC680,[1]Actividades!$B$42:$C$44,2,FALSE),"")))),"")</f>
        <v/>
      </c>
      <c r="H680" s="3"/>
      <c r="I680" s="7" t="s">
        <v>1143</v>
      </c>
      <c r="J680" s="10" t="s">
        <v>663</v>
      </c>
      <c r="K680" s="7" t="s">
        <v>164</v>
      </c>
      <c r="L680" s="7" t="s">
        <v>173</v>
      </c>
      <c r="M680" s="7" t="s">
        <v>8</v>
      </c>
      <c r="N680" s="7" t="s">
        <v>467</v>
      </c>
      <c r="O680" s="7" t="s">
        <v>7</v>
      </c>
      <c r="P680" s="7" t="s">
        <v>6</v>
      </c>
      <c r="Q680" s="146">
        <v>36820000</v>
      </c>
      <c r="R680" s="35"/>
      <c r="S680" s="8"/>
      <c r="T680" s="8"/>
      <c r="U680" s="8"/>
      <c r="V680" s="35">
        <f t="shared" si="44"/>
        <v>36820000</v>
      </c>
      <c r="W680" s="35">
        <f t="shared" si="45"/>
        <v>36820000</v>
      </c>
      <c r="X680" s="26" t="s">
        <v>465</v>
      </c>
      <c r="Y680" s="10" t="s">
        <v>19</v>
      </c>
      <c r="Z680" s="147">
        <v>202300000000060</v>
      </c>
      <c r="AA680" s="147" t="s">
        <v>30</v>
      </c>
      <c r="AB680" s="10" t="str">
        <f t="shared" si="43"/>
        <v>3202008</v>
      </c>
      <c r="AC680" s="10"/>
      <c r="AD680" s="10" t="s">
        <v>135</v>
      </c>
      <c r="AE680" s="3"/>
      <c r="AF680" s="3"/>
      <c r="AG680" s="3"/>
      <c r="AH680" s="3"/>
      <c r="AI680" s="3"/>
      <c r="AJ680" s="3"/>
      <c r="AK680" s="3"/>
      <c r="AL680" s="3"/>
      <c r="AM680" s="3"/>
      <c r="AN680" s="3"/>
      <c r="AO680" s="3"/>
      <c r="AP680" s="3"/>
      <c r="AQ680" s="3"/>
      <c r="AR680" s="3"/>
    </row>
    <row r="681" spans="1:44" ht="51" customHeight="1" x14ac:dyDescent="0.3">
      <c r="A681" s="9" t="s">
        <v>0</v>
      </c>
      <c r="B681" s="9" t="e">
        <f>VLOOKUP(#REF!,[1]Dpto!$G$2:$I$1125,2,FALSE)</f>
        <v>#REF!</v>
      </c>
      <c r="C681" s="9" t="str">
        <f>VLOOKUP(X681,[1]Proyectos!$B$2:$D$3,3,FALSE)</f>
        <v>CONSER</v>
      </c>
      <c r="D681" s="9" t="e">
        <f>VLOOKUP(#REF!,[1]Proyectos!$D$6:$E$9,2,FALSE)</f>
        <v>#REF!</v>
      </c>
      <c r="E681" s="9" t="e">
        <f>VLOOKUP(#REF!,[1]Proyectos!$B$12:$C$22,2,FALSE)</f>
        <v>#REF!</v>
      </c>
      <c r="F681" s="9" t="e">
        <f>VLOOKUP(#REF!,[1]Indi!$B$9:$C$36,2,FALSE)</f>
        <v>#REF!</v>
      </c>
      <c r="G681" s="9" t="str">
        <f>+IFERROR(IF(D681="MISIONAL",VLOOKUP(#REF!,[1]Actividades!$B$12:$C$25,2,FALSE),IF(D681="TASAS",VLOOKUP(#REF!,[1]Actividades!$B$26:$C$34,2,FALSE),IF(D681="MIPG",VLOOKUP(#REF!,[1]Actividades!$B$35:$C$41,2,FALSE),IF(D681="INFRA",VLOOKUP(#REF!,[1]Actividades!$B$42:$C$44,2,FALSE),"")))),"")</f>
        <v/>
      </c>
      <c r="H681" s="3"/>
      <c r="I681" s="7" t="s">
        <v>1712</v>
      </c>
      <c r="J681" s="10" t="s">
        <v>663</v>
      </c>
      <c r="K681" s="11" t="s">
        <v>164</v>
      </c>
      <c r="L681" s="7" t="s">
        <v>173</v>
      </c>
      <c r="M681" s="11" t="s">
        <v>103</v>
      </c>
      <c r="N681" s="11" t="s">
        <v>466</v>
      </c>
      <c r="O681" s="11" t="s">
        <v>7</v>
      </c>
      <c r="P681" s="11" t="s">
        <v>6</v>
      </c>
      <c r="Q681" s="146">
        <v>4000000</v>
      </c>
      <c r="R681" s="242">
        <v>4000000</v>
      </c>
      <c r="S681" s="8"/>
      <c r="T681" s="8"/>
      <c r="U681" s="8"/>
      <c r="V681" s="35">
        <f t="shared" si="44"/>
        <v>0</v>
      </c>
      <c r="W681" s="35">
        <f t="shared" si="45"/>
        <v>0</v>
      </c>
      <c r="X681" s="26" t="s">
        <v>465</v>
      </c>
      <c r="Y681" s="10" t="s">
        <v>19</v>
      </c>
      <c r="Z681" s="147">
        <v>202300000000060</v>
      </c>
      <c r="AA681" s="147" t="s">
        <v>30</v>
      </c>
      <c r="AB681" s="10" t="str">
        <f t="shared" si="43"/>
        <v>3202008</v>
      </c>
      <c r="AC681" s="10"/>
      <c r="AD681" s="10" t="s">
        <v>492</v>
      </c>
      <c r="AE681" s="3"/>
      <c r="AF681" s="3"/>
      <c r="AG681" s="3"/>
      <c r="AH681" s="3"/>
      <c r="AI681" s="3"/>
      <c r="AJ681" s="3"/>
      <c r="AK681" s="3"/>
      <c r="AL681" s="3"/>
      <c r="AM681" s="3"/>
      <c r="AN681" s="3"/>
      <c r="AO681" s="3"/>
      <c r="AP681" s="3"/>
      <c r="AQ681" s="3"/>
      <c r="AR681" s="3"/>
    </row>
    <row r="682" spans="1:44" ht="51" customHeight="1" x14ac:dyDescent="0.3">
      <c r="A682" s="9" t="s">
        <v>0</v>
      </c>
      <c r="B682" s="9" t="e">
        <f>VLOOKUP(#REF!,[1]Dpto!$G$2:$I$1125,2,FALSE)</f>
        <v>#REF!</v>
      </c>
      <c r="C682" s="9" t="str">
        <f>VLOOKUP(X682,[1]Proyectos!$B$2:$D$3,3,FALSE)</f>
        <v>CONSER</v>
      </c>
      <c r="D682" s="9" t="e">
        <f>VLOOKUP(#REF!,[1]Proyectos!$D$6:$E$9,2,FALSE)</f>
        <v>#REF!</v>
      </c>
      <c r="E682" s="9" t="e">
        <f>VLOOKUP(#REF!,[1]Proyectos!$B$12:$C$22,2,FALSE)</f>
        <v>#REF!</v>
      </c>
      <c r="F682" s="9" t="e">
        <f>VLOOKUP(#REF!,[1]Indi!$B$9:$C$36,2,FALSE)</f>
        <v>#REF!</v>
      </c>
      <c r="G682" s="9" t="str">
        <f>+IFERROR(IF(D682="MISIONAL",VLOOKUP(#REF!,[1]Actividades!$B$12:$C$25,2,FALSE),IF(D682="TASAS",VLOOKUP(#REF!,[1]Actividades!$B$26:$C$34,2,FALSE),IF(D682="MIPG",VLOOKUP(#REF!,[1]Actividades!$B$35:$C$41,2,FALSE),IF(D682="INFRA",VLOOKUP(#REF!,[1]Actividades!$B$42:$C$44,2,FALSE),"")))),"")</f>
        <v/>
      </c>
      <c r="H682" s="3"/>
      <c r="I682" s="7" t="s">
        <v>1713</v>
      </c>
      <c r="J682" s="10" t="s">
        <v>663</v>
      </c>
      <c r="K682" s="11" t="s">
        <v>164</v>
      </c>
      <c r="L682" s="7" t="s">
        <v>173</v>
      </c>
      <c r="M682" s="11" t="s">
        <v>103</v>
      </c>
      <c r="N682" s="145" t="s">
        <v>466</v>
      </c>
      <c r="O682" s="11" t="s">
        <v>7</v>
      </c>
      <c r="P682" s="11" t="s">
        <v>6</v>
      </c>
      <c r="Q682" s="146">
        <v>41463500</v>
      </c>
      <c r="R682" s="35"/>
      <c r="S682" s="8">
        <v>6524593</v>
      </c>
      <c r="T682" s="8"/>
      <c r="U682" s="8"/>
      <c r="V682" s="35">
        <f t="shared" si="44"/>
        <v>47988093</v>
      </c>
      <c r="W682" s="35">
        <f t="shared" si="45"/>
        <v>47988093</v>
      </c>
      <c r="X682" s="26" t="s">
        <v>465</v>
      </c>
      <c r="Y682" s="10" t="s">
        <v>19</v>
      </c>
      <c r="Z682" s="147">
        <v>202300000000060</v>
      </c>
      <c r="AA682" s="147" t="s">
        <v>493</v>
      </c>
      <c r="AB682" s="10" t="str">
        <f t="shared" si="43"/>
        <v>3202032</v>
      </c>
      <c r="AC682" s="10"/>
      <c r="AD682" s="10" t="s">
        <v>128</v>
      </c>
      <c r="AE682" s="3"/>
      <c r="AF682" s="3"/>
      <c r="AG682" s="3"/>
      <c r="AH682" s="3"/>
      <c r="AI682" s="3"/>
      <c r="AJ682" s="3"/>
      <c r="AK682" s="3"/>
      <c r="AL682" s="3"/>
      <c r="AM682" s="3"/>
      <c r="AN682" s="3"/>
      <c r="AO682" s="3"/>
      <c r="AP682" s="3"/>
      <c r="AQ682" s="3"/>
      <c r="AR682" s="3"/>
    </row>
    <row r="683" spans="1:44" ht="51" customHeight="1" x14ac:dyDescent="0.3">
      <c r="A683" s="9" t="s">
        <v>0</v>
      </c>
      <c r="B683" s="9" t="e">
        <f>VLOOKUP(#REF!,[1]Dpto!$G$2:$I$1125,2,FALSE)</f>
        <v>#REF!</v>
      </c>
      <c r="C683" s="9" t="str">
        <f>VLOOKUP(X683,[1]Proyectos!$B$2:$D$3,3,FALSE)</f>
        <v>CONSER</v>
      </c>
      <c r="D683" s="9" t="e">
        <f>VLOOKUP(#REF!,[1]Proyectos!$D$6:$E$9,2,FALSE)</f>
        <v>#REF!</v>
      </c>
      <c r="E683" s="9" t="e">
        <f>VLOOKUP(#REF!,[1]Proyectos!$B$12:$C$22,2,FALSE)</f>
        <v>#REF!</v>
      </c>
      <c r="F683" s="9" t="e">
        <f>VLOOKUP(#REF!,[1]Indi!$B$9:$C$36,2,FALSE)</f>
        <v>#REF!</v>
      </c>
      <c r="G683" s="9" t="str">
        <f>+IFERROR(IF(D683="MISIONAL",VLOOKUP(AC683,[1]Actividades!$B$12:$C$25,2,FALSE),IF(D683="TASAS",VLOOKUP(AC683,[1]Actividades!$B$26:$C$34,2,FALSE),IF(D683="MIPG",VLOOKUP(AC683,[1]Actividades!$B$35:$C$41,2,FALSE),IF(D683="INFRA",VLOOKUP(AC683,[1]Actividades!$B$42:$C$44,2,FALSE),"")))),"")</f>
        <v/>
      </c>
      <c r="H683" s="3"/>
      <c r="I683" s="7" t="s">
        <v>1146</v>
      </c>
      <c r="J683" s="10" t="s">
        <v>663</v>
      </c>
      <c r="K683" s="7" t="s">
        <v>164</v>
      </c>
      <c r="L683" s="7" t="s">
        <v>173</v>
      </c>
      <c r="M683" s="7" t="s">
        <v>13</v>
      </c>
      <c r="N683" s="10" t="s">
        <v>467</v>
      </c>
      <c r="O683" s="7" t="s">
        <v>7</v>
      </c>
      <c r="P683" s="7" t="s">
        <v>6</v>
      </c>
      <c r="Q683" s="146">
        <v>18340000</v>
      </c>
      <c r="R683" s="35"/>
      <c r="S683" s="8"/>
      <c r="T683" s="8"/>
      <c r="U683" s="8"/>
      <c r="V683" s="35">
        <f t="shared" si="44"/>
        <v>18340000</v>
      </c>
      <c r="W683" s="35">
        <f t="shared" si="45"/>
        <v>18340000</v>
      </c>
      <c r="X683" s="26" t="s">
        <v>465</v>
      </c>
      <c r="Y683" s="10" t="s">
        <v>19</v>
      </c>
      <c r="Z683" s="147">
        <v>202300000000060</v>
      </c>
      <c r="AA683" s="147" t="s">
        <v>493</v>
      </c>
      <c r="AB683" s="10" t="str">
        <f t="shared" si="43"/>
        <v>3202032</v>
      </c>
      <c r="AC683" s="10"/>
      <c r="AD683" s="10" t="s">
        <v>128</v>
      </c>
      <c r="AE683" s="3"/>
      <c r="AF683" s="3"/>
      <c r="AG683" s="3"/>
      <c r="AH683" s="3"/>
      <c r="AI683" s="3"/>
      <c r="AJ683" s="3"/>
      <c r="AK683" s="3"/>
      <c r="AL683" s="3"/>
      <c r="AM683" s="3"/>
      <c r="AN683" s="3"/>
      <c r="AO683" s="3"/>
      <c r="AP683" s="3"/>
      <c r="AQ683" s="3"/>
      <c r="AR683" s="3"/>
    </row>
    <row r="684" spans="1:44" ht="51" customHeight="1" x14ac:dyDescent="0.3">
      <c r="A684" s="9" t="s">
        <v>0</v>
      </c>
      <c r="B684" s="9" t="e">
        <f>VLOOKUP(#REF!,[1]Dpto!$G$2:$I$1125,2,FALSE)</f>
        <v>#REF!</v>
      </c>
      <c r="C684" s="9" t="str">
        <f>VLOOKUP(X684,[1]Proyectos!$B$2:$D$3,3,FALSE)</f>
        <v>CONSER</v>
      </c>
      <c r="D684" s="9" t="e">
        <f>VLOOKUP(#REF!,[1]Proyectos!$D$6:$E$9,2,FALSE)</f>
        <v>#REF!</v>
      </c>
      <c r="E684" s="9" t="e">
        <f>VLOOKUP(#REF!,[1]Proyectos!$B$12:$C$22,2,FALSE)</f>
        <v>#REF!</v>
      </c>
      <c r="F684" s="9" t="e">
        <f>VLOOKUP(#REF!,[1]Indi!$B$9:$C$36,2,FALSE)</f>
        <v>#REF!</v>
      </c>
      <c r="G684" s="9" t="str">
        <f>+IFERROR(IF(D684="MISIONAL",VLOOKUP(AC684,[1]Actividades!$B$12:$C$25,2,FALSE),IF(D684="TASAS",VLOOKUP(AC684,[1]Actividades!$B$26:$C$34,2,FALSE),IF(D684="MIPG",VLOOKUP(AC684,[1]Actividades!$B$35:$C$41,2,FALSE),IF(D684="INFRA",VLOOKUP(AC684,[1]Actividades!$B$42:$C$44,2,FALSE),"")))),"")</f>
        <v/>
      </c>
      <c r="H684" s="3"/>
      <c r="I684" s="7" t="s">
        <v>1147</v>
      </c>
      <c r="J684" s="10" t="s">
        <v>663</v>
      </c>
      <c r="K684" s="7" t="s">
        <v>164</v>
      </c>
      <c r="L684" s="7" t="s">
        <v>173</v>
      </c>
      <c r="M684" s="7" t="s">
        <v>8</v>
      </c>
      <c r="N684" s="10" t="s">
        <v>467</v>
      </c>
      <c r="O684" s="7" t="s">
        <v>7</v>
      </c>
      <c r="P684" s="7" t="s">
        <v>6</v>
      </c>
      <c r="Q684" s="146">
        <v>26771482</v>
      </c>
      <c r="R684" s="35"/>
      <c r="S684" s="8"/>
      <c r="T684" s="8"/>
      <c r="U684" s="8"/>
      <c r="V684" s="35">
        <f t="shared" si="44"/>
        <v>26771482</v>
      </c>
      <c r="W684" s="35">
        <f t="shared" si="45"/>
        <v>26771482</v>
      </c>
      <c r="X684" s="26" t="s">
        <v>465</v>
      </c>
      <c r="Y684" s="10" t="s">
        <v>19</v>
      </c>
      <c r="Z684" s="147">
        <v>202300000000060</v>
      </c>
      <c r="AA684" s="147" t="s">
        <v>493</v>
      </c>
      <c r="AB684" s="10" t="str">
        <f t="shared" si="43"/>
        <v>3202032</v>
      </c>
      <c r="AC684" s="10"/>
      <c r="AD684" s="10" t="s">
        <v>128</v>
      </c>
      <c r="AE684" s="3"/>
      <c r="AF684" s="3"/>
      <c r="AG684" s="3"/>
      <c r="AH684" s="3"/>
      <c r="AI684" s="3"/>
      <c r="AJ684" s="3"/>
      <c r="AK684" s="3"/>
      <c r="AL684" s="3"/>
      <c r="AM684" s="3"/>
      <c r="AN684" s="3"/>
      <c r="AO684" s="3"/>
      <c r="AP684" s="3"/>
      <c r="AQ684" s="3"/>
      <c r="AR684" s="3"/>
    </row>
    <row r="685" spans="1:44" ht="51" customHeight="1" x14ac:dyDescent="0.3">
      <c r="A685" s="9" t="s">
        <v>0</v>
      </c>
      <c r="B685" s="9" t="e">
        <f>VLOOKUP(#REF!,[1]Dpto!$G$2:$I$1125,2,FALSE)</f>
        <v>#REF!</v>
      </c>
      <c r="C685" s="9" t="str">
        <f>VLOOKUP(X685,[1]Proyectos!$B$2:$D$3,3,FALSE)</f>
        <v>CONSER</v>
      </c>
      <c r="D685" s="9" t="e">
        <f>VLOOKUP(#REF!,[1]Proyectos!$D$6:$E$9,2,FALSE)</f>
        <v>#REF!</v>
      </c>
      <c r="E685" s="9" t="e">
        <f>VLOOKUP(#REF!,[1]Proyectos!$B$12:$C$22,2,FALSE)</f>
        <v>#REF!</v>
      </c>
      <c r="F685" s="9" t="e">
        <f>VLOOKUP(#REF!,[1]Indi!$B$9:$C$36,2,FALSE)</f>
        <v>#REF!</v>
      </c>
      <c r="G685" s="9" t="str">
        <f>+IFERROR(IF(D685="MISIONAL",VLOOKUP(AC685,[1]Actividades!$B$12:$C$25,2,FALSE),IF(D685="TASAS",VLOOKUP(AC685,[1]Actividades!$B$26:$C$34,2,FALSE),IF(D685="MIPG",VLOOKUP(AC685,[1]Actividades!$B$35:$C$41,2,FALSE),IF(D685="INFRA",VLOOKUP(AC685,[1]Actividades!$B$42:$C$44,2,FALSE),"")))),"")</f>
        <v/>
      </c>
      <c r="H685" s="3"/>
      <c r="I685" s="7" t="s">
        <v>1714</v>
      </c>
      <c r="J685" s="10" t="s">
        <v>663</v>
      </c>
      <c r="K685" s="7" t="s">
        <v>164</v>
      </c>
      <c r="L685" s="7" t="s">
        <v>172</v>
      </c>
      <c r="M685" s="7" t="s">
        <v>103</v>
      </c>
      <c r="N685" s="10" t="s">
        <v>466</v>
      </c>
      <c r="O685" s="7" t="s">
        <v>7</v>
      </c>
      <c r="P685" s="7" t="s">
        <v>6</v>
      </c>
      <c r="Q685" s="146">
        <v>145740000</v>
      </c>
      <c r="R685" s="35"/>
      <c r="S685" s="8">
        <v>11433260</v>
      </c>
      <c r="T685" s="8"/>
      <c r="U685" s="8"/>
      <c r="V685" s="35">
        <f t="shared" si="44"/>
        <v>157173260</v>
      </c>
      <c r="W685" s="35">
        <f t="shared" si="45"/>
        <v>157173260</v>
      </c>
      <c r="X685" s="26" t="s">
        <v>465</v>
      </c>
      <c r="Y685" s="10" t="s">
        <v>19</v>
      </c>
      <c r="Z685" s="147">
        <v>202300000000060</v>
      </c>
      <c r="AA685" s="147" t="s">
        <v>30</v>
      </c>
      <c r="AB685" s="10" t="str">
        <f t="shared" si="43"/>
        <v>3202008</v>
      </c>
      <c r="AC685" s="10"/>
      <c r="AD685" s="10" t="s">
        <v>123</v>
      </c>
      <c r="AE685" s="3"/>
      <c r="AF685" s="3"/>
      <c r="AG685" s="3"/>
      <c r="AH685" s="3"/>
      <c r="AI685" s="3"/>
      <c r="AJ685" s="3"/>
      <c r="AK685" s="3"/>
      <c r="AL685" s="3"/>
      <c r="AM685" s="3"/>
      <c r="AN685" s="3"/>
      <c r="AO685" s="3"/>
      <c r="AP685" s="3"/>
      <c r="AQ685" s="3"/>
      <c r="AR685" s="3"/>
    </row>
    <row r="686" spans="1:44" ht="51" customHeight="1" x14ac:dyDescent="0.3">
      <c r="A686" s="9" t="s">
        <v>0</v>
      </c>
      <c r="B686" s="9" t="e">
        <f>VLOOKUP(#REF!,[1]Dpto!$G$2:$I$1125,2,FALSE)</f>
        <v>#REF!</v>
      </c>
      <c r="C686" s="9" t="str">
        <f>VLOOKUP(X686,[1]Proyectos!$B$2:$D$3,3,FALSE)</f>
        <v>CONSER</v>
      </c>
      <c r="D686" s="9" t="e">
        <f>VLOOKUP(#REF!,[1]Proyectos!$D$6:$E$9,2,FALSE)</f>
        <v>#REF!</v>
      </c>
      <c r="E686" s="9" t="e">
        <f>VLOOKUP(#REF!,[1]Proyectos!$B$12:$C$22,2,FALSE)</f>
        <v>#REF!</v>
      </c>
      <c r="F686" s="9" t="e">
        <f>VLOOKUP(#REF!,[1]Indi!$B$9:$C$36,2,FALSE)</f>
        <v>#REF!</v>
      </c>
      <c r="G686" s="9" t="str">
        <f>+IFERROR(IF(D686="MISIONAL",VLOOKUP(AC686,[1]Actividades!$B$12:$C$25,2,FALSE),IF(D686="TASAS",VLOOKUP(AC686,[1]Actividades!$B$26:$C$34,2,FALSE),IF(D686="MIPG",VLOOKUP(AC686,[1]Actividades!$B$35:$C$41,2,FALSE),IF(D686="INFRA",VLOOKUP(AC686,[1]Actividades!$B$42:$C$44,2,FALSE),"")))),"")</f>
        <v/>
      </c>
      <c r="H686" s="3"/>
      <c r="I686" s="7" t="s">
        <v>1149</v>
      </c>
      <c r="J686" s="10" t="s">
        <v>663</v>
      </c>
      <c r="K686" s="7" t="s">
        <v>164</v>
      </c>
      <c r="L686" s="7" t="s">
        <v>172</v>
      </c>
      <c r="M686" s="7" t="s">
        <v>13</v>
      </c>
      <c r="N686" s="145" t="s">
        <v>467</v>
      </c>
      <c r="O686" s="7" t="s">
        <v>7</v>
      </c>
      <c r="P686" s="7" t="s">
        <v>6</v>
      </c>
      <c r="Q686" s="146">
        <v>30000000</v>
      </c>
      <c r="R686" s="35"/>
      <c r="S686" s="8"/>
      <c r="T686" s="8"/>
      <c r="U686" s="8"/>
      <c r="V686" s="35">
        <f t="shared" si="44"/>
        <v>30000000</v>
      </c>
      <c r="W686" s="35">
        <f t="shared" si="45"/>
        <v>30000000</v>
      </c>
      <c r="X686" s="26" t="s">
        <v>465</v>
      </c>
      <c r="Y686" s="10" t="s">
        <v>19</v>
      </c>
      <c r="Z686" s="147">
        <v>202300000000060</v>
      </c>
      <c r="AA686" s="147" t="s">
        <v>30</v>
      </c>
      <c r="AB686" s="10" t="str">
        <f t="shared" si="43"/>
        <v>3202008</v>
      </c>
      <c r="AC686" s="10"/>
      <c r="AD686" s="10" t="s">
        <v>123</v>
      </c>
      <c r="AE686" s="3"/>
      <c r="AF686" s="3"/>
      <c r="AG686" s="3"/>
      <c r="AH686" s="3"/>
      <c r="AI686" s="3"/>
      <c r="AJ686" s="3"/>
      <c r="AK686" s="3"/>
      <c r="AL686" s="3"/>
      <c r="AM686" s="3"/>
      <c r="AN686" s="3"/>
      <c r="AO686" s="3"/>
      <c r="AP686" s="3"/>
      <c r="AQ686" s="3"/>
      <c r="AR686" s="3"/>
    </row>
    <row r="687" spans="1:44" ht="51" customHeight="1" x14ac:dyDescent="0.3">
      <c r="A687" s="9" t="s">
        <v>0</v>
      </c>
      <c r="B687" s="9" t="e">
        <f>VLOOKUP(#REF!,[1]Dpto!$G$2:$I$1125,2,FALSE)</f>
        <v>#REF!</v>
      </c>
      <c r="C687" s="9" t="str">
        <f>VLOOKUP(X687,[1]Proyectos!$B$2:$D$3,3,FALSE)</f>
        <v>CONSER</v>
      </c>
      <c r="D687" s="9" t="e">
        <f>VLOOKUP(#REF!,[1]Proyectos!$D$6:$E$9,2,FALSE)</f>
        <v>#REF!</v>
      </c>
      <c r="E687" s="9" t="e">
        <f>VLOOKUP(#REF!,[1]Proyectos!$B$12:$C$22,2,FALSE)</f>
        <v>#REF!</v>
      </c>
      <c r="F687" s="9" t="e">
        <f>VLOOKUP(#REF!,[1]Indi!$B$9:$C$36,2,FALSE)</f>
        <v>#REF!</v>
      </c>
      <c r="G687" s="9" t="str">
        <f>+IFERROR(IF(D687="MISIONAL",VLOOKUP(AC687,[1]Actividades!$B$12:$C$25,2,FALSE),IF(D687="TASAS",VLOOKUP(AC687,[1]Actividades!$B$26:$C$34,2,FALSE),IF(D687="MIPG",VLOOKUP(AC687,[1]Actividades!$B$35:$C$41,2,FALSE),IF(D687="INFRA",VLOOKUP(AC687,[1]Actividades!$B$42:$C$44,2,FALSE),"")))),"")</f>
        <v/>
      </c>
      <c r="H687" s="3"/>
      <c r="I687" s="7" t="s">
        <v>1150</v>
      </c>
      <c r="J687" s="10" t="s">
        <v>663</v>
      </c>
      <c r="K687" s="7" t="s">
        <v>164</v>
      </c>
      <c r="L687" s="7" t="s">
        <v>172</v>
      </c>
      <c r="M687" s="7" t="s">
        <v>8</v>
      </c>
      <c r="N687" s="145" t="s">
        <v>467</v>
      </c>
      <c r="O687" s="7" t="s">
        <v>7</v>
      </c>
      <c r="P687" s="7" t="s">
        <v>6</v>
      </c>
      <c r="Q687" s="146">
        <v>193011000</v>
      </c>
      <c r="R687" s="35"/>
      <c r="S687" s="8"/>
      <c r="T687" s="8"/>
      <c r="U687" s="8"/>
      <c r="V687" s="35">
        <f t="shared" si="44"/>
        <v>193011000</v>
      </c>
      <c r="W687" s="35">
        <f t="shared" si="45"/>
        <v>193011000</v>
      </c>
      <c r="X687" s="26" t="s">
        <v>465</v>
      </c>
      <c r="Y687" s="10" t="s">
        <v>19</v>
      </c>
      <c r="Z687" s="147">
        <v>202300000000060</v>
      </c>
      <c r="AA687" s="147" t="s">
        <v>30</v>
      </c>
      <c r="AB687" s="10" t="str">
        <f t="shared" si="43"/>
        <v>3202008</v>
      </c>
      <c r="AC687" s="10"/>
      <c r="AD687" s="10" t="s">
        <v>123</v>
      </c>
      <c r="AE687" s="3"/>
      <c r="AF687" s="3"/>
      <c r="AG687" s="3"/>
      <c r="AH687" s="3"/>
      <c r="AI687" s="3"/>
      <c r="AJ687" s="3"/>
      <c r="AK687" s="3"/>
      <c r="AL687" s="3"/>
      <c r="AM687" s="3"/>
      <c r="AN687" s="3"/>
      <c r="AO687" s="3"/>
      <c r="AP687" s="3"/>
      <c r="AQ687" s="3"/>
      <c r="AR687" s="3"/>
    </row>
    <row r="688" spans="1:44" ht="51" customHeight="1" x14ac:dyDescent="0.3">
      <c r="A688" s="9" t="s">
        <v>0</v>
      </c>
      <c r="B688" s="9" t="e">
        <f>VLOOKUP(#REF!,[1]Dpto!$G$2:$I$1125,2,FALSE)</f>
        <v>#REF!</v>
      </c>
      <c r="C688" s="9" t="str">
        <f>VLOOKUP(X688,[1]Proyectos!$B$2:$D$3,3,FALSE)</f>
        <v>CONSER</v>
      </c>
      <c r="D688" s="9" t="e">
        <f>VLOOKUP(#REF!,[1]Proyectos!$D$6:$E$9,2,FALSE)</f>
        <v>#REF!</v>
      </c>
      <c r="E688" s="9" t="e">
        <f>VLOOKUP(#REF!,[1]Proyectos!$B$12:$C$22,2,FALSE)</f>
        <v>#REF!</v>
      </c>
      <c r="F688" s="9" t="e">
        <f>VLOOKUP(#REF!,[1]Indi!$B$9:$C$36,2,FALSE)</f>
        <v>#REF!</v>
      </c>
      <c r="G688" s="9" t="str">
        <f>+IFERROR(IF(D688="MISIONAL",VLOOKUP(AC688,[1]Actividades!$B$12:$C$25,2,FALSE),IF(D688="TASAS",VLOOKUP(AC688,[1]Actividades!$B$26:$C$34,2,FALSE),IF(D688="MIPG",VLOOKUP(AC688,[1]Actividades!$B$35:$C$41,2,FALSE),IF(D688="INFRA",VLOOKUP(AC688,[1]Actividades!$B$42:$C$44,2,FALSE),"")))),"")</f>
        <v/>
      </c>
      <c r="H688" s="3"/>
      <c r="I688" s="7" t="s">
        <v>1715</v>
      </c>
      <c r="J688" s="10" t="s">
        <v>663</v>
      </c>
      <c r="K688" s="7" t="s">
        <v>164</v>
      </c>
      <c r="L688" s="7" t="s">
        <v>172</v>
      </c>
      <c r="M688" s="7" t="s">
        <v>103</v>
      </c>
      <c r="N688" s="145" t="s">
        <v>466</v>
      </c>
      <c r="O688" s="7" t="s">
        <v>7</v>
      </c>
      <c r="P688" s="7" t="s">
        <v>6</v>
      </c>
      <c r="Q688" s="146">
        <v>30000000</v>
      </c>
      <c r="R688" s="242">
        <v>30000000</v>
      </c>
      <c r="S688" s="8"/>
      <c r="T688" s="8"/>
      <c r="U688" s="8"/>
      <c r="V688" s="35">
        <f t="shared" si="44"/>
        <v>0</v>
      </c>
      <c r="W688" s="35">
        <f t="shared" si="45"/>
        <v>0</v>
      </c>
      <c r="X688" s="26" t="s">
        <v>465</v>
      </c>
      <c r="Y688" s="10" t="s">
        <v>19</v>
      </c>
      <c r="Z688" s="147">
        <v>202300000000060</v>
      </c>
      <c r="AA688" s="147" t="s">
        <v>30</v>
      </c>
      <c r="AB688" s="10" t="str">
        <f t="shared" si="43"/>
        <v>3202008</v>
      </c>
      <c r="AC688" s="10"/>
      <c r="AD688" s="10" t="s">
        <v>135</v>
      </c>
      <c r="AE688" s="3"/>
      <c r="AF688" s="3"/>
      <c r="AG688" s="3"/>
      <c r="AH688" s="3"/>
      <c r="AI688" s="3"/>
      <c r="AJ688" s="3"/>
      <c r="AK688" s="3"/>
      <c r="AL688" s="3"/>
      <c r="AM688" s="3"/>
      <c r="AN688" s="3"/>
      <c r="AO688" s="3"/>
      <c r="AP688" s="3"/>
      <c r="AQ688" s="3"/>
      <c r="AR688" s="3"/>
    </row>
    <row r="689" spans="1:44" ht="51" customHeight="1" x14ac:dyDescent="0.3">
      <c r="A689" s="9" t="s">
        <v>0</v>
      </c>
      <c r="B689" s="9" t="e">
        <f>VLOOKUP(#REF!,[1]Dpto!$G$2:$I$1125,2,FALSE)</f>
        <v>#REF!</v>
      </c>
      <c r="C689" s="9" t="str">
        <f>VLOOKUP(X689,[1]Proyectos!$B$2:$D$3,3,FALSE)</f>
        <v>CONSER</v>
      </c>
      <c r="D689" s="9" t="e">
        <f>VLOOKUP(#REF!,[1]Proyectos!$D$6:$E$9,2,FALSE)</f>
        <v>#REF!</v>
      </c>
      <c r="E689" s="9" t="e">
        <f>VLOOKUP(#REF!,[1]Proyectos!$B$12:$C$22,2,FALSE)</f>
        <v>#REF!</v>
      </c>
      <c r="F689" s="9" t="e">
        <f>VLOOKUP(#REF!,[1]Indi!$B$9:$C$36,2,FALSE)</f>
        <v>#REF!</v>
      </c>
      <c r="G689" s="9" t="str">
        <f>+IFERROR(IF(D689="MISIONAL",VLOOKUP(AC689,[1]Actividades!$B$12:$C$25,2,FALSE),IF(D689="TASAS",VLOOKUP(AC689,[1]Actividades!$B$26:$C$34,2,FALSE),IF(D689="MIPG",VLOOKUP(AC689,[1]Actividades!$B$35:$C$41,2,FALSE),IF(D689="INFRA",VLOOKUP(AC689,[1]Actividades!$B$42:$C$44,2,FALSE),"")))),"")</f>
        <v/>
      </c>
      <c r="H689" s="3"/>
      <c r="I689" s="7" t="s">
        <v>1152</v>
      </c>
      <c r="J689" s="10" t="s">
        <v>663</v>
      </c>
      <c r="K689" s="7" t="s">
        <v>164</v>
      </c>
      <c r="L689" s="7" t="s">
        <v>172</v>
      </c>
      <c r="M689" s="7" t="s">
        <v>8</v>
      </c>
      <c r="N689" s="145" t="s">
        <v>467</v>
      </c>
      <c r="O689" s="7" t="s">
        <v>7</v>
      </c>
      <c r="P689" s="7" t="s">
        <v>6</v>
      </c>
      <c r="Q689" s="146">
        <v>150523500</v>
      </c>
      <c r="R689" s="35">
        <v>263901</v>
      </c>
      <c r="S689" s="8"/>
      <c r="T689" s="8"/>
      <c r="U689" s="8"/>
      <c r="V689" s="35">
        <f t="shared" si="44"/>
        <v>150259599</v>
      </c>
      <c r="W689" s="35">
        <f t="shared" si="45"/>
        <v>150259599</v>
      </c>
      <c r="X689" s="26" t="s">
        <v>465</v>
      </c>
      <c r="Y689" s="10" t="s">
        <v>19</v>
      </c>
      <c r="Z689" s="147">
        <v>202300000000060</v>
      </c>
      <c r="AA689" s="147" t="s">
        <v>30</v>
      </c>
      <c r="AB689" s="10" t="str">
        <f t="shared" si="43"/>
        <v>3202008</v>
      </c>
      <c r="AC689" s="10"/>
      <c r="AD689" s="10" t="s">
        <v>135</v>
      </c>
      <c r="AE689" s="3"/>
      <c r="AF689" s="3"/>
      <c r="AG689" s="3"/>
      <c r="AH689" s="3"/>
      <c r="AI689" s="3"/>
      <c r="AJ689" s="3"/>
      <c r="AK689" s="3"/>
      <c r="AL689" s="3"/>
      <c r="AM689" s="3"/>
      <c r="AN689" s="3"/>
      <c r="AO689" s="3"/>
      <c r="AP689" s="3"/>
      <c r="AQ689" s="3"/>
      <c r="AR689" s="3"/>
    </row>
    <row r="690" spans="1:44" ht="51" customHeight="1" x14ac:dyDescent="0.3">
      <c r="A690" s="9" t="s">
        <v>0</v>
      </c>
      <c r="B690" s="9" t="e">
        <f>VLOOKUP(#REF!,[1]Dpto!$G$2:$I$1125,2,FALSE)</f>
        <v>#REF!</v>
      </c>
      <c r="C690" s="9" t="str">
        <f>VLOOKUP(X690,[1]Proyectos!$B$2:$D$3,3,FALSE)</f>
        <v>CONSER</v>
      </c>
      <c r="D690" s="9" t="e">
        <f>VLOOKUP(#REF!,[1]Proyectos!$D$6:$E$9,2,FALSE)</f>
        <v>#REF!</v>
      </c>
      <c r="E690" s="9" t="e">
        <f>VLOOKUP(#REF!,[1]Proyectos!$B$12:$C$22,2,FALSE)</f>
        <v>#REF!</v>
      </c>
      <c r="F690" s="9" t="e">
        <f>VLOOKUP(#REF!,[1]Indi!$B$9:$C$36,2,FALSE)</f>
        <v>#REF!</v>
      </c>
      <c r="G690" s="9" t="str">
        <f>+IFERROR(IF(D690="MISIONAL",VLOOKUP(AC690,[1]Actividades!$B$12:$C$25,2,FALSE),IF(D690="TASAS",VLOOKUP(AC690,[1]Actividades!$B$26:$C$34,2,FALSE),IF(D690="MIPG",VLOOKUP(AC690,[1]Actividades!$B$35:$C$41,2,FALSE),IF(D690="INFRA",VLOOKUP(AC690,[1]Actividades!$B$42:$C$44,2,FALSE),"")))),"")</f>
        <v/>
      </c>
      <c r="H690" s="3"/>
      <c r="I690" s="7" t="s">
        <v>1716</v>
      </c>
      <c r="J690" s="10" t="s">
        <v>663</v>
      </c>
      <c r="K690" s="7" t="s">
        <v>164</v>
      </c>
      <c r="L690" s="7" t="s">
        <v>172</v>
      </c>
      <c r="M690" s="7" t="s">
        <v>103</v>
      </c>
      <c r="N690" s="145" t="s">
        <v>466</v>
      </c>
      <c r="O690" s="7" t="s">
        <v>7</v>
      </c>
      <c r="P690" s="7" t="s">
        <v>6</v>
      </c>
      <c r="Q690" s="146">
        <v>197536500</v>
      </c>
      <c r="R690" s="35"/>
      <c r="S690" s="8">
        <v>25755636</v>
      </c>
      <c r="T690" s="8"/>
      <c r="U690" s="8"/>
      <c r="V690" s="35">
        <f t="shared" si="44"/>
        <v>223292136</v>
      </c>
      <c r="W690" s="35">
        <f t="shared" si="45"/>
        <v>223292136</v>
      </c>
      <c r="X690" s="26" t="s">
        <v>465</v>
      </c>
      <c r="Y690" s="10" t="s">
        <v>19</v>
      </c>
      <c r="Z690" s="147">
        <v>202300000000060</v>
      </c>
      <c r="AA690" s="147" t="s">
        <v>493</v>
      </c>
      <c r="AB690" s="10" t="str">
        <f t="shared" si="43"/>
        <v>3202032</v>
      </c>
      <c r="AC690" s="10"/>
      <c r="AD690" s="10" t="s">
        <v>128</v>
      </c>
      <c r="AE690" s="3"/>
      <c r="AF690" s="3"/>
      <c r="AG690" s="3"/>
      <c r="AH690" s="3"/>
      <c r="AI690" s="3"/>
      <c r="AJ690" s="3"/>
      <c r="AK690" s="3"/>
      <c r="AL690" s="3"/>
      <c r="AM690" s="3"/>
      <c r="AN690" s="3"/>
      <c r="AO690" s="3"/>
      <c r="AP690" s="3"/>
      <c r="AQ690" s="3"/>
      <c r="AR690" s="3"/>
    </row>
    <row r="691" spans="1:44" ht="51" customHeight="1" x14ac:dyDescent="0.3">
      <c r="A691" s="9" t="s">
        <v>0</v>
      </c>
      <c r="B691" s="9" t="e">
        <f>VLOOKUP(#REF!,[1]Dpto!$G$2:$I$1125,2,FALSE)</f>
        <v>#REF!</v>
      </c>
      <c r="C691" s="9" t="str">
        <f>VLOOKUP(X691,[1]Proyectos!$B$2:$D$3,3,FALSE)</f>
        <v>CONSER</v>
      </c>
      <c r="D691" s="9" t="e">
        <f>VLOOKUP(#REF!,[1]Proyectos!$D$6:$E$9,2,FALSE)</f>
        <v>#REF!</v>
      </c>
      <c r="E691" s="9" t="e">
        <f>VLOOKUP(#REF!,[1]Proyectos!$B$12:$C$22,2,FALSE)</f>
        <v>#REF!</v>
      </c>
      <c r="F691" s="9" t="e">
        <f>VLOOKUP(#REF!,[1]Indi!$B$9:$C$36,2,FALSE)</f>
        <v>#REF!</v>
      </c>
      <c r="G691" s="9" t="str">
        <f>+IFERROR(IF(D691="MISIONAL",VLOOKUP(AC691,[1]Actividades!$B$12:$C$25,2,FALSE),IF(D691="TASAS",VLOOKUP(AC691,[1]Actividades!$B$26:$C$34,2,FALSE),IF(D691="MIPG",VLOOKUP(AC691,[1]Actividades!$B$35:$C$41,2,FALSE),IF(D691="INFRA",VLOOKUP(AC691,[1]Actividades!$B$42:$C$44,2,FALSE),"")))),"")</f>
        <v/>
      </c>
      <c r="H691" s="3"/>
      <c r="I691" s="7" t="s">
        <v>1154</v>
      </c>
      <c r="J691" s="10" t="s">
        <v>663</v>
      </c>
      <c r="K691" s="7" t="s">
        <v>164</v>
      </c>
      <c r="L691" s="7" t="s">
        <v>172</v>
      </c>
      <c r="M691" s="7" t="s">
        <v>13</v>
      </c>
      <c r="N691" s="7" t="s">
        <v>467</v>
      </c>
      <c r="O691" s="7" t="s">
        <v>7</v>
      </c>
      <c r="P691" s="7" t="s">
        <v>6</v>
      </c>
      <c r="Q691" s="146">
        <v>125000000</v>
      </c>
      <c r="R691" s="35"/>
      <c r="S691" s="8"/>
      <c r="T691" s="8"/>
      <c r="U691" s="8"/>
      <c r="V691" s="35">
        <f t="shared" si="44"/>
        <v>125000000</v>
      </c>
      <c r="W691" s="35">
        <f t="shared" si="45"/>
        <v>125000000</v>
      </c>
      <c r="X691" s="26" t="s">
        <v>465</v>
      </c>
      <c r="Y691" s="10" t="s">
        <v>19</v>
      </c>
      <c r="Z691" s="147">
        <v>202300000000060</v>
      </c>
      <c r="AA691" s="147" t="s">
        <v>493</v>
      </c>
      <c r="AB691" s="10" t="str">
        <f t="shared" si="43"/>
        <v>3202032</v>
      </c>
      <c r="AC691" s="10"/>
      <c r="AD691" s="10" t="s">
        <v>128</v>
      </c>
      <c r="AE691" s="3"/>
      <c r="AF691" s="3"/>
      <c r="AG691" s="3"/>
      <c r="AH691" s="3"/>
      <c r="AI691" s="3"/>
      <c r="AJ691" s="3"/>
      <c r="AK691" s="3"/>
      <c r="AL691" s="3"/>
      <c r="AM691" s="3"/>
      <c r="AN691" s="3"/>
      <c r="AO691" s="3"/>
      <c r="AP691" s="3"/>
      <c r="AQ691" s="3"/>
      <c r="AR691" s="3"/>
    </row>
    <row r="692" spans="1:44" ht="51" customHeight="1" x14ac:dyDescent="0.3">
      <c r="A692" s="9" t="s">
        <v>0</v>
      </c>
      <c r="B692" s="9" t="e">
        <f>VLOOKUP(#REF!,[1]Dpto!$G$2:$I$1125,2,FALSE)</f>
        <v>#REF!</v>
      </c>
      <c r="C692" s="9" t="str">
        <f>VLOOKUP(X692,[1]Proyectos!$B$2:$D$3,3,FALSE)</f>
        <v>CONSER</v>
      </c>
      <c r="D692" s="9" t="e">
        <f>VLOOKUP(#REF!,[1]Proyectos!$D$6:$E$9,2,FALSE)</f>
        <v>#REF!</v>
      </c>
      <c r="E692" s="9" t="e">
        <f>VLOOKUP(#REF!,[1]Proyectos!$B$12:$C$22,2,FALSE)</f>
        <v>#REF!</v>
      </c>
      <c r="F692" s="9" t="e">
        <f>VLOOKUP(#REF!,[1]Indi!$B$9:$C$36,2,FALSE)</f>
        <v>#REF!</v>
      </c>
      <c r="G692" s="9" t="str">
        <f>+IFERROR(IF(D692="MISIONAL",VLOOKUP(AC692,[1]Actividades!$B$12:$C$25,2,FALSE),IF(D692="TASAS",VLOOKUP(AC692,[1]Actividades!$B$26:$C$34,2,FALSE),IF(D692="MIPG",VLOOKUP(AC692,[1]Actividades!$B$35:$C$41,2,FALSE),IF(D692="INFRA",VLOOKUP(AC692,[1]Actividades!$B$42:$C$44,2,FALSE),"")))),"")</f>
        <v/>
      </c>
      <c r="H692" s="3"/>
      <c r="I692" s="7" t="s">
        <v>1155</v>
      </c>
      <c r="J692" s="10" t="s">
        <v>663</v>
      </c>
      <c r="K692" s="7" t="s">
        <v>164</v>
      </c>
      <c r="L692" s="7" t="s">
        <v>172</v>
      </c>
      <c r="M692" s="7" t="s">
        <v>8</v>
      </c>
      <c r="N692" s="149" t="s">
        <v>467</v>
      </c>
      <c r="O692" s="7" t="s">
        <v>7</v>
      </c>
      <c r="P692" s="7" t="s">
        <v>6</v>
      </c>
      <c r="Q692" s="146">
        <v>21484000</v>
      </c>
      <c r="R692" s="35"/>
      <c r="S692" s="8"/>
      <c r="T692" s="8"/>
      <c r="U692" s="8"/>
      <c r="V692" s="35">
        <f t="shared" si="44"/>
        <v>21484000</v>
      </c>
      <c r="W692" s="35">
        <f t="shared" si="45"/>
        <v>21484000</v>
      </c>
      <c r="X692" s="26" t="s">
        <v>465</v>
      </c>
      <c r="Y692" s="10" t="s">
        <v>19</v>
      </c>
      <c r="Z692" s="147">
        <v>202300000000060</v>
      </c>
      <c r="AA692" s="147" t="s">
        <v>493</v>
      </c>
      <c r="AB692" s="10" t="str">
        <f t="shared" si="43"/>
        <v>3202032</v>
      </c>
      <c r="AC692" s="10"/>
      <c r="AD692" s="10" t="s">
        <v>128</v>
      </c>
      <c r="AE692" s="3"/>
      <c r="AF692" s="3"/>
      <c r="AG692" s="3"/>
      <c r="AH692" s="3"/>
      <c r="AI692" s="3"/>
      <c r="AJ692" s="3"/>
      <c r="AK692" s="3"/>
      <c r="AL692" s="3"/>
      <c r="AM692" s="3"/>
      <c r="AN692" s="3"/>
      <c r="AO692" s="3"/>
      <c r="AP692" s="3"/>
      <c r="AQ692" s="3"/>
      <c r="AR692" s="3"/>
    </row>
    <row r="693" spans="1:44" ht="51" customHeight="1" x14ac:dyDescent="0.3">
      <c r="A693" s="9" t="s">
        <v>0</v>
      </c>
      <c r="B693" s="9" t="e">
        <f>VLOOKUP(#REF!,[1]Dpto!$G$2:$I$1125,2,FALSE)</f>
        <v>#REF!</v>
      </c>
      <c r="C693" s="9" t="str">
        <f>VLOOKUP(X693,[1]Proyectos!$B$2:$D$3,3,FALSE)</f>
        <v>CONSER</v>
      </c>
      <c r="D693" s="9" t="e">
        <f>VLOOKUP(#REF!,[1]Proyectos!$D$6:$E$9,2,FALSE)</f>
        <v>#REF!</v>
      </c>
      <c r="E693" s="9" t="e">
        <f>VLOOKUP(#REF!,[1]Proyectos!$B$12:$C$22,2,FALSE)</f>
        <v>#REF!</v>
      </c>
      <c r="F693" s="9" t="e">
        <f>VLOOKUP(#REF!,[1]Indi!$B$9:$C$36,2,FALSE)</f>
        <v>#REF!</v>
      </c>
      <c r="G693" s="9" t="str">
        <f>+IFERROR(IF(D693="MISIONAL",VLOOKUP(AC693,[1]Actividades!$B$12:$C$25,2,FALSE),IF(D693="TASAS",VLOOKUP(AC693,[1]Actividades!$B$26:$C$34,2,FALSE),IF(D693="MIPG",VLOOKUP(AC693,[1]Actividades!$B$35:$C$41,2,FALSE),IF(D693="INFRA",VLOOKUP(AC693,[1]Actividades!$B$42:$C$44,2,FALSE),"")))),"")</f>
        <v/>
      </c>
      <c r="H693" s="3"/>
      <c r="I693" s="7" t="s">
        <v>1717</v>
      </c>
      <c r="J693" s="10" t="s">
        <v>663</v>
      </c>
      <c r="K693" s="7" t="s">
        <v>164</v>
      </c>
      <c r="L693" s="7" t="s">
        <v>172</v>
      </c>
      <c r="M693" s="7" t="s">
        <v>103</v>
      </c>
      <c r="N693" s="10" t="s">
        <v>466</v>
      </c>
      <c r="O693" s="7" t="s">
        <v>7</v>
      </c>
      <c r="P693" s="7" t="s">
        <v>6</v>
      </c>
      <c r="Q693" s="146">
        <v>23456000</v>
      </c>
      <c r="R693" s="35">
        <v>23456000</v>
      </c>
      <c r="S693" s="8"/>
      <c r="T693" s="8"/>
      <c r="U693" s="8"/>
      <c r="V693" s="35">
        <f t="shared" si="44"/>
        <v>0</v>
      </c>
      <c r="W693" s="35">
        <f t="shared" si="45"/>
        <v>0</v>
      </c>
      <c r="X693" s="26" t="s">
        <v>465</v>
      </c>
      <c r="Y693" s="10" t="s">
        <v>19</v>
      </c>
      <c r="Z693" s="147">
        <v>202300000000060</v>
      </c>
      <c r="AA693" s="147" t="s">
        <v>17</v>
      </c>
      <c r="AB693" s="10" t="str">
        <f t="shared" si="43"/>
        <v>3202052</v>
      </c>
      <c r="AC693" s="10"/>
      <c r="AD693" s="10" t="s">
        <v>495</v>
      </c>
      <c r="AE693" s="3"/>
      <c r="AF693" s="3"/>
      <c r="AG693" s="3"/>
      <c r="AH693" s="3"/>
      <c r="AI693" s="3"/>
      <c r="AJ693" s="3"/>
      <c r="AK693" s="3"/>
      <c r="AL693" s="3"/>
      <c r="AM693" s="3"/>
      <c r="AN693" s="3"/>
      <c r="AO693" s="3"/>
      <c r="AP693" s="3"/>
      <c r="AQ693" s="3"/>
      <c r="AR693" s="3"/>
    </row>
    <row r="694" spans="1:44" ht="51" customHeight="1" x14ac:dyDescent="0.3">
      <c r="A694" s="9" t="s">
        <v>0</v>
      </c>
      <c r="B694" s="9" t="e">
        <f>VLOOKUP(#REF!,[1]Dpto!$G$2:$I$1125,2,FALSE)</f>
        <v>#REF!</v>
      </c>
      <c r="C694" s="9" t="str">
        <f>VLOOKUP(X694,[1]Proyectos!$B$2:$D$3,3,FALSE)</f>
        <v>CONSER</v>
      </c>
      <c r="D694" s="9" t="e">
        <f>VLOOKUP(#REF!,[1]Proyectos!$D$6:$E$9,2,FALSE)</f>
        <v>#REF!</v>
      </c>
      <c r="E694" s="9" t="e">
        <f>VLOOKUP(#REF!,[1]Proyectos!$B$12:$C$22,2,FALSE)</f>
        <v>#REF!</v>
      </c>
      <c r="F694" s="9" t="e">
        <f>VLOOKUP(#REF!,[1]Indi!$B$9:$C$36,2,FALSE)</f>
        <v>#REF!</v>
      </c>
      <c r="G694" s="9" t="str">
        <f>+IFERROR(IF(D694="MISIONAL",VLOOKUP(AC694,[1]Actividades!$B$12:$C$25,2,FALSE),IF(D694="TASAS",VLOOKUP(AC694,[1]Actividades!$B$26:$C$34,2,FALSE),IF(D694="MIPG",VLOOKUP(AC694,[1]Actividades!$B$35:$C$41,2,FALSE),IF(D694="INFRA",VLOOKUP(AC694,[1]Actividades!$B$42:$C$44,2,FALSE),"")))),"")</f>
        <v/>
      </c>
      <c r="H694" s="3"/>
      <c r="I694" s="7" t="s">
        <v>1157</v>
      </c>
      <c r="J694" s="10" t="s">
        <v>663</v>
      </c>
      <c r="K694" s="7" t="s">
        <v>164</v>
      </c>
      <c r="L694" s="7" t="s">
        <v>172</v>
      </c>
      <c r="M694" s="7" t="s">
        <v>13</v>
      </c>
      <c r="N694" s="145" t="s">
        <v>467</v>
      </c>
      <c r="O694" s="7" t="s">
        <v>7</v>
      </c>
      <c r="P694" s="7" t="s">
        <v>6</v>
      </c>
      <c r="Q694" s="146">
        <v>38116000</v>
      </c>
      <c r="R694" s="35"/>
      <c r="S694" s="8"/>
      <c r="T694" s="8"/>
      <c r="U694" s="8"/>
      <c r="V694" s="35">
        <f t="shared" si="44"/>
        <v>38116000</v>
      </c>
      <c r="W694" s="35">
        <f t="shared" si="45"/>
        <v>38116000</v>
      </c>
      <c r="X694" s="26" t="s">
        <v>465</v>
      </c>
      <c r="Y694" s="10" t="s">
        <v>19</v>
      </c>
      <c r="Z694" s="147">
        <v>202300000000060</v>
      </c>
      <c r="AA694" s="147" t="s">
        <v>17</v>
      </c>
      <c r="AB694" s="10" t="str">
        <f t="shared" si="43"/>
        <v>3202052</v>
      </c>
      <c r="AC694" s="10"/>
      <c r="AD694" s="10" t="s">
        <v>495</v>
      </c>
      <c r="AE694" s="3"/>
      <c r="AF694" s="3"/>
      <c r="AG694" s="3"/>
      <c r="AH694" s="3"/>
      <c r="AI694" s="3"/>
      <c r="AJ694" s="3"/>
      <c r="AK694" s="3"/>
      <c r="AL694" s="3"/>
      <c r="AM694" s="3"/>
      <c r="AN694" s="3"/>
      <c r="AO694" s="3"/>
      <c r="AP694" s="3"/>
      <c r="AQ694" s="3"/>
      <c r="AR694" s="3"/>
    </row>
    <row r="695" spans="1:44" ht="51" customHeight="1" x14ac:dyDescent="0.3">
      <c r="A695" s="9" t="s">
        <v>0</v>
      </c>
      <c r="B695" s="9" t="e">
        <f>VLOOKUP(#REF!,[1]Dpto!$G$2:$I$1125,2,FALSE)</f>
        <v>#REF!</v>
      </c>
      <c r="C695" s="9" t="str">
        <f>VLOOKUP(X695,[1]Proyectos!$B$2:$D$3,3,FALSE)</f>
        <v>CONSER</v>
      </c>
      <c r="D695" s="9" t="e">
        <f>VLOOKUP(#REF!,[1]Proyectos!$D$6:$E$9,2,FALSE)</f>
        <v>#REF!</v>
      </c>
      <c r="E695" s="9" t="e">
        <f>VLOOKUP(#REF!,[1]Proyectos!$B$12:$C$22,2,FALSE)</f>
        <v>#REF!</v>
      </c>
      <c r="F695" s="9" t="e">
        <f>VLOOKUP(#REF!,[1]Indi!$B$9:$C$36,2,FALSE)</f>
        <v>#REF!</v>
      </c>
      <c r="G695" s="9" t="str">
        <f>+IFERROR(IF(D695="MISIONAL",VLOOKUP(AC695,[1]Actividades!$B$12:$C$25,2,FALSE),IF(D695="TASAS",VLOOKUP(AC695,[1]Actividades!$B$26:$C$34,2,FALSE),IF(D695="MIPG",VLOOKUP(AC695,[1]Actividades!$B$35:$C$41,2,FALSE),IF(D695="INFRA",VLOOKUP(AC695,[1]Actividades!$B$42:$C$44,2,FALSE),"")))),"")</f>
        <v/>
      </c>
      <c r="H695" s="3"/>
      <c r="I695" s="7" t="s">
        <v>1718</v>
      </c>
      <c r="J695" s="10" t="s">
        <v>663</v>
      </c>
      <c r="K695" s="7" t="s">
        <v>164</v>
      </c>
      <c r="L695" s="7" t="s">
        <v>172</v>
      </c>
      <c r="M695" s="7" t="s">
        <v>103</v>
      </c>
      <c r="N695" s="145" t="s">
        <v>466</v>
      </c>
      <c r="O695" s="7" t="s">
        <v>7</v>
      </c>
      <c r="P695" s="7" t="s">
        <v>6</v>
      </c>
      <c r="Q695" s="146">
        <v>23456000</v>
      </c>
      <c r="R695" s="35">
        <v>23456000</v>
      </c>
      <c r="S695" s="8"/>
      <c r="T695" s="8"/>
      <c r="U695" s="8"/>
      <c r="V695" s="35">
        <f t="shared" si="44"/>
        <v>0</v>
      </c>
      <c r="W695" s="35">
        <f t="shared" si="45"/>
        <v>0</v>
      </c>
      <c r="X695" s="26" t="s">
        <v>465</v>
      </c>
      <c r="Y695" s="10" t="s">
        <v>19</v>
      </c>
      <c r="Z695" s="147">
        <v>202300000000060</v>
      </c>
      <c r="AA695" s="147" t="s">
        <v>496</v>
      </c>
      <c r="AB695" s="10" t="str">
        <f t="shared" si="43"/>
        <v>3202056</v>
      </c>
      <c r="AC695" s="10"/>
      <c r="AD695" s="10" t="s">
        <v>129</v>
      </c>
      <c r="AE695" s="3"/>
      <c r="AF695" s="3"/>
      <c r="AG695" s="3"/>
      <c r="AH695" s="3"/>
      <c r="AI695" s="3"/>
      <c r="AJ695" s="3"/>
      <c r="AK695" s="3"/>
      <c r="AL695" s="3"/>
      <c r="AM695" s="3"/>
      <c r="AN695" s="3"/>
      <c r="AO695" s="3"/>
      <c r="AP695" s="3"/>
      <c r="AQ695" s="3"/>
      <c r="AR695" s="3"/>
    </row>
    <row r="696" spans="1:44" ht="51" customHeight="1" x14ac:dyDescent="0.3">
      <c r="A696" s="9" t="s">
        <v>0</v>
      </c>
      <c r="B696" s="9" t="e">
        <f>VLOOKUP(#REF!,[1]Dpto!$G$2:$I$1125,2,FALSE)</f>
        <v>#REF!</v>
      </c>
      <c r="C696" s="9" t="str">
        <f>VLOOKUP(X696,[1]Proyectos!$B$2:$D$3,3,FALSE)</f>
        <v>CONSER</v>
      </c>
      <c r="D696" s="9" t="e">
        <f>VLOOKUP(#REF!,[1]Proyectos!$D$6:$E$9,2,FALSE)</f>
        <v>#REF!</v>
      </c>
      <c r="E696" s="9" t="e">
        <f>VLOOKUP(#REF!,[1]Proyectos!$B$12:$C$22,2,FALSE)</f>
        <v>#REF!</v>
      </c>
      <c r="F696" s="9" t="e">
        <f>VLOOKUP(#REF!,[1]Indi!$B$9:$C$36,2,FALSE)</f>
        <v>#REF!</v>
      </c>
      <c r="G696" s="9" t="str">
        <f>+IFERROR(IF(D696="MISIONAL",VLOOKUP(AC696,[1]Actividades!$B$12:$C$25,2,FALSE),IF(D696="TASAS",VLOOKUP(AC696,[1]Actividades!$B$26:$C$34,2,FALSE),IF(D696="MIPG",VLOOKUP(AC696,[1]Actividades!$B$35:$C$41,2,FALSE),IF(D696="INFRA",VLOOKUP(AC696,[1]Actividades!$B$42:$C$44,2,FALSE),"")))),"")</f>
        <v/>
      </c>
      <c r="H696" s="3"/>
      <c r="I696" s="7" t="s">
        <v>1159</v>
      </c>
      <c r="J696" s="10" t="s">
        <v>663</v>
      </c>
      <c r="K696" s="7" t="s">
        <v>164</v>
      </c>
      <c r="L696" s="7" t="s">
        <v>172</v>
      </c>
      <c r="M696" s="7" t="s">
        <v>13</v>
      </c>
      <c r="N696" s="7" t="s">
        <v>467</v>
      </c>
      <c r="O696" s="7" t="s">
        <v>7</v>
      </c>
      <c r="P696" s="7" t="s">
        <v>6</v>
      </c>
      <c r="Q696" s="146">
        <v>38116000</v>
      </c>
      <c r="R696" s="35"/>
      <c r="S696" s="8">
        <v>46912000</v>
      </c>
      <c r="T696" s="8"/>
      <c r="U696" s="8"/>
      <c r="V696" s="35">
        <f t="shared" si="44"/>
        <v>85028000</v>
      </c>
      <c r="W696" s="35">
        <f t="shared" si="45"/>
        <v>85028000</v>
      </c>
      <c r="X696" s="26" t="s">
        <v>465</v>
      </c>
      <c r="Y696" s="10" t="s">
        <v>19</v>
      </c>
      <c r="Z696" s="147">
        <v>202300000000060</v>
      </c>
      <c r="AA696" s="147" t="s">
        <v>496</v>
      </c>
      <c r="AB696" s="10" t="str">
        <f t="shared" si="43"/>
        <v>3202056</v>
      </c>
      <c r="AC696" s="10"/>
      <c r="AD696" s="10" t="s">
        <v>129</v>
      </c>
      <c r="AE696" s="3"/>
      <c r="AF696" s="3"/>
      <c r="AG696" s="3"/>
      <c r="AH696" s="3"/>
      <c r="AI696" s="3"/>
      <c r="AJ696" s="3"/>
      <c r="AK696" s="3"/>
      <c r="AL696" s="3"/>
      <c r="AM696" s="3"/>
      <c r="AN696" s="3"/>
      <c r="AO696" s="3"/>
      <c r="AP696" s="3"/>
      <c r="AQ696" s="3"/>
      <c r="AR696" s="3"/>
    </row>
    <row r="697" spans="1:44" ht="51" customHeight="1" x14ac:dyDescent="0.3">
      <c r="A697" s="9" t="s">
        <v>0</v>
      </c>
      <c r="B697" s="9" t="e">
        <f>VLOOKUP(#REF!,[1]Dpto!$G$2:$I$1125,2,FALSE)</f>
        <v>#REF!</v>
      </c>
      <c r="C697" s="9" t="str">
        <f>VLOOKUP(X697,[1]Proyectos!$B$2:$D$3,3,FALSE)</f>
        <v>CONSER</v>
      </c>
      <c r="D697" s="9" t="e">
        <f>VLOOKUP(#REF!,[1]Proyectos!$D$6:$E$9,2,FALSE)</f>
        <v>#REF!</v>
      </c>
      <c r="E697" s="9" t="e">
        <f>VLOOKUP(#REF!,[1]Proyectos!$B$12:$C$22,2,FALSE)</f>
        <v>#REF!</v>
      </c>
      <c r="F697" s="9" t="e">
        <f>VLOOKUP(#REF!,[1]Indi!$B$9:$C$36,2,FALSE)</f>
        <v>#REF!</v>
      </c>
      <c r="G697" s="9" t="str">
        <f>+IFERROR(IF(D697="MISIONAL",VLOOKUP(AC697,[1]Actividades!$B$12:$C$25,2,FALSE),IF(D697="TASAS",VLOOKUP(AC697,[1]Actividades!$B$26:$C$34,2,FALSE),IF(D697="MIPG",VLOOKUP(AC697,[1]Actividades!$B$35:$C$41,2,FALSE),IF(D697="INFRA",VLOOKUP(AC697,[1]Actividades!$B$42:$C$44,2,FALSE),"")))),"")</f>
        <v/>
      </c>
      <c r="H697" s="3"/>
      <c r="I697" s="7" t="s">
        <v>1160</v>
      </c>
      <c r="J697" s="10" t="s">
        <v>663</v>
      </c>
      <c r="K697" s="7" t="s">
        <v>164</v>
      </c>
      <c r="L697" s="7" t="s">
        <v>172</v>
      </c>
      <c r="M697" s="7" t="s">
        <v>13</v>
      </c>
      <c r="N697" s="149" t="s">
        <v>467</v>
      </c>
      <c r="O697" s="7" t="s">
        <v>7</v>
      </c>
      <c r="P697" s="7" t="s">
        <v>6</v>
      </c>
      <c r="Q697" s="146">
        <v>70000000</v>
      </c>
      <c r="R697" s="35"/>
      <c r="S697" s="8"/>
      <c r="T697" s="8"/>
      <c r="U697" s="8"/>
      <c r="V697" s="35">
        <f t="shared" si="44"/>
        <v>70000000</v>
      </c>
      <c r="W697" s="35">
        <f t="shared" si="45"/>
        <v>70000000</v>
      </c>
      <c r="X697" s="26" t="s">
        <v>465</v>
      </c>
      <c r="Y697" s="10" t="s">
        <v>19</v>
      </c>
      <c r="Z697" s="147">
        <v>202300000000060</v>
      </c>
      <c r="AA697" s="147" t="s">
        <v>24</v>
      </c>
      <c r="AB697" s="10" t="str">
        <f t="shared" si="43"/>
        <v>3202060</v>
      </c>
      <c r="AC697" s="10"/>
      <c r="AD697" s="10" t="s">
        <v>126</v>
      </c>
      <c r="AE697" s="3"/>
      <c r="AF697" s="3"/>
      <c r="AG697" s="3"/>
      <c r="AH697" s="3"/>
      <c r="AI697" s="3"/>
      <c r="AJ697" s="3"/>
      <c r="AK697" s="3"/>
      <c r="AL697" s="3"/>
      <c r="AM697" s="3"/>
      <c r="AN697" s="3"/>
      <c r="AO697" s="3"/>
      <c r="AP697" s="3"/>
      <c r="AQ697" s="3"/>
      <c r="AR697" s="3"/>
    </row>
    <row r="698" spans="1:44" ht="51" customHeight="1" x14ac:dyDescent="0.3">
      <c r="A698" s="9" t="s">
        <v>0</v>
      </c>
      <c r="B698" s="9" t="e">
        <f>VLOOKUP(#REF!,[1]Dpto!$G$2:$I$1125,2,FALSE)</f>
        <v>#REF!</v>
      </c>
      <c r="C698" s="9" t="str">
        <f>VLOOKUP(X698,[1]Proyectos!$B$2:$D$3,3,FALSE)</f>
        <v>CONSER</v>
      </c>
      <c r="D698" s="9" t="e">
        <f>VLOOKUP(#REF!,[1]Proyectos!$D$6:$E$9,2,FALSE)</f>
        <v>#REF!</v>
      </c>
      <c r="E698" s="9" t="e">
        <f>VLOOKUP(#REF!,[1]Proyectos!$B$12:$C$22,2,FALSE)</f>
        <v>#REF!</v>
      </c>
      <c r="F698" s="9" t="e">
        <f>VLOOKUP(#REF!,[1]Indi!$B$9:$C$36,2,FALSE)</f>
        <v>#REF!</v>
      </c>
      <c r="G698" s="9" t="str">
        <f>+IFERROR(IF(D698="MISIONAL",VLOOKUP(AC698,[1]Actividades!$B$12:$C$25,2,FALSE),IF(D698="TASAS",VLOOKUP(AC698,[1]Actividades!$B$26:$C$34,2,FALSE),IF(D698="MIPG",VLOOKUP(AC698,[1]Actividades!$B$35:$C$41,2,FALSE),IF(D698="INFRA",VLOOKUP(AC698,[1]Actividades!$B$42:$C$44,2,FALSE),"")))),"")</f>
        <v/>
      </c>
      <c r="H698" s="3"/>
      <c r="I698" s="7" t="s">
        <v>1161</v>
      </c>
      <c r="J698" s="10" t="s">
        <v>663</v>
      </c>
      <c r="K698" s="7" t="s">
        <v>164</v>
      </c>
      <c r="L698" s="7" t="s">
        <v>172</v>
      </c>
      <c r="M698" s="7" t="s">
        <v>8</v>
      </c>
      <c r="N698" s="149" t="s">
        <v>467</v>
      </c>
      <c r="O698" s="7" t="s">
        <v>7</v>
      </c>
      <c r="P698" s="7" t="s">
        <v>6</v>
      </c>
      <c r="Q698" s="146">
        <v>30000000</v>
      </c>
      <c r="R698" s="35"/>
      <c r="S698" s="8"/>
      <c r="T698" s="8"/>
      <c r="U698" s="8"/>
      <c r="V698" s="35">
        <f t="shared" si="44"/>
        <v>30000000</v>
      </c>
      <c r="W698" s="35">
        <f t="shared" si="45"/>
        <v>30000000</v>
      </c>
      <c r="X698" s="26" t="s">
        <v>465</v>
      </c>
      <c r="Y698" s="10" t="s">
        <v>19</v>
      </c>
      <c r="Z698" s="147">
        <v>202300000000060</v>
      </c>
      <c r="AA698" s="147" t="s">
        <v>24</v>
      </c>
      <c r="AB698" s="10" t="str">
        <f t="shared" si="43"/>
        <v>3202060</v>
      </c>
      <c r="AC698" s="10"/>
      <c r="AD698" s="10" t="s">
        <v>126</v>
      </c>
      <c r="AE698" s="3"/>
      <c r="AF698" s="3"/>
      <c r="AG698" s="3"/>
      <c r="AH698" s="3"/>
      <c r="AI698" s="3"/>
      <c r="AJ698" s="3"/>
      <c r="AK698" s="3"/>
      <c r="AL698" s="3"/>
      <c r="AM698" s="3"/>
      <c r="AN698" s="3"/>
      <c r="AO698" s="3"/>
      <c r="AP698" s="3"/>
      <c r="AQ698" s="3"/>
      <c r="AR698" s="3"/>
    </row>
    <row r="699" spans="1:44" ht="51" customHeight="1" x14ac:dyDescent="0.3">
      <c r="A699" s="9" t="s">
        <v>0</v>
      </c>
      <c r="B699" s="9" t="e">
        <f>VLOOKUP(#REF!,[1]Dpto!$G$2:$I$1125,2,FALSE)</f>
        <v>#REF!</v>
      </c>
      <c r="C699" s="9" t="str">
        <f>VLOOKUP(X699,[1]Proyectos!$B$2:$D$3,3,FALSE)</f>
        <v>CONSER</v>
      </c>
      <c r="D699" s="9" t="e">
        <f>VLOOKUP(#REF!,[1]Proyectos!$D$6:$E$9,2,FALSE)</f>
        <v>#REF!</v>
      </c>
      <c r="E699" s="9" t="e">
        <f>VLOOKUP(#REF!,[1]Proyectos!$B$12:$C$22,2,FALSE)</f>
        <v>#REF!</v>
      </c>
      <c r="F699" s="9" t="e">
        <f>VLOOKUP(#REF!,[1]Indi!$B$9:$C$36,2,FALSE)</f>
        <v>#REF!</v>
      </c>
      <c r="G699" s="9" t="str">
        <f>+IFERROR(IF(D699="MISIONAL",VLOOKUP(AC699,[1]Actividades!$B$12:$C$25,2,FALSE),IF(D699="TASAS",VLOOKUP(AC699,[1]Actividades!$B$26:$C$34,2,FALSE),IF(D699="MIPG",VLOOKUP(AC699,[1]Actividades!$B$35:$C$41,2,FALSE),IF(D699="INFRA",VLOOKUP(AC699,[1]Actividades!$B$42:$C$44,2,FALSE),"")))),"")</f>
        <v/>
      </c>
      <c r="H699" s="3"/>
      <c r="I699" s="7" t="s">
        <v>1162</v>
      </c>
      <c r="J699" s="10" t="s">
        <v>663</v>
      </c>
      <c r="K699" s="7" t="s">
        <v>164</v>
      </c>
      <c r="L699" s="7" t="s">
        <v>172</v>
      </c>
      <c r="M699" s="7" t="s">
        <v>13</v>
      </c>
      <c r="N699" s="149" t="s">
        <v>467</v>
      </c>
      <c r="O699" s="7" t="s">
        <v>7</v>
      </c>
      <c r="P699" s="7" t="s">
        <v>6</v>
      </c>
      <c r="Q699" s="146">
        <v>30940000</v>
      </c>
      <c r="R699" s="35"/>
      <c r="S699" s="8"/>
      <c r="T699" s="8"/>
      <c r="U699" s="8"/>
      <c r="V699" s="35">
        <f t="shared" si="44"/>
        <v>30940000</v>
      </c>
      <c r="W699" s="35">
        <f t="shared" si="45"/>
        <v>30940000</v>
      </c>
      <c r="X699" s="26" t="s">
        <v>465</v>
      </c>
      <c r="Y699" s="10" t="s">
        <v>19</v>
      </c>
      <c r="Z699" s="147">
        <v>202300000000060</v>
      </c>
      <c r="AA699" s="147" t="s">
        <v>24</v>
      </c>
      <c r="AB699" s="10" t="str">
        <f t="shared" si="43"/>
        <v>3202060</v>
      </c>
      <c r="AC699" s="10"/>
      <c r="AD699" s="10" t="s">
        <v>137</v>
      </c>
      <c r="AE699" s="3"/>
      <c r="AF699" s="3"/>
      <c r="AG699" s="3"/>
      <c r="AH699" s="3"/>
      <c r="AI699" s="3"/>
      <c r="AJ699" s="3"/>
      <c r="AK699" s="3"/>
      <c r="AL699" s="3"/>
      <c r="AM699" s="3"/>
      <c r="AN699" s="3"/>
      <c r="AO699" s="3"/>
      <c r="AP699" s="3"/>
      <c r="AQ699" s="3"/>
      <c r="AR699" s="3"/>
    </row>
    <row r="700" spans="1:44" ht="51" customHeight="1" x14ac:dyDescent="0.3">
      <c r="A700" s="9"/>
      <c r="B700" s="9"/>
      <c r="C700" s="9"/>
      <c r="D700" s="9"/>
      <c r="E700" s="9"/>
      <c r="F700" s="9"/>
      <c r="G700" s="9"/>
      <c r="H700" s="3"/>
      <c r="I700" s="7" t="s">
        <v>1163</v>
      </c>
      <c r="J700" s="10" t="s">
        <v>663</v>
      </c>
      <c r="K700" s="7" t="s">
        <v>164</v>
      </c>
      <c r="L700" s="7" t="s">
        <v>172</v>
      </c>
      <c r="M700" s="7" t="s">
        <v>8</v>
      </c>
      <c r="N700" s="149" t="s">
        <v>467</v>
      </c>
      <c r="O700" s="7" t="s">
        <v>7</v>
      </c>
      <c r="P700" s="7" t="s">
        <v>6</v>
      </c>
      <c r="Q700" s="146">
        <v>80612000</v>
      </c>
      <c r="R700" s="35"/>
      <c r="S700" s="8"/>
      <c r="T700" s="8"/>
      <c r="U700" s="8"/>
      <c r="V700" s="35">
        <f t="shared" si="44"/>
        <v>80612000</v>
      </c>
      <c r="W700" s="35">
        <f t="shared" si="45"/>
        <v>80612000</v>
      </c>
      <c r="X700" s="26" t="s">
        <v>465</v>
      </c>
      <c r="Y700" s="10" t="s">
        <v>19</v>
      </c>
      <c r="Z700" s="147">
        <v>202300000000060</v>
      </c>
      <c r="AA700" s="147" t="s">
        <v>24</v>
      </c>
      <c r="AB700" s="10" t="str">
        <f t="shared" si="43"/>
        <v>3202060</v>
      </c>
      <c r="AC700" s="10"/>
      <c r="AD700" s="10" t="s">
        <v>137</v>
      </c>
      <c r="AE700" s="3"/>
      <c r="AF700" s="3"/>
      <c r="AG700" s="3"/>
      <c r="AH700" s="3"/>
      <c r="AI700" s="3"/>
      <c r="AJ700" s="3"/>
      <c r="AK700" s="3"/>
      <c r="AL700" s="3"/>
      <c r="AM700" s="3"/>
      <c r="AN700" s="3"/>
      <c r="AO700" s="3"/>
      <c r="AP700" s="3"/>
      <c r="AQ700" s="3"/>
      <c r="AR700" s="3"/>
    </row>
    <row r="701" spans="1:44" ht="51" customHeight="1" x14ac:dyDescent="0.3">
      <c r="A701" s="9"/>
      <c r="B701" s="9"/>
      <c r="C701" s="9"/>
      <c r="D701" s="9"/>
      <c r="E701" s="9"/>
      <c r="F701" s="9"/>
      <c r="G701" s="9"/>
      <c r="H701" s="3"/>
      <c r="I701" s="7" t="s">
        <v>1719</v>
      </c>
      <c r="J701" s="10" t="s">
        <v>663</v>
      </c>
      <c r="K701" s="7" t="s">
        <v>164</v>
      </c>
      <c r="L701" s="7" t="s">
        <v>171</v>
      </c>
      <c r="M701" s="7" t="s">
        <v>103</v>
      </c>
      <c r="N701" s="145" t="s">
        <v>466</v>
      </c>
      <c r="O701" s="7" t="s">
        <v>7</v>
      </c>
      <c r="P701" s="7" t="s">
        <v>6</v>
      </c>
      <c r="Q701" s="146">
        <v>68659500</v>
      </c>
      <c r="R701" s="35"/>
      <c r="S701" s="8"/>
      <c r="T701" s="8"/>
      <c r="U701" s="8"/>
      <c r="V701" s="35">
        <f t="shared" si="44"/>
        <v>68659500</v>
      </c>
      <c r="W701" s="35">
        <f t="shared" si="45"/>
        <v>68659500</v>
      </c>
      <c r="X701" s="26" t="s">
        <v>465</v>
      </c>
      <c r="Y701" s="10" t="s">
        <v>19</v>
      </c>
      <c r="Z701" s="147">
        <v>202300000000060</v>
      </c>
      <c r="AA701" s="147" t="s">
        <v>30</v>
      </c>
      <c r="AB701" s="10" t="str">
        <f t="shared" si="43"/>
        <v>3202008</v>
      </c>
      <c r="AC701" s="10"/>
      <c r="AD701" s="10" t="s">
        <v>123</v>
      </c>
      <c r="AE701" s="3"/>
      <c r="AF701" s="3"/>
      <c r="AG701" s="3"/>
      <c r="AH701" s="3"/>
      <c r="AI701" s="3"/>
      <c r="AJ701" s="3"/>
      <c r="AK701" s="3"/>
      <c r="AL701" s="3"/>
      <c r="AM701" s="3"/>
      <c r="AN701" s="3"/>
      <c r="AO701" s="3"/>
      <c r="AP701" s="3"/>
      <c r="AQ701" s="3"/>
      <c r="AR701" s="3"/>
    </row>
    <row r="702" spans="1:44" ht="51" customHeight="1" x14ac:dyDescent="0.3">
      <c r="A702" s="9"/>
      <c r="B702" s="9"/>
      <c r="C702" s="9"/>
      <c r="D702" s="9"/>
      <c r="E702" s="9"/>
      <c r="F702" s="9"/>
      <c r="G702" s="9"/>
      <c r="H702" s="3"/>
      <c r="I702" s="7" t="s">
        <v>1165</v>
      </c>
      <c r="J702" s="10" t="s">
        <v>663</v>
      </c>
      <c r="K702" s="7" t="s">
        <v>164</v>
      </c>
      <c r="L702" s="7" t="s">
        <v>171</v>
      </c>
      <c r="M702" s="7" t="s">
        <v>13</v>
      </c>
      <c r="N702" s="10" t="s">
        <v>467</v>
      </c>
      <c r="O702" s="7" t="s">
        <v>7</v>
      </c>
      <c r="P702" s="7" t="s">
        <v>6</v>
      </c>
      <c r="Q702" s="146">
        <v>92253750</v>
      </c>
      <c r="R702" s="35"/>
      <c r="S702" s="8"/>
      <c r="T702" s="8"/>
      <c r="U702" s="8"/>
      <c r="V702" s="35">
        <f t="shared" si="44"/>
        <v>92253750</v>
      </c>
      <c r="W702" s="35">
        <f t="shared" si="45"/>
        <v>92253750</v>
      </c>
      <c r="X702" s="26" t="s">
        <v>465</v>
      </c>
      <c r="Y702" s="10" t="s">
        <v>19</v>
      </c>
      <c r="Z702" s="147">
        <v>202300000000060</v>
      </c>
      <c r="AA702" s="147" t="s">
        <v>30</v>
      </c>
      <c r="AB702" s="10" t="str">
        <f t="shared" si="43"/>
        <v>3202008</v>
      </c>
      <c r="AC702" s="10"/>
      <c r="AD702" s="10" t="s">
        <v>123</v>
      </c>
      <c r="AE702" s="3"/>
      <c r="AF702" s="3"/>
      <c r="AG702" s="3"/>
      <c r="AH702" s="3"/>
      <c r="AI702" s="3"/>
      <c r="AJ702" s="3"/>
      <c r="AK702" s="3"/>
      <c r="AL702" s="3"/>
      <c r="AM702" s="3"/>
      <c r="AN702" s="3"/>
      <c r="AO702" s="3"/>
      <c r="AP702" s="3"/>
      <c r="AQ702" s="3"/>
      <c r="AR702" s="3"/>
    </row>
    <row r="703" spans="1:44" ht="51" customHeight="1" x14ac:dyDescent="0.3">
      <c r="A703" s="9"/>
      <c r="B703" s="9"/>
      <c r="C703" s="9"/>
      <c r="D703" s="9"/>
      <c r="E703" s="9"/>
      <c r="F703" s="9"/>
      <c r="G703" s="9"/>
      <c r="H703" s="3"/>
      <c r="I703" s="7" t="s">
        <v>1720</v>
      </c>
      <c r="J703" s="10" t="s">
        <v>663</v>
      </c>
      <c r="K703" s="7" t="s">
        <v>164</v>
      </c>
      <c r="L703" s="7" t="s">
        <v>171</v>
      </c>
      <c r="M703" s="7" t="s">
        <v>103</v>
      </c>
      <c r="N703" s="149" t="s">
        <v>466</v>
      </c>
      <c r="O703" s="7" t="s">
        <v>7</v>
      </c>
      <c r="P703" s="7" t="s">
        <v>6</v>
      </c>
      <c r="Q703" s="146">
        <v>38237500</v>
      </c>
      <c r="R703" s="35"/>
      <c r="S703" s="8"/>
      <c r="T703" s="8"/>
      <c r="U703" s="8"/>
      <c r="V703" s="35">
        <f t="shared" si="44"/>
        <v>38237500</v>
      </c>
      <c r="W703" s="35">
        <f t="shared" si="45"/>
        <v>38237500</v>
      </c>
      <c r="X703" s="26" t="s">
        <v>465</v>
      </c>
      <c r="Y703" s="10" t="s">
        <v>19</v>
      </c>
      <c r="Z703" s="147">
        <v>202300000000060</v>
      </c>
      <c r="AA703" s="147" t="s">
        <v>30</v>
      </c>
      <c r="AB703" s="10" t="str">
        <f t="shared" si="43"/>
        <v>3202008</v>
      </c>
      <c r="AC703" s="10"/>
      <c r="AD703" s="10" t="s">
        <v>135</v>
      </c>
      <c r="AE703" s="3"/>
      <c r="AF703" s="3"/>
      <c r="AG703" s="3"/>
      <c r="AH703" s="3"/>
      <c r="AI703" s="3"/>
      <c r="AJ703" s="3"/>
      <c r="AK703" s="3"/>
      <c r="AL703" s="3"/>
      <c r="AM703" s="3"/>
      <c r="AN703" s="3"/>
      <c r="AO703" s="3"/>
      <c r="AP703" s="3"/>
      <c r="AQ703" s="3"/>
      <c r="AR703" s="3"/>
    </row>
    <row r="704" spans="1:44" ht="51" customHeight="1" x14ac:dyDescent="0.3">
      <c r="A704" s="9"/>
      <c r="B704" s="9"/>
      <c r="C704" s="9"/>
      <c r="D704" s="9"/>
      <c r="E704" s="9"/>
      <c r="F704" s="9"/>
      <c r="G704" s="9"/>
      <c r="H704" s="3"/>
      <c r="I704" s="7" t="s">
        <v>1721</v>
      </c>
      <c r="J704" s="10" t="s">
        <v>663</v>
      </c>
      <c r="K704" s="7" t="s">
        <v>164</v>
      </c>
      <c r="L704" s="7" t="s">
        <v>171</v>
      </c>
      <c r="M704" s="7" t="s">
        <v>103</v>
      </c>
      <c r="N704" s="149" t="s">
        <v>466</v>
      </c>
      <c r="O704" s="7" t="s">
        <v>7</v>
      </c>
      <c r="P704" s="7" t="s">
        <v>6</v>
      </c>
      <c r="Q704" s="146">
        <v>79777500</v>
      </c>
      <c r="R704" s="242">
        <v>10000000</v>
      </c>
      <c r="S704" s="8">
        <v>8545900</v>
      </c>
      <c r="T704" s="8"/>
      <c r="U704" s="8"/>
      <c r="V704" s="35">
        <f t="shared" si="44"/>
        <v>78323400</v>
      </c>
      <c r="W704" s="35">
        <f t="shared" si="45"/>
        <v>78323400</v>
      </c>
      <c r="X704" s="26" t="s">
        <v>465</v>
      </c>
      <c r="Y704" s="10" t="s">
        <v>19</v>
      </c>
      <c r="Z704" s="147">
        <v>202300000000060</v>
      </c>
      <c r="AA704" s="147" t="s">
        <v>493</v>
      </c>
      <c r="AB704" s="10" t="str">
        <f t="shared" si="43"/>
        <v>3202032</v>
      </c>
      <c r="AC704" s="10"/>
      <c r="AD704" s="10" t="s">
        <v>128</v>
      </c>
      <c r="AE704" s="3"/>
      <c r="AF704" s="3"/>
      <c r="AG704" s="3"/>
      <c r="AH704" s="3"/>
      <c r="AI704" s="3"/>
      <c r="AJ704" s="3"/>
      <c r="AK704" s="3"/>
      <c r="AL704" s="3"/>
      <c r="AM704" s="3"/>
      <c r="AN704" s="3"/>
      <c r="AO704" s="3"/>
      <c r="AP704" s="3"/>
      <c r="AQ704" s="3"/>
      <c r="AR704" s="3"/>
    </row>
    <row r="705" spans="1:44" ht="51" customHeight="1" x14ac:dyDescent="0.3">
      <c r="A705" s="9"/>
      <c r="B705" s="9"/>
      <c r="C705" s="9"/>
      <c r="D705" s="9"/>
      <c r="E705" s="9"/>
      <c r="F705" s="9"/>
      <c r="G705" s="9"/>
      <c r="H705" s="3"/>
      <c r="I705" s="7" t="s">
        <v>1168</v>
      </c>
      <c r="J705" s="10" t="s">
        <v>663</v>
      </c>
      <c r="K705" s="7" t="s">
        <v>164</v>
      </c>
      <c r="L705" s="7" t="s">
        <v>171</v>
      </c>
      <c r="M705" s="7" t="s">
        <v>8</v>
      </c>
      <c r="N705" s="149" t="s">
        <v>467</v>
      </c>
      <c r="O705" s="7" t="s">
        <v>7</v>
      </c>
      <c r="P705" s="7" t="s">
        <v>6</v>
      </c>
      <c r="Q705" s="146">
        <v>20461347</v>
      </c>
      <c r="R705" s="35"/>
      <c r="S705" s="8"/>
      <c r="T705" s="8"/>
      <c r="U705" s="8"/>
      <c r="V705" s="35">
        <f t="shared" si="44"/>
        <v>20461347</v>
      </c>
      <c r="W705" s="35">
        <f t="shared" si="45"/>
        <v>20461347</v>
      </c>
      <c r="X705" s="26" t="s">
        <v>465</v>
      </c>
      <c r="Y705" s="10" t="s">
        <v>19</v>
      </c>
      <c r="Z705" s="147">
        <v>202300000000060</v>
      </c>
      <c r="AA705" s="147" t="s">
        <v>493</v>
      </c>
      <c r="AB705" s="10" t="str">
        <f t="shared" si="43"/>
        <v>3202032</v>
      </c>
      <c r="AC705" s="10"/>
      <c r="AD705" s="10" t="s">
        <v>128</v>
      </c>
      <c r="AE705" s="3"/>
      <c r="AF705" s="3"/>
      <c r="AG705" s="3"/>
      <c r="AH705" s="3"/>
      <c r="AI705" s="3"/>
      <c r="AJ705" s="3"/>
      <c r="AK705" s="3"/>
      <c r="AL705" s="3"/>
      <c r="AM705" s="3"/>
      <c r="AN705" s="3"/>
      <c r="AO705" s="3"/>
      <c r="AP705" s="3"/>
      <c r="AQ705" s="3"/>
      <c r="AR705" s="3"/>
    </row>
    <row r="706" spans="1:44" ht="51" customHeight="1" x14ac:dyDescent="0.3">
      <c r="A706" s="9"/>
      <c r="B706" s="9"/>
      <c r="C706" s="9"/>
      <c r="D706" s="9"/>
      <c r="E706" s="9"/>
      <c r="F706" s="9"/>
      <c r="G706" s="9"/>
      <c r="H706" s="3"/>
      <c r="I706" s="7" t="s">
        <v>1722</v>
      </c>
      <c r="J706" s="10" t="s">
        <v>663</v>
      </c>
      <c r="K706" s="7" t="s">
        <v>164</v>
      </c>
      <c r="L706" s="7" t="s">
        <v>171</v>
      </c>
      <c r="M706" s="7" t="s">
        <v>103</v>
      </c>
      <c r="N706" s="7" t="s">
        <v>466</v>
      </c>
      <c r="O706" s="7" t="s">
        <v>7</v>
      </c>
      <c r="P706" s="7" t="s">
        <v>6</v>
      </c>
      <c r="Q706" s="146">
        <v>91203000</v>
      </c>
      <c r="R706" s="35"/>
      <c r="S706" s="8">
        <v>2506950</v>
      </c>
      <c r="T706" s="8"/>
      <c r="U706" s="8"/>
      <c r="V706" s="35">
        <f t="shared" si="44"/>
        <v>93709950</v>
      </c>
      <c r="W706" s="35">
        <f t="shared" si="45"/>
        <v>93709950</v>
      </c>
      <c r="X706" s="26" t="s">
        <v>465</v>
      </c>
      <c r="Y706" s="10" t="s">
        <v>19</v>
      </c>
      <c r="Z706" s="147">
        <v>202300000000060</v>
      </c>
      <c r="AA706" s="147" t="s">
        <v>39</v>
      </c>
      <c r="AB706" s="10" t="str">
        <f t="shared" ref="AB706:AB769" si="46">MID(I706,SEARCH("-",I706)+1,SEARCH("-",I706,SEARCH("-",I706)+1)-SEARCH("-",I706)-1)</f>
        <v>3202055</v>
      </c>
      <c r="AC706" s="10"/>
      <c r="AD706" s="10" t="s">
        <v>252</v>
      </c>
      <c r="AE706" s="3"/>
      <c r="AF706" s="3"/>
      <c r="AG706" s="3"/>
      <c r="AH706" s="3"/>
      <c r="AI706" s="3"/>
      <c r="AJ706" s="3"/>
      <c r="AK706" s="3"/>
      <c r="AL706" s="3"/>
      <c r="AM706" s="3"/>
      <c r="AN706" s="3"/>
      <c r="AO706" s="3"/>
      <c r="AP706" s="3"/>
      <c r="AQ706" s="3"/>
      <c r="AR706" s="3"/>
    </row>
    <row r="707" spans="1:44" ht="51" customHeight="1" x14ac:dyDescent="0.3">
      <c r="A707" s="9"/>
      <c r="B707" s="9"/>
      <c r="C707" s="9"/>
      <c r="D707" s="9"/>
      <c r="E707" s="9"/>
      <c r="F707" s="9"/>
      <c r="G707" s="9"/>
      <c r="H707" s="3"/>
      <c r="I707" s="7" t="s">
        <v>1723</v>
      </c>
      <c r="J707" s="10" t="s">
        <v>663</v>
      </c>
      <c r="K707" s="7" t="s">
        <v>164</v>
      </c>
      <c r="L707" s="7" t="s">
        <v>171</v>
      </c>
      <c r="M707" s="7" t="s">
        <v>103</v>
      </c>
      <c r="N707" s="7" t="s">
        <v>466</v>
      </c>
      <c r="O707" s="7" t="s">
        <v>7</v>
      </c>
      <c r="P707" s="7" t="s">
        <v>6</v>
      </c>
      <c r="Q707" s="146">
        <v>114901500</v>
      </c>
      <c r="R707" s="35"/>
      <c r="S707" s="8">
        <v>5013900</v>
      </c>
      <c r="T707" s="8"/>
      <c r="U707" s="8"/>
      <c r="V707" s="35">
        <f t="shared" si="44"/>
        <v>119915400</v>
      </c>
      <c r="W707" s="35">
        <f t="shared" si="45"/>
        <v>119915400</v>
      </c>
      <c r="X707" s="26" t="s">
        <v>465</v>
      </c>
      <c r="Y707" s="10" t="s">
        <v>19</v>
      </c>
      <c r="Z707" s="147">
        <v>202300000000060</v>
      </c>
      <c r="AA707" s="147" t="s">
        <v>496</v>
      </c>
      <c r="AB707" s="10" t="str">
        <f t="shared" si="46"/>
        <v>3202056</v>
      </c>
      <c r="AC707" s="10"/>
      <c r="AD707" s="10" t="s">
        <v>129</v>
      </c>
      <c r="AE707" s="3"/>
      <c r="AF707" s="3"/>
      <c r="AG707" s="3"/>
      <c r="AH707" s="3"/>
      <c r="AI707" s="3"/>
      <c r="AJ707" s="3"/>
      <c r="AK707" s="3"/>
      <c r="AL707" s="3"/>
      <c r="AM707" s="3"/>
      <c r="AN707" s="3"/>
      <c r="AO707" s="3"/>
      <c r="AP707" s="3"/>
      <c r="AQ707" s="3"/>
      <c r="AR707" s="3"/>
    </row>
    <row r="708" spans="1:44" ht="51" customHeight="1" x14ac:dyDescent="0.3">
      <c r="A708" s="9" t="s">
        <v>0</v>
      </c>
      <c r="B708" s="9" t="e">
        <f>VLOOKUP(#REF!,[1]Dpto!$G$2:$I$1125,2,FALSE)</f>
        <v>#REF!</v>
      </c>
      <c r="C708" s="9" t="str">
        <f>VLOOKUP(X708,[1]Proyectos!$B$2:$D$3,3,FALSE)</f>
        <v>CONSER</v>
      </c>
      <c r="D708" s="9" t="e">
        <f>VLOOKUP(#REF!,[1]Proyectos!$D$6:$E$9,2,FALSE)</f>
        <v>#REF!</v>
      </c>
      <c r="E708" s="9" t="e">
        <f>VLOOKUP(#REF!,[1]Proyectos!$B$12:$C$22,2,FALSE)</f>
        <v>#REF!</v>
      </c>
      <c r="F708" s="9" t="e">
        <f>VLOOKUP(#REF!,[1]Indi!$B$9:$C$36,2,FALSE)</f>
        <v>#REF!</v>
      </c>
      <c r="G708" s="9" t="str">
        <f>+IFERROR(IF(D708="MISIONAL",VLOOKUP(#REF!,[1]Actividades!$B$12:$C$25,2,FALSE),IF(D708="TASAS",VLOOKUP(#REF!,[1]Actividades!$B$26:$C$34,2,FALSE),IF(D708="MIPG",VLOOKUP(#REF!,[1]Actividades!$B$35:$C$41,2,FALSE),IF(D708="INFRA",VLOOKUP(#REF!,[1]Actividades!$B$42:$C$44,2,FALSE),"")))),"")</f>
        <v/>
      </c>
      <c r="H708" s="3"/>
      <c r="I708" s="7" t="s">
        <v>1724</v>
      </c>
      <c r="J708" s="10" t="s">
        <v>663</v>
      </c>
      <c r="K708" s="7" t="s">
        <v>164</v>
      </c>
      <c r="L708" s="7" t="s">
        <v>170</v>
      </c>
      <c r="M708" s="7" t="s">
        <v>103</v>
      </c>
      <c r="N708" s="145" t="s">
        <v>466</v>
      </c>
      <c r="O708" s="7" t="s">
        <v>7</v>
      </c>
      <c r="P708" s="7" t="s">
        <v>6</v>
      </c>
      <c r="Q708" s="146">
        <v>15000000</v>
      </c>
      <c r="R708" s="242">
        <v>15000000</v>
      </c>
      <c r="S708" s="8"/>
      <c r="T708" s="8"/>
      <c r="U708" s="8"/>
      <c r="V708" s="35">
        <f t="shared" si="44"/>
        <v>0</v>
      </c>
      <c r="W708" s="35">
        <f t="shared" si="45"/>
        <v>0</v>
      </c>
      <c r="X708" s="26" t="s">
        <v>465</v>
      </c>
      <c r="Y708" s="10" t="s">
        <v>19</v>
      </c>
      <c r="Z708" s="147">
        <v>202300000000060</v>
      </c>
      <c r="AA708" s="147" t="s">
        <v>30</v>
      </c>
      <c r="AB708" s="10" t="str">
        <f t="shared" si="46"/>
        <v>3202008</v>
      </c>
      <c r="AC708" s="10"/>
      <c r="AD708" s="10" t="s">
        <v>123</v>
      </c>
      <c r="AE708" s="3"/>
      <c r="AF708" s="3"/>
      <c r="AG708" s="3"/>
      <c r="AH708" s="3"/>
      <c r="AI708" s="3"/>
      <c r="AJ708" s="3"/>
      <c r="AK708" s="3"/>
      <c r="AL708" s="3"/>
      <c r="AM708" s="3"/>
      <c r="AN708" s="3"/>
      <c r="AO708" s="3"/>
      <c r="AP708" s="3"/>
      <c r="AQ708" s="3"/>
      <c r="AR708" s="3"/>
    </row>
    <row r="709" spans="1:44" ht="51" customHeight="1" x14ac:dyDescent="0.3">
      <c r="A709" s="9" t="s">
        <v>0</v>
      </c>
      <c r="B709" s="9" t="e">
        <f>VLOOKUP(#REF!,[1]Dpto!$G$2:$I$1125,2,FALSE)</f>
        <v>#REF!</v>
      </c>
      <c r="C709" s="9" t="str">
        <f>VLOOKUP(X709,[1]Proyectos!$B$2:$D$3,3,FALSE)</f>
        <v>CONSER</v>
      </c>
      <c r="D709" s="9" t="e">
        <f>VLOOKUP(#REF!,[1]Proyectos!$D$6:$E$9,2,FALSE)</f>
        <v>#REF!</v>
      </c>
      <c r="E709" s="9" t="e">
        <f>VLOOKUP(#REF!,[1]Proyectos!$B$12:$C$22,2,FALSE)</f>
        <v>#REF!</v>
      </c>
      <c r="F709" s="9" t="e">
        <f>VLOOKUP(#REF!,[1]Indi!$B$9:$C$36,2,FALSE)</f>
        <v>#REF!</v>
      </c>
      <c r="G709" s="9" t="str">
        <f>+IFERROR(IF(D709="MISIONAL",VLOOKUP(#REF!,[1]Actividades!$B$12:$C$25,2,FALSE),IF(D709="TASAS",VLOOKUP(#REF!,[1]Actividades!$B$26:$C$34,2,FALSE),IF(D709="MIPG",VLOOKUP(#REF!,[1]Actividades!$B$35:$C$41,2,FALSE),IF(D709="INFRA",VLOOKUP(#REF!,[1]Actividades!$B$42:$C$44,2,FALSE),"")))),"")</f>
        <v/>
      </c>
      <c r="H709" s="3"/>
      <c r="I709" s="7" t="s">
        <v>1172</v>
      </c>
      <c r="J709" s="10" t="s">
        <v>663</v>
      </c>
      <c r="K709" s="149" t="s">
        <v>164</v>
      </c>
      <c r="L709" s="149" t="s">
        <v>170</v>
      </c>
      <c r="M709" s="149" t="s">
        <v>13</v>
      </c>
      <c r="N709" s="10" t="s">
        <v>467</v>
      </c>
      <c r="O709" s="149" t="s">
        <v>7</v>
      </c>
      <c r="P709" s="149" t="s">
        <v>6</v>
      </c>
      <c r="Q709" s="146">
        <v>5000000</v>
      </c>
      <c r="R709" s="35"/>
      <c r="S709" s="8"/>
      <c r="T709" s="8"/>
      <c r="U709" s="8"/>
      <c r="V709" s="35">
        <f t="shared" si="44"/>
        <v>5000000</v>
      </c>
      <c r="W709" s="35">
        <f t="shared" si="45"/>
        <v>5000000</v>
      </c>
      <c r="X709" s="26" t="s">
        <v>465</v>
      </c>
      <c r="Y709" s="10" t="s">
        <v>19</v>
      </c>
      <c r="Z709" s="147">
        <v>202300000000060</v>
      </c>
      <c r="AA709" s="147" t="s">
        <v>30</v>
      </c>
      <c r="AB709" s="10" t="str">
        <f t="shared" si="46"/>
        <v>3202008</v>
      </c>
      <c r="AC709" s="10"/>
      <c r="AD709" s="10" t="s">
        <v>123</v>
      </c>
      <c r="AE709" s="3"/>
      <c r="AF709" s="3"/>
      <c r="AG709" s="3"/>
      <c r="AH709" s="3"/>
      <c r="AI709" s="3"/>
      <c r="AJ709" s="3"/>
      <c r="AK709" s="3"/>
      <c r="AL709" s="3"/>
      <c r="AM709" s="3"/>
      <c r="AN709" s="3"/>
      <c r="AO709" s="3"/>
      <c r="AP709" s="3"/>
      <c r="AQ709" s="3"/>
      <c r="AR709" s="3"/>
    </row>
    <row r="710" spans="1:44" ht="51" customHeight="1" x14ac:dyDescent="0.3">
      <c r="A710" s="9" t="s">
        <v>0</v>
      </c>
      <c r="B710" s="9" t="e">
        <f>VLOOKUP(#REF!,[1]Dpto!$G$2:$I$1125,2,FALSE)</f>
        <v>#REF!</v>
      </c>
      <c r="C710" s="9" t="str">
        <f>VLOOKUP(X710,[1]Proyectos!$B$2:$D$3,3,FALSE)</f>
        <v>CONSER</v>
      </c>
      <c r="D710" s="9" t="e">
        <f>VLOOKUP(#REF!,[1]Proyectos!$D$6:$E$9,2,FALSE)</f>
        <v>#REF!</v>
      </c>
      <c r="E710" s="9" t="e">
        <f>VLOOKUP(#REF!,[1]Proyectos!$B$12:$C$22,2,FALSE)</f>
        <v>#REF!</v>
      </c>
      <c r="F710" s="9" t="e">
        <f>VLOOKUP(#REF!,[1]Indi!$B$9:$C$36,2,FALSE)</f>
        <v>#REF!</v>
      </c>
      <c r="G710" s="9" t="str">
        <f>+IFERROR(IF(D710="MISIONAL",VLOOKUP(#REF!,[1]Actividades!$B$12:$C$25,2,FALSE),IF(D710="TASAS",VLOOKUP(#REF!,[1]Actividades!$B$26:$C$34,2,FALSE),IF(D710="MIPG",VLOOKUP(#REF!,[1]Actividades!$B$35:$C$41,2,FALSE),IF(D710="INFRA",VLOOKUP(#REF!,[1]Actividades!$B$42:$C$44,2,FALSE),"")))),"")</f>
        <v/>
      </c>
      <c r="H710" s="3"/>
      <c r="I710" s="7" t="s">
        <v>1173</v>
      </c>
      <c r="J710" s="10" t="s">
        <v>663</v>
      </c>
      <c r="K710" s="149" t="s">
        <v>164</v>
      </c>
      <c r="L710" s="149" t="s">
        <v>170</v>
      </c>
      <c r="M710" s="149" t="s">
        <v>8</v>
      </c>
      <c r="N710" s="149" t="s">
        <v>467</v>
      </c>
      <c r="O710" s="149" t="s">
        <v>7</v>
      </c>
      <c r="P710" s="149" t="s">
        <v>6</v>
      </c>
      <c r="Q710" s="146">
        <v>42503500</v>
      </c>
      <c r="R710" s="35">
        <v>19500</v>
      </c>
      <c r="S710" s="8"/>
      <c r="T710" s="8"/>
      <c r="U710" s="8"/>
      <c r="V710" s="35">
        <f t="shared" si="44"/>
        <v>42484000</v>
      </c>
      <c r="W710" s="35">
        <f t="shared" si="45"/>
        <v>42484000</v>
      </c>
      <c r="X710" s="26" t="s">
        <v>465</v>
      </c>
      <c r="Y710" s="10" t="s">
        <v>19</v>
      </c>
      <c r="Z710" s="147">
        <v>202300000000060</v>
      </c>
      <c r="AA710" s="147" t="s">
        <v>30</v>
      </c>
      <c r="AB710" s="10" t="str">
        <f t="shared" si="46"/>
        <v>3202008</v>
      </c>
      <c r="AC710" s="10"/>
      <c r="AD710" s="10" t="s">
        <v>123</v>
      </c>
      <c r="AE710" s="3"/>
      <c r="AF710" s="3"/>
      <c r="AG710" s="3"/>
      <c r="AH710" s="3"/>
      <c r="AI710" s="3"/>
      <c r="AJ710" s="3"/>
      <c r="AK710" s="3"/>
      <c r="AL710" s="3"/>
      <c r="AM710" s="3"/>
      <c r="AN710" s="3"/>
      <c r="AO710" s="3"/>
      <c r="AP710" s="3"/>
      <c r="AQ710" s="3"/>
      <c r="AR710" s="3"/>
    </row>
    <row r="711" spans="1:44" ht="51" customHeight="1" x14ac:dyDescent="0.3">
      <c r="A711" s="9" t="s">
        <v>0</v>
      </c>
      <c r="B711" s="9" t="e">
        <f>VLOOKUP(#REF!,[1]Dpto!$G$2:$I$1125,2,FALSE)</f>
        <v>#REF!</v>
      </c>
      <c r="C711" s="9" t="str">
        <f>VLOOKUP(X711,[1]Proyectos!$B$2:$D$3,3,FALSE)</f>
        <v>CONSER</v>
      </c>
      <c r="D711" s="9" t="e">
        <f>VLOOKUP(#REF!,[1]Proyectos!$D$6:$E$9,2,FALSE)</f>
        <v>#REF!</v>
      </c>
      <c r="E711" s="9" t="e">
        <f>VLOOKUP(#REF!,[1]Proyectos!$B$12:$C$22,2,FALSE)</f>
        <v>#REF!</v>
      </c>
      <c r="F711" s="9" t="e">
        <f>VLOOKUP(#REF!,[1]Indi!$B$9:$C$36,2,FALSE)</f>
        <v>#REF!</v>
      </c>
      <c r="G711" s="9" t="str">
        <f>+IFERROR(IF(D711="MISIONAL",VLOOKUP(#REF!,[1]Actividades!$B$12:$C$25,2,FALSE),IF(D711="TASAS",VLOOKUP(#REF!,[1]Actividades!$B$26:$C$34,2,FALSE),IF(D711="MIPG",VLOOKUP(#REF!,[1]Actividades!$B$35:$C$41,2,FALSE),IF(D711="INFRA",VLOOKUP(#REF!,[1]Actividades!$B$42:$C$44,2,FALSE),"")))),"")</f>
        <v/>
      </c>
      <c r="H711" s="3"/>
      <c r="I711" s="7" t="s">
        <v>1174</v>
      </c>
      <c r="J711" s="10" t="s">
        <v>663</v>
      </c>
      <c r="K711" s="7" t="s">
        <v>164</v>
      </c>
      <c r="L711" s="7" t="s">
        <v>170</v>
      </c>
      <c r="M711" s="7" t="s">
        <v>13</v>
      </c>
      <c r="N711" s="149" t="s">
        <v>467</v>
      </c>
      <c r="O711" s="7" t="s">
        <v>7</v>
      </c>
      <c r="P711" s="7" t="s">
        <v>6</v>
      </c>
      <c r="Q711" s="146">
        <v>10000000</v>
      </c>
      <c r="R711" s="35"/>
      <c r="S711" s="8"/>
      <c r="T711" s="8"/>
      <c r="U711" s="8"/>
      <c r="V711" s="35">
        <f t="shared" ref="V711:V774" si="47">+Q711-R711+S711</f>
        <v>10000000</v>
      </c>
      <c r="W711" s="35">
        <f t="shared" ref="W711:W774" si="48">+Q711-R711+S711-T711+U711</f>
        <v>10000000</v>
      </c>
      <c r="X711" s="26" t="s">
        <v>465</v>
      </c>
      <c r="Y711" s="10" t="s">
        <v>19</v>
      </c>
      <c r="Z711" s="147">
        <v>202300000000060</v>
      </c>
      <c r="AA711" s="147" t="s">
        <v>30</v>
      </c>
      <c r="AB711" s="10" t="str">
        <f t="shared" si="46"/>
        <v>3202008</v>
      </c>
      <c r="AC711" s="10"/>
      <c r="AD711" s="10" t="s">
        <v>135</v>
      </c>
      <c r="AE711" s="3"/>
      <c r="AF711" s="3"/>
      <c r="AG711" s="3"/>
      <c r="AH711" s="3"/>
      <c r="AI711" s="3"/>
      <c r="AJ711" s="3"/>
      <c r="AK711" s="3"/>
      <c r="AL711" s="3"/>
      <c r="AM711" s="3"/>
      <c r="AN711" s="3"/>
      <c r="AO711" s="3"/>
      <c r="AP711" s="3"/>
      <c r="AQ711" s="3"/>
      <c r="AR711" s="3"/>
    </row>
    <row r="712" spans="1:44" ht="51" customHeight="1" x14ac:dyDescent="0.3">
      <c r="A712" s="9" t="s">
        <v>0</v>
      </c>
      <c r="B712" s="9" t="e">
        <f>VLOOKUP(#REF!,[1]Dpto!$G$2:$I$1125,2,FALSE)</f>
        <v>#REF!</v>
      </c>
      <c r="C712" s="9" t="str">
        <f>VLOOKUP(X712,[1]Proyectos!$B$2:$D$3,3,FALSE)</f>
        <v>CONSER</v>
      </c>
      <c r="D712" s="9" t="e">
        <f>VLOOKUP(#REF!,[1]Proyectos!$D$6:$E$9,2,FALSE)</f>
        <v>#REF!</v>
      </c>
      <c r="E712" s="9" t="e">
        <f>VLOOKUP(#REF!,[1]Proyectos!$B$12:$C$22,2,FALSE)</f>
        <v>#REF!</v>
      </c>
      <c r="F712" s="9" t="e">
        <f>VLOOKUP(#REF!,[1]Indi!$B$9:$C$36,2,FALSE)</f>
        <v>#REF!</v>
      </c>
      <c r="G712" s="9" t="str">
        <f>+IFERROR(IF(D712="MISIONAL",VLOOKUP(#REF!,[1]Actividades!$B$12:$C$25,2,FALSE),IF(D712="TASAS",VLOOKUP(#REF!,[1]Actividades!$B$26:$C$34,2,FALSE),IF(D712="MIPG",VLOOKUP(#REF!,[1]Actividades!$B$35:$C$41,2,FALSE),IF(D712="INFRA",VLOOKUP(#REF!,[1]Actividades!$B$42:$C$44,2,FALSE),"")))),"")</f>
        <v/>
      </c>
      <c r="H712" s="3"/>
      <c r="I712" s="7" t="s">
        <v>1175</v>
      </c>
      <c r="J712" s="10" t="s">
        <v>663</v>
      </c>
      <c r="K712" s="7" t="s">
        <v>164</v>
      </c>
      <c r="L712" s="7" t="s">
        <v>170</v>
      </c>
      <c r="M712" s="7" t="s">
        <v>13</v>
      </c>
      <c r="N712" s="149" t="s">
        <v>467</v>
      </c>
      <c r="O712" s="7" t="s">
        <v>7</v>
      </c>
      <c r="P712" s="7" t="s">
        <v>6</v>
      </c>
      <c r="Q712" s="146">
        <v>48116000</v>
      </c>
      <c r="R712" s="35"/>
      <c r="S712" s="8"/>
      <c r="T712" s="8"/>
      <c r="U712" s="8"/>
      <c r="V712" s="35">
        <f t="shared" si="47"/>
        <v>48116000</v>
      </c>
      <c r="W712" s="35">
        <f t="shared" si="48"/>
        <v>48116000</v>
      </c>
      <c r="X712" s="26" t="s">
        <v>465</v>
      </c>
      <c r="Y712" s="10" t="s">
        <v>19</v>
      </c>
      <c r="Z712" s="147">
        <v>202300000000060</v>
      </c>
      <c r="AA712" s="147" t="s">
        <v>30</v>
      </c>
      <c r="AB712" s="10" t="str">
        <f t="shared" si="46"/>
        <v>3202008</v>
      </c>
      <c r="AC712" s="10"/>
      <c r="AD712" s="10" t="s">
        <v>492</v>
      </c>
      <c r="AE712" s="3"/>
      <c r="AF712" s="3"/>
      <c r="AG712" s="3"/>
      <c r="AH712" s="3"/>
      <c r="AI712" s="3"/>
      <c r="AJ712" s="3"/>
      <c r="AK712" s="3"/>
      <c r="AL712" s="3"/>
      <c r="AM712" s="3"/>
      <c r="AN712" s="3"/>
      <c r="AO712" s="3"/>
      <c r="AP712" s="3"/>
      <c r="AQ712" s="3"/>
      <c r="AR712" s="3"/>
    </row>
    <row r="713" spans="1:44" ht="51" customHeight="1" x14ac:dyDescent="0.3">
      <c r="A713" s="9" t="s">
        <v>0</v>
      </c>
      <c r="B713" s="9" t="e">
        <f>VLOOKUP(#REF!,[1]Dpto!$G$2:$I$1125,2,FALSE)</f>
        <v>#REF!</v>
      </c>
      <c r="C713" s="9" t="str">
        <f>VLOOKUP(X713,[1]Proyectos!$B$2:$D$3,3,FALSE)</f>
        <v>CONSER</v>
      </c>
      <c r="D713" s="9" t="e">
        <f>VLOOKUP(#REF!,[1]Proyectos!$D$6:$E$9,2,FALSE)</f>
        <v>#REF!</v>
      </c>
      <c r="E713" s="9" t="e">
        <f>VLOOKUP(#REF!,[1]Proyectos!$B$12:$C$22,2,FALSE)</f>
        <v>#REF!</v>
      </c>
      <c r="F713" s="9" t="e">
        <f>VLOOKUP(#REF!,[1]Indi!$B$9:$C$36,2,FALSE)</f>
        <v>#REF!</v>
      </c>
      <c r="G713" s="9" t="str">
        <f>+IFERROR(IF(D713="MISIONAL",VLOOKUP(#REF!,[1]Actividades!$B$12:$C$25,2,FALSE),IF(D713="TASAS",VLOOKUP(#REF!,[1]Actividades!$B$26:$C$34,2,FALSE),IF(D713="MIPG",VLOOKUP(#REF!,[1]Actividades!$B$35:$C$41,2,FALSE),IF(D713="INFRA",VLOOKUP(#REF!,[1]Actividades!$B$42:$C$44,2,FALSE),"")))),"")</f>
        <v/>
      </c>
      <c r="H713" s="3"/>
      <c r="I713" s="7" t="s">
        <v>1176</v>
      </c>
      <c r="J713" s="10" t="s">
        <v>663</v>
      </c>
      <c r="K713" s="7" t="s">
        <v>164</v>
      </c>
      <c r="L713" s="7" t="s">
        <v>170</v>
      </c>
      <c r="M713" s="7" t="s">
        <v>8</v>
      </c>
      <c r="N713" s="149" t="s">
        <v>467</v>
      </c>
      <c r="O713" s="7" t="s">
        <v>7</v>
      </c>
      <c r="P713" s="7" t="s">
        <v>6</v>
      </c>
      <c r="Q713" s="146">
        <v>23456000</v>
      </c>
      <c r="R713" s="35"/>
      <c r="S713" s="8"/>
      <c r="T713" s="8"/>
      <c r="U713" s="8"/>
      <c r="V713" s="35">
        <f t="shared" si="47"/>
        <v>23456000</v>
      </c>
      <c r="W713" s="35">
        <f t="shared" si="48"/>
        <v>23456000</v>
      </c>
      <c r="X713" s="26" t="s">
        <v>465</v>
      </c>
      <c r="Y713" s="10" t="s">
        <v>19</v>
      </c>
      <c r="Z713" s="147">
        <v>202300000000060</v>
      </c>
      <c r="AA713" s="147" t="s">
        <v>30</v>
      </c>
      <c r="AB713" s="10" t="str">
        <f t="shared" si="46"/>
        <v>3202008</v>
      </c>
      <c r="AC713" s="10"/>
      <c r="AD713" s="10" t="s">
        <v>492</v>
      </c>
      <c r="AE713" s="3"/>
      <c r="AF713" s="3"/>
      <c r="AG713" s="3"/>
      <c r="AH713" s="3"/>
      <c r="AI713" s="3"/>
      <c r="AJ713" s="3"/>
      <c r="AK713" s="3"/>
      <c r="AL713" s="3"/>
      <c r="AM713" s="3"/>
      <c r="AN713" s="3"/>
      <c r="AO713" s="3"/>
      <c r="AP713" s="3"/>
      <c r="AQ713" s="3"/>
      <c r="AR713" s="3"/>
    </row>
    <row r="714" spans="1:44" ht="51" customHeight="1" x14ac:dyDescent="0.3">
      <c r="A714" s="9" t="s">
        <v>0</v>
      </c>
      <c r="B714" s="9" t="e">
        <f>VLOOKUP(#REF!,[1]Dpto!$G$2:$I$1125,2,FALSE)</f>
        <v>#REF!</v>
      </c>
      <c r="C714" s="9" t="str">
        <f>VLOOKUP(X714,[1]Proyectos!$B$2:$D$3,3,FALSE)</f>
        <v>CONSER</v>
      </c>
      <c r="D714" s="9" t="e">
        <f>VLOOKUP(#REF!,[1]Proyectos!$D$6:$E$9,2,FALSE)</f>
        <v>#REF!</v>
      </c>
      <c r="E714" s="9" t="e">
        <f>VLOOKUP(#REF!,[1]Proyectos!$B$12:$C$22,2,FALSE)</f>
        <v>#REF!</v>
      </c>
      <c r="F714" s="9" t="e">
        <f>VLOOKUP(#REF!,[1]Indi!$B$9:$C$36,2,FALSE)</f>
        <v>#REF!</v>
      </c>
      <c r="G714" s="9" t="str">
        <f>+IFERROR(IF(D714="MISIONAL",VLOOKUP(#REF!,[1]Actividades!$B$12:$C$25,2,FALSE),IF(D714="TASAS",VLOOKUP(#REF!,[1]Actividades!$B$26:$C$34,2,FALSE),IF(D714="MIPG",VLOOKUP(#REF!,[1]Actividades!$B$35:$C$41,2,FALSE),IF(D714="INFRA",VLOOKUP(#REF!,[1]Actividades!$B$42:$C$44,2,FALSE),"")))),"")</f>
        <v/>
      </c>
      <c r="H714" s="3"/>
      <c r="I714" s="7" t="s">
        <v>1725</v>
      </c>
      <c r="J714" s="10" t="s">
        <v>663</v>
      </c>
      <c r="K714" s="7" t="s">
        <v>164</v>
      </c>
      <c r="L714" s="7" t="s">
        <v>170</v>
      </c>
      <c r="M714" s="7" t="s">
        <v>103</v>
      </c>
      <c r="N714" s="7" t="s">
        <v>466</v>
      </c>
      <c r="O714" s="7" t="s">
        <v>7</v>
      </c>
      <c r="P714" s="7" t="s">
        <v>6</v>
      </c>
      <c r="Q714" s="146">
        <v>397483500</v>
      </c>
      <c r="R714" s="242">
        <v>25000000</v>
      </c>
      <c r="S714" s="8">
        <v>1773443</v>
      </c>
      <c r="T714" s="8"/>
      <c r="U714" s="8"/>
      <c r="V714" s="35">
        <f t="shared" si="47"/>
        <v>374256943</v>
      </c>
      <c r="W714" s="35">
        <f t="shared" si="48"/>
        <v>374256943</v>
      </c>
      <c r="X714" s="26" t="s">
        <v>465</v>
      </c>
      <c r="Y714" s="10" t="s">
        <v>19</v>
      </c>
      <c r="Z714" s="147">
        <v>202300000000060</v>
      </c>
      <c r="AA714" s="147" t="s">
        <v>493</v>
      </c>
      <c r="AB714" s="10" t="str">
        <f t="shared" si="46"/>
        <v>3202032</v>
      </c>
      <c r="AC714" s="10"/>
      <c r="AD714" s="10" t="s">
        <v>128</v>
      </c>
      <c r="AE714" s="3"/>
      <c r="AF714" s="3"/>
      <c r="AG714" s="3"/>
      <c r="AH714" s="3"/>
      <c r="AI714" s="3"/>
      <c r="AJ714" s="3"/>
      <c r="AK714" s="3"/>
      <c r="AL714" s="3"/>
      <c r="AM714" s="3"/>
      <c r="AN714" s="3"/>
      <c r="AO714" s="3"/>
      <c r="AP714" s="3"/>
      <c r="AQ714" s="3"/>
      <c r="AR714" s="3"/>
    </row>
    <row r="715" spans="1:44" ht="51" customHeight="1" x14ac:dyDescent="0.3">
      <c r="A715" s="9" t="s">
        <v>0</v>
      </c>
      <c r="B715" s="9" t="e">
        <f>VLOOKUP(#REF!,[1]Dpto!$G$2:$I$1125,2,FALSE)</f>
        <v>#REF!</v>
      </c>
      <c r="C715" s="9" t="str">
        <f>VLOOKUP(X715,[1]Proyectos!$B$2:$D$3,3,FALSE)</f>
        <v>CONSER</v>
      </c>
      <c r="D715" s="9" t="e">
        <f>VLOOKUP(#REF!,[1]Proyectos!$D$6:$E$9,2,FALSE)</f>
        <v>#REF!</v>
      </c>
      <c r="E715" s="9" t="e">
        <f>VLOOKUP(#REF!,[1]Proyectos!$B$12:$C$22,2,FALSE)</f>
        <v>#REF!</v>
      </c>
      <c r="F715" s="9" t="e">
        <f>VLOOKUP(#REF!,[1]Indi!$B$9:$C$36,2,FALSE)</f>
        <v>#REF!</v>
      </c>
      <c r="G715" s="9" t="str">
        <f>+IFERROR(IF(D715="MISIONAL",VLOOKUP(#REF!,[1]Actividades!$B$12:$C$25,2,FALSE),IF(D715="TASAS",VLOOKUP(#REF!,[1]Actividades!$B$26:$C$34,2,FALSE),IF(D715="MIPG",VLOOKUP(#REF!,[1]Actividades!$B$35:$C$41,2,FALSE),IF(D715="INFRA",VLOOKUP(#REF!,[1]Actividades!$B$42:$C$44,2,FALSE),"")))),"")</f>
        <v/>
      </c>
      <c r="H715" s="3"/>
      <c r="I715" s="7" t="s">
        <v>1178</v>
      </c>
      <c r="J715" s="10" t="s">
        <v>663</v>
      </c>
      <c r="K715" s="7" t="s">
        <v>164</v>
      </c>
      <c r="L715" s="7" t="s">
        <v>170</v>
      </c>
      <c r="M715" s="7" t="s">
        <v>13</v>
      </c>
      <c r="N715" s="7" t="s">
        <v>467</v>
      </c>
      <c r="O715" s="7" t="s">
        <v>7</v>
      </c>
      <c r="P715" s="7" t="s">
        <v>6</v>
      </c>
      <c r="Q715" s="146">
        <v>145962500</v>
      </c>
      <c r="R715" s="35"/>
      <c r="S715" s="8">
        <v>12659401</v>
      </c>
      <c r="T715" s="8"/>
      <c r="U715" s="8"/>
      <c r="V715" s="35">
        <f t="shared" si="47"/>
        <v>158621901</v>
      </c>
      <c r="W715" s="35">
        <f t="shared" si="48"/>
        <v>158621901</v>
      </c>
      <c r="X715" s="26" t="s">
        <v>465</v>
      </c>
      <c r="Y715" s="10" t="s">
        <v>19</v>
      </c>
      <c r="Z715" s="147">
        <v>202300000000060</v>
      </c>
      <c r="AA715" s="147" t="s">
        <v>493</v>
      </c>
      <c r="AB715" s="10" t="str">
        <f t="shared" si="46"/>
        <v>3202032</v>
      </c>
      <c r="AC715" s="10"/>
      <c r="AD715" s="10" t="s">
        <v>128</v>
      </c>
      <c r="AE715" s="3"/>
      <c r="AF715" s="3"/>
      <c r="AG715" s="3"/>
      <c r="AH715" s="3"/>
      <c r="AI715" s="3"/>
      <c r="AJ715" s="3"/>
      <c r="AK715" s="3"/>
      <c r="AL715" s="3"/>
      <c r="AM715" s="3"/>
      <c r="AN715" s="3"/>
      <c r="AO715" s="3"/>
      <c r="AP715" s="3"/>
      <c r="AQ715" s="3"/>
      <c r="AR715" s="3"/>
    </row>
    <row r="716" spans="1:44" ht="51" customHeight="1" x14ac:dyDescent="0.3">
      <c r="A716" s="9" t="s">
        <v>0</v>
      </c>
      <c r="B716" s="9" t="e">
        <f>VLOOKUP(#REF!,[1]Dpto!$G$2:$I$1125,2,FALSE)</f>
        <v>#REF!</v>
      </c>
      <c r="C716" s="9" t="str">
        <f>VLOOKUP(X716,[1]Proyectos!$B$2:$D$3,3,FALSE)</f>
        <v>CONSER</v>
      </c>
      <c r="D716" s="9" t="e">
        <f>VLOOKUP(#REF!,[1]Proyectos!$D$6:$E$9,2,FALSE)</f>
        <v>#REF!</v>
      </c>
      <c r="E716" s="9" t="e">
        <f>VLOOKUP(#REF!,[1]Proyectos!$B$12:$C$22,2,FALSE)</f>
        <v>#REF!</v>
      </c>
      <c r="F716" s="9" t="e">
        <f>VLOOKUP(#REF!,[1]Indi!$B$9:$C$36,2,FALSE)</f>
        <v>#REF!</v>
      </c>
      <c r="G716" s="9" t="str">
        <f>+IFERROR(IF(D716="MISIONAL",VLOOKUP(#REF!,[1]Actividades!$B$12:$C$25,2,FALSE),IF(D716="TASAS",VLOOKUP(#REF!,[1]Actividades!$B$26:$C$34,2,FALSE),IF(D716="MIPG",VLOOKUP(#REF!,[1]Actividades!$B$35:$C$41,2,FALSE),IF(D716="INFRA",VLOOKUP(#REF!,[1]Actividades!$B$42:$C$44,2,FALSE),"")))),"")</f>
        <v/>
      </c>
      <c r="H716" s="3"/>
      <c r="I716" s="7" t="s">
        <v>1179</v>
      </c>
      <c r="J716" s="10" t="s">
        <v>663</v>
      </c>
      <c r="K716" s="7" t="s">
        <v>164</v>
      </c>
      <c r="L716" s="7" t="s">
        <v>170</v>
      </c>
      <c r="M716" s="7" t="s">
        <v>8</v>
      </c>
      <c r="N716" s="7" t="s">
        <v>467</v>
      </c>
      <c r="O716" s="7" t="s">
        <v>7</v>
      </c>
      <c r="P716" s="7" t="s">
        <v>6</v>
      </c>
      <c r="Q716" s="146">
        <v>70207000</v>
      </c>
      <c r="R716" s="35"/>
      <c r="S716" s="8"/>
      <c r="T716" s="8"/>
      <c r="U716" s="8"/>
      <c r="V716" s="35">
        <f t="shared" si="47"/>
        <v>70207000</v>
      </c>
      <c r="W716" s="35">
        <f t="shared" si="48"/>
        <v>70207000</v>
      </c>
      <c r="X716" s="26" t="s">
        <v>465</v>
      </c>
      <c r="Y716" s="10" t="s">
        <v>19</v>
      </c>
      <c r="Z716" s="147">
        <v>202300000000060</v>
      </c>
      <c r="AA716" s="147" t="s">
        <v>493</v>
      </c>
      <c r="AB716" s="10" t="str">
        <f t="shared" si="46"/>
        <v>3202032</v>
      </c>
      <c r="AC716" s="10"/>
      <c r="AD716" s="10" t="s">
        <v>128</v>
      </c>
      <c r="AE716" s="3"/>
      <c r="AF716" s="3"/>
      <c r="AG716" s="3"/>
      <c r="AH716" s="3"/>
      <c r="AI716" s="3"/>
      <c r="AJ716" s="3"/>
      <c r="AK716" s="3"/>
      <c r="AL716" s="3"/>
      <c r="AM716" s="3"/>
      <c r="AN716" s="3"/>
      <c r="AO716" s="3"/>
      <c r="AP716" s="3"/>
      <c r="AQ716" s="3"/>
      <c r="AR716" s="3"/>
    </row>
    <row r="717" spans="1:44" ht="51" customHeight="1" x14ac:dyDescent="0.3">
      <c r="A717" s="9" t="s">
        <v>0</v>
      </c>
      <c r="B717" s="9" t="e">
        <f>VLOOKUP(#REF!,[1]Dpto!$G$2:$I$1125,2,FALSE)</f>
        <v>#REF!</v>
      </c>
      <c r="C717" s="9" t="str">
        <f>VLOOKUP(X717,[1]Proyectos!$B$2:$D$3,3,FALSE)</f>
        <v>CONSER</v>
      </c>
      <c r="D717" s="9" t="e">
        <f>VLOOKUP(#REF!,[1]Proyectos!$D$6:$E$9,2,FALSE)</f>
        <v>#REF!</v>
      </c>
      <c r="E717" s="9" t="e">
        <f>VLOOKUP(#REF!,[1]Proyectos!$B$12:$C$22,2,FALSE)</f>
        <v>#REF!</v>
      </c>
      <c r="F717" s="9" t="e">
        <f>VLOOKUP(#REF!,[1]Indi!$B$9:$C$36,2,FALSE)</f>
        <v>#REF!</v>
      </c>
      <c r="G717" s="9" t="str">
        <f>+IFERROR(IF(D717="MISIONAL",VLOOKUP(#REF!,[1]Actividades!$B$12:$C$25,2,FALSE),IF(D717="TASAS",VLOOKUP(#REF!,[1]Actividades!$B$26:$C$34,2,FALSE),IF(D717="MIPG",VLOOKUP(#REF!,[1]Actividades!$B$35:$C$41,2,FALSE),IF(D717="INFRA",VLOOKUP(#REF!,[1]Actividades!$B$42:$C$44,2,FALSE),"")))),"")</f>
        <v/>
      </c>
      <c r="H717" s="3"/>
      <c r="I717" s="7" t="s">
        <v>1180</v>
      </c>
      <c r="J717" s="10" t="s">
        <v>663</v>
      </c>
      <c r="K717" s="7" t="s">
        <v>164</v>
      </c>
      <c r="L717" s="7" t="s">
        <v>170</v>
      </c>
      <c r="M717" s="7" t="s">
        <v>13</v>
      </c>
      <c r="N717" s="7" t="s">
        <v>467</v>
      </c>
      <c r="O717" s="7" t="s">
        <v>7</v>
      </c>
      <c r="P717" s="7" t="s">
        <v>6</v>
      </c>
      <c r="Q717" s="146">
        <v>15000000</v>
      </c>
      <c r="R717" s="35"/>
      <c r="S717" s="8"/>
      <c r="T717" s="8"/>
      <c r="U717" s="8"/>
      <c r="V717" s="35">
        <f t="shared" si="47"/>
        <v>15000000</v>
      </c>
      <c r="W717" s="35">
        <f t="shared" si="48"/>
        <v>15000000</v>
      </c>
      <c r="X717" s="26" t="s">
        <v>465</v>
      </c>
      <c r="Y717" s="10" t="s">
        <v>19</v>
      </c>
      <c r="Z717" s="147">
        <v>202300000000060</v>
      </c>
      <c r="AA717" s="147" t="s">
        <v>496</v>
      </c>
      <c r="AB717" s="10" t="str">
        <f t="shared" si="46"/>
        <v>3202056</v>
      </c>
      <c r="AC717" s="10"/>
      <c r="AD717" s="10" t="s">
        <v>129</v>
      </c>
      <c r="AE717" s="3"/>
      <c r="AF717" s="3"/>
      <c r="AG717" s="3"/>
      <c r="AH717" s="3"/>
      <c r="AI717" s="3"/>
      <c r="AJ717" s="3"/>
      <c r="AK717" s="3"/>
      <c r="AL717" s="3"/>
      <c r="AM717" s="3"/>
      <c r="AN717" s="3"/>
      <c r="AO717" s="3"/>
      <c r="AP717" s="3"/>
      <c r="AQ717" s="3"/>
      <c r="AR717" s="3"/>
    </row>
    <row r="718" spans="1:44" ht="51" customHeight="1" x14ac:dyDescent="0.3">
      <c r="A718" s="9" t="s">
        <v>0</v>
      </c>
      <c r="B718" s="9" t="e">
        <f>VLOOKUP(#REF!,[1]Dpto!$G$2:$I$1125,2,FALSE)</f>
        <v>#REF!</v>
      </c>
      <c r="C718" s="9" t="str">
        <f>VLOOKUP(X718,[1]Proyectos!$B$2:$D$3,3,FALSE)</f>
        <v>CONSER</v>
      </c>
      <c r="D718" s="9" t="e">
        <f>VLOOKUP(#REF!,[1]Proyectos!$D$6:$E$9,2,FALSE)</f>
        <v>#REF!</v>
      </c>
      <c r="E718" s="9" t="e">
        <f>VLOOKUP(#REF!,[1]Proyectos!$B$12:$C$22,2,FALSE)</f>
        <v>#REF!</v>
      </c>
      <c r="F718" s="9" t="e">
        <f>VLOOKUP(#REF!,[1]Indi!$B$9:$C$36,2,FALSE)</f>
        <v>#REF!</v>
      </c>
      <c r="G718" s="9" t="str">
        <f>+IFERROR(IF(D718="MISIONAL",VLOOKUP(#REF!,[1]Actividades!$B$12:$C$25,2,FALSE),IF(D718="TASAS",VLOOKUP(#REF!,[1]Actividades!$B$26:$C$34,2,FALSE),IF(D718="MIPG",VLOOKUP(#REF!,[1]Actividades!$B$35:$C$41,2,FALSE),IF(D718="INFRA",VLOOKUP(#REF!,[1]Actividades!$B$42:$C$44,2,FALSE),"")))),"")</f>
        <v/>
      </c>
      <c r="H718" s="3"/>
      <c r="I718" s="7" t="s">
        <v>1181</v>
      </c>
      <c r="J718" s="10" t="s">
        <v>663</v>
      </c>
      <c r="K718" s="7" t="s">
        <v>164</v>
      </c>
      <c r="L718" s="7" t="s">
        <v>170</v>
      </c>
      <c r="M718" s="7" t="s">
        <v>13</v>
      </c>
      <c r="N718" s="7" t="s">
        <v>467</v>
      </c>
      <c r="O718" s="7" t="s">
        <v>7</v>
      </c>
      <c r="P718" s="7" t="s">
        <v>6</v>
      </c>
      <c r="Q718" s="146">
        <v>187682040</v>
      </c>
      <c r="R718" s="35"/>
      <c r="S718" s="8"/>
      <c r="T718" s="8"/>
      <c r="U718" s="8"/>
      <c r="V718" s="35">
        <f t="shared" si="47"/>
        <v>187682040</v>
      </c>
      <c r="W718" s="35">
        <f t="shared" si="48"/>
        <v>187682040</v>
      </c>
      <c r="X718" s="26" t="s">
        <v>465</v>
      </c>
      <c r="Y718" s="10" t="s">
        <v>19</v>
      </c>
      <c r="Z718" s="147">
        <v>202300000000060</v>
      </c>
      <c r="AA718" s="147" t="s">
        <v>24</v>
      </c>
      <c r="AB718" s="10" t="str">
        <f t="shared" si="46"/>
        <v>3202060</v>
      </c>
      <c r="AC718" s="10"/>
      <c r="AD718" s="10" t="s">
        <v>126</v>
      </c>
      <c r="AE718" s="3"/>
      <c r="AF718" s="3"/>
      <c r="AG718" s="3"/>
      <c r="AH718" s="3"/>
      <c r="AI718" s="3"/>
      <c r="AJ718" s="3"/>
      <c r="AK718" s="3"/>
      <c r="AL718" s="3"/>
      <c r="AM718" s="3"/>
      <c r="AN718" s="3"/>
      <c r="AO718" s="3"/>
      <c r="AP718" s="3"/>
      <c r="AQ718" s="3"/>
      <c r="AR718" s="3"/>
    </row>
    <row r="719" spans="1:44" ht="51" customHeight="1" x14ac:dyDescent="0.3">
      <c r="A719" s="9" t="s">
        <v>0</v>
      </c>
      <c r="B719" s="9" t="e">
        <f>VLOOKUP(#REF!,[1]Dpto!$G$2:$I$1125,2,FALSE)</f>
        <v>#REF!</v>
      </c>
      <c r="C719" s="9" t="str">
        <f>VLOOKUP(X719,[1]Proyectos!$B$2:$D$3,3,FALSE)</f>
        <v>CONSER</v>
      </c>
      <c r="D719" s="9" t="e">
        <f>VLOOKUP(#REF!,[1]Proyectos!$D$6:$E$9,2,FALSE)</f>
        <v>#REF!</v>
      </c>
      <c r="E719" s="9" t="e">
        <f>VLOOKUP(#REF!,[1]Proyectos!$B$12:$C$22,2,FALSE)</f>
        <v>#REF!</v>
      </c>
      <c r="F719" s="9" t="e">
        <f>VLOOKUP(#REF!,[1]Indi!$B$9:$C$36,2,FALSE)</f>
        <v>#REF!</v>
      </c>
      <c r="G719" s="9" t="str">
        <f>+IFERROR(IF(D719="MISIONAL",VLOOKUP(#REF!,[1]Actividades!$B$12:$C$25,2,FALSE),IF(D719="TASAS",VLOOKUP(#REF!,[1]Actividades!$B$26:$C$34,2,FALSE),IF(D719="MIPG",VLOOKUP(#REF!,[1]Actividades!$B$35:$C$41,2,FALSE),IF(D719="INFRA",VLOOKUP(#REF!,[1]Actividades!$B$42:$C$44,2,FALSE),"")))),"")</f>
        <v/>
      </c>
      <c r="H719" s="3"/>
      <c r="I719" s="7" t="s">
        <v>1726</v>
      </c>
      <c r="J719" s="10" t="s">
        <v>663</v>
      </c>
      <c r="K719" s="7" t="s">
        <v>164</v>
      </c>
      <c r="L719" s="7" t="s">
        <v>170</v>
      </c>
      <c r="M719" s="7" t="s">
        <v>103</v>
      </c>
      <c r="N719" s="7" t="s">
        <v>466</v>
      </c>
      <c r="O719" s="7" t="s">
        <v>7</v>
      </c>
      <c r="P719" s="7" t="s">
        <v>6</v>
      </c>
      <c r="Q719" s="146">
        <v>45433500</v>
      </c>
      <c r="R719" s="35">
        <v>96433</v>
      </c>
      <c r="S719" s="8"/>
      <c r="T719" s="8"/>
      <c r="U719" s="8"/>
      <c r="V719" s="35">
        <f t="shared" si="47"/>
        <v>45337067</v>
      </c>
      <c r="W719" s="35">
        <f t="shared" si="48"/>
        <v>45337067</v>
      </c>
      <c r="X719" s="26" t="s">
        <v>465</v>
      </c>
      <c r="Y719" s="10" t="s">
        <v>19</v>
      </c>
      <c r="Z719" s="147">
        <v>202300000000060</v>
      </c>
      <c r="AA719" s="147" t="s">
        <v>24</v>
      </c>
      <c r="AB719" s="10" t="str">
        <f t="shared" si="46"/>
        <v>3202060</v>
      </c>
      <c r="AC719" s="10"/>
      <c r="AD719" s="10" t="s">
        <v>137</v>
      </c>
      <c r="AE719" s="3"/>
      <c r="AF719" s="3"/>
      <c r="AG719" s="3"/>
      <c r="AH719" s="3"/>
      <c r="AI719" s="3"/>
      <c r="AJ719" s="3"/>
      <c r="AK719" s="3"/>
      <c r="AL719" s="3"/>
      <c r="AM719" s="3"/>
      <c r="AN719" s="3"/>
      <c r="AO719" s="3"/>
      <c r="AP719" s="3"/>
      <c r="AQ719" s="3"/>
      <c r="AR719" s="3"/>
    </row>
    <row r="720" spans="1:44" ht="51" customHeight="1" x14ac:dyDescent="0.3">
      <c r="A720" s="9" t="s">
        <v>0</v>
      </c>
      <c r="B720" s="9" t="e">
        <f>VLOOKUP(#REF!,[1]Dpto!$G$2:$I$1125,2,FALSE)</f>
        <v>#REF!</v>
      </c>
      <c r="C720" s="9" t="str">
        <f>VLOOKUP(X720,[1]Proyectos!$B$2:$D$3,3,FALSE)</f>
        <v>CONSER</v>
      </c>
      <c r="D720" s="9" t="e">
        <f>VLOOKUP(#REF!,[1]Proyectos!$D$6:$E$9,2,FALSE)</f>
        <v>#REF!</v>
      </c>
      <c r="E720" s="9" t="e">
        <f>VLOOKUP(#REF!,[1]Proyectos!$B$12:$C$22,2,FALSE)</f>
        <v>#REF!</v>
      </c>
      <c r="F720" s="9" t="e">
        <f>VLOOKUP(#REF!,[1]Indi!$B$9:$C$36,2,FALSE)</f>
        <v>#REF!</v>
      </c>
      <c r="G720" s="9" t="str">
        <f>+IFERROR(IF(D720="MISIONAL",VLOOKUP(#REF!,[1]Actividades!$B$12:$C$25,2,FALSE),IF(D720="TASAS",VLOOKUP(#REF!,[1]Actividades!$B$26:$C$34,2,FALSE),IF(D720="MIPG",VLOOKUP(#REF!,[1]Actividades!$B$35:$C$41,2,FALSE),IF(D720="INFRA",VLOOKUP(#REF!,[1]Actividades!$B$42:$C$44,2,FALSE),"")))),"")</f>
        <v/>
      </c>
      <c r="H720" s="3"/>
      <c r="I720" s="7" t="s">
        <v>1183</v>
      </c>
      <c r="J720" s="10" t="s">
        <v>663</v>
      </c>
      <c r="K720" s="7" t="s">
        <v>164</v>
      </c>
      <c r="L720" s="7" t="s">
        <v>170</v>
      </c>
      <c r="M720" s="7" t="s">
        <v>13</v>
      </c>
      <c r="N720" s="10" t="s">
        <v>467</v>
      </c>
      <c r="O720" s="7" t="s">
        <v>7</v>
      </c>
      <c r="P720" s="7" t="s">
        <v>6</v>
      </c>
      <c r="Q720" s="146">
        <v>42503500</v>
      </c>
      <c r="R720" s="35"/>
      <c r="S720" s="8"/>
      <c r="T720" s="8"/>
      <c r="U720" s="8"/>
      <c r="V720" s="35">
        <f t="shared" si="47"/>
        <v>42503500</v>
      </c>
      <c r="W720" s="35">
        <f t="shared" si="48"/>
        <v>42503500</v>
      </c>
      <c r="X720" s="26" t="s">
        <v>465</v>
      </c>
      <c r="Y720" s="10" t="s">
        <v>19</v>
      </c>
      <c r="Z720" s="147">
        <v>202300000000060</v>
      </c>
      <c r="AA720" s="147" t="s">
        <v>24</v>
      </c>
      <c r="AB720" s="10" t="str">
        <f t="shared" si="46"/>
        <v>3202060</v>
      </c>
      <c r="AC720" s="10"/>
      <c r="AD720" s="10" t="s">
        <v>137</v>
      </c>
      <c r="AE720" s="3"/>
      <c r="AF720" s="3"/>
      <c r="AG720" s="3"/>
      <c r="AH720" s="3"/>
      <c r="AI720" s="3"/>
      <c r="AJ720" s="3"/>
      <c r="AK720" s="3"/>
      <c r="AL720" s="3"/>
      <c r="AM720" s="3"/>
      <c r="AN720" s="3"/>
      <c r="AO720" s="3"/>
      <c r="AP720" s="3"/>
      <c r="AQ720" s="3"/>
      <c r="AR720" s="3"/>
    </row>
    <row r="721" spans="1:44" ht="51" customHeight="1" x14ac:dyDescent="0.3">
      <c r="A721" s="9" t="s">
        <v>0</v>
      </c>
      <c r="B721" s="9" t="e">
        <f>VLOOKUP(#REF!,[1]Dpto!$G$2:$I$1125,2,FALSE)</f>
        <v>#REF!</v>
      </c>
      <c r="C721" s="9" t="str">
        <f>VLOOKUP(X721,[1]Proyectos!$B$2:$D$3,3,FALSE)</f>
        <v>CONSER</v>
      </c>
      <c r="D721" s="9" t="e">
        <f>VLOOKUP(#REF!,[1]Proyectos!$D$6:$E$9,2,FALSE)</f>
        <v>#REF!</v>
      </c>
      <c r="E721" s="9" t="e">
        <f>VLOOKUP(#REF!,[1]Proyectos!$B$12:$C$22,2,FALSE)</f>
        <v>#REF!</v>
      </c>
      <c r="F721" s="9" t="e">
        <f>VLOOKUP(#REF!,[1]Indi!$B$9:$C$36,2,FALSE)</f>
        <v>#REF!</v>
      </c>
      <c r="G721" s="9" t="str">
        <f>+IFERROR(IF(D721="MISIONAL",VLOOKUP(#REF!,[1]Actividades!$B$12:$C$25,2,FALSE),IF(D721="TASAS",VLOOKUP(#REF!,[1]Actividades!$B$26:$C$34,2,FALSE),IF(D721="MIPG",VLOOKUP(#REF!,[1]Actividades!$B$35:$C$41,2,FALSE),IF(D721="INFRA",VLOOKUP(#REF!,[1]Actividades!$B$42:$C$44,2,FALSE),"")))),"")</f>
        <v/>
      </c>
      <c r="H721" s="3"/>
      <c r="I721" s="7" t="s">
        <v>1184</v>
      </c>
      <c r="J721" s="10" t="s">
        <v>663</v>
      </c>
      <c r="K721" s="7" t="s">
        <v>164</v>
      </c>
      <c r="L721" s="7" t="s">
        <v>170</v>
      </c>
      <c r="M721" s="7" t="s">
        <v>8</v>
      </c>
      <c r="N721" s="145" t="s">
        <v>467</v>
      </c>
      <c r="O721" s="7" t="s">
        <v>7</v>
      </c>
      <c r="P721" s="7" t="s">
        <v>6</v>
      </c>
      <c r="Q721" s="146">
        <v>55146500</v>
      </c>
      <c r="R721" s="35">
        <v>37767</v>
      </c>
      <c r="S721" s="8"/>
      <c r="T721" s="8"/>
      <c r="U721" s="8"/>
      <c r="V721" s="35">
        <f t="shared" si="47"/>
        <v>55108733</v>
      </c>
      <c r="W721" s="35">
        <f t="shared" si="48"/>
        <v>55108733</v>
      </c>
      <c r="X721" s="26" t="s">
        <v>465</v>
      </c>
      <c r="Y721" s="10" t="s">
        <v>19</v>
      </c>
      <c r="Z721" s="147">
        <v>202300000000060</v>
      </c>
      <c r="AA721" s="147" t="s">
        <v>24</v>
      </c>
      <c r="AB721" s="10" t="str">
        <f t="shared" si="46"/>
        <v>3202060</v>
      </c>
      <c r="AC721" s="10"/>
      <c r="AD721" s="10" t="s">
        <v>137</v>
      </c>
      <c r="AE721" s="3"/>
      <c r="AF721" s="3"/>
      <c r="AG721" s="3"/>
      <c r="AH721" s="3"/>
      <c r="AI721" s="3"/>
      <c r="AJ721" s="3"/>
      <c r="AK721" s="3"/>
      <c r="AL721" s="3"/>
      <c r="AM721" s="3"/>
      <c r="AN721" s="3"/>
      <c r="AO721" s="3"/>
      <c r="AP721" s="3"/>
      <c r="AQ721" s="3"/>
      <c r="AR721" s="3"/>
    </row>
    <row r="722" spans="1:44" ht="51" customHeight="1" x14ac:dyDescent="0.3">
      <c r="A722" s="9" t="s">
        <v>0</v>
      </c>
      <c r="B722" s="9" t="e">
        <f>VLOOKUP(#REF!,[1]Dpto!$G$2:$I$1125,2,FALSE)</f>
        <v>#REF!</v>
      </c>
      <c r="C722" s="9" t="str">
        <f>VLOOKUP(X722,[1]Proyectos!$B$2:$D$3,3,FALSE)</f>
        <v>CONSER</v>
      </c>
      <c r="D722" s="9" t="e">
        <f>VLOOKUP(#REF!,[1]Proyectos!$D$6:$E$9,2,FALSE)</f>
        <v>#REF!</v>
      </c>
      <c r="E722" s="9" t="e">
        <f>VLOOKUP(#REF!,[1]Proyectos!$B$12:$C$22,2,FALSE)</f>
        <v>#REF!</v>
      </c>
      <c r="F722" s="9" t="e">
        <f>VLOOKUP(#REF!,[1]Indi!$B$9:$C$36,2,FALSE)</f>
        <v>#REF!</v>
      </c>
      <c r="G722" s="9" t="str">
        <f>+IFERROR(IF(D722="MISIONAL",VLOOKUP(#REF!,[1]Actividades!$B$12:$C$25,2,FALSE),IF(D722="TASAS",VLOOKUP(#REF!,[1]Actividades!$B$26:$C$34,2,FALSE),IF(D722="MIPG",VLOOKUP(#REF!,[1]Actividades!$B$35:$C$41,2,FALSE),IF(D722="INFRA",VLOOKUP(#REF!,[1]Actividades!$B$42:$C$44,2,FALSE),"")))),"")</f>
        <v/>
      </c>
      <c r="H722" s="3"/>
      <c r="I722" s="7" t="s">
        <v>1727</v>
      </c>
      <c r="J722" s="10" t="s">
        <v>663</v>
      </c>
      <c r="K722" s="7" t="s">
        <v>164</v>
      </c>
      <c r="L722" s="7" t="s">
        <v>169</v>
      </c>
      <c r="M722" s="7" t="s">
        <v>103</v>
      </c>
      <c r="N722" s="7" t="s">
        <v>466</v>
      </c>
      <c r="O722" s="7" t="s">
        <v>7</v>
      </c>
      <c r="P722" s="7" t="s">
        <v>6</v>
      </c>
      <c r="Q722" s="146">
        <v>34912500</v>
      </c>
      <c r="R722" s="35">
        <v>10500</v>
      </c>
      <c r="S722" s="8"/>
      <c r="T722" s="8"/>
      <c r="U722" s="8"/>
      <c r="V722" s="35">
        <f t="shared" si="47"/>
        <v>34902000</v>
      </c>
      <c r="W722" s="35">
        <f t="shared" si="48"/>
        <v>34902000</v>
      </c>
      <c r="X722" s="26" t="s">
        <v>465</v>
      </c>
      <c r="Y722" s="10" t="s">
        <v>19</v>
      </c>
      <c r="Z722" s="147">
        <v>202300000000060</v>
      </c>
      <c r="AA722" s="147" t="s">
        <v>30</v>
      </c>
      <c r="AB722" s="10" t="str">
        <f t="shared" si="46"/>
        <v>3202008</v>
      </c>
      <c r="AC722" s="10"/>
      <c r="AD722" s="10" t="s">
        <v>123</v>
      </c>
      <c r="AE722" s="3"/>
      <c r="AF722" s="3"/>
      <c r="AG722" s="3"/>
      <c r="AH722" s="3"/>
      <c r="AI722" s="3"/>
      <c r="AJ722" s="3"/>
      <c r="AK722" s="3"/>
      <c r="AL722" s="3"/>
      <c r="AM722" s="3"/>
      <c r="AN722" s="3"/>
      <c r="AO722" s="3"/>
      <c r="AP722" s="3"/>
      <c r="AQ722" s="3"/>
      <c r="AR722" s="3"/>
    </row>
    <row r="723" spans="1:44" ht="51" customHeight="1" x14ac:dyDescent="0.3">
      <c r="A723" s="9" t="s">
        <v>0</v>
      </c>
      <c r="B723" s="9" t="e">
        <f>VLOOKUP(#REF!,[1]Dpto!$G$2:$I$1125,2,FALSE)</f>
        <v>#REF!</v>
      </c>
      <c r="C723" s="9" t="str">
        <f>VLOOKUP(X723,[1]Proyectos!$B$2:$D$3,3,FALSE)</f>
        <v>CONSER</v>
      </c>
      <c r="D723" s="9" t="e">
        <f>VLOOKUP(#REF!,[1]Proyectos!$D$6:$E$9,2,FALSE)</f>
        <v>#REF!</v>
      </c>
      <c r="E723" s="9" t="e">
        <f>VLOOKUP(#REF!,[1]Proyectos!$B$12:$C$22,2,FALSE)</f>
        <v>#REF!</v>
      </c>
      <c r="F723" s="9" t="e">
        <f>VLOOKUP(#REF!,[1]Indi!$B$9:$C$36,2,FALSE)</f>
        <v>#REF!</v>
      </c>
      <c r="G723" s="9" t="str">
        <f>+IFERROR(IF(D723="MISIONAL",VLOOKUP(#REF!,[1]Actividades!$B$12:$C$25,2,FALSE),IF(D723="TASAS",VLOOKUP(#REF!,[1]Actividades!$B$26:$C$34,2,FALSE),IF(D723="MIPG",VLOOKUP(#REF!,[1]Actividades!$B$35:$C$41,2,FALSE),IF(D723="INFRA",VLOOKUP(#REF!,[1]Actividades!$B$42:$C$44,2,FALSE),"")))),"")</f>
        <v/>
      </c>
      <c r="H723" s="3"/>
      <c r="I723" s="7" t="s">
        <v>1186</v>
      </c>
      <c r="J723" s="10" t="s">
        <v>663</v>
      </c>
      <c r="K723" s="7" t="s">
        <v>164</v>
      </c>
      <c r="L723" s="7" t="s">
        <v>169</v>
      </c>
      <c r="M723" s="7" t="s">
        <v>13</v>
      </c>
      <c r="N723" s="149" t="s">
        <v>467</v>
      </c>
      <c r="O723" s="7" t="s">
        <v>7</v>
      </c>
      <c r="P723" s="7" t="s">
        <v>6</v>
      </c>
      <c r="Q723" s="146">
        <v>52500000</v>
      </c>
      <c r="R723" s="35"/>
      <c r="S723" s="8"/>
      <c r="T723" s="8"/>
      <c r="U723" s="8"/>
      <c r="V723" s="35">
        <f t="shared" si="47"/>
        <v>52500000</v>
      </c>
      <c r="W723" s="35">
        <f t="shared" si="48"/>
        <v>52500000</v>
      </c>
      <c r="X723" s="26" t="s">
        <v>465</v>
      </c>
      <c r="Y723" s="10" t="s">
        <v>19</v>
      </c>
      <c r="Z723" s="147">
        <v>202300000000060</v>
      </c>
      <c r="AA723" s="147" t="s">
        <v>30</v>
      </c>
      <c r="AB723" s="10" t="str">
        <f t="shared" si="46"/>
        <v>3202008</v>
      </c>
      <c r="AC723" s="10"/>
      <c r="AD723" s="10" t="s">
        <v>123</v>
      </c>
      <c r="AE723" s="3"/>
      <c r="AF723" s="3"/>
      <c r="AG723" s="3"/>
      <c r="AH723" s="3"/>
      <c r="AI723" s="3"/>
      <c r="AJ723" s="3"/>
      <c r="AK723" s="3"/>
      <c r="AL723" s="3"/>
      <c r="AM723" s="3"/>
      <c r="AN723" s="3"/>
      <c r="AO723" s="3"/>
      <c r="AP723" s="3"/>
      <c r="AQ723" s="3"/>
      <c r="AR723" s="3"/>
    </row>
    <row r="724" spans="1:44" ht="51" customHeight="1" x14ac:dyDescent="0.3">
      <c r="A724" s="9" t="s">
        <v>0</v>
      </c>
      <c r="B724" s="9" t="e">
        <f>VLOOKUP(#REF!,[1]Dpto!$G$2:$I$1125,2,FALSE)</f>
        <v>#REF!</v>
      </c>
      <c r="C724" s="9" t="str">
        <f>VLOOKUP(X724,[1]Proyectos!$B$2:$D$3,3,FALSE)</f>
        <v>CONSER</v>
      </c>
      <c r="D724" s="9" t="e">
        <f>VLOOKUP(#REF!,[1]Proyectos!$D$6:$E$9,2,FALSE)</f>
        <v>#REF!</v>
      </c>
      <c r="E724" s="9" t="e">
        <f>VLOOKUP(#REF!,[1]Proyectos!$B$12:$C$22,2,FALSE)</f>
        <v>#REF!</v>
      </c>
      <c r="F724" s="9" t="e">
        <f>VLOOKUP(#REF!,[1]Indi!$B$9:$C$36,2,FALSE)</f>
        <v>#REF!</v>
      </c>
      <c r="G724" s="9" t="str">
        <f>+IFERROR(IF(D724="MISIONAL",VLOOKUP(#REF!,[1]Actividades!$B$12:$C$25,2,FALSE),IF(D724="TASAS",VLOOKUP(#REF!,[1]Actividades!$B$26:$C$34,2,FALSE),IF(D724="MIPG",VLOOKUP(#REF!,[1]Actividades!$B$35:$C$41,2,FALSE),IF(D724="INFRA",VLOOKUP(#REF!,[1]Actividades!$B$42:$C$44,2,FALSE),"")))),"")</f>
        <v/>
      </c>
      <c r="H724" s="3"/>
      <c r="I724" s="7" t="s">
        <v>1187</v>
      </c>
      <c r="J724" s="10" t="s">
        <v>663</v>
      </c>
      <c r="K724" s="7" t="s">
        <v>164</v>
      </c>
      <c r="L724" s="7" t="s">
        <v>169</v>
      </c>
      <c r="M724" s="7" t="s">
        <v>8</v>
      </c>
      <c r="N724" s="7" t="s">
        <v>467</v>
      </c>
      <c r="O724" s="7" t="s">
        <v>7</v>
      </c>
      <c r="P724" s="7" t="s">
        <v>6</v>
      </c>
      <c r="Q724" s="146">
        <v>81730000</v>
      </c>
      <c r="R724" s="35"/>
      <c r="S724" s="8"/>
      <c r="T724" s="8"/>
      <c r="U724" s="8"/>
      <c r="V724" s="35">
        <f t="shared" si="47"/>
        <v>81730000</v>
      </c>
      <c r="W724" s="35">
        <f t="shared" si="48"/>
        <v>81730000</v>
      </c>
      <c r="X724" s="26" t="s">
        <v>465</v>
      </c>
      <c r="Y724" s="10" t="s">
        <v>19</v>
      </c>
      <c r="Z724" s="147">
        <v>202300000000060</v>
      </c>
      <c r="AA724" s="147" t="s">
        <v>30</v>
      </c>
      <c r="AB724" s="10" t="str">
        <f t="shared" si="46"/>
        <v>3202008</v>
      </c>
      <c r="AC724" s="10"/>
      <c r="AD724" s="10" t="s">
        <v>123</v>
      </c>
      <c r="AE724" s="3"/>
      <c r="AF724" s="3"/>
      <c r="AG724" s="3"/>
      <c r="AH724" s="3"/>
      <c r="AI724" s="3"/>
      <c r="AJ724" s="3"/>
      <c r="AK724" s="3"/>
      <c r="AL724" s="3"/>
      <c r="AM724" s="3"/>
      <c r="AN724" s="3"/>
      <c r="AO724" s="3"/>
      <c r="AP724" s="3"/>
      <c r="AQ724" s="3"/>
      <c r="AR724" s="3"/>
    </row>
    <row r="725" spans="1:44" ht="51" customHeight="1" x14ac:dyDescent="0.3">
      <c r="A725" s="9" t="s">
        <v>0</v>
      </c>
      <c r="B725" s="9" t="e">
        <f>VLOOKUP(#REF!,[1]Dpto!$G$2:$I$1125,2,FALSE)</f>
        <v>#REF!</v>
      </c>
      <c r="C725" s="9" t="str">
        <f>VLOOKUP(X725,[1]Proyectos!$B$2:$D$3,3,FALSE)</f>
        <v>CONSER</v>
      </c>
      <c r="D725" s="9" t="e">
        <f>VLOOKUP(#REF!,[1]Proyectos!$D$6:$E$9,2,FALSE)</f>
        <v>#REF!</v>
      </c>
      <c r="E725" s="9" t="e">
        <f>VLOOKUP(#REF!,[1]Proyectos!$B$12:$C$22,2,FALSE)</f>
        <v>#REF!</v>
      </c>
      <c r="F725" s="9" t="e">
        <f>VLOOKUP(#REF!,[1]Indi!$B$9:$C$36,2,FALSE)</f>
        <v>#REF!</v>
      </c>
      <c r="G725" s="9" t="str">
        <f>+IFERROR(IF(D725="MISIONAL",VLOOKUP(#REF!,[1]Actividades!$B$12:$C$25,2,FALSE),IF(D725="TASAS",VLOOKUP(#REF!,[1]Actividades!$B$26:$C$34,2,FALSE),IF(D725="MIPG",VLOOKUP(#REF!,[1]Actividades!$B$35:$C$41,2,FALSE),IF(D725="INFRA",VLOOKUP(#REF!,[1]Actividades!$B$42:$C$44,2,FALSE),"")))),"")</f>
        <v/>
      </c>
      <c r="H725" s="3"/>
      <c r="I725" s="7" t="s">
        <v>1728</v>
      </c>
      <c r="J725" s="10" t="s">
        <v>663</v>
      </c>
      <c r="K725" s="7" t="s">
        <v>164</v>
      </c>
      <c r="L725" s="7" t="s">
        <v>169</v>
      </c>
      <c r="M725" s="7" t="s">
        <v>103</v>
      </c>
      <c r="N725" s="149" t="s">
        <v>466</v>
      </c>
      <c r="O725" s="7" t="s">
        <v>7</v>
      </c>
      <c r="P725" s="7" t="s">
        <v>6</v>
      </c>
      <c r="Q725" s="146">
        <v>3000000</v>
      </c>
      <c r="R725" s="242">
        <v>3000000</v>
      </c>
      <c r="S725" s="8"/>
      <c r="T725" s="8"/>
      <c r="U725" s="8"/>
      <c r="V725" s="35">
        <f t="shared" si="47"/>
        <v>0</v>
      </c>
      <c r="W725" s="35">
        <f t="shared" si="48"/>
        <v>0</v>
      </c>
      <c r="X725" s="26" t="s">
        <v>465</v>
      </c>
      <c r="Y725" s="10" t="s">
        <v>19</v>
      </c>
      <c r="Z725" s="147">
        <v>202300000000060</v>
      </c>
      <c r="AA725" s="147" t="s">
        <v>30</v>
      </c>
      <c r="AB725" s="10" t="str">
        <f t="shared" si="46"/>
        <v>3202008</v>
      </c>
      <c r="AC725" s="10"/>
      <c r="AD725" s="10" t="s">
        <v>135</v>
      </c>
      <c r="AE725" s="3"/>
      <c r="AF725" s="3"/>
      <c r="AG725" s="3"/>
      <c r="AH725" s="3"/>
      <c r="AI725" s="3"/>
      <c r="AJ725" s="3"/>
      <c r="AK725" s="3"/>
      <c r="AL725" s="3"/>
      <c r="AM725" s="3"/>
      <c r="AN725" s="3"/>
      <c r="AO725" s="3"/>
      <c r="AP725" s="3"/>
      <c r="AQ725" s="3"/>
      <c r="AR725" s="3"/>
    </row>
    <row r="726" spans="1:44" ht="51" customHeight="1" x14ac:dyDescent="0.3">
      <c r="A726" s="9" t="s">
        <v>0</v>
      </c>
      <c r="B726" s="9" t="e">
        <f>VLOOKUP(#REF!,[1]Dpto!$G$2:$I$1125,2,FALSE)</f>
        <v>#REF!</v>
      </c>
      <c r="C726" s="9" t="str">
        <f>VLOOKUP(X726,[1]Proyectos!$B$2:$D$3,3,FALSE)</f>
        <v>CONSER</v>
      </c>
      <c r="D726" s="9" t="e">
        <f>VLOOKUP(#REF!,[1]Proyectos!$D$6:$E$9,2,FALSE)</f>
        <v>#REF!</v>
      </c>
      <c r="E726" s="9" t="e">
        <f>VLOOKUP(#REF!,[1]Proyectos!$B$12:$C$22,2,FALSE)</f>
        <v>#REF!</v>
      </c>
      <c r="F726" s="9" t="e">
        <f>VLOOKUP(#REF!,[1]Indi!$B$9:$C$36,2,FALSE)</f>
        <v>#REF!</v>
      </c>
      <c r="G726" s="9" t="str">
        <f>+IFERROR(IF(D726="MISIONAL",VLOOKUP(#REF!,[1]Actividades!$B$12:$C$25,2,FALSE),IF(D726="TASAS",VLOOKUP(#REF!,[1]Actividades!$B$26:$C$34,2,FALSE),IF(D726="MIPG",VLOOKUP(#REF!,[1]Actividades!$B$35:$C$41,2,FALSE),IF(D726="INFRA",VLOOKUP(#REF!,[1]Actividades!$B$42:$C$44,2,FALSE),"")))),"")</f>
        <v/>
      </c>
      <c r="H726" s="3"/>
      <c r="I726" s="7" t="s">
        <v>1189</v>
      </c>
      <c r="J726" s="10" t="s">
        <v>663</v>
      </c>
      <c r="K726" s="7" t="s">
        <v>164</v>
      </c>
      <c r="L726" s="7" t="s">
        <v>169</v>
      </c>
      <c r="M726" s="7" t="s">
        <v>8</v>
      </c>
      <c r="N726" s="145" t="s">
        <v>467</v>
      </c>
      <c r="O726" s="7" t="s">
        <v>7</v>
      </c>
      <c r="P726" s="7" t="s">
        <v>6</v>
      </c>
      <c r="Q726" s="146">
        <v>60490000</v>
      </c>
      <c r="R726" s="35"/>
      <c r="S726" s="8"/>
      <c r="T726" s="8"/>
      <c r="U726" s="8"/>
      <c r="V726" s="35">
        <f t="shared" si="47"/>
        <v>60490000</v>
      </c>
      <c r="W726" s="35">
        <f t="shared" si="48"/>
        <v>60490000</v>
      </c>
      <c r="X726" s="26" t="s">
        <v>465</v>
      </c>
      <c r="Y726" s="10" t="s">
        <v>19</v>
      </c>
      <c r="Z726" s="147">
        <v>202300000000060</v>
      </c>
      <c r="AA726" s="147" t="s">
        <v>30</v>
      </c>
      <c r="AB726" s="10" t="str">
        <f t="shared" si="46"/>
        <v>3202008</v>
      </c>
      <c r="AC726" s="10"/>
      <c r="AD726" s="10" t="s">
        <v>135</v>
      </c>
      <c r="AE726" s="3"/>
      <c r="AF726" s="3"/>
      <c r="AG726" s="3"/>
      <c r="AH726" s="3"/>
      <c r="AI726" s="3"/>
      <c r="AJ726" s="3"/>
      <c r="AK726" s="3"/>
      <c r="AL726" s="3"/>
      <c r="AM726" s="3"/>
      <c r="AN726" s="3"/>
      <c r="AO726" s="3"/>
      <c r="AP726" s="3"/>
      <c r="AQ726" s="3"/>
      <c r="AR726" s="3"/>
    </row>
    <row r="727" spans="1:44" ht="51" customHeight="1" x14ac:dyDescent="0.3">
      <c r="A727" s="9" t="s">
        <v>0</v>
      </c>
      <c r="B727" s="9" t="e">
        <f>VLOOKUP(#REF!,[1]Dpto!$G$2:$I$1125,2,FALSE)</f>
        <v>#REF!</v>
      </c>
      <c r="C727" s="9" t="str">
        <f>VLOOKUP(X727,[1]Proyectos!$B$2:$D$3,3,FALSE)</f>
        <v>CONSER</v>
      </c>
      <c r="D727" s="9" t="e">
        <f>VLOOKUP(#REF!,[1]Proyectos!$D$6:$E$9,2,FALSE)</f>
        <v>#REF!</v>
      </c>
      <c r="E727" s="9" t="e">
        <f>VLOOKUP(#REF!,[1]Proyectos!$B$12:$C$22,2,FALSE)</f>
        <v>#REF!</v>
      </c>
      <c r="F727" s="9" t="e">
        <f>VLOOKUP(#REF!,[1]Indi!$B$9:$C$36,2,FALSE)</f>
        <v>#REF!</v>
      </c>
      <c r="G727" s="9" t="str">
        <f>+IFERROR(IF(D727="MISIONAL",VLOOKUP(#REF!,[1]Actividades!$B$12:$C$25,2,FALSE),IF(D727="TASAS",VLOOKUP(#REF!,[1]Actividades!$B$26:$C$34,2,FALSE),IF(D727="MIPG",VLOOKUP(#REF!,[1]Actividades!$B$35:$C$41,2,FALSE),IF(D727="INFRA",VLOOKUP(#REF!,[1]Actividades!$B$42:$C$44,2,FALSE),"")))),"")</f>
        <v/>
      </c>
      <c r="H727" s="3"/>
      <c r="I727" s="7" t="s">
        <v>1729</v>
      </c>
      <c r="J727" s="10" t="s">
        <v>663</v>
      </c>
      <c r="K727" s="7" t="s">
        <v>164</v>
      </c>
      <c r="L727" s="7" t="s">
        <v>169</v>
      </c>
      <c r="M727" s="7" t="s">
        <v>103</v>
      </c>
      <c r="N727" s="7" t="s">
        <v>466</v>
      </c>
      <c r="O727" s="7" t="s">
        <v>7</v>
      </c>
      <c r="P727" s="7" t="s">
        <v>6</v>
      </c>
      <c r="Q727" s="146">
        <v>94311000</v>
      </c>
      <c r="R727" s="35"/>
      <c r="S727" s="8">
        <v>8376286</v>
      </c>
      <c r="T727" s="8"/>
      <c r="U727" s="8"/>
      <c r="V727" s="35">
        <f t="shared" si="47"/>
        <v>102687286</v>
      </c>
      <c r="W727" s="35">
        <f t="shared" si="48"/>
        <v>102687286</v>
      </c>
      <c r="X727" s="26" t="s">
        <v>465</v>
      </c>
      <c r="Y727" s="10" t="s">
        <v>19</v>
      </c>
      <c r="Z727" s="147">
        <v>202300000000060</v>
      </c>
      <c r="AA727" s="147" t="s">
        <v>493</v>
      </c>
      <c r="AB727" s="10" t="str">
        <f t="shared" si="46"/>
        <v>3202032</v>
      </c>
      <c r="AC727" s="10"/>
      <c r="AD727" s="10" t="s">
        <v>128</v>
      </c>
      <c r="AE727" s="3"/>
      <c r="AF727" s="3"/>
      <c r="AG727" s="3"/>
      <c r="AH727" s="3"/>
      <c r="AI727" s="3"/>
      <c r="AJ727" s="3"/>
      <c r="AK727" s="3"/>
      <c r="AL727" s="3"/>
      <c r="AM727" s="3"/>
      <c r="AN727" s="3"/>
      <c r="AO727" s="3"/>
      <c r="AP727" s="3"/>
      <c r="AQ727" s="3"/>
      <c r="AR727" s="3"/>
    </row>
    <row r="728" spans="1:44" ht="51" customHeight="1" x14ac:dyDescent="0.3">
      <c r="A728" s="9" t="s">
        <v>0</v>
      </c>
      <c r="B728" s="9" t="e">
        <f>VLOOKUP(#REF!,[1]Dpto!$G$2:$I$1125,2,FALSE)</f>
        <v>#REF!</v>
      </c>
      <c r="C728" s="9" t="str">
        <f>VLOOKUP(X728,[1]Proyectos!$B$2:$D$3,3,FALSE)</f>
        <v>CONSER</v>
      </c>
      <c r="D728" s="9" t="e">
        <f>VLOOKUP(#REF!,[1]Proyectos!$D$6:$E$9,2,FALSE)</f>
        <v>#REF!</v>
      </c>
      <c r="E728" s="9" t="e">
        <f>VLOOKUP(#REF!,[1]Proyectos!$B$12:$C$22,2,FALSE)</f>
        <v>#REF!</v>
      </c>
      <c r="F728" s="9" t="e">
        <f>VLOOKUP(#REF!,[1]Indi!$B$9:$C$36,2,FALSE)</f>
        <v>#REF!</v>
      </c>
      <c r="G728" s="9" t="str">
        <f>+IFERROR(IF(D728="MISIONAL",VLOOKUP(#REF!,[1]Actividades!$B$12:$C$25,2,FALSE),IF(D728="TASAS",VLOOKUP(#REF!,[1]Actividades!$B$26:$C$34,2,FALSE),IF(D728="MIPG",VLOOKUP(#REF!,[1]Actividades!$B$35:$C$41,2,FALSE),IF(D728="INFRA",VLOOKUP(#REF!,[1]Actividades!$B$42:$C$44,2,FALSE),"")))),"")</f>
        <v/>
      </c>
      <c r="H728" s="3"/>
      <c r="I728" s="7" t="s">
        <v>1191</v>
      </c>
      <c r="J728" s="10" t="s">
        <v>663</v>
      </c>
      <c r="K728" s="7" t="s">
        <v>164</v>
      </c>
      <c r="L728" s="7" t="s">
        <v>169</v>
      </c>
      <c r="M728" s="7" t="s">
        <v>13</v>
      </c>
      <c r="N728" s="149" t="s">
        <v>467</v>
      </c>
      <c r="O728" s="7" t="s">
        <v>7</v>
      </c>
      <c r="P728" s="7" t="s">
        <v>6</v>
      </c>
      <c r="Q728" s="146">
        <v>53400000</v>
      </c>
      <c r="R728" s="35"/>
      <c r="S728" s="8"/>
      <c r="T728" s="8"/>
      <c r="U728" s="8"/>
      <c r="V728" s="35">
        <f t="shared" si="47"/>
        <v>53400000</v>
      </c>
      <c r="W728" s="35">
        <f t="shared" si="48"/>
        <v>53400000</v>
      </c>
      <c r="X728" s="26" t="s">
        <v>465</v>
      </c>
      <c r="Y728" s="10" t="s">
        <v>19</v>
      </c>
      <c r="Z728" s="147">
        <v>202300000000060</v>
      </c>
      <c r="AA728" s="147" t="s">
        <v>493</v>
      </c>
      <c r="AB728" s="10" t="str">
        <f t="shared" si="46"/>
        <v>3202032</v>
      </c>
      <c r="AC728" s="10"/>
      <c r="AD728" s="10" t="s">
        <v>128</v>
      </c>
      <c r="AE728" s="3"/>
      <c r="AF728" s="3"/>
      <c r="AG728" s="3"/>
      <c r="AH728" s="3"/>
      <c r="AI728" s="3"/>
      <c r="AJ728" s="3"/>
      <c r="AK728" s="3"/>
      <c r="AL728" s="3"/>
      <c r="AM728" s="3"/>
      <c r="AN728" s="3"/>
      <c r="AO728" s="3"/>
      <c r="AP728" s="3"/>
      <c r="AQ728" s="3"/>
      <c r="AR728" s="3"/>
    </row>
    <row r="729" spans="1:44" ht="51" customHeight="1" x14ac:dyDescent="0.3">
      <c r="A729" s="9" t="s">
        <v>0</v>
      </c>
      <c r="B729" s="9" t="e">
        <f>VLOOKUP(#REF!,[1]Dpto!$G$2:$I$1125,2,FALSE)</f>
        <v>#REF!</v>
      </c>
      <c r="C729" s="9" t="str">
        <f>VLOOKUP(X729,[1]Proyectos!$B$2:$D$3,3,FALSE)</f>
        <v>CONSER</v>
      </c>
      <c r="D729" s="9" t="e">
        <f>VLOOKUP(#REF!,[1]Proyectos!$D$6:$E$9,2,FALSE)</f>
        <v>#REF!</v>
      </c>
      <c r="E729" s="9" t="e">
        <f>VLOOKUP(#REF!,[1]Proyectos!$B$12:$C$22,2,FALSE)</f>
        <v>#REF!</v>
      </c>
      <c r="F729" s="9" t="e">
        <f>VLOOKUP(#REF!,[1]Indi!$B$9:$C$36,2,FALSE)</f>
        <v>#REF!</v>
      </c>
      <c r="G729" s="9" t="str">
        <f>+IFERROR(IF(D729="MISIONAL",VLOOKUP(#REF!,[1]Actividades!$B$12:$C$25,2,FALSE),IF(D729="TASAS",VLOOKUP(#REF!,[1]Actividades!$B$26:$C$34,2,FALSE),IF(D729="MIPG",VLOOKUP(#REF!,[1]Actividades!$B$35:$C$41,2,FALSE),IF(D729="INFRA",VLOOKUP(#REF!,[1]Actividades!$B$42:$C$44,2,FALSE),"")))),"")</f>
        <v/>
      </c>
      <c r="H729" s="3"/>
      <c r="I729" s="7" t="s">
        <v>1192</v>
      </c>
      <c r="J729" s="10" t="s">
        <v>663</v>
      </c>
      <c r="K729" s="7" t="s">
        <v>164</v>
      </c>
      <c r="L729" s="7" t="s">
        <v>169</v>
      </c>
      <c r="M729" s="7" t="s">
        <v>13</v>
      </c>
      <c r="N729" s="7" t="s">
        <v>467</v>
      </c>
      <c r="O729" s="7" t="s">
        <v>7</v>
      </c>
      <c r="P729" s="7" t="s">
        <v>6</v>
      </c>
      <c r="Q729" s="146">
        <v>80000000</v>
      </c>
      <c r="R729" s="35"/>
      <c r="S729" s="8"/>
      <c r="T729" s="8"/>
      <c r="U729" s="8"/>
      <c r="V729" s="35">
        <f t="shared" si="47"/>
        <v>80000000</v>
      </c>
      <c r="W729" s="35">
        <f t="shared" si="48"/>
        <v>80000000</v>
      </c>
      <c r="X729" s="26" t="s">
        <v>465</v>
      </c>
      <c r="Y729" s="10" t="s">
        <v>19</v>
      </c>
      <c r="Z729" s="147">
        <v>202300000000060</v>
      </c>
      <c r="AA729" s="147" t="s">
        <v>462</v>
      </c>
      <c r="AB729" s="10" t="str">
        <f t="shared" si="46"/>
        <v>3202053</v>
      </c>
      <c r="AC729" s="10"/>
      <c r="AD729" s="10" t="s">
        <v>133</v>
      </c>
      <c r="AE729" s="3"/>
      <c r="AF729" s="3"/>
      <c r="AG729" s="3"/>
      <c r="AH729" s="3"/>
      <c r="AI729" s="3"/>
      <c r="AJ729" s="3"/>
      <c r="AK729" s="3"/>
      <c r="AL729" s="3"/>
      <c r="AM729" s="3"/>
      <c r="AN729" s="3"/>
      <c r="AO729" s="3"/>
      <c r="AP729" s="3"/>
      <c r="AQ729" s="3"/>
      <c r="AR729" s="3"/>
    </row>
    <row r="730" spans="1:44" ht="51" customHeight="1" x14ac:dyDescent="0.3">
      <c r="A730" s="9" t="s">
        <v>0</v>
      </c>
      <c r="B730" s="9" t="e">
        <f>VLOOKUP(#REF!,[1]Dpto!$G$2:$I$1125,2,FALSE)</f>
        <v>#REF!</v>
      </c>
      <c r="C730" s="9" t="str">
        <f>VLOOKUP(X730,[1]Proyectos!$B$2:$D$3,3,FALSE)</f>
        <v>CONSER</v>
      </c>
      <c r="D730" s="9" t="e">
        <f>VLOOKUP(#REF!,[1]Proyectos!$D$6:$E$9,2,FALSE)</f>
        <v>#REF!</v>
      </c>
      <c r="E730" s="9" t="e">
        <f>VLOOKUP(#REF!,[1]Proyectos!$B$12:$C$22,2,FALSE)</f>
        <v>#REF!</v>
      </c>
      <c r="F730" s="9" t="e">
        <f>VLOOKUP(#REF!,[1]Indi!$B$9:$C$36,2,FALSE)</f>
        <v>#REF!</v>
      </c>
      <c r="G730" s="9" t="str">
        <f>+IFERROR(IF(D730="MISIONAL",VLOOKUP(#REF!,[1]Actividades!$B$12:$C$25,2,FALSE),IF(D730="TASAS",VLOOKUP(#REF!,[1]Actividades!$B$26:$C$34,2,FALSE),IF(D730="MIPG",VLOOKUP(#REF!,[1]Actividades!$B$35:$C$41,2,FALSE),IF(D730="INFRA",VLOOKUP(#REF!,[1]Actividades!$B$42:$C$44,2,FALSE),"")))),"")</f>
        <v/>
      </c>
      <c r="H730" s="3"/>
      <c r="I730" s="7" t="s">
        <v>1193</v>
      </c>
      <c r="J730" s="10" t="s">
        <v>663</v>
      </c>
      <c r="K730" s="7" t="s">
        <v>164</v>
      </c>
      <c r="L730" s="7" t="s">
        <v>169</v>
      </c>
      <c r="M730" s="7" t="s">
        <v>13</v>
      </c>
      <c r="N730" s="7" t="s">
        <v>467</v>
      </c>
      <c r="O730" s="7" t="s">
        <v>7</v>
      </c>
      <c r="P730" s="7" t="s">
        <v>6</v>
      </c>
      <c r="Q730" s="146">
        <v>7000000</v>
      </c>
      <c r="R730" s="35"/>
      <c r="S730" s="8"/>
      <c r="T730" s="8"/>
      <c r="U730" s="8"/>
      <c r="V730" s="35">
        <f t="shared" si="47"/>
        <v>7000000</v>
      </c>
      <c r="W730" s="35">
        <f t="shared" si="48"/>
        <v>7000000</v>
      </c>
      <c r="X730" s="26" t="s">
        <v>465</v>
      </c>
      <c r="Y730" s="10" t="s">
        <v>19</v>
      </c>
      <c r="Z730" s="147">
        <v>202300000000060</v>
      </c>
      <c r="AA730" s="147" t="s">
        <v>496</v>
      </c>
      <c r="AB730" s="10" t="str">
        <f t="shared" si="46"/>
        <v>3202056</v>
      </c>
      <c r="AC730" s="10"/>
      <c r="AD730" s="10" t="s">
        <v>129</v>
      </c>
      <c r="AE730" s="3"/>
      <c r="AF730" s="3"/>
      <c r="AG730" s="3"/>
      <c r="AH730" s="3"/>
      <c r="AI730" s="3"/>
      <c r="AJ730" s="3"/>
      <c r="AK730" s="3"/>
      <c r="AL730" s="3"/>
      <c r="AM730" s="3"/>
      <c r="AN730" s="3"/>
      <c r="AO730" s="3"/>
      <c r="AP730" s="3"/>
      <c r="AQ730" s="3"/>
      <c r="AR730" s="3"/>
    </row>
    <row r="731" spans="1:44" ht="51" customHeight="1" x14ac:dyDescent="0.3">
      <c r="A731" s="9" t="s">
        <v>0</v>
      </c>
      <c r="B731" s="9" t="e">
        <f>VLOOKUP(#REF!,[1]Dpto!$G$2:$I$1125,2,FALSE)</f>
        <v>#REF!</v>
      </c>
      <c r="C731" s="9" t="str">
        <f>VLOOKUP(X731,[1]Proyectos!$B$2:$D$3,3,FALSE)</f>
        <v>CONSER</v>
      </c>
      <c r="D731" s="9" t="e">
        <f>VLOOKUP(#REF!,[1]Proyectos!$D$6:$E$9,2,FALSE)</f>
        <v>#REF!</v>
      </c>
      <c r="E731" s="9" t="e">
        <f>VLOOKUP(#REF!,[1]Proyectos!$B$12:$C$22,2,FALSE)</f>
        <v>#REF!</v>
      </c>
      <c r="F731" s="9" t="e">
        <f>VLOOKUP(#REF!,[1]Indi!$B$9:$C$36,2,FALSE)</f>
        <v>#REF!</v>
      </c>
      <c r="G731" s="9" t="str">
        <f>+IFERROR(IF(D731="MISIONAL",VLOOKUP(#REF!,[1]Actividades!$B$12:$C$25,2,FALSE),IF(D731="TASAS",VLOOKUP(#REF!,[1]Actividades!$B$26:$C$34,2,FALSE),IF(D731="MIPG",VLOOKUP(#REF!,[1]Actividades!$B$35:$C$41,2,FALSE),IF(D731="INFRA",VLOOKUP(#REF!,[1]Actividades!$B$42:$C$44,2,FALSE),"")))),"")</f>
        <v/>
      </c>
      <c r="H731" s="3"/>
      <c r="I731" s="7" t="s">
        <v>1194</v>
      </c>
      <c r="J731" s="10" t="s">
        <v>663</v>
      </c>
      <c r="K731" s="7" t="s">
        <v>164</v>
      </c>
      <c r="L731" s="7" t="s">
        <v>169</v>
      </c>
      <c r="M731" s="7" t="s">
        <v>8</v>
      </c>
      <c r="N731" s="7" t="s">
        <v>467</v>
      </c>
      <c r="O731" s="7" t="s">
        <v>7</v>
      </c>
      <c r="P731" s="7" t="s">
        <v>6</v>
      </c>
      <c r="Q731" s="146">
        <v>45433500</v>
      </c>
      <c r="R731" s="35">
        <v>865400</v>
      </c>
      <c r="S731" s="8"/>
      <c r="T731" s="8"/>
      <c r="U731" s="8"/>
      <c r="V731" s="35">
        <f t="shared" si="47"/>
        <v>44568100</v>
      </c>
      <c r="W731" s="35">
        <f t="shared" si="48"/>
        <v>44568100</v>
      </c>
      <c r="X731" s="26" t="s">
        <v>465</v>
      </c>
      <c r="Y731" s="10" t="s">
        <v>19</v>
      </c>
      <c r="Z731" s="147">
        <v>202300000000060</v>
      </c>
      <c r="AA731" s="147" t="s">
        <v>496</v>
      </c>
      <c r="AB731" s="10" t="str">
        <f t="shared" si="46"/>
        <v>3202056</v>
      </c>
      <c r="AC731" s="10"/>
      <c r="AD731" s="10" t="s">
        <v>129</v>
      </c>
      <c r="AE731" s="3"/>
      <c r="AF731" s="3"/>
      <c r="AG731" s="3"/>
      <c r="AH731" s="3"/>
      <c r="AI731" s="3"/>
      <c r="AJ731" s="3"/>
      <c r="AK731" s="3"/>
      <c r="AL731" s="3"/>
      <c r="AM731" s="3"/>
      <c r="AN731" s="3"/>
      <c r="AO731" s="3"/>
      <c r="AP731" s="3"/>
      <c r="AQ731" s="3"/>
      <c r="AR731" s="3"/>
    </row>
    <row r="732" spans="1:44" ht="51" customHeight="1" x14ac:dyDescent="0.3">
      <c r="A732" s="9" t="s">
        <v>0</v>
      </c>
      <c r="B732" s="9" t="e">
        <f>VLOOKUP(#REF!,[1]Dpto!$G$2:$I$1125,2,FALSE)</f>
        <v>#REF!</v>
      </c>
      <c r="C732" s="9" t="str">
        <f>VLOOKUP(X732,[1]Proyectos!$B$2:$D$3,3,FALSE)</f>
        <v>CONSER</v>
      </c>
      <c r="D732" s="9" t="e">
        <f>VLOOKUP(#REF!,[1]Proyectos!$D$6:$E$9,2,FALSE)</f>
        <v>#REF!</v>
      </c>
      <c r="E732" s="9" t="e">
        <f>VLOOKUP(#REF!,[1]Proyectos!$B$12:$C$22,2,FALSE)</f>
        <v>#REF!</v>
      </c>
      <c r="F732" s="9" t="e">
        <f>VLOOKUP(#REF!,[1]Indi!$B$9:$C$36,2,FALSE)</f>
        <v>#REF!</v>
      </c>
      <c r="G732" s="9" t="str">
        <f>+IFERROR(IF(D732="MISIONAL",VLOOKUP(#REF!,[1]Actividades!$B$12:$C$25,2,FALSE),IF(D732="TASAS",VLOOKUP(#REF!,[1]Actividades!$B$26:$C$34,2,FALSE),IF(D732="MIPG",VLOOKUP(#REF!,[1]Actividades!$B$35:$C$41,2,FALSE),IF(D732="INFRA",VLOOKUP(#REF!,[1]Actividades!$B$42:$C$44,2,FALSE),"")))),"")</f>
        <v/>
      </c>
      <c r="H732" s="3"/>
      <c r="I732" s="7" t="s">
        <v>1730</v>
      </c>
      <c r="J732" s="10" t="s">
        <v>663</v>
      </c>
      <c r="K732" s="7" t="s">
        <v>164</v>
      </c>
      <c r="L732" s="7" t="s">
        <v>168</v>
      </c>
      <c r="M732" s="7" t="s">
        <v>103</v>
      </c>
      <c r="N732" s="7" t="s">
        <v>466</v>
      </c>
      <c r="O732" s="7" t="s">
        <v>7</v>
      </c>
      <c r="P732" s="7" t="s">
        <v>6</v>
      </c>
      <c r="Q732" s="146">
        <v>7000000</v>
      </c>
      <c r="R732" s="242">
        <v>7000000</v>
      </c>
      <c r="S732" s="8"/>
      <c r="T732" s="8"/>
      <c r="U732" s="8"/>
      <c r="V732" s="35">
        <f t="shared" si="47"/>
        <v>0</v>
      </c>
      <c r="W732" s="35">
        <f t="shared" si="48"/>
        <v>0</v>
      </c>
      <c r="X732" s="26" t="s">
        <v>465</v>
      </c>
      <c r="Y732" s="10" t="s">
        <v>19</v>
      </c>
      <c r="Z732" s="147">
        <v>202300000000060</v>
      </c>
      <c r="AA732" s="147" t="s">
        <v>30</v>
      </c>
      <c r="AB732" s="10" t="str">
        <f t="shared" si="46"/>
        <v>3202008</v>
      </c>
      <c r="AC732" s="10"/>
      <c r="AD732" s="10" t="s">
        <v>123</v>
      </c>
      <c r="AE732" s="3"/>
      <c r="AF732" s="3"/>
      <c r="AG732" s="3"/>
      <c r="AH732" s="3"/>
      <c r="AI732" s="3"/>
      <c r="AJ732" s="3"/>
      <c r="AK732" s="3"/>
      <c r="AL732" s="3"/>
      <c r="AM732" s="3"/>
      <c r="AN732" s="3"/>
      <c r="AO732" s="3"/>
      <c r="AP732" s="3"/>
      <c r="AQ732" s="3"/>
      <c r="AR732" s="3"/>
    </row>
    <row r="733" spans="1:44" ht="51" customHeight="1" x14ac:dyDescent="0.3">
      <c r="A733" s="9" t="s">
        <v>0</v>
      </c>
      <c r="B733" s="9" t="e">
        <f>VLOOKUP(#REF!,[1]Dpto!$G$2:$I$1125,2,FALSE)</f>
        <v>#REF!</v>
      </c>
      <c r="C733" s="9" t="str">
        <f>VLOOKUP(X733,[1]Proyectos!$B$2:$D$3,3,FALSE)</f>
        <v>CONSER</v>
      </c>
      <c r="D733" s="9" t="e">
        <f>VLOOKUP(#REF!,[1]Proyectos!$D$6:$E$9,2,FALSE)</f>
        <v>#REF!</v>
      </c>
      <c r="E733" s="9" t="e">
        <f>VLOOKUP(#REF!,[1]Proyectos!$B$12:$C$22,2,FALSE)</f>
        <v>#REF!</v>
      </c>
      <c r="F733" s="9" t="e">
        <f>VLOOKUP(#REF!,[1]Indi!$B$9:$C$36,2,FALSE)</f>
        <v>#REF!</v>
      </c>
      <c r="G733" s="9" t="str">
        <f>+IFERROR(IF(D733="MISIONAL",VLOOKUP(#REF!,[1]Actividades!$B$12:$C$25,2,FALSE),IF(D733="TASAS",VLOOKUP(#REF!,[1]Actividades!$B$26:$C$34,2,FALSE),IF(D733="MIPG",VLOOKUP(#REF!,[1]Actividades!$B$35:$C$41,2,FALSE),IF(D733="INFRA",VLOOKUP(#REF!,[1]Actividades!$B$42:$C$44,2,FALSE),"")))),"")</f>
        <v/>
      </c>
      <c r="H733" s="3"/>
      <c r="I733" s="7" t="s">
        <v>1196</v>
      </c>
      <c r="J733" s="10" t="s">
        <v>663</v>
      </c>
      <c r="K733" s="7" t="s">
        <v>164</v>
      </c>
      <c r="L733" s="7" t="s">
        <v>168</v>
      </c>
      <c r="M733" s="7" t="s">
        <v>13</v>
      </c>
      <c r="N733" s="149" t="s">
        <v>467</v>
      </c>
      <c r="O733" s="7" t="s">
        <v>7</v>
      </c>
      <c r="P733" s="7" t="s">
        <v>6</v>
      </c>
      <c r="Q733" s="146">
        <v>179845000</v>
      </c>
      <c r="R733" s="35"/>
      <c r="S733" s="8"/>
      <c r="T733" s="8"/>
      <c r="U733" s="8"/>
      <c r="V733" s="35">
        <f t="shared" si="47"/>
        <v>179845000</v>
      </c>
      <c r="W733" s="35">
        <f t="shared" si="48"/>
        <v>179845000</v>
      </c>
      <c r="X733" s="26" t="s">
        <v>465</v>
      </c>
      <c r="Y733" s="10" t="s">
        <v>19</v>
      </c>
      <c r="Z733" s="147">
        <v>202300000000060</v>
      </c>
      <c r="AA733" s="147" t="s">
        <v>30</v>
      </c>
      <c r="AB733" s="10" t="str">
        <f t="shared" si="46"/>
        <v>3202008</v>
      </c>
      <c r="AC733" s="10"/>
      <c r="AD733" s="10" t="s">
        <v>123</v>
      </c>
      <c r="AE733" s="3"/>
      <c r="AF733" s="3"/>
      <c r="AG733" s="3"/>
      <c r="AH733" s="3"/>
      <c r="AI733" s="3"/>
      <c r="AJ733" s="3"/>
      <c r="AK733" s="3"/>
      <c r="AL733" s="3"/>
      <c r="AM733" s="3"/>
      <c r="AN733" s="3"/>
      <c r="AO733" s="3"/>
      <c r="AP733" s="3"/>
      <c r="AQ733" s="3"/>
      <c r="AR733" s="3"/>
    </row>
    <row r="734" spans="1:44" ht="51" customHeight="1" x14ac:dyDescent="0.3">
      <c r="A734" s="9" t="s">
        <v>0</v>
      </c>
      <c r="B734" s="9" t="e">
        <f>VLOOKUP(#REF!,[1]Dpto!$G$2:$I$1125,2,FALSE)</f>
        <v>#REF!</v>
      </c>
      <c r="C734" s="9" t="str">
        <f>VLOOKUP(X734,[1]Proyectos!$B$2:$D$3,3,FALSE)</f>
        <v>CONSER</v>
      </c>
      <c r="D734" s="9" t="e">
        <f>VLOOKUP(#REF!,[1]Proyectos!$D$6:$E$9,2,FALSE)</f>
        <v>#REF!</v>
      </c>
      <c r="E734" s="9" t="e">
        <f>VLOOKUP(#REF!,[1]Proyectos!$B$12:$C$22,2,FALSE)</f>
        <v>#REF!</v>
      </c>
      <c r="F734" s="9" t="e">
        <f>VLOOKUP(#REF!,[1]Indi!$B$9:$C$36,2,FALSE)</f>
        <v>#REF!</v>
      </c>
      <c r="G734" s="9" t="str">
        <f>+IFERROR(IF(D734="MISIONAL",VLOOKUP(#REF!,[1]Actividades!$B$12:$C$25,2,FALSE),IF(D734="TASAS",VLOOKUP(#REF!,[1]Actividades!$B$26:$C$34,2,FALSE),IF(D734="MIPG",VLOOKUP(#REF!,[1]Actividades!$B$35:$C$41,2,FALSE),IF(D734="INFRA",VLOOKUP(#REF!,[1]Actividades!$B$42:$C$44,2,FALSE),"")))),"")</f>
        <v/>
      </c>
      <c r="H734" s="3"/>
      <c r="I734" s="7" t="s">
        <v>1197</v>
      </c>
      <c r="J734" s="10" t="s">
        <v>663</v>
      </c>
      <c r="K734" s="7" t="s">
        <v>164</v>
      </c>
      <c r="L734" s="7" t="s">
        <v>168</v>
      </c>
      <c r="M734" s="7" t="s">
        <v>8</v>
      </c>
      <c r="N734" s="7" t="s">
        <v>467</v>
      </c>
      <c r="O734" s="7" t="s">
        <v>7</v>
      </c>
      <c r="P734" s="7" t="s">
        <v>6</v>
      </c>
      <c r="Q734" s="146">
        <v>79924000</v>
      </c>
      <c r="R734" s="35"/>
      <c r="S734" s="8"/>
      <c r="T734" s="8"/>
      <c r="U734" s="8"/>
      <c r="V734" s="35">
        <f t="shared" si="47"/>
        <v>79924000</v>
      </c>
      <c r="W734" s="35">
        <f t="shared" si="48"/>
        <v>79924000</v>
      </c>
      <c r="X734" s="26" t="s">
        <v>465</v>
      </c>
      <c r="Y734" s="10" t="s">
        <v>19</v>
      </c>
      <c r="Z734" s="147">
        <v>202300000000060</v>
      </c>
      <c r="AA734" s="147" t="s">
        <v>30</v>
      </c>
      <c r="AB734" s="10" t="str">
        <f t="shared" si="46"/>
        <v>3202008</v>
      </c>
      <c r="AC734" s="10"/>
      <c r="AD734" s="10" t="s">
        <v>123</v>
      </c>
      <c r="AE734" s="3"/>
      <c r="AF734" s="3"/>
      <c r="AG734" s="3"/>
      <c r="AH734" s="3"/>
      <c r="AI734" s="3"/>
      <c r="AJ734" s="3"/>
      <c r="AK734" s="3"/>
      <c r="AL734" s="3"/>
      <c r="AM734" s="3"/>
      <c r="AN734" s="3"/>
      <c r="AO734" s="3"/>
      <c r="AP734" s="3"/>
      <c r="AQ734" s="3"/>
      <c r="AR734" s="3"/>
    </row>
    <row r="735" spans="1:44" ht="51" customHeight="1" x14ac:dyDescent="0.3">
      <c r="A735" s="9" t="s">
        <v>0</v>
      </c>
      <c r="B735" s="9" t="e">
        <f>VLOOKUP(#REF!,[1]Dpto!$G$2:$I$1125,2,FALSE)</f>
        <v>#REF!</v>
      </c>
      <c r="C735" s="9" t="str">
        <f>VLOOKUP(X735,[1]Proyectos!$B$2:$D$3,3,FALSE)</f>
        <v>CONSER</v>
      </c>
      <c r="D735" s="9" t="e">
        <f>VLOOKUP(#REF!,[1]Proyectos!$D$6:$E$9,2,FALSE)</f>
        <v>#REF!</v>
      </c>
      <c r="E735" s="9" t="e">
        <f>VLOOKUP(#REF!,[1]Proyectos!$B$12:$C$22,2,FALSE)</f>
        <v>#REF!</v>
      </c>
      <c r="F735" s="9" t="e">
        <f>VLOOKUP(#REF!,[1]Indi!$B$9:$C$36,2,FALSE)</f>
        <v>#REF!</v>
      </c>
      <c r="G735" s="9" t="str">
        <f>+IFERROR(IF(D735="MISIONAL",VLOOKUP(#REF!,[1]Actividades!$B$12:$C$25,2,FALSE),IF(D735="TASAS",VLOOKUP(#REF!,[1]Actividades!$B$26:$C$34,2,FALSE),IF(D735="MIPG",VLOOKUP(#REF!,[1]Actividades!$B$35:$C$41,2,FALSE),IF(D735="INFRA",VLOOKUP(#REF!,[1]Actividades!$B$42:$C$44,2,FALSE),"")))),"")</f>
        <v/>
      </c>
      <c r="H735" s="3"/>
      <c r="I735" s="7" t="s">
        <v>1198</v>
      </c>
      <c r="J735" s="10" t="s">
        <v>663</v>
      </c>
      <c r="K735" s="7" t="s">
        <v>164</v>
      </c>
      <c r="L735" s="7" t="s">
        <v>168</v>
      </c>
      <c r="M735" s="7" t="s">
        <v>13</v>
      </c>
      <c r="N735" s="7" t="s">
        <v>467</v>
      </c>
      <c r="O735" s="7" t="s">
        <v>7</v>
      </c>
      <c r="P735" s="7" t="s">
        <v>6</v>
      </c>
      <c r="Q735" s="146">
        <v>15128000</v>
      </c>
      <c r="R735" s="35"/>
      <c r="S735" s="8"/>
      <c r="T735" s="8"/>
      <c r="U735" s="8"/>
      <c r="V735" s="35">
        <f t="shared" si="47"/>
        <v>15128000</v>
      </c>
      <c r="W735" s="35">
        <f t="shared" si="48"/>
        <v>15128000</v>
      </c>
      <c r="X735" s="26" t="s">
        <v>465</v>
      </c>
      <c r="Y735" s="10" t="s">
        <v>19</v>
      </c>
      <c r="Z735" s="147">
        <v>202300000000060</v>
      </c>
      <c r="AA735" s="147" t="s">
        <v>30</v>
      </c>
      <c r="AB735" s="10" t="str">
        <f t="shared" si="46"/>
        <v>3202008</v>
      </c>
      <c r="AC735" s="10"/>
      <c r="AD735" s="10" t="s">
        <v>135</v>
      </c>
      <c r="AE735" s="3"/>
      <c r="AF735" s="3"/>
      <c r="AG735" s="3"/>
      <c r="AH735" s="3"/>
      <c r="AI735" s="3"/>
      <c r="AJ735" s="3"/>
      <c r="AK735" s="3"/>
      <c r="AL735" s="3"/>
      <c r="AM735" s="3"/>
      <c r="AN735" s="3"/>
      <c r="AO735" s="3"/>
      <c r="AP735" s="3"/>
      <c r="AQ735" s="3"/>
      <c r="AR735" s="3"/>
    </row>
    <row r="736" spans="1:44" ht="51" customHeight="1" x14ac:dyDescent="0.3">
      <c r="A736" s="9" t="s">
        <v>0</v>
      </c>
      <c r="B736" s="9" t="e">
        <f>VLOOKUP(#REF!,[1]Dpto!$G$2:$I$1125,2,FALSE)</f>
        <v>#REF!</v>
      </c>
      <c r="C736" s="9" t="str">
        <f>VLOOKUP(X736,[1]Proyectos!$B$2:$D$3,3,FALSE)</f>
        <v>CONSER</v>
      </c>
      <c r="D736" s="9" t="e">
        <f>VLOOKUP(#REF!,[1]Proyectos!$D$6:$E$9,2,FALSE)</f>
        <v>#REF!</v>
      </c>
      <c r="E736" s="9" t="e">
        <f>VLOOKUP(#REF!,[1]Proyectos!$B$12:$C$22,2,FALSE)</f>
        <v>#REF!</v>
      </c>
      <c r="F736" s="9" t="e">
        <f>VLOOKUP(#REF!,[1]Indi!$B$9:$C$36,2,FALSE)</f>
        <v>#REF!</v>
      </c>
      <c r="G736" s="9" t="str">
        <f>+IFERROR(IF(D736="MISIONAL",VLOOKUP(#REF!,[1]Actividades!$B$12:$C$25,2,FALSE),IF(D736="TASAS",VLOOKUP(#REF!,[1]Actividades!$B$26:$C$34,2,FALSE),IF(D736="MIPG",VLOOKUP(#REF!,[1]Actividades!$B$35:$C$41,2,FALSE),IF(D736="INFRA",VLOOKUP(#REF!,[1]Actividades!$B$42:$C$44,2,FALSE),"")))),"")</f>
        <v/>
      </c>
      <c r="H736" s="3"/>
      <c r="I736" s="7" t="s">
        <v>1199</v>
      </c>
      <c r="J736" s="10" t="s">
        <v>663</v>
      </c>
      <c r="K736" s="7" t="s">
        <v>164</v>
      </c>
      <c r="L736" s="7" t="s">
        <v>168</v>
      </c>
      <c r="M736" s="7" t="s">
        <v>8</v>
      </c>
      <c r="N736" s="7" t="s">
        <v>467</v>
      </c>
      <c r="O736" s="7" t="s">
        <v>7</v>
      </c>
      <c r="P736" s="7" t="s">
        <v>6</v>
      </c>
      <c r="Q736" s="146">
        <v>28365000</v>
      </c>
      <c r="R736" s="35"/>
      <c r="S736" s="8"/>
      <c r="T736" s="8"/>
      <c r="U736" s="8"/>
      <c r="V736" s="35">
        <f t="shared" si="47"/>
        <v>28365000</v>
      </c>
      <c r="W736" s="35">
        <f t="shared" si="48"/>
        <v>28365000</v>
      </c>
      <c r="X736" s="26" t="s">
        <v>465</v>
      </c>
      <c r="Y736" s="10" t="s">
        <v>19</v>
      </c>
      <c r="Z736" s="147">
        <v>202300000000060</v>
      </c>
      <c r="AA736" s="147" t="s">
        <v>30</v>
      </c>
      <c r="AB736" s="10" t="str">
        <f t="shared" si="46"/>
        <v>3202008</v>
      </c>
      <c r="AC736" s="10"/>
      <c r="AD736" s="10" t="s">
        <v>135</v>
      </c>
      <c r="AE736" s="3"/>
      <c r="AF736" s="3"/>
      <c r="AG736" s="3"/>
      <c r="AH736" s="3"/>
      <c r="AI736" s="3"/>
      <c r="AJ736" s="3"/>
      <c r="AK736" s="3"/>
      <c r="AL736" s="3"/>
      <c r="AM736" s="3"/>
      <c r="AN736" s="3"/>
      <c r="AO736" s="3"/>
      <c r="AP736" s="3"/>
      <c r="AQ736" s="3"/>
      <c r="AR736" s="3"/>
    </row>
    <row r="737" spans="1:44" ht="51" customHeight="1" x14ac:dyDescent="0.3">
      <c r="A737" s="9" t="s">
        <v>0</v>
      </c>
      <c r="B737" s="9" t="e">
        <f>VLOOKUP(#REF!,[1]Dpto!$G$2:$I$1125,2,FALSE)</f>
        <v>#REF!</v>
      </c>
      <c r="C737" s="9" t="str">
        <f>VLOOKUP(X737,[1]Proyectos!$B$2:$D$3,3,FALSE)</f>
        <v>CONSER</v>
      </c>
      <c r="D737" s="9" t="e">
        <f>VLOOKUP(#REF!,[1]Proyectos!$D$6:$E$9,2,FALSE)</f>
        <v>#REF!</v>
      </c>
      <c r="E737" s="9" t="e">
        <f>VLOOKUP(#REF!,[1]Proyectos!$B$12:$C$22,2,FALSE)</f>
        <v>#REF!</v>
      </c>
      <c r="F737" s="9" t="e">
        <f>VLOOKUP(#REF!,[1]Indi!$B$9:$C$36,2,FALSE)</f>
        <v>#REF!</v>
      </c>
      <c r="G737" s="9" t="str">
        <f>+IFERROR(IF(D737="MISIONAL",VLOOKUP(#REF!,[1]Actividades!$B$12:$C$25,2,FALSE),IF(D737="TASAS",VLOOKUP(#REF!,[1]Actividades!$B$26:$C$34,2,FALSE),IF(D737="MIPG",VLOOKUP(#REF!,[1]Actividades!$B$35:$C$41,2,FALSE),IF(D737="INFRA",VLOOKUP(#REF!,[1]Actividades!$B$42:$C$44,2,FALSE),"")))),"")</f>
        <v/>
      </c>
      <c r="H737" s="3"/>
      <c r="I737" s="7" t="s">
        <v>1200</v>
      </c>
      <c r="J737" s="10" t="s">
        <v>663</v>
      </c>
      <c r="K737" s="7" t="s">
        <v>164</v>
      </c>
      <c r="L737" s="7" t="s">
        <v>168</v>
      </c>
      <c r="M737" s="7" t="s">
        <v>13</v>
      </c>
      <c r="N737" s="149" t="s">
        <v>467</v>
      </c>
      <c r="O737" s="7" t="s">
        <v>7</v>
      </c>
      <c r="P737" s="7" t="s">
        <v>6</v>
      </c>
      <c r="Q737" s="146">
        <v>42503500</v>
      </c>
      <c r="R737" s="35"/>
      <c r="S737" s="8"/>
      <c r="T737" s="8"/>
      <c r="U737" s="8"/>
      <c r="V737" s="35">
        <f t="shared" si="47"/>
        <v>42503500</v>
      </c>
      <c r="W737" s="35">
        <f t="shared" si="48"/>
        <v>42503500</v>
      </c>
      <c r="X737" s="26" t="s">
        <v>465</v>
      </c>
      <c r="Y737" s="10" t="s">
        <v>19</v>
      </c>
      <c r="Z737" s="147">
        <v>202300000000060</v>
      </c>
      <c r="AA737" s="147" t="s">
        <v>30</v>
      </c>
      <c r="AB737" s="10" t="str">
        <f t="shared" si="46"/>
        <v>3202008</v>
      </c>
      <c r="AC737" s="10"/>
      <c r="AD737" s="10" t="s">
        <v>492</v>
      </c>
      <c r="AE737" s="3"/>
      <c r="AF737" s="3"/>
      <c r="AG737" s="3"/>
      <c r="AH737" s="3"/>
      <c r="AI737" s="3"/>
      <c r="AJ737" s="3"/>
      <c r="AK737" s="3"/>
      <c r="AL737" s="3"/>
      <c r="AM737" s="3"/>
      <c r="AN737" s="3"/>
      <c r="AO737" s="3"/>
      <c r="AP737" s="3"/>
      <c r="AQ737" s="3"/>
      <c r="AR737" s="3"/>
    </row>
    <row r="738" spans="1:44" ht="51" customHeight="1" x14ac:dyDescent="0.3">
      <c r="A738" s="9" t="s">
        <v>0</v>
      </c>
      <c r="B738" s="9" t="e">
        <f>VLOOKUP(#REF!,[1]Dpto!$G$2:$I$1125,2,FALSE)</f>
        <v>#REF!</v>
      </c>
      <c r="C738" s="9" t="str">
        <f>VLOOKUP(X738,[1]Proyectos!$B$2:$D$3,3,FALSE)</f>
        <v>CONSER</v>
      </c>
      <c r="D738" s="9" t="e">
        <f>VLOOKUP(#REF!,[1]Proyectos!$D$6:$E$9,2,FALSE)</f>
        <v>#REF!</v>
      </c>
      <c r="E738" s="9" t="e">
        <f>VLOOKUP(#REF!,[1]Proyectos!$B$12:$C$22,2,FALSE)</f>
        <v>#REF!</v>
      </c>
      <c r="F738" s="9" t="e">
        <f>VLOOKUP(#REF!,[1]Indi!$B$9:$C$36,2,FALSE)</f>
        <v>#REF!</v>
      </c>
      <c r="G738" s="9" t="str">
        <f>+IFERROR(IF(D738="MISIONAL",VLOOKUP(#REF!,[1]Actividades!$B$12:$C$25,2,FALSE),IF(D738="TASAS",VLOOKUP(#REF!,[1]Actividades!$B$26:$C$34,2,FALSE),IF(D738="MIPG",VLOOKUP(#REF!,[1]Actividades!$B$35:$C$41,2,FALSE),IF(D738="INFRA",VLOOKUP(#REF!,[1]Actividades!$B$42:$C$44,2,FALSE),"")))),"")</f>
        <v/>
      </c>
      <c r="H738" s="3"/>
      <c r="I738" s="7" t="s">
        <v>1201</v>
      </c>
      <c r="J738" s="10" t="s">
        <v>663</v>
      </c>
      <c r="K738" s="7" t="s">
        <v>164</v>
      </c>
      <c r="L738" s="7" t="s">
        <v>168</v>
      </c>
      <c r="M738" s="7" t="s">
        <v>8</v>
      </c>
      <c r="N738" s="7" t="s">
        <v>467</v>
      </c>
      <c r="O738" s="7" t="s">
        <v>7</v>
      </c>
      <c r="P738" s="7" t="s">
        <v>6</v>
      </c>
      <c r="Q738" s="146">
        <v>26156000</v>
      </c>
      <c r="R738" s="35"/>
      <c r="S738" s="8"/>
      <c r="T738" s="8"/>
      <c r="U738" s="8"/>
      <c r="V738" s="35">
        <f t="shared" si="47"/>
        <v>26156000</v>
      </c>
      <c r="W738" s="35">
        <f t="shared" si="48"/>
        <v>26156000</v>
      </c>
      <c r="X738" s="26" t="s">
        <v>465</v>
      </c>
      <c r="Y738" s="10" t="s">
        <v>19</v>
      </c>
      <c r="Z738" s="147">
        <v>202300000000060</v>
      </c>
      <c r="AA738" s="147" t="s">
        <v>30</v>
      </c>
      <c r="AB738" s="10" t="str">
        <f t="shared" si="46"/>
        <v>3202008</v>
      </c>
      <c r="AC738" s="10"/>
      <c r="AD738" s="10" t="s">
        <v>492</v>
      </c>
      <c r="AE738" s="3"/>
      <c r="AF738" s="3"/>
      <c r="AG738" s="3"/>
      <c r="AH738" s="3"/>
      <c r="AI738" s="3"/>
      <c r="AJ738" s="3"/>
      <c r="AK738" s="3"/>
      <c r="AL738" s="3"/>
      <c r="AM738" s="3"/>
      <c r="AN738" s="3"/>
      <c r="AO738" s="3"/>
      <c r="AP738" s="3"/>
      <c r="AQ738" s="3"/>
      <c r="AR738" s="3"/>
    </row>
    <row r="739" spans="1:44" ht="51" customHeight="1" x14ac:dyDescent="0.3">
      <c r="A739" s="9" t="s">
        <v>0</v>
      </c>
      <c r="B739" s="9" t="e">
        <f>VLOOKUP(#REF!,[1]Dpto!$G$2:$I$1125,2,FALSE)</f>
        <v>#REF!</v>
      </c>
      <c r="C739" s="9" t="str">
        <f>VLOOKUP(X739,[1]Proyectos!$B$2:$D$3,3,FALSE)</f>
        <v>CONSER</v>
      </c>
      <c r="D739" s="9" t="e">
        <f>VLOOKUP(#REF!,[1]Proyectos!$D$6:$E$9,2,FALSE)</f>
        <v>#REF!</v>
      </c>
      <c r="E739" s="9" t="e">
        <f>VLOOKUP(#REF!,[1]Proyectos!$B$12:$C$22,2,FALSE)</f>
        <v>#REF!</v>
      </c>
      <c r="F739" s="9" t="e">
        <f>VLOOKUP(#REF!,[1]Indi!$B$9:$C$36,2,FALSE)</f>
        <v>#REF!</v>
      </c>
      <c r="G739" s="9" t="str">
        <f>+IFERROR(IF(D739="MISIONAL",VLOOKUP(#REF!,[1]Actividades!$B$12:$C$25,2,FALSE),IF(D739="TASAS",VLOOKUP(#REF!,[1]Actividades!$B$26:$C$34,2,FALSE),IF(D739="MIPG",VLOOKUP(#REF!,[1]Actividades!$B$35:$C$41,2,FALSE),IF(D739="INFRA",VLOOKUP(#REF!,[1]Actividades!$B$42:$C$44,2,FALSE),"")))),"")</f>
        <v/>
      </c>
      <c r="H739" s="3"/>
      <c r="I739" s="7" t="s">
        <v>1731</v>
      </c>
      <c r="J739" s="10" t="s">
        <v>663</v>
      </c>
      <c r="K739" s="7" t="s">
        <v>164</v>
      </c>
      <c r="L739" s="7" t="s">
        <v>168</v>
      </c>
      <c r="M739" s="7" t="s">
        <v>103</v>
      </c>
      <c r="N739" s="149" t="s">
        <v>466</v>
      </c>
      <c r="O739" s="7" t="s">
        <v>7</v>
      </c>
      <c r="P739" s="7" t="s">
        <v>6</v>
      </c>
      <c r="Q739" s="146">
        <v>55087000</v>
      </c>
      <c r="R739" s="242">
        <v>10000000</v>
      </c>
      <c r="S739" s="8"/>
      <c r="T739" s="8"/>
      <c r="U739" s="8"/>
      <c r="V739" s="35">
        <f t="shared" si="47"/>
        <v>45087000</v>
      </c>
      <c r="W739" s="35">
        <f t="shared" si="48"/>
        <v>45087000</v>
      </c>
      <c r="X739" s="26" t="s">
        <v>465</v>
      </c>
      <c r="Y739" s="10" t="s">
        <v>19</v>
      </c>
      <c r="Z739" s="147">
        <v>202300000000060</v>
      </c>
      <c r="AA739" s="147" t="s">
        <v>493</v>
      </c>
      <c r="AB739" s="10" t="str">
        <f t="shared" si="46"/>
        <v>3202032</v>
      </c>
      <c r="AC739" s="10"/>
      <c r="AD739" s="10" t="s">
        <v>128</v>
      </c>
      <c r="AE739" s="3"/>
      <c r="AF739" s="3"/>
      <c r="AG739" s="3"/>
      <c r="AH739" s="3"/>
      <c r="AI739" s="3"/>
      <c r="AJ739" s="3"/>
      <c r="AK739" s="3"/>
      <c r="AL739" s="3"/>
      <c r="AM739" s="3"/>
      <c r="AN739" s="3"/>
      <c r="AO739" s="3"/>
      <c r="AP739" s="3"/>
      <c r="AQ739" s="3"/>
      <c r="AR739" s="3"/>
    </row>
    <row r="740" spans="1:44" ht="51" customHeight="1" x14ac:dyDescent="0.3">
      <c r="A740" s="9" t="s">
        <v>0</v>
      </c>
      <c r="B740" s="9" t="e">
        <f>VLOOKUP(#REF!,[1]Dpto!$G$2:$I$1125,2,FALSE)</f>
        <v>#REF!</v>
      </c>
      <c r="C740" s="9" t="str">
        <f>VLOOKUP(X740,[1]Proyectos!$B$2:$D$3,3,FALSE)</f>
        <v>CONSER</v>
      </c>
      <c r="D740" s="9" t="e">
        <f>VLOOKUP(#REF!,[1]Proyectos!$D$6:$E$9,2,FALSE)</f>
        <v>#REF!</v>
      </c>
      <c r="E740" s="9" t="e">
        <f>VLOOKUP(#REF!,[1]Proyectos!$B$12:$C$22,2,FALSE)</f>
        <v>#REF!</v>
      </c>
      <c r="F740" s="9" t="e">
        <f>VLOOKUP(#REF!,[1]Indi!$B$9:$C$36,2,FALSE)</f>
        <v>#REF!</v>
      </c>
      <c r="G740" s="9" t="str">
        <f>+IFERROR(IF(D740="MISIONAL",VLOOKUP(#REF!,[1]Actividades!$B$12:$C$25,2,FALSE),IF(D740="TASAS",VLOOKUP(#REF!,[1]Actividades!$B$26:$C$34,2,FALSE),IF(D740="MIPG",VLOOKUP(#REF!,[1]Actividades!$B$35:$C$41,2,FALSE),IF(D740="INFRA",VLOOKUP(#REF!,[1]Actividades!$B$42:$C$44,2,FALSE),"")))),"")</f>
        <v/>
      </c>
      <c r="H740" s="3"/>
      <c r="I740" s="7" t="s">
        <v>1203</v>
      </c>
      <c r="J740" s="10" t="s">
        <v>663</v>
      </c>
      <c r="K740" s="7" t="s">
        <v>164</v>
      </c>
      <c r="L740" s="7" t="s">
        <v>168</v>
      </c>
      <c r="M740" s="7" t="s">
        <v>13</v>
      </c>
      <c r="N740" s="7" t="s">
        <v>467</v>
      </c>
      <c r="O740" s="7" t="s">
        <v>7</v>
      </c>
      <c r="P740" s="7" t="s">
        <v>6</v>
      </c>
      <c r="Q740" s="146">
        <v>37500000</v>
      </c>
      <c r="R740" s="35"/>
      <c r="S740" s="8"/>
      <c r="T740" s="8"/>
      <c r="U740" s="8"/>
      <c r="V740" s="35">
        <f t="shared" si="47"/>
        <v>37500000</v>
      </c>
      <c r="W740" s="35">
        <f t="shared" si="48"/>
        <v>37500000</v>
      </c>
      <c r="X740" s="26" t="s">
        <v>465</v>
      </c>
      <c r="Y740" s="10" t="s">
        <v>19</v>
      </c>
      <c r="Z740" s="147">
        <v>202300000000060</v>
      </c>
      <c r="AA740" s="147" t="s">
        <v>493</v>
      </c>
      <c r="AB740" s="10" t="str">
        <f t="shared" si="46"/>
        <v>3202032</v>
      </c>
      <c r="AC740" s="10"/>
      <c r="AD740" s="10" t="s">
        <v>128</v>
      </c>
      <c r="AE740" s="3"/>
      <c r="AF740" s="3"/>
      <c r="AG740" s="3"/>
      <c r="AH740" s="3"/>
      <c r="AI740" s="3"/>
      <c r="AJ740" s="3"/>
      <c r="AK740" s="3"/>
      <c r="AL740" s="3"/>
      <c r="AM740" s="3"/>
      <c r="AN740" s="3"/>
      <c r="AO740" s="3"/>
      <c r="AP740" s="3"/>
      <c r="AQ740" s="3"/>
      <c r="AR740" s="3"/>
    </row>
    <row r="741" spans="1:44" ht="51" customHeight="1" x14ac:dyDescent="0.3">
      <c r="A741" s="9" t="s">
        <v>0</v>
      </c>
      <c r="B741" s="9" t="e">
        <f>VLOOKUP(#REF!,[1]Dpto!$G$2:$I$1125,2,FALSE)</f>
        <v>#REF!</v>
      </c>
      <c r="C741" s="9" t="str">
        <f>VLOOKUP(X741,[1]Proyectos!$B$2:$D$3,3,FALSE)</f>
        <v>CONSER</v>
      </c>
      <c r="D741" s="9" t="e">
        <f>VLOOKUP(#REF!,[1]Proyectos!$D$6:$E$9,2,FALSE)</f>
        <v>#REF!</v>
      </c>
      <c r="E741" s="9" t="e">
        <f>VLOOKUP(#REF!,[1]Proyectos!$B$12:$C$22,2,FALSE)</f>
        <v>#REF!</v>
      </c>
      <c r="F741" s="9" t="e">
        <f>VLOOKUP(#REF!,[1]Indi!$B$9:$C$36,2,FALSE)</f>
        <v>#REF!</v>
      </c>
      <c r="G741" s="9" t="str">
        <f>+IFERROR(IF(D741="MISIONAL",VLOOKUP(#REF!,[1]Actividades!$B$12:$C$25,2,FALSE),IF(D741="TASAS",VLOOKUP(#REF!,[1]Actividades!$B$26:$C$34,2,FALSE),IF(D741="MIPG",VLOOKUP(#REF!,[1]Actividades!$B$35:$C$41,2,FALSE),IF(D741="INFRA",VLOOKUP(#REF!,[1]Actividades!$B$42:$C$44,2,FALSE),"")))),"")</f>
        <v/>
      </c>
      <c r="H741" s="3"/>
      <c r="I741" s="7" t="s">
        <v>1204</v>
      </c>
      <c r="J741" s="10" t="s">
        <v>663</v>
      </c>
      <c r="K741" s="7" t="s">
        <v>164</v>
      </c>
      <c r="L741" s="7" t="s">
        <v>168</v>
      </c>
      <c r="M741" s="7" t="s">
        <v>8</v>
      </c>
      <c r="N741" s="7" t="s">
        <v>467</v>
      </c>
      <c r="O741" s="7" t="s">
        <v>7</v>
      </c>
      <c r="P741" s="7" t="s">
        <v>6</v>
      </c>
      <c r="Q741" s="146">
        <v>25500000</v>
      </c>
      <c r="R741" s="35"/>
      <c r="S741" s="8"/>
      <c r="T741" s="8"/>
      <c r="U741" s="8"/>
      <c r="V741" s="35">
        <f t="shared" si="47"/>
        <v>25500000</v>
      </c>
      <c r="W741" s="35">
        <f t="shared" si="48"/>
        <v>25500000</v>
      </c>
      <c r="X741" s="26" t="s">
        <v>465</v>
      </c>
      <c r="Y741" s="10" t="s">
        <v>19</v>
      </c>
      <c r="Z741" s="147">
        <v>202300000000060</v>
      </c>
      <c r="AA741" s="147" t="s">
        <v>493</v>
      </c>
      <c r="AB741" s="10" t="str">
        <f t="shared" si="46"/>
        <v>3202032</v>
      </c>
      <c r="AC741" s="10"/>
      <c r="AD741" s="10" t="s">
        <v>128</v>
      </c>
      <c r="AE741" s="3"/>
      <c r="AF741" s="3"/>
      <c r="AG741" s="3"/>
      <c r="AH741" s="3"/>
      <c r="AI741" s="3"/>
      <c r="AJ741" s="3"/>
      <c r="AK741" s="3"/>
      <c r="AL741" s="3"/>
      <c r="AM741" s="3"/>
      <c r="AN741" s="3"/>
      <c r="AO741" s="3"/>
      <c r="AP741" s="3"/>
      <c r="AQ741" s="3"/>
      <c r="AR741" s="3"/>
    </row>
    <row r="742" spans="1:44" ht="51" customHeight="1" x14ac:dyDescent="0.3">
      <c r="A742" s="9" t="s">
        <v>0</v>
      </c>
      <c r="B742" s="9" t="e">
        <f>VLOOKUP(#REF!,[1]Dpto!$G$2:$I$1125,2,FALSE)</f>
        <v>#REF!</v>
      </c>
      <c r="C742" s="9" t="str">
        <f>VLOOKUP(X742,[1]Proyectos!$B$2:$D$3,3,FALSE)</f>
        <v>CONSER</v>
      </c>
      <c r="D742" s="9" t="e">
        <f>VLOOKUP(#REF!,[1]Proyectos!$D$6:$E$9,2,FALSE)</f>
        <v>#REF!</v>
      </c>
      <c r="E742" s="9" t="e">
        <f>VLOOKUP(#REF!,[1]Proyectos!$B$12:$C$22,2,FALSE)</f>
        <v>#REF!</v>
      </c>
      <c r="F742" s="9" t="e">
        <f>VLOOKUP(#REF!,[1]Indi!$B$9:$C$36,2,FALSE)</f>
        <v>#REF!</v>
      </c>
      <c r="G742" s="9" t="str">
        <f>+IFERROR(IF(D742="MISIONAL",VLOOKUP(#REF!,[1]Actividades!$B$12:$C$25,2,FALSE),IF(D742="TASAS",VLOOKUP(#REF!,[1]Actividades!$B$26:$C$34,2,FALSE),IF(D742="MIPG",VLOOKUP(#REF!,[1]Actividades!$B$35:$C$41,2,FALSE),IF(D742="INFRA",VLOOKUP(#REF!,[1]Actividades!$B$42:$C$44,2,FALSE),"")))),"")</f>
        <v/>
      </c>
      <c r="H742" s="3"/>
      <c r="I742" s="7" t="s">
        <v>1205</v>
      </c>
      <c r="J742" s="10" t="s">
        <v>663</v>
      </c>
      <c r="K742" s="7" t="s">
        <v>164</v>
      </c>
      <c r="L742" s="7" t="s">
        <v>167</v>
      </c>
      <c r="M742" s="7" t="s">
        <v>13</v>
      </c>
      <c r="N742" s="7" t="s">
        <v>467</v>
      </c>
      <c r="O742" s="7" t="s">
        <v>7</v>
      </c>
      <c r="P742" s="7" t="s">
        <v>6</v>
      </c>
      <c r="Q742" s="146">
        <v>18000000</v>
      </c>
      <c r="R742" s="35"/>
      <c r="S742" s="8"/>
      <c r="T742" s="8"/>
      <c r="U742" s="8"/>
      <c r="V742" s="35">
        <f t="shared" si="47"/>
        <v>18000000</v>
      </c>
      <c r="W742" s="35">
        <f t="shared" si="48"/>
        <v>18000000</v>
      </c>
      <c r="X742" s="26" t="s">
        <v>465</v>
      </c>
      <c r="Y742" s="10" t="s">
        <v>19</v>
      </c>
      <c r="Z742" s="147">
        <v>202300000000060</v>
      </c>
      <c r="AA742" s="147" t="s">
        <v>30</v>
      </c>
      <c r="AB742" s="10" t="str">
        <f t="shared" si="46"/>
        <v>3202008</v>
      </c>
      <c r="AC742" s="10"/>
      <c r="AD742" s="10" t="s">
        <v>123</v>
      </c>
      <c r="AE742" s="3"/>
      <c r="AF742" s="3"/>
      <c r="AG742" s="3"/>
      <c r="AH742" s="3"/>
      <c r="AI742" s="3"/>
      <c r="AJ742" s="3"/>
      <c r="AK742" s="3"/>
      <c r="AL742" s="3"/>
      <c r="AM742" s="3"/>
      <c r="AN742" s="3"/>
      <c r="AO742" s="3"/>
      <c r="AP742" s="3"/>
      <c r="AQ742" s="3"/>
      <c r="AR742" s="3"/>
    </row>
    <row r="743" spans="1:44" ht="51" customHeight="1" x14ac:dyDescent="0.3">
      <c r="A743" s="9" t="s">
        <v>0</v>
      </c>
      <c r="B743" s="9" t="e">
        <f>VLOOKUP(#REF!,[1]Dpto!$G$2:$I$1125,2,FALSE)</f>
        <v>#REF!</v>
      </c>
      <c r="C743" s="9" t="str">
        <f>VLOOKUP(X743,[1]Proyectos!$B$2:$D$3,3,FALSE)</f>
        <v>CONSER</v>
      </c>
      <c r="D743" s="9" t="e">
        <f>VLOOKUP(#REF!,[1]Proyectos!$D$6:$E$9,2,FALSE)</f>
        <v>#REF!</v>
      </c>
      <c r="E743" s="9" t="e">
        <f>VLOOKUP(#REF!,[1]Proyectos!$B$12:$C$22,2,FALSE)</f>
        <v>#REF!</v>
      </c>
      <c r="F743" s="9" t="e">
        <f>VLOOKUP(#REF!,[1]Indi!$B$9:$C$36,2,FALSE)</f>
        <v>#REF!</v>
      </c>
      <c r="G743" s="9" t="str">
        <f>+IFERROR(IF(D743="MISIONAL",VLOOKUP(#REF!,[1]Actividades!$B$12:$C$25,2,FALSE),IF(D743="TASAS",VLOOKUP(#REF!,[1]Actividades!$B$26:$C$34,2,FALSE),IF(D743="MIPG",VLOOKUP(#REF!,[1]Actividades!$B$35:$C$41,2,FALSE),IF(D743="INFRA",VLOOKUP(#REF!,[1]Actividades!$B$42:$C$44,2,FALSE),"")))),"")</f>
        <v/>
      </c>
      <c r="H743" s="3"/>
      <c r="I743" s="7" t="s">
        <v>1206</v>
      </c>
      <c r="J743" s="10" t="s">
        <v>663</v>
      </c>
      <c r="K743" s="7" t="s">
        <v>164</v>
      </c>
      <c r="L743" s="7" t="s">
        <v>167</v>
      </c>
      <c r="M743" s="7" t="s">
        <v>8</v>
      </c>
      <c r="N743" s="10" t="s">
        <v>467</v>
      </c>
      <c r="O743" s="7" t="s">
        <v>7</v>
      </c>
      <c r="P743" s="7" t="s">
        <v>6</v>
      </c>
      <c r="Q743" s="146">
        <v>55708000</v>
      </c>
      <c r="R743" s="35">
        <v>127333</v>
      </c>
      <c r="S743" s="8"/>
      <c r="T743" s="8"/>
      <c r="U743" s="8"/>
      <c r="V743" s="35">
        <f t="shared" si="47"/>
        <v>55580667</v>
      </c>
      <c r="W743" s="35">
        <f t="shared" si="48"/>
        <v>55580667</v>
      </c>
      <c r="X743" s="26" t="s">
        <v>465</v>
      </c>
      <c r="Y743" s="10" t="s">
        <v>19</v>
      </c>
      <c r="Z743" s="147">
        <v>202300000000060</v>
      </c>
      <c r="AA743" s="147" t="s">
        <v>30</v>
      </c>
      <c r="AB743" s="10" t="str">
        <f t="shared" si="46"/>
        <v>3202008</v>
      </c>
      <c r="AC743" s="10"/>
      <c r="AD743" s="10" t="s">
        <v>123</v>
      </c>
      <c r="AE743" s="3"/>
      <c r="AF743" s="3"/>
      <c r="AG743" s="3"/>
      <c r="AH743" s="3"/>
      <c r="AI743" s="3"/>
      <c r="AJ743" s="3"/>
      <c r="AK743" s="3"/>
      <c r="AL743" s="3"/>
      <c r="AM743" s="3"/>
      <c r="AN743" s="3"/>
      <c r="AO743" s="3"/>
      <c r="AP743" s="3"/>
      <c r="AQ743" s="3"/>
      <c r="AR743" s="3"/>
    </row>
    <row r="744" spans="1:44" ht="51" customHeight="1" x14ac:dyDescent="0.3">
      <c r="A744" s="9" t="s">
        <v>0</v>
      </c>
      <c r="B744" s="9" t="e">
        <f>VLOOKUP(#REF!,[1]Dpto!$G$2:$I$1125,2,FALSE)</f>
        <v>#REF!</v>
      </c>
      <c r="C744" s="9" t="str">
        <f>VLOOKUP(X744,[1]Proyectos!$B$2:$D$3,3,FALSE)</f>
        <v>CONSER</v>
      </c>
      <c r="D744" s="9" t="e">
        <f>VLOOKUP(#REF!,[1]Proyectos!$D$6:$E$9,2,FALSE)</f>
        <v>#REF!</v>
      </c>
      <c r="E744" s="9" t="e">
        <f>VLOOKUP(#REF!,[1]Proyectos!$B$12:$C$22,2,FALSE)</f>
        <v>#REF!</v>
      </c>
      <c r="F744" s="9" t="e">
        <f>VLOOKUP(#REF!,[1]Indi!$B$9:$C$36,2,FALSE)</f>
        <v>#REF!</v>
      </c>
      <c r="G744" s="9" t="str">
        <f>+IFERROR(IF(D744="MISIONAL",VLOOKUP(#REF!,[1]Actividades!$B$12:$C$25,2,FALSE),IF(D744="TASAS",VLOOKUP(#REF!,[1]Actividades!$B$26:$C$34,2,FALSE),IF(D744="MIPG",VLOOKUP(#REF!,[1]Actividades!$B$35:$C$41,2,FALSE),IF(D744="INFRA",VLOOKUP(#REF!,[1]Actividades!$B$42:$C$44,2,FALSE),"")))),"")</f>
        <v/>
      </c>
      <c r="H744" s="3"/>
      <c r="I744" s="7" t="s">
        <v>1207</v>
      </c>
      <c r="J744" s="10" t="s">
        <v>663</v>
      </c>
      <c r="K744" s="7" t="s">
        <v>164</v>
      </c>
      <c r="L744" s="7" t="s">
        <v>167</v>
      </c>
      <c r="M744" s="7" t="s">
        <v>13</v>
      </c>
      <c r="N744" s="10" t="s">
        <v>467</v>
      </c>
      <c r="O744" s="7" t="s">
        <v>7</v>
      </c>
      <c r="P744" s="7" t="s">
        <v>6</v>
      </c>
      <c r="Q744" s="146">
        <v>7000000</v>
      </c>
      <c r="R744" s="35"/>
      <c r="S744" s="8"/>
      <c r="T744" s="8"/>
      <c r="U744" s="8"/>
      <c r="V744" s="35">
        <f t="shared" si="47"/>
        <v>7000000</v>
      </c>
      <c r="W744" s="35">
        <f t="shared" si="48"/>
        <v>7000000</v>
      </c>
      <c r="X744" s="26" t="s">
        <v>465</v>
      </c>
      <c r="Y744" s="10" t="s">
        <v>19</v>
      </c>
      <c r="Z744" s="147">
        <v>202300000000060</v>
      </c>
      <c r="AA744" s="147" t="s">
        <v>30</v>
      </c>
      <c r="AB744" s="10" t="str">
        <f t="shared" si="46"/>
        <v>3202008</v>
      </c>
      <c r="AC744" s="10"/>
      <c r="AD744" s="10" t="s">
        <v>262</v>
      </c>
      <c r="AE744" s="3"/>
      <c r="AF744" s="3"/>
      <c r="AG744" s="3"/>
      <c r="AH744" s="3"/>
      <c r="AI744" s="3"/>
      <c r="AJ744" s="3"/>
      <c r="AK744" s="3"/>
      <c r="AL744" s="3"/>
      <c r="AM744" s="3"/>
      <c r="AN744" s="3"/>
      <c r="AO744" s="3"/>
      <c r="AP744" s="3"/>
      <c r="AQ744" s="3"/>
      <c r="AR744" s="3"/>
    </row>
    <row r="745" spans="1:44" ht="51" customHeight="1" x14ac:dyDescent="0.3">
      <c r="A745" s="9" t="s">
        <v>0</v>
      </c>
      <c r="B745" s="9" t="e">
        <f>VLOOKUP(#REF!,[1]Dpto!$G$2:$I$1125,2,FALSE)</f>
        <v>#REF!</v>
      </c>
      <c r="C745" s="9" t="str">
        <f>VLOOKUP(X745,[1]Proyectos!$B$2:$D$3,3,FALSE)</f>
        <v>CONSER</v>
      </c>
      <c r="D745" s="9" t="e">
        <f>VLOOKUP(#REF!,[1]Proyectos!$D$6:$E$9,2,FALSE)</f>
        <v>#REF!</v>
      </c>
      <c r="E745" s="9" t="e">
        <f>VLOOKUP(#REF!,[1]Proyectos!$B$12:$C$22,2,FALSE)</f>
        <v>#REF!</v>
      </c>
      <c r="F745" s="9" t="e">
        <f>VLOOKUP(#REF!,[1]Indi!$B$9:$C$36,2,FALSE)</f>
        <v>#REF!</v>
      </c>
      <c r="G745" s="9" t="str">
        <f>+IFERROR(IF(D745="MISIONAL",VLOOKUP(#REF!,[1]Actividades!$B$12:$C$25,2,FALSE),IF(D745="TASAS",VLOOKUP(#REF!,[1]Actividades!$B$26:$C$34,2,FALSE),IF(D745="MIPG",VLOOKUP(#REF!,[1]Actividades!$B$35:$C$41,2,FALSE),IF(D745="INFRA",VLOOKUP(#REF!,[1]Actividades!$B$42:$C$44,2,FALSE),"")))),"")</f>
        <v/>
      </c>
      <c r="H745" s="3"/>
      <c r="I745" s="7" t="s">
        <v>1732</v>
      </c>
      <c r="J745" s="10" t="s">
        <v>663</v>
      </c>
      <c r="K745" s="7" t="s">
        <v>164</v>
      </c>
      <c r="L745" s="7" t="s">
        <v>167</v>
      </c>
      <c r="M745" s="7" t="s">
        <v>103</v>
      </c>
      <c r="N745" s="10" t="s">
        <v>466</v>
      </c>
      <c r="O745" s="7" t="s">
        <v>7</v>
      </c>
      <c r="P745" s="7" t="s">
        <v>6</v>
      </c>
      <c r="Q745" s="146">
        <v>28617000</v>
      </c>
      <c r="R745" s="242">
        <v>5000000</v>
      </c>
      <c r="S745" s="8">
        <v>2618000</v>
      </c>
      <c r="T745" s="8"/>
      <c r="U745" s="8"/>
      <c r="V745" s="35">
        <f t="shared" si="47"/>
        <v>26235000</v>
      </c>
      <c r="W745" s="35">
        <f t="shared" si="48"/>
        <v>26235000</v>
      </c>
      <c r="X745" s="26" t="s">
        <v>465</v>
      </c>
      <c r="Y745" s="10" t="s">
        <v>19</v>
      </c>
      <c r="Z745" s="147">
        <v>202300000000060</v>
      </c>
      <c r="AA745" s="147" t="s">
        <v>30</v>
      </c>
      <c r="AB745" s="10" t="str">
        <f t="shared" si="46"/>
        <v>3202008</v>
      </c>
      <c r="AC745" s="10"/>
      <c r="AD745" s="10" t="s">
        <v>135</v>
      </c>
      <c r="AE745" s="3"/>
      <c r="AF745" s="3"/>
      <c r="AG745" s="3"/>
      <c r="AH745" s="3"/>
      <c r="AI745" s="3"/>
      <c r="AJ745" s="3"/>
      <c r="AK745" s="3"/>
      <c r="AL745" s="3"/>
      <c r="AM745" s="3"/>
      <c r="AN745" s="3"/>
      <c r="AO745" s="3"/>
      <c r="AP745" s="3"/>
      <c r="AQ745" s="3"/>
      <c r="AR745" s="3"/>
    </row>
    <row r="746" spans="1:44" ht="51" customHeight="1" x14ac:dyDescent="0.3">
      <c r="A746" s="9" t="s">
        <v>0</v>
      </c>
      <c r="B746" s="9" t="e">
        <f>VLOOKUP(#REF!,[1]Dpto!$G$2:$I$1125,2,FALSE)</f>
        <v>#REF!</v>
      </c>
      <c r="C746" s="9" t="str">
        <f>VLOOKUP(X746,[1]Proyectos!$B$2:$D$3,3,FALSE)</f>
        <v>CONSER</v>
      </c>
      <c r="D746" s="9" t="e">
        <f>VLOOKUP(#REF!,[1]Proyectos!$D$6:$E$9,2,FALSE)</f>
        <v>#REF!</v>
      </c>
      <c r="E746" s="9" t="e">
        <f>VLOOKUP(#REF!,[1]Proyectos!$B$12:$C$22,2,FALSE)</f>
        <v>#REF!</v>
      </c>
      <c r="F746" s="9" t="e">
        <f>VLOOKUP(#REF!,[1]Indi!$B$9:$C$36,2,FALSE)</f>
        <v>#REF!</v>
      </c>
      <c r="G746" s="9" t="str">
        <f>+IFERROR(IF(D746="MISIONAL",VLOOKUP(#REF!,[1]Actividades!$B$12:$C$25,2,FALSE),IF(D746="TASAS",VLOOKUP(#REF!,[1]Actividades!$B$26:$C$34,2,FALSE),IF(D746="MIPG",VLOOKUP(#REF!,[1]Actividades!$B$35:$C$41,2,FALSE),IF(D746="INFRA",VLOOKUP(#REF!,[1]Actividades!$B$42:$C$44,2,FALSE),"")))),"")</f>
        <v/>
      </c>
      <c r="H746" s="3"/>
      <c r="I746" s="7" t="s">
        <v>1209</v>
      </c>
      <c r="J746" s="10" t="s">
        <v>663</v>
      </c>
      <c r="K746" s="7" t="s">
        <v>164</v>
      </c>
      <c r="L746" s="7" t="s">
        <v>167</v>
      </c>
      <c r="M746" s="7" t="s">
        <v>13</v>
      </c>
      <c r="N746" s="145" t="s">
        <v>467</v>
      </c>
      <c r="O746" s="7" t="s">
        <v>7</v>
      </c>
      <c r="P746" s="7" t="s">
        <v>6</v>
      </c>
      <c r="Q746" s="146">
        <v>11000000</v>
      </c>
      <c r="R746" s="35"/>
      <c r="S746" s="8"/>
      <c r="T746" s="8"/>
      <c r="U746" s="8"/>
      <c r="V746" s="35">
        <f t="shared" si="47"/>
        <v>11000000</v>
      </c>
      <c r="W746" s="35">
        <f t="shared" si="48"/>
        <v>11000000</v>
      </c>
      <c r="X746" s="26" t="s">
        <v>465</v>
      </c>
      <c r="Y746" s="10" t="s">
        <v>19</v>
      </c>
      <c r="Z746" s="147">
        <v>202300000000060</v>
      </c>
      <c r="AA746" s="147" t="s">
        <v>30</v>
      </c>
      <c r="AB746" s="10" t="str">
        <f t="shared" si="46"/>
        <v>3202008</v>
      </c>
      <c r="AC746" s="10"/>
      <c r="AD746" s="10" t="s">
        <v>135</v>
      </c>
      <c r="AE746" s="3"/>
      <c r="AF746" s="3"/>
      <c r="AG746" s="3"/>
      <c r="AH746" s="3"/>
      <c r="AI746" s="3"/>
      <c r="AJ746" s="3"/>
      <c r="AK746" s="3"/>
      <c r="AL746" s="3"/>
      <c r="AM746" s="3"/>
      <c r="AN746" s="3"/>
      <c r="AO746" s="3"/>
      <c r="AP746" s="3"/>
      <c r="AQ746" s="3"/>
      <c r="AR746" s="3"/>
    </row>
    <row r="747" spans="1:44" ht="51" customHeight="1" x14ac:dyDescent="0.3">
      <c r="A747" s="9" t="s">
        <v>0</v>
      </c>
      <c r="B747" s="9" t="e">
        <f>VLOOKUP(#REF!,[1]Dpto!$G$2:$I$1125,2,FALSE)</f>
        <v>#REF!</v>
      </c>
      <c r="C747" s="9" t="str">
        <f>VLOOKUP(X747,[1]Proyectos!$B$2:$D$3,3,FALSE)</f>
        <v>CONSER</v>
      </c>
      <c r="D747" s="9" t="e">
        <f>VLOOKUP(#REF!,[1]Proyectos!$D$6:$E$9,2,FALSE)</f>
        <v>#REF!</v>
      </c>
      <c r="E747" s="9" t="e">
        <f>VLOOKUP(#REF!,[1]Proyectos!$B$12:$C$22,2,FALSE)</f>
        <v>#REF!</v>
      </c>
      <c r="F747" s="9" t="e">
        <f>VLOOKUP(#REF!,[1]Indi!$B$9:$C$36,2,FALSE)</f>
        <v>#REF!</v>
      </c>
      <c r="G747" s="9" t="str">
        <f>+IFERROR(IF(D747="MISIONAL",VLOOKUP(#REF!,[1]Actividades!$B$12:$C$25,2,FALSE),IF(D747="TASAS",VLOOKUP(#REF!,[1]Actividades!$B$26:$C$34,2,FALSE),IF(D747="MIPG",VLOOKUP(#REF!,[1]Actividades!$B$35:$C$41,2,FALSE),IF(D747="INFRA",VLOOKUP(#REF!,[1]Actividades!$B$42:$C$44,2,FALSE),"")))),"")</f>
        <v/>
      </c>
      <c r="H747" s="3"/>
      <c r="I747" s="7" t="s">
        <v>1210</v>
      </c>
      <c r="J747" s="10" t="s">
        <v>663</v>
      </c>
      <c r="K747" s="7" t="s">
        <v>164</v>
      </c>
      <c r="L747" s="7" t="s">
        <v>167</v>
      </c>
      <c r="M747" s="7" t="s">
        <v>8</v>
      </c>
      <c r="N747" s="10" t="s">
        <v>467</v>
      </c>
      <c r="O747" s="7" t="s">
        <v>7</v>
      </c>
      <c r="P747" s="7" t="s">
        <v>6</v>
      </c>
      <c r="Q747" s="146">
        <v>54740000</v>
      </c>
      <c r="R747" s="35"/>
      <c r="S747" s="8"/>
      <c r="T747" s="8"/>
      <c r="U747" s="8"/>
      <c r="V747" s="35">
        <f t="shared" si="47"/>
        <v>54740000</v>
      </c>
      <c r="W747" s="35">
        <f t="shared" si="48"/>
        <v>54740000</v>
      </c>
      <c r="X747" s="26" t="s">
        <v>465</v>
      </c>
      <c r="Y747" s="10" t="s">
        <v>19</v>
      </c>
      <c r="Z747" s="147">
        <v>202300000000060</v>
      </c>
      <c r="AA747" s="147" t="s">
        <v>30</v>
      </c>
      <c r="AB747" s="10" t="str">
        <f t="shared" si="46"/>
        <v>3202008</v>
      </c>
      <c r="AC747" s="10"/>
      <c r="AD747" s="10" t="s">
        <v>135</v>
      </c>
      <c r="AE747" s="3"/>
      <c r="AF747" s="3"/>
      <c r="AG747" s="3"/>
      <c r="AH747" s="3"/>
      <c r="AI747" s="3"/>
      <c r="AJ747" s="3"/>
      <c r="AK747" s="3"/>
      <c r="AL747" s="3"/>
      <c r="AM747" s="3"/>
      <c r="AN747" s="3"/>
      <c r="AO747" s="3"/>
      <c r="AP747" s="3"/>
      <c r="AQ747" s="3"/>
      <c r="AR747" s="3"/>
    </row>
    <row r="748" spans="1:44" ht="51" customHeight="1" x14ac:dyDescent="0.3">
      <c r="A748" s="9" t="s">
        <v>0</v>
      </c>
      <c r="B748" s="9" t="e">
        <f>VLOOKUP(#REF!,[1]Dpto!$G$2:$I$1125,2,FALSE)</f>
        <v>#REF!</v>
      </c>
      <c r="C748" s="9" t="str">
        <f>VLOOKUP(X748,[1]Proyectos!$B$2:$D$3,3,FALSE)</f>
        <v>CONSER</v>
      </c>
      <c r="D748" s="9" t="e">
        <f>VLOOKUP(#REF!,[1]Proyectos!$D$6:$E$9,2,FALSE)</f>
        <v>#REF!</v>
      </c>
      <c r="E748" s="9" t="e">
        <f>VLOOKUP(#REF!,[1]Proyectos!$B$12:$C$22,2,FALSE)</f>
        <v>#REF!</v>
      </c>
      <c r="F748" s="9" t="e">
        <f>VLOOKUP(#REF!,[1]Indi!$B$9:$C$36,2,FALSE)</f>
        <v>#REF!</v>
      </c>
      <c r="G748" s="9" t="str">
        <f>+IFERROR(IF(D748="MISIONAL",VLOOKUP(#REF!,[1]Actividades!$B$12:$C$25,2,FALSE),IF(D748="TASAS",VLOOKUP(#REF!,[1]Actividades!$B$26:$C$34,2,FALSE),IF(D748="MIPG",VLOOKUP(#REF!,[1]Actividades!$B$35:$C$41,2,FALSE),IF(D748="INFRA",VLOOKUP(#REF!,[1]Actividades!$B$42:$C$44,2,FALSE),"")))),"")</f>
        <v/>
      </c>
      <c r="H748" s="3"/>
      <c r="I748" s="7" t="s">
        <v>1733</v>
      </c>
      <c r="J748" s="10" t="s">
        <v>663</v>
      </c>
      <c r="K748" s="7" t="s">
        <v>164</v>
      </c>
      <c r="L748" s="7" t="s">
        <v>167</v>
      </c>
      <c r="M748" s="7" t="s">
        <v>103</v>
      </c>
      <c r="N748" s="7" t="s">
        <v>466</v>
      </c>
      <c r="O748" s="7" t="s">
        <v>7</v>
      </c>
      <c r="P748" s="7" t="s">
        <v>6</v>
      </c>
      <c r="Q748" s="146">
        <v>65401000</v>
      </c>
      <c r="R748" s="242">
        <v>7000000</v>
      </c>
      <c r="S748" s="8">
        <v>2142000</v>
      </c>
      <c r="T748" s="8"/>
      <c r="U748" s="8"/>
      <c r="V748" s="35">
        <f t="shared" si="47"/>
        <v>60543000</v>
      </c>
      <c r="W748" s="35">
        <f t="shared" si="48"/>
        <v>60543000</v>
      </c>
      <c r="X748" s="26" t="s">
        <v>465</v>
      </c>
      <c r="Y748" s="10" t="s">
        <v>19</v>
      </c>
      <c r="Z748" s="147">
        <v>202300000000060</v>
      </c>
      <c r="AA748" s="147" t="s">
        <v>493</v>
      </c>
      <c r="AB748" s="10" t="str">
        <f t="shared" si="46"/>
        <v>3202032</v>
      </c>
      <c r="AC748" s="10"/>
      <c r="AD748" s="10" t="s">
        <v>128</v>
      </c>
      <c r="AE748" s="3"/>
      <c r="AF748" s="3"/>
      <c r="AG748" s="3"/>
      <c r="AH748" s="3"/>
      <c r="AI748" s="3"/>
      <c r="AJ748" s="3"/>
      <c r="AK748" s="3"/>
      <c r="AL748" s="3"/>
      <c r="AM748" s="3"/>
      <c r="AN748" s="3"/>
      <c r="AO748" s="3"/>
      <c r="AP748" s="3"/>
      <c r="AQ748" s="3"/>
      <c r="AR748" s="3"/>
    </row>
    <row r="749" spans="1:44" ht="51" customHeight="1" x14ac:dyDescent="0.3">
      <c r="A749" s="9" t="s">
        <v>0</v>
      </c>
      <c r="B749" s="9" t="e">
        <f>VLOOKUP(#REF!,[1]Dpto!$G$2:$I$1125,2,FALSE)</f>
        <v>#REF!</v>
      </c>
      <c r="C749" s="9" t="str">
        <f>VLOOKUP(X749,[1]Proyectos!$B$2:$D$3,3,FALSE)</f>
        <v>CONSER</v>
      </c>
      <c r="D749" s="9" t="e">
        <f>VLOOKUP(#REF!,[1]Proyectos!$D$6:$E$9,2,FALSE)</f>
        <v>#REF!</v>
      </c>
      <c r="E749" s="9" t="e">
        <f>VLOOKUP(#REF!,[1]Proyectos!$B$12:$C$22,2,FALSE)</f>
        <v>#REF!</v>
      </c>
      <c r="F749" s="9" t="e">
        <f>VLOOKUP(#REF!,[1]Indi!$B$9:$C$36,2,FALSE)</f>
        <v>#REF!</v>
      </c>
      <c r="G749" s="9" t="str">
        <f>+IFERROR(IF(D749="MISIONAL",VLOOKUP(#REF!,[1]Actividades!$B$12:$C$25,2,FALSE),IF(D749="TASAS",VLOOKUP(#REF!,[1]Actividades!$B$26:$C$34,2,FALSE),IF(D749="MIPG",VLOOKUP(#REF!,[1]Actividades!$B$35:$C$41,2,FALSE),IF(D749="INFRA",VLOOKUP(#REF!,[1]Actividades!$B$42:$C$44,2,FALSE),"")))),"")</f>
        <v/>
      </c>
      <c r="H749" s="3"/>
      <c r="I749" s="7" t="s">
        <v>1212</v>
      </c>
      <c r="J749" s="10" t="s">
        <v>663</v>
      </c>
      <c r="K749" s="7" t="s">
        <v>164</v>
      </c>
      <c r="L749" s="7" t="s">
        <v>167</v>
      </c>
      <c r="M749" s="7" t="s">
        <v>13</v>
      </c>
      <c r="N749" s="7" t="s">
        <v>467</v>
      </c>
      <c r="O749" s="7" t="s">
        <v>7</v>
      </c>
      <c r="P749" s="7" t="s">
        <v>6</v>
      </c>
      <c r="Q749" s="146">
        <v>102000000</v>
      </c>
      <c r="R749" s="35"/>
      <c r="S749" s="8"/>
      <c r="T749" s="8"/>
      <c r="U749" s="8"/>
      <c r="V749" s="35">
        <f t="shared" si="47"/>
        <v>102000000</v>
      </c>
      <c r="W749" s="35">
        <f t="shared" si="48"/>
        <v>102000000</v>
      </c>
      <c r="X749" s="26" t="s">
        <v>465</v>
      </c>
      <c r="Y749" s="10" t="s">
        <v>19</v>
      </c>
      <c r="Z749" s="147">
        <v>202300000000060</v>
      </c>
      <c r="AA749" s="147" t="s">
        <v>493</v>
      </c>
      <c r="AB749" s="10" t="str">
        <f t="shared" si="46"/>
        <v>3202032</v>
      </c>
      <c r="AC749" s="10"/>
      <c r="AD749" s="10" t="s">
        <v>128</v>
      </c>
      <c r="AE749" s="3"/>
      <c r="AF749" s="3"/>
      <c r="AG749" s="3"/>
      <c r="AH749" s="3"/>
      <c r="AI749" s="3"/>
      <c r="AJ749" s="3"/>
      <c r="AK749" s="3"/>
      <c r="AL749" s="3"/>
      <c r="AM749" s="3"/>
      <c r="AN749" s="3"/>
      <c r="AO749" s="3"/>
      <c r="AP749" s="3"/>
      <c r="AQ749" s="3"/>
      <c r="AR749" s="3"/>
    </row>
    <row r="750" spans="1:44" ht="51" customHeight="1" x14ac:dyDescent="0.3">
      <c r="A750" s="9" t="s">
        <v>0</v>
      </c>
      <c r="B750" s="9" t="e">
        <f>VLOOKUP(#REF!,[1]Dpto!$G$2:$I$1125,2,FALSE)</f>
        <v>#REF!</v>
      </c>
      <c r="C750" s="9" t="str">
        <f>VLOOKUP(X750,[1]Proyectos!$B$2:$D$3,3,FALSE)</f>
        <v>CONSER</v>
      </c>
      <c r="D750" s="9" t="e">
        <f>VLOOKUP(#REF!,[1]Proyectos!$D$6:$E$9,2,FALSE)</f>
        <v>#REF!</v>
      </c>
      <c r="E750" s="9" t="e">
        <f>VLOOKUP(#REF!,[1]Proyectos!$B$12:$C$22,2,FALSE)</f>
        <v>#REF!</v>
      </c>
      <c r="F750" s="9" t="e">
        <f>VLOOKUP(#REF!,[1]Indi!$B$9:$C$36,2,FALSE)</f>
        <v>#REF!</v>
      </c>
      <c r="G750" s="9" t="str">
        <f>+IFERROR(IF(D750="MISIONAL",VLOOKUP(#REF!,[1]Actividades!$B$12:$C$25,2,FALSE),IF(D750="TASAS",VLOOKUP(#REF!,[1]Actividades!$B$26:$C$34,2,FALSE),IF(D750="MIPG",VLOOKUP(#REF!,[1]Actividades!$B$35:$C$41,2,FALSE),IF(D750="INFRA",VLOOKUP(#REF!,[1]Actividades!$B$42:$C$44,2,FALSE),"")))),"")</f>
        <v/>
      </c>
      <c r="H750" s="3"/>
      <c r="I750" s="7" t="s">
        <v>1213</v>
      </c>
      <c r="J750" s="10" t="s">
        <v>663</v>
      </c>
      <c r="K750" s="7" t="s">
        <v>164</v>
      </c>
      <c r="L750" s="7" t="s">
        <v>167</v>
      </c>
      <c r="M750" s="7" t="s">
        <v>8</v>
      </c>
      <c r="N750" s="149" t="s">
        <v>467</v>
      </c>
      <c r="O750" s="7" t="s">
        <v>7</v>
      </c>
      <c r="P750" s="7" t="s">
        <v>6</v>
      </c>
      <c r="Q750" s="146">
        <v>51433500</v>
      </c>
      <c r="R750" s="35"/>
      <c r="S750" s="8"/>
      <c r="T750" s="8"/>
      <c r="U750" s="8"/>
      <c r="V750" s="35">
        <f t="shared" si="47"/>
        <v>51433500</v>
      </c>
      <c r="W750" s="35">
        <f t="shared" si="48"/>
        <v>51433500</v>
      </c>
      <c r="X750" s="26" t="s">
        <v>465</v>
      </c>
      <c r="Y750" s="10" t="s">
        <v>19</v>
      </c>
      <c r="Z750" s="147">
        <v>202300000000060</v>
      </c>
      <c r="AA750" s="147" t="s">
        <v>493</v>
      </c>
      <c r="AB750" s="10" t="str">
        <f t="shared" si="46"/>
        <v>3202032</v>
      </c>
      <c r="AC750" s="10"/>
      <c r="AD750" s="10" t="s">
        <v>128</v>
      </c>
      <c r="AE750" s="3"/>
      <c r="AF750" s="3"/>
      <c r="AG750" s="3"/>
      <c r="AH750" s="3"/>
      <c r="AI750" s="3"/>
      <c r="AJ750" s="3"/>
      <c r="AK750" s="3"/>
      <c r="AL750" s="3"/>
      <c r="AM750" s="3"/>
      <c r="AN750" s="3"/>
      <c r="AO750" s="3"/>
      <c r="AP750" s="3"/>
      <c r="AQ750" s="3"/>
      <c r="AR750" s="3"/>
    </row>
    <row r="751" spans="1:44" ht="51" customHeight="1" x14ac:dyDescent="0.3">
      <c r="A751" s="9" t="s">
        <v>0</v>
      </c>
      <c r="B751" s="9" t="e">
        <f>VLOOKUP(#REF!,[1]Dpto!$G$2:$I$1125,2,FALSE)</f>
        <v>#REF!</v>
      </c>
      <c r="C751" s="9" t="str">
        <f>VLOOKUP(X751,[1]Proyectos!$B$2:$D$3,3,FALSE)</f>
        <v>CONSER</v>
      </c>
      <c r="D751" s="9" t="e">
        <f>VLOOKUP(#REF!,[1]Proyectos!$D$6:$E$9,2,FALSE)</f>
        <v>#REF!</v>
      </c>
      <c r="E751" s="9" t="e">
        <f>VLOOKUP(#REF!,[1]Proyectos!$B$12:$C$22,2,FALSE)</f>
        <v>#REF!</v>
      </c>
      <c r="F751" s="9" t="e">
        <f>VLOOKUP(#REF!,[1]Indi!$B$9:$C$36,2,FALSE)</f>
        <v>#REF!</v>
      </c>
      <c r="G751" s="9" t="str">
        <f>+IFERROR(IF(D751="MISIONAL",VLOOKUP(#REF!,[1]Actividades!$B$12:$C$25,2,FALSE),IF(D751="TASAS",VLOOKUP(#REF!,[1]Actividades!$B$26:$C$34,2,FALSE),IF(D751="MIPG",VLOOKUP(#REF!,[1]Actividades!$B$35:$C$41,2,FALSE),IF(D751="INFRA",VLOOKUP(#REF!,[1]Actividades!$B$42:$C$44,2,FALSE),"")))),"")</f>
        <v/>
      </c>
      <c r="H751" s="3"/>
      <c r="I751" s="7" t="s">
        <v>1734</v>
      </c>
      <c r="J751" s="10" t="s">
        <v>663</v>
      </c>
      <c r="K751" s="7" t="s">
        <v>164</v>
      </c>
      <c r="L751" s="7" t="s">
        <v>167</v>
      </c>
      <c r="M751" s="7" t="s">
        <v>103</v>
      </c>
      <c r="N751" s="10" t="s">
        <v>466</v>
      </c>
      <c r="O751" s="7" t="s">
        <v>7</v>
      </c>
      <c r="P751" s="7" t="s">
        <v>6</v>
      </c>
      <c r="Q751" s="146">
        <v>42147500</v>
      </c>
      <c r="R751" s="35">
        <v>42147500</v>
      </c>
      <c r="S751" s="8"/>
      <c r="T751" s="8"/>
      <c r="U751" s="8"/>
      <c r="V751" s="35">
        <f t="shared" si="47"/>
        <v>0</v>
      </c>
      <c r="W751" s="35">
        <f t="shared" si="48"/>
        <v>0</v>
      </c>
      <c r="X751" s="26" t="s">
        <v>465</v>
      </c>
      <c r="Y751" s="10" t="s">
        <v>19</v>
      </c>
      <c r="Z751" s="147">
        <v>202300000000060</v>
      </c>
      <c r="AA751" s="147" t="s">
        <v>39</v>
      </c>
      <c r="AB751" s="10" t="str">
        <f t="shared" si="46"/>
        <v>3202055</v>
      </c>
      <c r="AC751" s="10"/>
      <c r="AD751" s="10" t="s">
        <v>252</v>
      </c>
      <c r="AE751" s="3"/>
      <c r="AF751" s="3"/>
      <c r="AG751" s="3"/>
      <c r="AH751" s="3"/>
      <c r="AI751" s="3"/>
      <c r="AJ751" s="3"/>
      <c r="AK751" s="3"/>
      <c r="AL751" s="3"/>
      <c r="AM751" s="3"/>
      <c r="AN751" s="3"/>
      <c r="AO751" s="3"/>
      <c r="AP751" s="3"/>
      <c r="AQ751" s="3"/>
      <c r="AR751" s="3"/>
    </row>
    <row r="752" spans="1:44" ht="51" customHeight="1" x14ac:dyDescent="0.3">
      <c r="A752" s="9" t="s">
        <v>0</v>
      </c>
      <c r="B752" s="9" t="e">
        <f>VLOOKUP(#REF!,[1]Dpto!$G$2:$I$1125,2,FALSE)</f>
        <v>#REF!</v>
      </c>
      <c r="C752" s="9" t="str">
        <f>VLOOKUP(X752,[1]Proyectos!$B$2:$D$3,3,FALSE)</f>
        <v>CONSER</v>
      </c>
      <c r="D752" s="9" t="e">
        <f>VLOOKUP(#REF!,[1]Proyectos!$D$6:$E$9,2,FALSE)</f>
        <v>#REF!</v>
      </c>
      <c r="E752" s="9" t="e">
        <f>VLOOKUP(#REF!,[1]Proyectos!$B$12:$C$22,2,FALSE)</f>
        <v>#REF!</v>
      </c>
      <c r="F752" s="9" t="e">
        <f>VLOOKUP(#REF!,[1]Indi!$B$9:$C$36,2,FALSE)</f>
        <v>#REF!</v>
      </c>
      <c r="G752" s="9" t="str">
        <f>+IFERROR(IF(D752="MISIONAL",VLOOKUP(#REF!,[1]Actividades!$B$12:$C$25,2,FALSE),IF(D752="TASAS",VLOOKUP(#REF!,[1]Actividades!$B$26:$C$34,2,FALSE),IF(D752="MIPG",VLOOKUP(#REF!,[1]Actividades!$B$35:$C$41,2,FALSE),IF(D752="INFRA",VLOOKUP(#REF!,[1]Actividades!$B$42:$C$44,2,FALSE),"")))),"")</f>
        <v/>
      </c>
      <c r="H752" s="3"/>
      <c r="I752" s="7" t="s">
        <v>1735</v>
      </c>
      <c r="J752" s="10" t="s">
        <v>663</v>
      </c>
      <c r="K752" s="7" t="s">
        <v>164</v>
      </c>
      <c r="L752" s="7" t="s">
        <v>167</v>
      </c>
      <c r="M752" s="7" t="s">
        <v>103</v>
      </c>
      <c r="N752" s="10" t="s">
        <v>466</v>
      </c>
      <c r="O752" s="7" t="s">
        <v>7</v>
      </c>
      <c r="P752" s="7" t="s">
        <v>6</v>
      </c>
      <c r="Q752" s="146">
        <v>5000000</v>
      </c>
      <c r="R752" s="242">
        <v>5000000</v>
      </c>
      <c r="S752" s="8"/>
      <c r="T752" s="8"/>
      <c r="U752" s="8"/>
      <c r="V752" s="35">
        <f t="shared" si="47"/>
        <v>0</v>
      </c>
      <c r="W752" s="35">
        <f t="shared" si="48"/>
        <v>0</v>
      </c>
      <c r="X752" s="26" t="s">
        <v>465</v>
      </c>
      <c r="Y752" s="10" t="s">
        <v>19</v>
      </c>
      <c r="Z752" s="147">
        <v>202300000000060</v>
      </c>
      <c r="AA752" s="147" t="s">
        <v>496</v>
      </c>
      <c r="AB752" s="10" t="str">
        <f t="shared" si="46"/>
        <v>3202056</v>
      </c>
      <c r="AC752" s="10"/>
      <c r="AD752" s="10" t="s">
        <v>129</v>
      </c>
      <c r="AE752" s="3"/>
      <c r="AF752" s="3"/>
      <c r="AG752" s="3"/>
      <c r="AH752" s="3"/>
      <c r="AI752" s="3"/>
      <c r="AJ752" s="3"/>
      <c r="AK752" s="3"/>
      <c r="AL752" s="3"/>
      <c r="AM752" s="3"/>
      <c r="AN752" s="3"/>
      <c r="AO752" s="3"/>
      <c r="AP752" s="3"/>
      <c r="AQ752" s="3"/>
      <c r="AR752" s="3"/>
    </row>
    <row r="753" spans="1:44" ht="51" customHeight="1" x14ac:dyDescent="0.3">
      <c r="A753" s="9" t="s">
        <v>0</v>
      </c>
      <c r="B753" s="9" t="e">
        <f>VLOOKUP(#REF!,[1]Dpto!$G$2:$I$1125,2,FALSE)</f>
        <v>#REF!</v>
      </c>
      <c r="C753" s="9" t="str">
        <f>VLOOKUP(X753,[1]Proyectos!$B$2:$D$3,3,FALSE)</f>
        <v>CONSER</v>
      </c>
      <c r="D753" s="9" t="e">
        <f>VLOOKUP(#REF!,[1]Proyectos!$D$6:$E$9,2,FALSE)</f>
        <v>#REF!</v>
      </c>
      <c r="E753" s="9" t="e">
        <f>VLOOKUP(#REF!,[1]Proyectos!$B$12:$C$22,2,FALSE)</f>
        <v>#REF!</v>
      </c>
      <c r="F753" s="9" t="e">
        <f>VLOOKUP(#REF!,[1]Indi!$B$9:$C$36,2,FALSE)</f>
        <v>#REF!</v>
      </c>
      <c r="G753" s="9" t="str">
        <f>+IFERROR(IF(D753="MISIONAL",VLOOKUP(#REF!,[1]Actividades!$B$12:$C$25,2,FALSE),IF(D753="TASAS",VLOOKUP(#REF!,[1]Actividades!$B$26:$C$34,2,FALSE),IF(D753="MIPG",VLOOKUP(#REF!,[1]Actividades!$B$35:$C$41,2,FALSE),IF(D753="INFRA",VLOOKUP(#REF!,[1]Actividades!$B$42:$C$44,2,FALSE),"")))),"")</f>
        <v/>
      </c>
      <c r="H753" s="3"/>
      <c r="I753" s="7" t="s">
        <v>1216</v>
      </c>
      <c r="J753" s="10" t="s">
        <v>663</v>
      </c>
      <c r="K753" s="7" t="s">
        <v>164</v>
      </c>
      <c r="L753" s="7" t="s">
        <v>167</v>
      </c>
      <c r="M753" s="7" t="s">
        <v>8</v>
      </c>
      <c r="N753" s="149" t="s">
        <v>467</v>
      </c>
      <c r="O753" s="7" t="s">
        <v>7</v>
      </c>
      <c r="P753" s="7" t="s">
        <v>6</v>
      </c>
      <c r="Q753" s="146">
        <v>49760500</v>
      </c>
      <c r="R753" s="35"/>
      <c r="S753" s="8"/>
      <c r="T753" s="8"/>
      <c r="U753" s="8"/>
      <c r="V753" s="35">
        <f t="shared" si="47"/>
        <v>49760500</v>
      </c>
      <c r="W753" s="35">
        <f t="shared" si="48"/>
        <v>49760500</v>
      </c>
      <c r="X753" s="26" t="s">
        <v>465</v>
      </c>
      <c r="Y753" s="10" t="s">
        <v>19</v>
      </c>
      <c r="Z753" s="147">
        <v>202300000000060</v>
      </c>
      <c r="AA753" s="147" t="s">
        <v>496</v>
      </c>
      <c r="AB753" s="10" t="str">
        <f t="shared" si="46"/>
        <v>3202056</v>
      </c>
      <c r="AC753" s="10"/>
      <c r="AD753" s="10" t="s">
        <v>129</v>
      </c>
      <c r="AE753" s="3"/>
      <c r="AF753" s="3"/>
      <c r="AG753" s="3"/>
      <c r="AH753" s="3"/>
      <c r="AI753" s="3"/>
      <c r="AJ753" s="3"/>
      <c r="AK753" s="3"/>
      <c r="AL753" s="3"/>
      <c r="AM753" s="3"/>
      <c r="AN753" s="3"/>
      <c r="AO753" s="3"/>
      <c r="AP753" s="3"/>
      <c r="AQ753" s="3"/>
      <c r="AR753" s="3"/>
    </row>
    <row r="754" spans="1:44" ht="51" customHeight="1" x14ac:dyDescent="0.3">
      <c r="A754" s="9" t="s">
        <v>0</v>
      </c>
      <c r="B754" s="9" t="e">
        <f>VLOOKUP(#REF!,[1]Dpto!$G$2:$I$1125,2,FALSE)</f>
        <v>#REF!</v>
      </c>
      <c r="C754" s="9" t="str">
        <f>VLOOKUP(X754,[1]Proyectos!$B$2:$D$3,3,FALSE)</f>
        <v>CONSER</v>
      </c>
      <c r="D754" s="9" t="e">
        <f>VLOOKUP(#REF!,[1]Proyectos!$D$6:$E$9,2,FALSE)</f>
        <v>#REF!</v>
      </c>
      <c r="E754" s="9" t="e">
        <f>VLOOKUP(#REF!,[1]Proyectos!$B$12:$C$22,2,FALSE)</f>
        <v>#REF!</v>
      </c>
      <c r="F754" s="9" t="e">
        <f>VLOOKUP(#REF!,[1]Indi!$B$9:$C$36,2,FALSE)</f>
        <v>#REF!</v>
      </c>
      <c r="G754" s="9" t="str">
        <f>+IFERROR(IF(D754="MISIONAL",VLOOKUP(#REF!,[1]Actividades!$B$12:$C$25,2,FALSE),IF(D754="TASAS",VLOOKUP(#REF!,[1]Actividades!$B$26:$C$34,2,FALSE),IF(D754="MIPG",VLOOKUP(#REF!,[1]Actividades!$B$35:$C$41,2,FALSE),IF(D754="INFRA",VLOOKUP(#REF!,[1]Actividades!$B$42:$C$44,2,FALSE),"")))),"")</f>
        <v/>
      </c>
      <c r="H754" s="3"/>
      <c r="I754" s="7" t="s">
        <v>1736</v>
      </c>
      <c r="J754" s="10" t="s">
        <v>663</v>
      </c>
      <c r="K754" s="7" t="s">
        <v>164</v>
      </c>
      <c r="L754" s="7" t="s">
        <v>167</v>
      </c>
      <c r="M754" s="7" t="s">
        <v>103</v>
      </c>
      <c r="N754" s="7" t="s">
        <v>466</v>
      </c>
      <c r="O754" s="7" t="s">
        <v>7</v>
      </c>
      <c r="P754" s="7" t="s">
        <v>6</v>
      </c>
      <c r="Q754" s="146">
        <v>15136000</v>
      </c>
      <c r="R754" s="35"/>
      <c r="S754" s="8">
        <v>3208000</v>
      </c>
      <c r="T754" s="8"/>
      <c r="U754" s="8"/>
      <c r="V754" s="35">
        <f t="shared" si="47"/>
        <v>18344000</v>
      </c>
      <c r="W754" s="35">
        <f t="shared" si="48"/>
        <v>18344000</v>
      </c>
      <c r="X754" s="26" t="s">
        <v>465</v>
      </c>
      <c r="Y754" s="10" t="s">
        <v>19</v>
      </c>
      <c r="Z754" s="147">
        <v>202300000000060</v>
      </c>
      <c r="AA754" s="147" t="s">
        <v>24</v>
      </c>
      <c r="AB754" s="10" t="str">
        <f t="shared" si="46"/>
        <v>3202060</v>
      </c>
      <c r="AC754" s="10"/>
      <c r="AD754" s="10" t="s">
        <v>137</v>
      </c>
      <c r="AE754" s="3"/>
      <c r="AF754" s="3"/>
      <c r="AG754" s="3"/>
      <c r="AH754" s="3"/>
      <c r="AI754" s="3"/>
      <c r="AJ754" s="3"/>
      <c r="AK754" s="3"/>
      <c r="AL754" s="3"/>
      <c r="AM754" s="3"/>
      <c r="AN754" s="3"/>
      <c r="AO754" s="3"/>
      <c r="AP754" s="3"/>
      <c r="AQ754" s="3"/>
      <c r="AR754" s="3"/>
    </row>
    <row r="755" spans="1:44" ht="51" customHeight="1" x14ac:dyDescent="0.3">
      <c r="A755" s="9" t="s">
        <v>0</v>
      </c>
      <c r="B755" s="9" t="e">
        <f>VLOOKUP(#REF!,[1]Dpto!$G$2:$I$1125,2,FALSE)</f>
        <v>#REF!</v>
      </c>
      <c r="C755" s="9" t="str">
        <f>VLOOKUP(X755,[1]Proyectos!$B$2:$D$3,3,FALSE)</f>
        <v>CONSER</v>
      </c>
      <c r="D755" s="9" t="e">
        <f>VLOOKUP(#REF!,[1]Proyectos!$D$6:$E$9,2,FALSE)</f>
        <v>#REF!</v>
      </c>
      <c r="E755" s="9" t="e">
        <f>VLOOKUP(#REF!,[1]Proyectos!$B$12:$C$22,2,FALSE)</f>
        <v>#REF!</v>
      </c>
      <c r="F755" s="9" t="e">
        <f>VLOOKUP(#REF!,[1]Indi!$B$9:$C$36,2,FALSE)</f>
        <v>#REF!</v>
      </c>
      <c r="G755" s="9" t="str">
        <f>+IFERROR(IF(D755="MISIONAL",VLOOKUP(#REF!,[1]Actividades!$B$12:$C$25,2,FALSE),IF(D755="TASAS",VLOOKUP(#REF!,[1]Actividades!$B$26:$C$34,2,FALSE),IF(D755="MIPG",VLOOKUP(#REF!,[1]Actividades!$B$35:$C$41,2,FALSE),IF(D755="INFRA",VLOOKUP(#REF!,[1]Actividades!$B$42:$C$44,2,FALSE),"")))),"")</f>
        <v/>
      </c>
      <c r="H755" s="3"/>
      <c r="I755" s="7" t="s">
        <v>1218</v>
      </c>
      <c r="J755" s="10" t="s">
        <v>663</v>
      </c>
      <c r="K755" s="7" t="s">
        <v>164</v>
      </c>
      <c r="L755" s="7" t="s">
        <v>167</v>
      </c>
      <c r="M755" s="7" t="s">
        <v>13</v>
      </c>
      <c r="N755" s="149" t="s">
        <v>467</v>
      </c>
      <c r="O755" s="7" t="s">
        <v>7</v>
      </c>
      <c r="P755" s="7" t="s">
        <v>6</v>
      </c>
      <c r="Q755" s="146">
        <v>38000000</v>
      </c>
      <c r="R755" s="35"/>
      <c r="S755" s="8"/>
      <c r="T755" s="8"/>
      <c r="U755" s="8"/>
      <c r="V755" s="35">
        <f t="shared" si="47"/>
        <v>38000000</v>
      </c>
      <c r="W755" s="35">
        <f t="shared" si="48"/>
        <v>38000000</v>
      </c>
      <c r="X755" s="26" t="s">
        <v>465</v>
      </c>
      <c r="Y755" s="10" t="s">
        <v>19</v>
      </c>
      <c r="Z755" s="147">
        <v>202300000000060</v>
      </c>
      <c r="AA755" s="147" t="s">
        <v>24</v>
      </c>
      <c r="AB755" s="10" t="str">
        <f t="shared" si="46"/>
        <v>3202060</v>
      </c>
      <c r="AC755" s="10"/>
      <c r="AD755" s="10" t="s">
        <v>137</v>
      </c>
      <c r="AE755" s="3"/>
      <c r="AF755" s="3"/>
      <c r="AG755" s="3"/>
      <c r="AH755" s="3"/>
      <c r="AI755" s="3"/>
      <c r="AJ755" s="3"/>
      <c r="AK755" s="3"/>
      <c r="AL755" s="3"/>
      <c r="AM755" s="3"/>
      <c r="AN755" s="3"/>
      <c r="AO755" s="3"/>
      <c r="AP755" s="3"/>
      <c r="AQ755" s="3"/>
      <c r="AR755" s="3"/>
    </row>
    <row r="756" spans="1:44" ht="51" customHeight="1" x14ac:dyDescent="0.3">
      <c r="A756" s="9" t="s">
        <v>0</v>
      </c>
      <c r="B756" s="9" t="e">
        <f>VLOOKUP(#REF!,[1]Dpto!$G$2:$I$1125,2,FALSE)</f>
        <v>#REF!</v>
      </c>
      <c r="C756" s="9" t="str">
        <f>VLOOKUP(X756,[1]Proyectos!$B$2:$D$3,3,FALSE)</f>
        <v>CONSER</v>
      </c>
      <c r="D756" s="9" t="e">
        <f>VLOOKUP(#REF!,[1]Proyectos!$D$6:$E$9,2,FALSE)</f>
        <v>#REF!</v>
      </c>
      <c r="E756" s="9" t="e">
        <f>VLOOKUP(#REF!,[1]Proyectos!$B$12:$C$22,2,FALSE)</f>
        <v>#REF!</v>
      </c>
      <c r="F756" s="9" t="e">
        <f>VLOOKUP(#REF!,[1]Indi!$B$9:$C$36,2,FALSE)</f>
        <v>#REF!</v>
      </c>
      <c r="G756" s="9" t="str">
        <f>+IFERROR(IF(D756="MISIONAL",VLOOKUP(#REF!,[1]Actividades!$B$12:$C$25,2,FALSE),IF(D756="TASAS",VLOOKUP(#REF!,[1]Actividades!$B$26:$C$34,2,FALSE),IF(D756="MIPG",VLOOKUP(#REF!,[1]Actividades!$B$35:$C$41,2,FALSE),IF(D756="INFRA",VLOOKUP(#REF!,[1]Actividades!$B$42:$C$44,2,FALSE),"")))),"")</f>
        <v/>
      </c>
      <c r="H756" s="3"/>
      <c r="I756" s="7" t="s">
        <v>1219</v>
      </c>
      <c r="J756" s="10" t="s">
        <v>663</v>
      </c>
      <c r="K756" s="7" t="s">
        <v>164</v>
      </c>
      <c r="L756" s="7" t="s">
        <v>167</v>
      </c>
      <c r="M756" s="7" t="s">
        <v>8</v>
      </c>
      <c r="N756" s="7" t="s">
        <v>467</v>
      </c>
      <c r="O756" s="7" t="s">
        <v>7</v>
      </c>
      <c r="P756" s="7" t="s">
        <v>6</v>
      </c>
      <c r="Q756" s="146">
        <v>15136000</v>
      </c>
      <c r="R756" s="35"/>
      <c r="S756" s="8">
        <v>3208000</v>
      </c>
      <c r="T756" s="8"/>
      <c r="U756" s="8"/>
      <c r="V756" s="35">
        <f t="shared" si="47"/>
        <v>18344000</v>
      </c>
      <c r="W756" s="35">
        <f t="shared" si="48"/>
        <v>18344000</v>
      </c>
      <c r="X756" s="26" t="s">
        <v>465</v>
      </c>
      <c r="Y756" s="10" t="s">
        <v>19</v>
      </c>
      <c r="Z756" s="147">
        <v>202300000000060</v>
      </c>
      <c r="AA756" s="147" t="s">
        <v>24</v>
      </c>
      <c r="AB756" s="10" t="str">
        <f t="shared" si="46"/>
        <v>3202060</v>
      </c>
      <c r="AC756" s="10"/>
      <c r="AD756" s="10" t="s">
        <v>137</v>
      </c>
      <c r="AE756" s="3"/>
      <c r="AF756" s="3"/>
      <c r="AG756" s="3"/>
      <c r="AH756" s="3"/>
      <c r="AI756" s="3"/>
      <c r="AJ756" s="3"/>
      <c r="AK756" s="3"/>
      <c r="AL756" s="3"/>
      <c r="AM756" s="3"/>
      <c r="AN756" s="3"/>
      <c r="AO756" s="3"/>
      <c r="AP756" s="3"/>
      <c r="AQ756" s="3"/>
      <c r="AR756" s="3"/>
    </row>
    <row r="757" spans="1:44" ht="51" customHeight="1" x14ac:dyDescent="0.3">
      <c r="A757" s="9" t="s">
        <v>0</v>
      </c>
      <c r="B757" s="9" t="e">
        <f>VLOOKUP(#REF!,[1]Dpto!$G$2:$I$1125,2,FALSE)</f>
        <v>#REF!</v>
      </c>
      <c r="C757" s="9" t="str">
        <f>VLOOKUP(X757,[1]Proyectos!$B$2:$D$3,3,FALSE)</f>
        <v>CONSER</v>
      </c>
      <c r="D757" s="9" t="e">
        <f>VLOOKUP(#REF!,[1]Proyectos!$D$6:$E$9,2,FALSE)</f>
        <v>#REF!</v>
      </c>
      <c r="E757" s="9" t="e">
        <f>VLOOKUP(#REF!,[1]Proyectos!$B$12:$C$22,2,FALSE)</f>
        <v>#REF!</v>
      </c>
      <c r="F757" s="9" t="e">
        <f>VLOOKUP(#REF!,[1]Indi!$B$9:$C$36,2,FALSE)</f>
        <v>#REF!</v>
      </c>
      <c r="G757" s="9" t="str">
        <f>+IFERROR(IF(D757="MISIONAL",VLOOKUP(#REF!,[1]Actividades!$B$12:$C$25,2,FALSE),IF(D757="TASAS",VLOOKUP(#REF!,[1]Actividades!$B$26:$C$34,2,FALSE),IF(D757="MIPG",VLOOKUP(#REF!,[1]Actividades!$B$35:$C$41,2,FALSE),IF(D757="INFRA",VLOOKUP(#REF!,[1]Actividades!$B$42:$C$44,2,FALSE),"")))),"")</f>
        <v/>
      </c>
      <c r="H757" s="3"/>
      <c r="I757" s="7" t="s">
        <v>1737</v>
      </c>
      <c r="J757" s="10" t="s">
        <v>663</v>
      </c>
      <c r="K757" s="7" t="s">
        <v>164</v>
      </c>
      <c r="L757" s="7" t="s">
        <v>166</v>
      </c>
      <c r="M757" s="7" t="s">
        <v>103</v>
      </c>
      <c r="N757" s="7" t="s">
        <v>466</v>
      </c>
      <c r="O757" s="7" t="s">
        <v>7</v>
      </c>
      <c r="P757" s="7" t="s">
        <v>6</v>
      </c>
      <c r="Q757" s="146">
        <v>151200000</v>
      </c>
      <c r="R757" s="35">
        <v>60109650</v>
      </c>
      <c r="S757" s="8"/>
      <c r="T757" s="8"/>
      <c r="U757" s="8"/>
      <c r="V757" s="35">
        <f t="shared" si="47"/>
        <v>91090350</v>
      </c>
      <c r="W757" s="35">
        <f t="shared" si="48"/>
        <v>91090350</v>
      </c>
      <c r="X757" s="26" t="s">
        <v>465</v>
      </c>
      <c r="Y757" s="10" t="s">
        <v>19</v>
      </c>
      <c r="Z757" s="147">
        <v>202300000000060</v>
      </c>
      <c r="AA757" s="147" t="s">
        <v>30</v>
      </c>
      <c r="AB757" s="10" t="str">
        <f t="shared" si="46"/>
        <v>3202008</v>
      </c>
      <c r="AC757" s="10"/>
      <c r="AD757" s="10" t="s">
        <v>123</v>
      </c>
      <c r="AE757" s="3"/>
      <c r="AF757" s="3"/>
      <c r="AG757" s="3"/>
      <c r="AH757" s="3"/>
      <c r="AI757" s="3"/>
      <c r="AJ757" s="3"/>
      <c r="AK757" s="3"/>
      <c r="AL757" s="3"/>
      <c r="AM757" s="3"/>
      <c r="AN757" s="3"/>
      <c r="AO757" s="3"/>
      <c r="AP757" s="3"/>
      <c r="AQ757" s="3"/>
      <c r="AR757" s="3"/>
    </row>
    <row r="758" spans="1:44" ht="51" customHeight="1" x14ac:dyDescent="0.3">
      <c r="A758" s="9" t="s">
        <v>0</v>
      </c>
      <c r="B758" s="9" t="e">
        <f>VLOOKUP(#REF!,[1]Dpto!$G$2:$I$1125,2,FALSE)</f>
        <v>#REF!</v>
      </c>
      <c r="C758" s="9" t="str">
        <f>VLOOKUP(X758,[1]Proyectos!$B$2:$D$3,3,FALSE)</f>
        <v>CONSER</v>
      </c>
      <c r="D758" s="9" t="e">
        <f>VLOOKUP(#REF!,[1]Proyectos!$D$6:$E$9,2,FALSE)</f>
        <v>#REF!</v>
      </c>
      <c r="E758" s="9" t="e">
        <f>VLOOKUP(#REF!,[1]Proyectos!$B$12:$C$22,2,FALSE)</f>
        <v>#REF!</v>
      </c>
      <c r="F758" s="9" t="e">
        <f>VLOOKUP(#REF!,[1]Indi!$B$9:$C$36,2,FALSE)</f>
        <v>#REF!</v>
      </c>
      <c r="G758" s="9" t="str">
        <f>+IFERROR(IF(D758="MISIONAL",VLOOKUP(#REF!,[1]Actividades!$B$12:$C$25,2,FALSE),IF(D758="TASAS",VLOOKUP(#REF!,[1]Actividades!$B$26:$C$34,2,FALSE),IF(D758="MIPG",VLOOKUP(#REF!,[1]Actividades!$B$35:$C$41,2,FALSE),IF(D758="INFRA",VLOOKUP(#REF!,[1]Actividades!$B$42:$C$44,2,FALSE),"")))),"")</f>
        <v/>
      </c>
      <c r="H758" s="3"/>
      <c r="I758" s="7" t="s">
        <v>1221</v>
      </c>
      <c r="J758" s="10" t="s">
        <v>663</v>
      </c>
      <c r="K758" s="7" t="s">
        <v>164</v>
      </c>
      <c r="L758" s="7" t="s">
        <v>166</v>
      </c>
      <c r="M758" s="7" t="s">
        <v>13</v>
      </c>
      <c r="N758" s="149" t="s">
        <v>467</v>
      </c>
      <c r="O758" s="7" t="s">
        <v>7</v>
      </c>
      <c r="P758" s="7" t="s">
        <v>6</v>
      </c>
      <c r="Q758" s="146">
        <v>310000000</v>
      </c>
      <c r="R758" s="35"/>
      <c r="S758" s="8"/>
      <c r="T758" s="8"/>
      <c r="U758" s="8"/>
      <c r="V758" s="35">
        <f t="shared" si="47"/>
        <v>310000000</v>
      </c>
      <c r="W758" s="35">
        <f t="shared" si="48"/>
        <v>310000000</v>
      </c>
      <c r="X758" s="26" t="s">
        <v>465</v>
      </c>
      <c r="Y758" s="10" t="s">
        <v>19</v>
      </c>
      <c r="Z758" s="147">
        <v>202300000000060</v>
      </c>
      <c r="AA758" s="147" t="s">
        <v>30</v>
      </c>
      <c r="AB758" s="10" t="str">
        <f t="shared" si="46"/>
        <v>3202008</v>
      </c>
      <c r="AC758" s="10"/>
      <c r="AD758" s="10" t="s">
        <v>123</v>
      </c>
      <c r="AE758" s="3"/>
      <c r="AF758" s="3"/>
      <c r="AG758" s="3"/>
      <c r="AH758" s="3"/>
      <c r="AI758" s="3"/>
      <c r="AJ758" s="3"/>
      <c r="AK758" s="3"/>
      <c r="AL758" s="3"/>
      <c r="AM758" s="3"/>
      <c r="AN758" s="3"/>
      <c r="AO758" s="3"/>
      <c r="AP758" s="3"/>
      <c r="AQ758" s="3"/>
      <c r="AR758" s="3"/>
    </row>
    <row r="759" spans="1:44" ht="51" customHeight="1" x14ac:dyDescent="0.3">
      <c r="A759" s="9" t="s">
        <v>0</v>
      </c>
      <c r="B759" s="9" t="e">
        <f>VLOOKUP(#REF!,[1]Dpto!$G$2:$I$1125,2,FALSE)</f>
        <v>#REF!</v>
      </c>
      <c r="C759" s="9" t="str">
        <f>VLOOKUP(X759,[1]Proyectos!$B$2:$D$3,3,FALSE)</f>
        <v>CONSER</v>
      </c>
      <c r="D759" s="9" t="e">
        <f>VLOOKUP(#REF!,[1]Proyectos!$D$6:$E$9,2,FALSE)</f>
        <v>#REF!</v>
      </c>
      <c r="E759" s="9" t="e">
        <f>VLOOKUP(#REF!,[1]Proyectos!$B$12:$C$22,2,FALSE)</f>
        <v>#REF!</v>
      </c>
      <c r="F759" s="9" t="e">
        <f>VLOOKUP(#REF!,[1]Indi!$B$9:$C$36,2,FALSE)</f>
        <v>#REF!</v>
      </c>
      <c r="G759" s="9" t="str">
        <f>+IFERROR(IF(D759="MISIONAL",VLOOKUP(#REF!,[1]Actividades!$B$12:$C$25,2,FALSE),IF(D759="TASAS",VLOOKUP(#REF!,[1]Actividades!$B$26:$C$34,2,FALSE),IF(D759="MIPG",VLOOKUP(#REF!,[1]Actividades!$B$35:$C$41,2,FALSE),IF(D759="INFRA",VLOOKUP(#REF!,[1]Actividades!$B$42:$C$44,2,FALSE),"")))),"")</f>
        <v/>
      </c>
      <c r="H759" s="3"/>
      <c r="I759" s="7" t="s">
        <v>1222</v>
      </c>
      <c r="J759" s="10" t="s">
        <v>663</v>
      </c>
      <c r="K759" s="7" t="s">
        <v>164</v>
      </c>
      <c r="L759" s="7" t="s">
        <v>166</v>
      </c>
      <c r="M759" s="7" t="s">
        <v>8</v>
      </c>
      <c r="N759" s="7" t="s">
        <v>467</v>
      </c>
      <c r="O759" s="7" t="s">
        <v>7</v>
      </c>
      <c r="P759" s="7" t="s">
        <v>6</v>
      </c>
      <c r="Q759" s="146">
        <v>68659500</v>
      </c>
      <c r="R759" s="35"/>
      <c r="S759" s="8">
        <v>22543500</v>
      </c>
      <c r="T759" s="8"/>
      <c r="U759" s="8"/>
      <c r="V759" s="35">
        <f t="shared" si="47"/>
        <v>91203000</v>
      </c>
      <c r="W759" s="35">
        <f t="shared" si="48"/>
        <v>91203000</v>
      </c>
      <c r="X759" s="26" t="s">
        <v>465</v>
      </c>
      <c r="Y759" s="10" t="s">
        <v>19</v>
      </c>
      <c r="Z759" s="147">
        <v>202300000000060</v>
      </c>
      <c r="AA759" s="147" t="s">
        <v>30</v>
      </c>
      <c r="AB759" s="10" t="str">
        <f t="shared" si="46"/>
        <v>3202008</v>
      </c>
      <c r="AC759" s="10"/>
      <c r="AD759" s="10" t="s">
        <v>123</v>
      </c>
      <c r="AE759" s="3"/>
      <c r="AF759" s="3"/>
      <c r="AG759" s="3"/>
      <c r="AH759" s="3"/>
      <c r="AI759" s="3"/>
      <c r="AJ759" s="3"/>
      <c r="AK759" s="3"/>
      <c r="AL759" s="3"/>
      <c r="AM759" s="3"/>
      <c r="AN759" s="3"/>
      <c r="AO759" s="3"/>
      <c r="AP759" s="3"/>
      <c r="AQ759" s="3"/>
      <c r="AR759" s="3"/>
    </row>
    <row r="760" spans="1:44" ht="51" customHeight="1" x14ac:dyDescent="0.3">
      <c r="A760" s="9" t="s">
        <v>0</v>
      </c>
      <c r="B760" s="9" t="e">
        <f>VLOOKUP(#REF!,[1]Dpto!$G$2:$I$1125,2,FALSE)</f>
        <v>#REF!</v>
      </c>
      <c r="C760" s="9" t="str">
        <f>VLOOKUP(X760,[1]Proyectos!$B$2:$D$3,3,FALSE)</f>
        <v>CONSER</v>
      </c>
      <c r="D760" s="9" t="e">
        <f>VLOOKUP(#REF!,[1]Proyectos!$D$6:$E$9,2,FALSE)</f>
        <v>#REF!</v>
      </c>
      <c r="E760" s="9" t="e">
        <f>VLOOKUP(#REF!,[1]Proyectos!$B$12:$C$22,2,FALSE)</f>
        <v>#REF!</v>
      </c>
      <c r="F760" s="9" t="e">
        <f>VLOOKUP(#REF!,[1]Indi!$B$9:$C$36,2,FALSE)</f>
        <v>#REF!</v>
      </c>
      <c r="G760" s="9" t="str">
        <f>+IFERROR(IF(D760="MISIONAL",VLOOKUP(#REF!,[1]Actividades!$B$12:$C$25,2,FALSE),IF(D760="TASAS",VLOOKUP(#REF!,[1]Actividades!$B$26:$C$34,2,FALSE),IF(D760="MIPG",VLOOKUP(#REF!,[1]Actividades!$B$35:$C$41,2,FALSE),IF(D760="INFRA",VLOOKUP(#REF!,[1]Actividades!$B$42:$C$44,2,FALSE),"")))),"")</f>
        <v/>
      </c>
      <c r="H760" s="3"/>
      <c r="I760" s="7" t="s">
        <v>1223</v>
      </c>
      <c r="J760" s="10" t="s">
        <v>663</v>
      </c>
      <c r="K760" s="7" t="s">
        <v>164</v>
      </c>
      <c r="L760" s="7" t="s">
        <v>166</v>
      </c>
      <c r="M760" s="7" t="s">
        <v>13</v>
      </c>
      <c r="N760" s="7" t="s">
        <v>467</v>
      </c>
      <c r="O760" s="7" t="s">
        <v>7</v>
      </c>
      <c r="P760" s="7" t="s">
        <v>6</v>
      </c>
      <c r="Q760" s="146">
        <v>20000000</v>
      </c>
      <c r="R760" s="35"/>
      <c r="S760" s="8"/>
      <c r="T760" s="8"/>
      <c r="U760" s="8"/>
      <c r="V760" s="35">
        <f t="shared" si="47"/>
        <v>20000000</v>
      </c>
      <c r="W760" s="35">
        <f t="shared" si="48"/>
        <v>20000000</v>
      </c>
      <c r="X760" s="26" t="s">
        <v>465</v>
      </c>
      <c r="Y760" s="10" t="s">
        <v>19</v>
      </c>
      <c r="Z760" s="147">
        <v>202300000000060</v>
      </c>
      <c r="AA760" s="147" t="s">
        <v>30</v>
      </c>
      <c r="AB760" s="10" t="str">
        <f t="shared" si="46"/>
        <v>3202008</v>
      </c>
      <c r="AC760" s="10"/>
      <c r="AD760" s="10" t="s">
        <v>135</v>
      </c>
      <c r="AE760" s="3"/>
      <c r="AF760" s="3"/>
      <c r="AG760" s="3"/>
      <c r="AH760" s="3"/>
      <c r="AI760" s="3"/>
      <c r="AJ760" s="3"/>
      <c r="AK760" s="3"/>
      <c r="AL760" s="3"/>
      <c r="AM760" s="3"/>
      <c r="AN760" s="3"/>
      <c r="AO760" s="3"/>
      <c r="AP760" s="3"/>
      <c r="AQ760" s="3"/>
      <c r="AR760" s="3"/>
    </row>
    <row r="761" spans="1:44" ht="51" customHeight="1" x14ac:dyDescent="0.3">
      <c r="A761" s="9" t="s">
        <v>0</v>
      </c>
      <c r="B761" s="9" t="e">
        <f>VLOOKUP(#REF!,[1]Dpto!$G$2:$I$1125,2,FALSE)</f>
        <v>#REF!</v>
      </c>
      <c r="C761" s="9" t="str">
        <f>VLOOKUP(X761,[1]Proyectos!$B$2:$D$3,3,FALSE)</f>
        <v>CONSER</v>
      </c>
      <c r="D761" s="9" t="e">
        <f>VLOOKUP(#REF!,[1]Proyectos!$D$6:$E$9,2,FALSE)</f>
        <v>#REF!</v>
      </c>
      <c r="E761" s="9" t="e">
        <f>VLOOKUP(#REF!,[1]Proyectos!$B$12:$C$22,2,FALSE)</f>
        <v>#REF!</v>
      </c>
      <c r="F761" s="9" t="e">
        <f>VLOOKUP(#REF!,[1]Indi!$B$9:$C$36,2,FALSE)</f>
        <v>#REF!</v>
      </c>
      <c r="G761" s="9" t="str">
        <f>+IFERROR(IF(D761="MISIONAL",VLOOKUP(#REF!,[1]Actividades!$B$12:$C$25,2,FALSE),IF(D761="TASAS",VLOOKUP(#REF!,[1]Actividades!$B$26:$C$34,2,FALSE),IF(D761="MIPG",VLOOKUP(#REF!,[1]Actividades!$B$35:$C$41,2,FALSE),IF(D761="INFRA",VLOOKUP(#REF!,[1]Actividades!$B$42:$C$44,2,FALSE),"")))),"")</f>
        <v/>
      </c>
      <c r="H761" s="3"/>
      <c r="I761" s="7" t="s">
        <v>1224</v>
      </c>
      <c r="J761" s="10" t="s">
        <v>663</v>
      </c>
      <c r="K761" s="7" t="s">
        <v>164</v>
      </c>
      <c r="L761" s="7" t="s">
        <v>166</v>
      </c>
      <c r="M761" s="7" t="s">
        <v>8</v>
      </c>
      <c r="N761" s="10" t="s">
        <v>467</v>
      </c>
      <c r="O761" s="7" t="s">
        <v>7</v>
      </c>
      <c r="P761" s="7" t="s">
        <v>6</v>
      </c>
      <c r="Q761" s="146">
        <v>54740000</v>
      </c>
      <c r="R761" s="35"/>
      <c r="S761" s="8"/>
      <c r="T761" s="8"/>
      <c r="U761" s="8"/>
      <c r="V761" s="35">
        <f t="shared" si="47"/>
        <v>54740000</v>
      </c>
      <c r="W761" s="35">
        <f t="shared" si="48"/>
        <v>54740000</v>
      </c>
      <c r="X761" s="26" t="s">
        <v>465</v>
      </c>
      <c r="Y761" s="10" t="s">
        <v>19</v>
      </c>
      <c r="Z761" s="147">
        <v>202300000000060</v>
      </c>
      <c r="AA761" s="147" t="s">
        <v>30</v>
      </c>
      <c r="AB761" s="10" t="str">
        <f t="shared" si="46"/>
        <v>3202008</v>
      </c>
      <c r="AC761" s="10"/>
      <c r="AD761" s="10" t="s">
        <v>135</v>
      </c>
      <c r="AE761" s="3"/>
      <c r="AF761" s="3"/>
      <c r="AG761" s="3"/>
      <c r="AH761" s="3"/>
      <c r="AI761" s="3"/>
      <c r="AJ761" s="3"/>
      <c r="AK761" s="3"/>
      <c r="AL761" s="3"/>
      <c r="AM761" s="3"/>
      <c r="AN761" s="3"/>
      <c r="AO761" s="3"/>
      <c r="AP761" s="3"/>
      <c r="AQ761" s="3"/>
      <c r="AR761" s="3"/>
    </row>
    <row r="762" spans="1:44" ht="51" customHeight="1" x14ac:dyDescent="0.3">
      <c r="A762" s="9" t="s">
        <v>0</v>
      </c>
      <c r="B762" s="9" t="e">
        <f>VLOOKUP(#REF!,[1]Dpto!$G$2:$I$1125,2,FALSE)</f>
        <v>#REF!</v>
      </c>
      <c r="C762" s="9" t="str">
        <f>VLOOKUP(X762,[1]Proyectos!$B$2:$D$3,3,FALSE)</f>
        <v>CONSER</v>
      </c>
      <c r="D762" s="9" t="e">
        <f>VLOOKUP(#REF!,[1]Proyectos!$D$6:$E$9,2,FALSE)</f>
        <v>#REF!</v>
      </c>
      <c r="E762" s="9" t="e">
        <f>VLOOKUP(#REF!,[1]Proyectos!$B$12:$C$22,2,FALSE)</f>
        <v>#REF!</v>
      </c>
      <c r="F762" s="9" t="e">
        <f>VLOOKUP(#REF!,[1]Indi!$B$9:$C$36,2,FALSE)</f>
        <v>#REF!</v>
      </c>
      <c r="G762" s="9" t="str">
        <f>+IFERROR(IF(D762="MISIONAL",VLOOKUP(#REF!,[1]Actividades!$B$12:$C$25,2,FALSE),IF(D762="TASAS",VLOOKUP(#REF!,[1]Actividades!$B$26:$C$34,2,FALSE),IF(D762="MIPG",VLOOKUP(#REF!,[1]Actividades!$B$35:$C$41,2,FALSE),IF(D762="INFRA",VLOOKUP(#REF!,[1]Actividades!$B$42:$C$44,2,FALSE),"")))),"")</f>
        <v/>
      </c>
      <c r="H762" s="3"/>
      <c r="I762" s="7" t="s">
        <v>1225</v>
      </c>
      <c r="J762" s="10" t="s">
        <v>663</v>
      </c>
      <c r="K762" s="7" t="s">
        <v>164</v>
      </c>
      <c r="L762" s="7" t="s">
        <v>166</v>
      </c>
      <c r="M762" s="7" t="s">
        <v>8</v>
      </c>
      <c r="N762" s="7" t="s">
        <v>467</v>
      </c>
      <c r="O762" s="7" t="s">
        <v>7</v>
      </c>
      <c r="P762" s="7" t="s">
        <v>6</v>
      </c>
      <c r="Q762" s="146">
        <v>61572000</v>
      </c>
      <c r="R762" s="35"/>
      <c r="S762" s="8"/>
      <c r="T762" s="8"/>
      <c r="U762" s="8"/>
      <c r="V762" s="35">
        <f t="shared" si="47"/>
        <v>61572000</v>
      </c>
      <c r="W762" s="35">
        <f t="shared" si="48"/>
        <v>61572000</v>
      </c>
      <c r="X762" s="26" t="s">
        <v>465</v>
      </c>
      <c r="Y762" s="10" t="s">
        <v>19</v>
      </c>
      <c r="Z762" s="147">
        <v>202300000000060</v>
      </c>
      <c r="AA762" s="147" t="s">
        <v>30</v>
      </c>
      <c r="AB762" s="10" t="str">
        <f t="shared" si="46"/>
        <v>3202008</v>
      </c>
      <c r="AC762" s="10"/>
      <c r="AD762" s="10" t="s">
        <v>492</v>
      </c>
      <c r="AE762" s="3"/>
      <c r="AF762" s="3"/>
      <c r="AG762" s="3"/>
      <c r="AH762" s="3"/>
      <c r="AI762" s="3"/>
      <c r="AJ762" s="3"/>
      <c r="AK762" s="3"/>
      <c r="AL762" s="3"/>
      <c r="AM762" s="3"/>
      <c r="AN762" s="3"/>
      <c r="AO762" s="3"/>
      <c r="AP762" s="3"/>
      <c r="AQ762" s="3"/>
      <c r="AR762" s="3"/>
    </row>
    <row r="763" spans="1:44" ht="51" customHeight="1" x14ac:dyDescent="0.3">
      <c r="A763" s="9" t="s">
        <v>0</v>
      </c>
      <c r="B763" s="9" t="e">
        <f>VLOOKUP(#REF!,[1]Dpto!$G$2:$I$1125,2,FALSE)</f>
        <v>#REF!</v>
      </c>
      <c r="C763" s="9" t="str">
        <f>VLOOKUP(X763,[1]Proyectos!$B$2:$D$3,3,FALSE)</f>
        <v>CONSER</v>
      </c>
      <c r="D763" s="9" t="e">
        <f>VLOOKUP(#REF!,[1]Proyectos!$D$6:$E$9,2,FALSE)</f>
        <v>#REF!</v>
      </c>
      <c r="E763" s="9" t="e">
        <f>VLOOKUP(#REF!,[1]Proyectos!$B$12:$C$22,2,FALSE)</f>
        <v>#REF!</v>
      </c>
      <c r="F763" s="9" t="e">
        <f>VLOOKUP(#REF!,[1]Indi!$B$9:$C$36,2,FALSE)</f>
        <v>#REF!</v>
      </c>
      <c r="G763" s="9" t="str">
        <f>+IFERROR(IF(D763="MISIONAL",VLOOKUP(#REF!,[1]Actividades!$B$12:$C$25,2,FALSE),IF(D763="TASAS",VLOOKUP(#REF!,[1]Actividades!$B$26:$C$34,2,FALSE),IF(D763="MIPG",VLOOKUP(#REF!,[1]Actividades!$B$35:$C$41,2,FALSE),IF(D763="INFRA",VLOOKUP(#REF!,[1]Actividades!$B$42:$C$44,2,FALSE),"")))),"")</f>
        <v/>
      </c>
      <c r="H763" s="3"/>
      <c r="I763" s="7" t="s">
        <v>1738</v>
      </c>
      <c r="J763" s="10" t="s">
        <v>663</v>
      </c>
      <c r="K763" s="7" t="s">
        <v>164</v>
      </c>
      <c r="L763" s="7" t="s">
        <v>166</v>
      </c>
      <c r="M763" s="7" t="s">
        <v>103</v>
      </c>
      <c r="N763" s="7" t="s">
        <v>466</v>
      </c>
      <c r="O763" s="7" t="s">
        <v>7</v>
      </c>
      <c r="P763" s="7" t="s">
        <v>6</v>
      </c>
      <c r="Q763" s="146">
        <v>65000000</v>
      </c>
      <c r="R763" s="242">
        <v>65000000</v>
      </c>
      <c r="S763" s="8"/>
      <c r="T763" s="8"/>
      <c r="U763" s="8"/>
      <c r="V763" s="35">
        <f t="shared" si="47"/>
        <v>0</v>
      </c>
      <c r="W763" s="35">
        <f t="shared" si="48"/>
        <v>0</v>
      </c>
      <c r="X763" s="26" t="s">
        <v>465</v>
      </c>
      <c r="Y763" s="10" t="s">
        <v>19</v>
      </c>
      <c r="Z763" s="147">
        <v>202300000000060</v>
      </c>
      <c r="AA763" s="147" t="s">
        <v>493</v>
      </c>
      <c r="AB763" s="10" t="str">
        <f t="shared" si="46"/>
        <v>3202032</v>
      </c>
      <c r="AC763" s="10"/>
      <c r="AD763" s="10" t="s">
        <v>128</v>
      </c>
      <c r="AE763" s="3"/>
      <c r="AF763" s="3"/>
      <c r="AG763" s="3"/>
      <c r="AH763" s="3"/>
      <c r="AI763" s="3"/>
      <c r="AJ763" s="3"/>
      <c r="AK763" s="3"/>
      <c r="AL763" s="3"/>
      <c r="AM763" s="3"/>
      <c r="AN763" s="3"/>
      <c r="AO763" s="3"/>
      <c r="AP763" s="3"/>
      <c r="AQ763" s="3"/>
      <c r="AR763" s="3"/>
    </row>
    <row r="764" spans="1:44" ht="51" customHeight="1" x14ac:dyDescent="0.3">
      <c r="A764" s="9" t="s">
        <v>0</v>
      </c>
      <c r="B764" s="9" t="e">
        <f>VLOOKUP(#REF!,[1]Dpto!$G$2:$I$1125,2,FALSE)</f>
        <v>#REF!</v>
      </c>
      <c r="C764" s="9" t="str">
        <f>VLOOKUP(X764,[1]Proyectos!$B$2:$D$3,3,FALSE)</f>
        <v>CONSER</v>
      </c>
      <c r="D764" s="9" t="e">
        <f>VLOOKUP(#REF!,[1]Proyectos!$D$6:$E$9,2,FALSE)</f>
        <v>#REF!</v>
      </c>
      <c r="E764" s="9" t="e">
        <f>VLOOKUP(#REF!,[1]Proyectos!$B$12:$C$22,2,FALSE)</f>
        <v>#REF!</v>
      </c>
      <c r="F764" s="9" t="e">
        <f>VLOOKUP(#REF!,[1]Indi!$B$9:$C$36,2,FALSE)</f>
        <v>#REF!</v>
      </c>
      <c r="G764" s="9" t="str">
        <f>+IFERROR(IF(D764="MISIONAL",VLOOKUP(#REF!,[1]Actividades!$B$12:$C$25,2,FALSE),IF(D764="TASAS",VLOOKUP(#REF!,[1]Actividades!$B$26:$C$34,2,FALSE),IF(D764="MIPG",VLOOKUP(#REF!,[1]Actividades!$B$35:$C$41,2,FALSE),IF(D764="INFRA",VLOOKUP(#REF!,[1]Actividades!$B$42:$C$44,2,FALSE),"")))),"")</f>
        <v/>
      </c>
      <c r="H764" s="3"/>
      <c r="I764" s="7" t="s">
        <v>1227</v>
      </c>
      <c r="J764" s="10" t="s">
        <v>663</v>
      </c>
      <c r="K764" s="7" t="s">
        <v>164</v>
      </c>
      <c r="L764" s="7" t="s">
        <v>166</v>
      </c>
      <c r="M764" s="7" t="s">
        <v>13</v>
      </c>
      <c r="N764" s="149" t="s">
        <v>467</v>
      </c>
      <c r="O764" s="7" t="s">
        <v>7</v>
      </c>
      <c r="P764" s="7" t="s">
        <v>6</v>
      </c>
      <c r="Q764" s="146">
        <v>191000000</v>
      </c>
      <c r="R764" s="35"/>
      <c r="S764" s="8"/>
      <c r="T764" s="8"/>
      <c r="U764" s="8"/>
      <c r="V764" s="35">
        <f t="shared" si="47"/>
        <v>191000000</v>
      </c>
      <c r="W764" s="35">
        <f t="shared" si="48"/>
        <v>191000000</v>
      </c>
      <c r="X764" s="26" t="s">
        <v>465</v>
      </c>
      <c r="Y764" s="10" t="s">
        <v>19</v>
      </c>
      <c r="Z764" s="147">
        <v>202300000000060</v>
      </c>
      <c r="AA764" s="147" t="s">
        <v>493</v>
      </c>
      <c r="AB764" s="10" t="str">
        <f t="shared" si="46"/>
        <v>3202032</v>
      </c>
      <c r="AC764" s="10"/>
      <c r="AD764" s="10" t="s">
        <v>128</v>
      </c>
      <c r="AE764" s="3"/>
      <c r="AF764" s="3"/>
      <c r="AG764" s="3"/>
      <c r="AH764" s="3"/>
      <c r="AI764" s="3"/>
      <c r="AJ764" s="3"/>
      <c r="AK764" s="3"/>
      <c r="AL764" s="3"/>
      <c r="AM764" s="3"/>
      <c r="AN764" s="3"/>
      <c r="AO764" s="3"/>
      <c r="AP764" s="3"/>
      <c r="AQ764" s="3"/>
      <c r="AR764" s="3"/>
    </row>
    <row r="765" spans="1:44" ht="51" customHeight="1" x14ac:dyDescent="0.3">
      <c r="A765" s="9" t="s">
        <v>0</v>
      </c>
      <c r="B765" s="9" t="e">
        <f>VLOOKUP(#REF!,[1]Dpto!$G$2:$I$1125,2,FALSE)</f>
        <v>#REF!</v>
      </c>
      <c r="C765" s="9" t="str">
        <f>VLOOKUP(X765,[1]Proyectos!$B$2:$D$3,3,FALSE)</f>
        <v>CONSER</v>
      </c>
      <c r="D765" s="9" t="e">
        <f>VLOOKUP(#REF!,[1]Proyectos!$D$6:$E$9,2,FALSE)</f>
        <v>#REF!</v>
      </c>
      <c r="E765" s="9" t="e">
        <f>VLOOKUP(#REF!,[1]Proyectos!$B$12:$C$22,2,FALSE)</f>
        <v>#REF!</v>
      </c>
      <c r="F765" s="9" t="e">
        <f>VLOOKUP(#REF!,[1]Indi!$B$9:$C$36,2,FALSE)</f>
        <v>#REF!</v>
      </c>
      <c r="G765" s="9" t="str">
        <f>+IFERROR(IF(D765="MISIONAL",VLOOKUP(#REF!,[1]Actividades!$B$12:$C$25,2,FALSE),IF(D765="TASAS",VLOOKUP(#REF!,[1]Actividades!$B$26:$C$34,2,FALSE),IF(D765="MIPG",VLOOKUP(#REF!,[1]Actividades!$B$35:$C$41,2,FALSE),IF(D765="INFRA",VLOOKUP(#REF!,[1]Actividades!$B$42:$C$44,2,FALSE),"")))),"")</f>
        <v/>
      </c>
      <c r="H765" s="3"/>
      <c r="I765" s="7" t="s">
        <v>1228</v>
      </c>
      <c r="J765" s="10" t="s">
        <v>663</v>
      </c>
      <c r="K765" s="7" t="s">
        <v>164</v>
      </c>
      <c r="L765" s="7" t="s">
        <v>166</v>
      </c>
      <c r="M765" s="7" t="s">
        <v>8</v>
      </c>
      <c r="N765" s="7" t="s">
        <v>467</v>
      </c>
      <c r="O765" s="7" t="s">
        <v>7</v>
      </c>
      <c r="P765" s="7" t="s">
        <v>6</v>
      </c>
      <c r="Q765" s="146">
        <v>55230000</v>
      </c>
      <c r="R765" s="35">
        <v>6046433</v>
      </c>
      <c r="S765" s="8"/>
      <c r="T765" s="8"/>
      <c r="U765" s="8"/>
      <c r="V765" s="35">
        <f t="shared" si="47"/>
        <v>49183567</v>
      </c>
      <c r="W765" s="35">
        <f t="shared" si="48"/>
        <v>49183567</v>
      </c>
      <c r="X765" s="26" t="s">
        <v>465</v>
      </c>
      <c r="Y765" s="10" t="s">
        <v>19</v>
      </c>
      <c r="Z765" s="147">
        <v>202300000000060</v>
      </c>
      <c r="AA765" s="147" t="s">
        <v>493</v>
      </c>
      <c r="AB765" s="10" t="str">
        <f t="shared" si="46"/>
        <v>3202032</v>
      </c>
      <c r="AC765" s="10"/>
      <c r="AD765" s="10" t="s">
        <v>128</v>
      </c>
      <c r="AE765" s="3"/>
      <c r="AF765" s="3"/>
      <c r="AG765" s="3"/>
      <c r="AH765" s="3"/>
      <c r="AI765" s="3"/>
      <c r="AJ765" s="3"/>
      <c r="AK765" s="3"/>
      <c r="AL765" s="3"/>
      <c r="AM765" s="3"/>
      <c r="AN765" s="3"/>
      <c r="AO765" s="3"/>
      <c r="AP765" s="3"/>
      <c r="AQ765" s="3"/>
      <c r="AR765" s="3"/>
    </row>
    <row r="766" spans="1:44" ht="51" customHeight="1" x14ac:dyDescent="0.3">
      <c r="A766" s="9" t="s">
        <v>0</v>
      </c>
      <c r="B766" s="9" t="e">
        <f>VLOOKUP(#REF!,[1]Dpto!$G$2:$I$1125,2,FALSE)</f>
        <v>#REF!</v>
      </c>
      <c r="C766" s="9" t="str">
        <f>VLOOKUP(X766,[1]Proyectos!$B$2:$D$3,3,FALSE)</f>
        <v>CONSER</v>
      </c>
      <c r="D766" s="9" t="e">
        <f>VLOOKUP(#REF!,[1]Proyectos!$D$6:$E$9,2,FALSE)</f>
        <v>#REF!</v>
      </c>
      <c r="E766" s="9" t="e">
        <f>VLOOKUP(#REF!,[1]Proyectos!$B$12:$C$22,2,FALSE)</f>
        <v>#REF!</v>
      </c>
      <c r="F766" s="9" t="e">
        <f>VLOOKUP(#REF!,[1]Indi!$B$9:$C$36,2,FALSE)</f>
        <v>#REF!</v>
      </c>
      <c r="G766" s="9" t="str">
        <f>+IFERROR(IF(D766="MISIONAL",VLOOKUP(#REF!,[1]Actividades!$B$12:$C$25,2,FALSE),IF(D766="TASAS",VLOOKUP(#REF!,[1]Actividades!$B$26:$C$34,2,FALSE),IF(D766="MIPG",VLOOKUP(#REF!,[1]Actividades!$B$35:$C$41,2,FALSE),IF(D766="INFRA",VLOOKUP(#REF!,[1]Actividades!$B$42:$C$44,2,FALSE),"")))),"")</f>
        <v/>
      </c>
      <c r="H766" s="3"/>
      <c r="I766" s="7" t="s">
        <v>1229</v>
      </c>
      <c r="J766" s="10" t="s">
        <v>663</v>
      </c>
      <c r="K766" s="7" t="s">
        <v>164</v>
      </c>
      <c r="L766" s="7" t="s">
        <v>166</v>
      </c>
      <c r="M766" s="7" t="s">
        <v>13</v>
      </c>
      <c r="N766" s="149" t="s">
        <v>467</v>
      </c>
      <c r="O766" s="7" t="s">
        <v>7</v>
      </c>
      <c r="P766" s="7" t="s">
        <v>6</v>
      </c>
      <c r="Q766" s="146">
        <v>30000000</v>
      </c>
      <c r="R766" s="35"/>
      <c r="S766" s="8"/>
      <c r="T766" s="8"/>
      <c r="U766" s="8"/>
      <c r="V766" s="35">
        <f t="shared" si="47"/>
        <v>30000000</v>
      </c>
      <c r="W766" s="35">
        <f t="shared" si="48"/>
        <v>30000000</v>
      </c>
      <c r="X766" s="26" t="s">
        <v>465</v>
      </c>
      <c r="Y766" s="10" t="s">
        <v>19</v>
      </c>
      <c r="Z766" s="147">
        <v>202300000000060</v>
      </c>
      <c r="AA766" s="147" t="s">
        <v>39</v>
      </c>
      <c r="AB766" s="10" t="str">
        <f t="shared" si="46"/>
        <v>3202055</v>
      </c>
      <c r="AC766" s="10"/>
      <c r="AD766" s="10" t="s">
        <v>252</v>
      </c>
      <c r="AE766" s="3"/>
      <c r="AF766" s="3"/>
      <c r="AG766" s="3"/>
      <c r="AH766" s="3"/>
      <c r="AI766" s="3"/>
      <c r="AJ766" s="3"/>
      <c r="AK766" s="3"/>
      <c r="AL766" s="3"/>
      <c r="AM766" s="3"/>
      <c r="AN766" s="3"/>
      <c r="AO766" s="3"/>
      <c r="AP766" s="3"/>
      <c r="AQ766" s="3"/>
      <c r="AR766" s="3"/>
    </row>
    <row r="767" spans="1:44" ht="51" customHeight="1" x14ac:dyDescent="0.3">
      <c r="A767" s="9" t="s">
        <v>0</v>
      </c>
      <c r="B767" s="9" t="e">
        <f>VLOOKUP(#REF!,[1]Dpto!$G$2:$I$1125,2,FALSE)</f>
        <v>#REF!</v>
      </c>
      <c r="C767" s="9" t="str">
        <f>VLOOKUP(X767,[1]Proyectos!$B$2:$D$3,3,FALSE)</f>
        <v>CONSER</v>
      </c>
      <c r="D767" s="9" t="e">
        <f>VLOOKUP(#REF!,[1]Proyectos!$D$6:$E$9,2,FALSE)</f>
        <v>#REF!</v>
      </c>
      <c r="E767" s="9" t="e">
        <f>VLOOKUP(#REF!,[1]Proyectos!$B$12:$C$22,2,FALSE)</f>
        <v>#REF!</v>
      </c>
      <c r="F767" s="9" t="e">
        <f>VLOOKUP(#REF!,[1]Indi!$B$9:$C$36,2,FALSE)</f>
        <v>#REF!</v>
      </c>
      <c r="G767" s="9" t="str">
        <f>+IFERROR(IF(D767="MISIONAL",VLOOKUP(#REF!,[1]Actividades!$B$12:$C$25,2,FALSE),IF(D767="TASAS",VLOOKUP(#REF!,[1]Actividades!$B$26:$C$34,2,FALSE),IF(D767="MIPG",VLOOKUP(#REF!,[1]Actividades!$B$35:$C$41,2,FALSE),IF(D767="INFRA",VLOOKUP(#REF!,[1]Actividades!$B$42:$C$44,2,FALSE),"")))),"")</f>
        <v/>
      </c>
      <c r="H767" s="3"/>
      <c r="I767" s="7" t="s">
        <v>1230</v>
      </c>
      <c r="J767" s="10" t="s">
        <v>663</v>
      </c>
      <c r="K767" s="7" t="s">
        <v>164</v>
      </c>
      <c r="L767" s="7" t="s">
        <v>166</v>
      </c>
      <c r="M767" s="7" t="s">
        <v>8</v>
      </c>
      <c r="N767" s="7" t="s">
        <v>467</v>
      </c>
      <c r="O767" s="7" t="s">
        <v>7</v>
      </c>
      <c r="P767" s="7" t="s">
        <v>6</v>
      </c>
      <c r="Q767" s="146">
        <v>79291645</v>
      </c>
      <c r="R767" s="35"/>
      <c r="S767" s="8"/>
      <c r="T767" s="8"/>
      <c r="U767" s="8"/>
      <c r="V767" s="35">
        <f t="shared" si="47"/>
        <v>79291645</v>
      </c>
      <c r="W767" s="35">
        <f t="shared" si="48"/>
        <v>79291645</v>
      </c>
      <c r="X767" s="26" t="s">
        <v>465</v>
      </c>
      <c r="Y767" s="10" t="s">
        <v>19</v>
      </c>
      <c r="Z767" s="147">
        <v>202300000000060</v>
      </c>
      <c r="AA767" s="147" t="s">
        <v>39</v>
      </c>
      <c r="AB767" s="10" t="str">
        <f t="shared" si="46"/>
        <v>3202055</v>
      </c>
      <c r="AC767" s="10"/>
      <c r="AD767" s="10" t="s">
        <v>252</v>
      </c>
      <c r="AE767" s="3"/>
      <c r="AF767" s="3"/>
      <c r="AG767" s="3"/>
      <c r="AH767" s="3"/>
      <c r="AI767" s="3"/>
      <c r="AJ767" s="3"/>
      <c r="AK767" s="3"/>
      <c r="AL767" s="3"/>
      <c r="AM767" s="3"/>
      <c r="AN767" s="3"/>
      <c r="AO767" s="3"/>
      <c r="AP767" s="3"/>
      <c r="AQ767" s="3"/>
      <c r="AR767" s="3"/>
    </row>
    <row r="768" spans="1:44" ht="51" customHeight="1" x14ac:dyDescent="0.3">
      <c r="A768" s="9" t="s">
        <v>0</v>
      </c>
      <c r="B768" s="9" t="e">
        <f>VLOOKUP(#REF!,[1]Dpto!$G$2:$I$1125,2,FALSE)</f>
        <v>#REF!</v>
      </c>
      <c r="C768" s="9" t="str">
        <f>VLOOKUP(X768,[1]Proyectos!$B$2:$D$3,3,FALSE)</f>
        <v>CONSER</v>
      </c>
      <c r="D768" s="9" t="e">
        <f>VLOOKUP(#REF!,[1]Proyectos!$D$6:$E$9,2,FALSE)</f>
        <v>#REF!</v>
      </c>
      <c r="E768" s="9" t="e">
        <f>VLOOKUP(#REF!,[1]Proyectos!$B$12:$C$22,2,FALSE)</f>
        <v>#REF!</v>
      </c>
      <c r="F768" s="9" t="e">
        <f>VLOOKUP(#REF!,[1]Indi!$B$9:$C$36,2,FALSE)</f>
        <v>#REF!</v>
      </c>
      <c r="G768" s="9" t="str">
        <f>+IFERROR(IF(D768="MISIONAL",VLOOKUP(#REF!,[1]Actividades!$B$12:$C$25,2,FALSE),IF(D768="TASAS",VLOOKUP(#REF!,[1]Actividades!$B$26:$C$34,2,FALSE),IF(D768="MIPG",VLOOKUP(#REF!,[1]Actividades!$B$35:$C$41,2,FALSE),IF(D768="INFRA",VLOOKUP(#REF!,[1]Actividades!$B$42:$C$44,2,FALSE),"")))),"")</f>
        <v/>
      </c>
      <c r="H768" s="3"/>
      <c r="I768" s="7" t="s">
        <v>1231</v>
      </c>
      <c r="J768" s="10" t="s">
        <v>663</v>
      </c>
      <c r="K768" s="7" t="s">
        <v>164</v>
      </c>
      <c r="L768" s="7" t="s">
        <v>166</v>
      </c>
      <c r="M768" s="7" t="s">
        <v>13</v>
      </c>
      <c r="N768" s="7" t="s">
        <v>467</v>
      </c>
      <c r="O768" s="7" t="s">
        <v>7</v>
      </c>
      <c r="P768" s="7" t="s">
        <v>6</v>
      </c>
      <c r="Q768" s="146">
        <v>60000000</v>
      </c>
      <c r="R768" s="35"/>
      <c r="S768" s="8"/>
      <c r="T768" s="8"/>
      <c r="U768" s="8"/>
      <c r="V768" s="35">
        <f t="shared" si="47"/>
        <v>60000000</v>
      </c>
      <c r="W768" s="35">
        <f t="shared" si="48"/>
        <v>60000000</v>
      </c>
      <c r="X768" s="26" t="s">
        <v>465</v>
      </c>
      <c r="Y768" s="10" t="s">
        <v>19</v>
      </c>
      <c r="Z768" s="147">
        <v>202300000000060</v>
      </c>
      <c r="AA768" s="147" t="s">
        <v>496</v>
      </c>
      <c r="AB768" s="10" t="str">
        <f t="shared" si="46"/>
        <v>3202056</v>
      </c>
      <c r="AC768" s="10"/>
      <c r="AD768" s="10" t="s">
        <v>129</v>
      </c>
      <c r="AE768" s="3"/>
      <c r="AF768" s="3"/>
      <c r="AG768" s="3"/>
      <c r="AH768" s="3"/>
      <c r="AI768" s="3"/>
      <c r="AJ768" s="3"/>
      <c r="AK768" s="3"/>
      <c r="AL768" s="3"/>
      <c r="AM768" s="3"/>
      <c r="AN768" s="3"/>
      <c r="AO768" s="3"/>
      <c r="AP768" s="3"/>
      <c r="AQ768" s="3"/>
      <c r="AR768" s="3"/>
    </row>
    <row r="769" spans="1:44" ht="51" customHeight="1" x14ac:dyDescent="0.3">
      <c r="A769" s="9" t="s">
        <v>0</v>
      </c>
      <c r="B769" s="9" t="e">
        <f>VLOOKUP(#REF!,[1]Dpto!$G$2:$I$1125,2,FALSE)</f>
        <v>#REF!</v>
      </c>
      <c r="C769" s="9" t="str">
        <f>VLOOKUP(X769,[1]Proyectos!$B$2:$D$3,3,FALSE)</f>
        <v>CONSER</v>
      </c>
      <c r="D769" s="9" t="e">
        <f>VLOOKUP(#REF!,[1]Proyectos!$D$6:$E$9,2,FALSE)</f>
        <v>#REF!</v>
      </c>
      <c r="E769" s="9" t="e">
        <f>VLOOKUP(#REF!,[1]Proyectos!$B$12:$C$22,2,FALSE)</f>
        <v>#REF!</v>
      </c>
      <c r="F769" s="9" t="e">
        <f>VLOOKUP(#REF!,[1]Indi!$B$9:$C$36,2,FALSE)</f>
        <v>#REF!</v>
      </c>
      <c r="G769" s="9" t="str">
        <f>+IFERROR(IF(D769="MISIONAL",VLOOKUP(#REF!,[1]Actividades!$B$12:$C$25,2,FALSE),IF(D769="TASAS",VLOOKUP(#REF!,[1]Actividades!$B$26:$C$34,2,FALSE),IF(D769="MIPG",VLOOKUP(#REF!,[1]Actividades!$B$35:$C$41,2,FALSE),IF(D769="INFRA",VLOOKUP(#REF!,[1]Actividades!$B$42:$C$44,2,FALSE),"")))),"")</f>
        <v/>
      </c>
      <c r="H769" s="3"/>
      <c r="I769" s="7" t="s">
        <v>1232</v>
      </c>
      <c r="J769" s="10" t="s">
        <v>663</v>
      </c>
      <c r="K769" s="7" t="s">
        <v>164</v>
      </c>
      <c r="L769" s="7" t="s">
        <v>166</v>
      </c>
      <c r="M769" s="7" t="s">
        <v>8</v>
      </c>
      <c r="N769" s="149" t="s">
        <v>467</v>
      </c>
      <c r="O769" s="7" t="s">
        <v>7</v>
      </c>
      <c r="P769" s="7" t="s">
        <v>6</v>
      </c>
      <c r="Q769" s="146">
        <v>55230000</v>
      </c>
      <c r="R769" s="35"/>
      <c r="S769" s="8"/>
      <c r="T769" s="8"/>
      <c r="U769" s="8"/>
      <c r="V769" s="35">
        <f t="shared" si="47"/>
        <v>55230000</v>
      </c>
      <c r="W769" s="35">
        <f t="shared" si="48"/>
        <v>55230000</v>
      </c>
      <c r="X769" s="26" t="s">
        <v>465</v>
      </c>
      <c r="Y769" s="10" t="s">
        <v>19</v>
      </c>
      <c r="Z769" s="147">
        <v>202300000000060</v>
      </c>
      <c r="AA769" s="147" t="s">
        <v>496</v>
      </c>
      <c r="AB769" s="10" t="str">
        <f t="shared" si="46"/>
        <v>3202056</v>
      </c>
      <c r="AC769" s="10"/>
      <c r="AD769" s="10" t="s">
        <v>129</v>
      </c>
      <c r="AE769" s="3"/>
      <c r="AF769" s="3"/>
      <c r="AG769" s="3"/>
      <c r="AH769" s="3"/>
      <c r="AI769" s="3"/>
      <c r="AJ769" s="3"/>
      <c r="AK769" s="3"/>
      <c r="AL769" s="3"/>
      <c r="AM769" s="3"/>
      <c r="AN769" s="3"/>
      <c r="AO769" s="3"/>
      <c r="AP769" s="3"/>
      <c r="AQ769" s="3"/>
      <c r="AR769" s="3"/>
    </row>
    <row r="770" spans="1:44" ht="51" customHeight="1" x14ac:dyDescent="0.3">
      <c r="A770" s="9" t="s">
        <v>0</v>
      </c>
      <c r="B770" s="9" t="e">
        <f>VLOOKUP(#REF!,[1]Dpto!$G$2:$I$1125,2,FALSE)</f>
        <v>#REF!</v>
      </c>
      <c r="C770" s="9" t="str">
        <f>VLOOKUP(X770,[1]Proyectos!$B$2:$D$3,3,FALSE)</f>
        <v>CONSER</v>
      </c>
      <c r="D770" s="9" t="e">
        <f>VLOOKUP(#REF!,[1]Proyectos!$D$6:$E$9,2,FALSE)</f>
        <v>#REF!</v>
      </c>
      <c r="E770" s="9" t="e">
        <f>VLOOKUP(#REF!,[1]Proyectos!$B$12:$C$22,2,FALSE)</f>
        <v>#REF!</v>
      </c>
      <c r="F770" s="9" t="e">
        <f>VLOOKUP(#REF!,[1]Indi!$B$9:$C$36,2,FALSE)</f>
        <v>#REF!</v>
      </c>
      <c r="G770" s="9" t="str">
        <f>+IFERROR(IF(D770="MISIONAL",VLOOKUP(#REF!,[1]Actividades!$B$12:$C$25,2,FALSE),IF(D770="TASAS",VLOOKUP(#REF!,[1]Actividades!$B$26:$C$34,2,FALSE),IF(D770="MIPG",VLOOKUP(#REF!,[1]Actividades!$B$35:$C$41,2,FALSE),IF(D770="INFRA",VLOOKUP(#REF!,[1]Actividades!$B$42:$C$44,2,FALSE),"")))),"")</f>
        <v/>
      </c>
      <c r="H770" s="3"/>
      <c r="I770" s="7" t="s">
        <v>1739</v>
      </c>
      <c r="J770" s="10" t="s">
        <v>663</v>
      </c>
      <c r="K770" s="7" t="s">
        <v>164</v>
      </c>
      <c r="L770" s="7" t="s">
        <v>163</v>
      </c>
      <c r="M770" s="7" t="s">
        <v>103</v>
      </c>
      <c r="N770" s="10" t="s">
        <v>466</v>
      </c>
      <c r="O770" s="7" t="s">
        <v>7</v>
      </c>
      <c r="P770" s="7" t="s">
        <v>6</v>
      </c>
      <c r="Q770" s="146">
        <v>62913000</v>
      </c>
      <c r="R770" s="242">
        <v>2000000</v>
      </c>
      <c r="S770" s="8">
        <v>7463760</v>
      </c>
      <c r="T770" s="8"/>
      <c r="U770" s="8"/>
      <c r="V770" s="35">
        <f t="shared" si="47"/>
        <v>68376760</v>
      </c>
      <c r="W770" s="35">
        <f t="shared" si="48"/>
        <v>68376760</v>
      </c>
      <c r="X770" s="26" t="s">
        <v>465</v>
      </c>
      <c r="Y770" s="10" t="s">
        <v>19</v>
      </c>
      <c r="Z770" s="147">
        <v>202300000000060</v>
      </c>
      <c r="AA770" s="147" t="s">
        <v>30</v>
      </c>
      <c r="AB770" s="10" t="str">
        <f t="shared" ref="AB770:AB834" si="49">MID(I770,SEARCH("-",I770)+1,SEARCH("-",I770,SEARCH("-",I770)+1)-SEARCH("-",I770)-1)</f>
        <v>3202008</v>
      </c>
      <c r="AC770" s="10"/>
      <c r="AD770" s="10" t="s">
        <v>123</v>
      </c>
      <c r="AE770" s="3"/>
      <c r="AF770" s="3"/>
      <c r="AG770" s="3"/>
      <c r="AH770" s="3"/>
      <c r="AI770" s="3"/>
      <c r="AJ770" s="3"/>
      <c r="AK770" s="3"/>
      <c r="AL770" s="3"/>
      <c r="AM770" s="3"/>
      <c r="AN770" s="3"/>
      <c r="AO770" s="3"/>
      <c r="AP770" s="3"/>
      <c r="AQ770" s="3"/>
      <c r="AR770" s="3"/>
    </row>
    <row r="771" spans="1:44" ht="51" customHeight="1" x14ac:dyDescent="0.3">
      <c r="A771" s="9" t="s">
        <v>0</v>
      </c>
      <c r="B771" s="9" t="e">
        <f>VLOOKUP(#REF!,[1]Dpto!$G$2:$I$1125,2,FALSE)</f>
        <v>#REF!</v>
      </c>
      <c r="C771" s="9" t="str">
        <f>VLOOKUP(X771,[1]Proyectos!$B$2:$D$3,3,FALSE)</f>
        <v>CONSER</v>
      </c>
      <c r="D771" s="9" t="e">
        <f>VLOOKUP(#REF!,[1]Proyectos!$D$6:$E$9,2,FALSE)</f>
        <v>#REF!</v>
      </c>
      <c r="E771" s="9" t="e">
        <f>VLOOKUP(#REF!,[1]Proyectos!$B$12:$C$22,2,FALSE)</f>
        <v>#REF!</v>
      </c>
      <c r="F771" s="9" t="e">
        <f>VLOOKUP(#REF!,[1]Indi!$B$9:$C$36,2,FALSE)</f>
        <v>#REF!</v>
      </c>
      <c r="G771" s="9" t="str">
        <f>+IFERROR(IF(D771="MISIONAL",VLOOKUP(#REF!,[1]Actividades!$B$12:$C$25,2,FALSE),IF(D771="TASAS",VLOOKUP(#REF!,[1]Actividades!$B$26:$C$34,2,FALSE),IF(D771="MIPG",VLOOKUP(#REF!,[1]Actividades!$B$35:$C$41,2,FALSE),IF(D771="INFRA",VLOOKUP(#REF!,[1]Actividades!$B$42:$C$44,2,FALSE),"")))),"")</f>
        <v/>
      </c>
      <c r="H771" s="3"/>
      <c r="I771" s="7" t="s">
        <v>1740</v>
      </c>
      <c r="J771" s="10" t="s">
        <v>663</v>
      </c>
      <c r="K771" s="7" t="s">
        <v>164</v>
      </c>
      <c r="L771" s="7" t="s">
        <v>163</v>
      </c>
      <c r="M771" s="7" t="s">
        <v>103</v>
      </c>
      <c r="N771" s="145" t="s">
        <v>466</v>
      </c>
      <c r="O771" s="7" t="s">
        <v>7</v>
      </c>
      <c r="P771" s="7" t="s">
        <v>6</v>
      </c>
      <c r="Q771" s="146">
        <v>21470000</v>
      </c>
      <c r="R771" s="35"/>
      <c r="S771" s="8">
        <v>2380000</v>
      </c>
      <c r="T771" s="8"/>
      <c r="U771" s="8"/>
      <c r="V771" s="35">
        <f t="shared" si="47"/>
        <v>23850000</v>
      </c>
      <c r="W771" s="35">
        <f t="shared" si="48"/>
        <v>23850000</v>
      </c>
      <c r="X771" s="26" t="s">
        <v>465</v>
      </c>
      <c r="Y771" s="10" t="s">
        <v>19</v>
      </c>
      <c r="Z771" s="147">
        <v>202300000000060</v>
      </c>
      <c r="AA771" s="147" t="s">
        <v>30</v>
      </c>
      <c r="AB771" s="10" t="str">
        <f t="shared" si="49"/>
        <v>3202008</v>
      </c>
      <c r="AC771" s="10"/>
      <c r="AD771" s="10" t="s">
        <v>135</v>
      </c>
      <c r="AE771" s="3"/>
      <c r="AF771" s="3"/>
      <c r="AG771" s="3"/>
      <c r="AH771" s="3"/>
      <c r="AI771" s="3"/>
      <c r="AJ771" s="3"/>
      <c r="AK771" s="3"/>
      <c r="AL771" s="3"/>
      <c r="AM771" s="3"/>
      <c r="AN771" s="3"/>
      <c r="AO771" s="3"/>
      <c r="AP771" s="3"/>
      <c r="AQ771" s="3"/>
      <c r="AR771" s="3"/>
    </row>
    <row r="772" spans="1:44" ht="51" customHeight="1" x14ac:dyDescent="0.3">
      <c r="A772" s="9" t="s">
        <v>0</v>
      </c>
      <c r="B772" s="9" t="e">
        <f>VLOOKUP(#REF!,[1]Dpto!$G$2:$I$1125,2,FALSE)</f>
        <v>#REF!</v>
      </c>
      <c r="C772" s="9" t="str">
        <f>VLOOKUP(X772,[1]Proyectos!$B$2:$D$3,3,FALSE)</f>
        <v>CONSER</v>
      </c>
      <c r="D772" s="9" t="e">
        <f>VLOOKUP(#REF!,[1]Proyectos!$D$6:$E$9,2,FALSE)</f>
        <v>#REF!</v>
      </c>
      <c r="E772" s="9" t="e">
        <f>VLOOKUP(#REF!,[1]Proyectos!$B$12:$C$22,2,FALSE)</f>
        <v>#REF!</v>
      </c>
      <c r="F772" s="9" t="e">
        <f>VLOOKUP(#REF!,[1]Indi!$B$9:$C$36,2,FALSE)</f>
        <v>#REF!</v>
      </c>
      <c r="G772" s="9" t="str">
        <f>+IFERROR(IF(D772="MISIONAL",VLOOKUP(#REF!,[1]Actividades!$B$12:$C$25,2,FALSE),IF(D772="TASAS",VLOOKUP(#REF!,[1]Actividades!$B$26:$C$34,2,FALSE),IF(D772="MIPG",VLOOKUP(#REF!,[1]Actividades!$B$35:$C$41,2,FALSE),IF(D772="INFRA",VLOOKUP(#REF!,[1]Actividades!$B$42:$C$44,2,FALSE),"")))),"")</f>
        <v/>
      </c>
      <c r="H772" s="3"/>
      <c r="I772" s="7" t="s">
        <v>1235</v>
      </c>
      <c r="J772" s="10" t="s">
        <v>663</v>
      </c>
      <c r="K772" s="7" t="s">
        <v>164</v>
      </c>
      <c r="L772" s="7" t="s">
        <v>163</v>
      </c>
      <c r="M772" s="7" t="s">
        <v>8</v>
      </c>
      <c r="N772" s="145" t="s">
        <v>467</v>
      </c>
      <c r="O772" s="7" t="s">
        <v>7</v>
      </c>
      <c r="P772" s="7" t="s">
        <v>6</v>
      </c>
      <c r="Q772" s="146">
        <v>49760500</v>
      </c>
      <c r="R772" s="35"/>
      <c r="S772" s="8"/>
      <c r="T772" s="8"/>
      <c r="U772" s="8"/>
      <c r="V772" s="35">
        <f t="shared" si="47"/>
        <v>49760500</v>
      </c>
      <c r="W772" s="35">
        <f t="shared" si="48"/>
        <v>49760500</v>
      </c>
      <c r="X772" s="26" t="s">
        <v>465</v>
      </c>
      <c r="Y772" s="10" t="s">
        <v>19</v>
      </c>
      <c r="Z772" s="147">
        <v>202300000000060</v>
      </c>
      <c r="AA772" s="147" t="s">
        <v>30</v>
      </c>
      <c r="AB772" s="10" t="str">
        <f t="shared" si="49"/>
        <v>3202008</v>
      </c>
      <c r="AC772" s="10"/>
      <c r="AD772" s="10" t="s">
        <v>135</v>
      </c>
      <c r="AE772" s="3"/>
      <c r="AF772" s="3"/>
      <c r="AG772" s="3"/>
      <c r="AH772" s="3"/>
      <c r="AI772" s="3"/>
      <c r="AJ772" s="3"/>
      <c r="AK772" s="3"/>
      <c r="AL772" s="3"/>
      <c r="AM772" s="3"/>
      <c r="AN772" s="3"/>
      <c r="AO772" s="3"/>
      <c r="AP772" s="3"/>
      <c r="AQ772" s="3"/>
      <c r="AR772" s="3"/>
    </row>
    <row r="773" spans="1:44" ht="51" customHeight="1" x14ac:dyDescent="0.3">
      <c r="A773" s="9" t="s">
        <v>0</v>
      </c>
      <c r="B773" s="9" t="e">
        <f>VLOOKUP(#REF!,[1]Dpto!$G$2:$I$1125,2,FALSE)</f>
        <v>#REF!</v>
      </c>
      <c r="C773" s="9" t="str">
        <f>VLOOKUP(X773,[1]Proyectos!$B$2:$D$3,3,FALSE)</f>
        <v>CONSER</v>
      </c>
      <c r="D773" s="9" t="e">
        <f>VLOOKUP(#REF!,[1]Proyectos!$D$6:$E$9,2,FALSE)</f>
        <v>#REF!</v>
      </c>
      <c r="E773" s="9" t="e">
        <f>VLOOKUP(#REF!,[1]Proyectos!$B$12:$C$22,2,FALSE)</f>
        <v>#REF!</v>
      </c>
      <c r="F773" s="9" t="e">
        <f>VLOOKUP(#REF!,[1]Indi!$B$9:$C$36,2,FALSE)</f>
        <v>#REF!</v>
      </c>
      <c r="G773" s="9" t="str">
        <f>+IFERROR(IF(D773="MISIONAL",VLOOKUP(#REF!,[1]Actividades!$B$12:$C$25,2,FALSE),IF(D773="TASAS",VLOOKUP(#REF!,[1]Actividades!$B$26:$C$34,2,FALSE),IF(D773="MIPG",VLOOKUP(#REF!,[1]Actividades!$B$35:$C$41,2,FALSE),IF(D773="INFRA",VLOOKUP(#REF!,[1]Actividades!$B$42:$C$44,2,FALSE),"")))),"")</f>
        <v/>
      </c>
      <c r="H773" s="3"/>
      <c r="I773" s="7" t="s">
        <v>1741</v>
      </c>
      <c r="J773" s="10" t="s">
        <v>663</v>
      </c>
      <c r="K773" s="7" t="s">
        <v>164</v>
      </c>
      <c r="L773" s="7" t="s">
        <v>163</v>
      </c>
      <c r="M773" s="7" t="s">
        <v>103</v>
      </c>
      <c r="N773" s="145" t="s">
        <v>466</v>
      </c>
      <c r="O773" s="7" t="s">
        <v>7</v>
      </c>
      <c r="P773" s="7" t="s">
        <v>6</v>
      </c>
      <c r="Q773" s="146">
        <v>49600000</v>
      </c>
      <c r="R773" s="242">
        <v>2000000</v>
      </c>
      <c r="S773" s="8"/>
      <c r="T773" s="8"/>
      <c r="U773" s="8"/>
      <c r="V773" s="35">
        <f t="shared" si="47"/>
        <v>47600000</v>
      </c>
      <c r="W773" s="35">
        <f t="shared" si="48"/>
        <v>47600000</v>
      </c>
      <c r="X773" s="26" t="s">
        <v>465</v>
      </c>
      <c r="Y773" s="10" t="s">
        <v>19</v>
      </c>
      <c r="Z773" s="147">
        <v>202300000000060</v>
      </c>
      <c r="AA773" s="147" t="s">
        <v>30</v>
      </c>
      <c r="AB773" s="10" t="str">
        <f t="shared" si="49"/>
        <v>3202008</v>
      </c>
      <c r="AC773" s="10"/>
      <c r="AD773" s="10" t="s">
        <v>492</v>
      </c>
      <c r="AE773" s="3"/>
      <c r="AF773" s="3"/>
      <c r="AG773" s="3"/>
      <c r="AH773" s="3"/>
      <c r="AI773" s="3"/>
      <c r="AJ773" s="3"/>
      <c r="AK773" s="3"/>
      <c r="AL773" s="3"/>
      <c r="AM773" s="3"/>
      <c r="AN773" s="3"/>
      <c r="AO773" s="3"/>
      <c r="AP773" s="3"/>
      <c r="AQ773" s="3"/>
      <c r="AR773" s="3"/>
    </row>
    <row r="774" spans="1:44" ht="51" customHeight="1" x14ac:dyDescent="0.3">
      <c r="A774" s="9" t="s">
        <v>0</v>
      </c>
      <c r="B774" s="9" t="e">
        <f>VLOOKUP(#REF!,[1]Dpto!$G$2:$I$1125,2,FALSE)</f>
        <v>#REF!</v>
      </c>
      <c r="C774" s="9" t="str">
        <f>VLOOKUP(X774,[1]Proyectos!$B$2:$D$3,3,FALSE)</f>
        <v>CONSER</v>
      </c>
      <c r="D774" s="9" t="e">
        <f>VLOOKUP(#REF!,[1]Proyectos!$D$6:$E$9,2,FALSE)</f>
        <v>#REF!</v>
      </c>
      <c r="E774" s="9" t="e">
        <f>VLOOKUP(#REF!,[1]Proyectos!$B$12:$C$22,2,FALSE)</f>
        <v>#REF!</v>
      </c>
      <c r="F774" s="9" t="e">
        <f>VLOOKUP(#REF!,[1]Indi!$B$9:$C$36,2,FALSE)</f>
        <v>#REF!</v>
      </c>
      <c r="G774" s="9" t="str">
        <f>+IFERROR(IF(D774="MISIONAL",VLOOKUP(#REF!,[1]Actividades!$B$12:$C$25,2,FALSE),IF(D774="TASAS",VLOOKUP(#REF!,[1]Actividades!$B$26:$C$34,2,FALSE),IF(D774="MIPG",VLOOKUP(#REF!,[1]Actividades!$B$35:$C$41,2,FALSE),IF(D774="INFRA",VLOOKUP(#REF!,[1]Actividades!$B$42:$C$44,2,FALSE),"")))),"")</f>
        <v/>
      </c>
      <c r="H774" s="3"/>
      <c r="I774" s="7" t="s">
        <v>1237</v>
      </c>
      <c r="J774" s="10" t="s">
        <v>663</v>
      </c>
      <c r="K774" s="7" t="s">
        <v>164</v>
      </c>
      <c r="L774" s="7" t="s">
        <v>163</v>
      </c>
      <c r="M774" s="7" t="s">
        <v>13</v>
      </c>
      <c r="N774" s="10" t="s">
        <v>467</v>
      </c>
      <c r="O774" s="7" t="s">
        <v>7</v>
      </c>
      <c r="P774" s="7" t="s">
        <v>6</v>
      </c>
      <c r="Q774" s="146">
        <v>4000000</v>
      </c>
      <c r="R774" s="35"/>
      <c r="S774" s="8"/>
      <c r="T774" s="8"/>
      <c r="U774" s="8"/>
      <c r="V774" s="35">
        <f t="shared" si="47"/>
        <v>4000000</v>
      </c>
      <c r="W774" s="35">
        <f t="shared" si="48"/>
        <v>4000000</v>
      </c>
      <c r="X774" s="26" t="s">
        <v>465</v>
      </c>
      <c r="Y774" s="10" t="s">
        <v>19</v>
      </c>
      <c r="Z774" s="147">
        <v>202300000000060</v>
      </c>
      <c r="AA774" s="147" t="s">
        <v>30</v>
      </c>
      <c r="AB774" s="10" t="str">
        <f t="shared" si="49"/>
        <v>3202008</v>
      </c>
      <c r="AC774" s="10"/>
      <c r="AD774" s="10" t="s">
        <v>492</v>
      </c>
      <c r="AE774" s="3"/>
      <c r="AF774" s="3"/>
      <c r="AG774" s="3"/>
      <c r="AH774" s="3"/>
      <c r="AI774" s="3"/>
      <c r="AJ774" s="3"/>
      <c r="AK774" s="3"/>
      <c r="AL774" s="3"/>
      <c r="AM774" s="3"/>
      <c r="AN774" s="3"/>
      <c r="AO774" s="3"/>
      <c r="AP774" s="3"/>
      <c r="AQ774" s="3"/>
      <c r="AR774" s="3"/>
    </row>
    <row r="775" spans="1:44" ht="51" customHeight="1" x14ac:dyDescent="0.3">
      <c r="A775" s="9" t="s">
        <v>0</v>
      </c>
      <c r="B775" s="9" t="e">
        <f>VLOOKUP(#REF!,[1]Dpto!$G$2:$I$1125,2,FALSE)</f>
        <v>#REF!</v>
      </c>
      <c r="C775" s="9" t="str">
        <f>VLOOKUP(X775,[1]Proyectos!$B$2:$D$3,3,FALSE)</f>
        <v>CONSER</v>
      </c>
      <c r="D775" s="9" t="e">
        <f>VLOOKUP(#REF!,[1]Proyectos!$D$6:$E$9,2,FALSE)</f>
        <v>#REF!</v>
      </c>
      <c r="E775" s="9" t="e">
        <f>VLOOKUP(#REF!,[1]Proyectos!$B$12:$C$22,2,FALSE)</f>
        <v>#REF!</v>
      </c>
      <c r="F775" s="9" t="e">
        <f>VLOOKUP(#REF!,[1]Indi!$B$9:$C$36,2,FALSE)</f>
        <v>#REF!</v>
      </c>
      <c r="G775" s="9" t="str">
        <f>+IFERROR(IF(D775="MISIONAL",VLOOKUP(#REF!,[1]Actividades!$B$12:$C$25,2,FALSE),IF(D775="TASAS",VLOOKUP(#REF!,[1]Actividades!$B$26:$C$34,2,FALSE),IF(D775="MIPG",VLOOKUP(#REF!,[1]Actividades!$B$35:$C$41,2,FALSE),IF(D775="INFRA",VLOOKUP(#REF!,[1]Actividades!$B$42:$C$44,2,FALSE),"")))),"")</f>
        <v/>
      </c>
      <c r="H775" s="3"/>
      <c r="I775" s="7" t="s">
        <v>1742</v>
      </c>
      <c r="J775" s="10" t="s">
        <v>663</v>
      </c>
      <c r="K775" s="7" t="s">
        <v>164</v>
      </c>
      <c r="L775" s="7" t="s">
        <v>163</v>
      </c>
      <c r="M775" s="7" t="s">
        <v>103</v>
      </c>
      <c r="N775" s="145" t="s">
        <v>466</v>
      </c>
      <c r="O775" s="7" t="s">
        <v>7</v>
      </c>
      <c r="P775" s="7" t="s">
        <v>6</v>
      </c>
      <c r="Q775" s="146">
        <v>64763000</v>
      </c>
      <c r="R775" s="242">
        <v>2500000</v>
      </c>
      <c r="S775" s="8">
        <v>6663500</v>
      </c>
      <c r="T775" s="8"/>
      <c r="U775" s="8"/>
      <c r="V775" s="35">
        <f t="shared" ref="V775:V838" si="50">+Q775-R775+S775</f>
        <v>68926500</v>
      </c>
      <c r="W775" s="35">
        <f t="shared" ref="W775:W838" si="51">+Q775-R775+S775-T775+U775</f>
        <v>68926500</v>
      </c>
      <c r="X775" s="26" t="s">
        <v>465</v>
      </c>
      <c r="Y775" s="10" t="s">
        <v>19</v>
      </c>
      <c r="Z775" s="147">
        <v>202300000000060</v>
      </c>
      <c r="AA775" s="147" t="s">
        <v>493</v>
      </c>
      <c r="AB775" s="10" t="str">
        <f t="shared" si="49"/>
        <v>3202032</v>
      </c>
      <c r="AC775" s="10"/>
      <c r="AD775" s="10" t="s">
        <v>128</v>
      </c>
      <c r="AE775" s="3"/>
      <c r="AF775" s="3"/>
      <c r="AG775" s="3"/>
      <c r="AH775" s="3"/>
      <c r="AI775" s="3"/>
      <c r="AJ775" s="3"/>
      <c r="AK775" s="3"/>
      <c r="AL775" s="3"/>
      <c r="AM775" s="3"/>
      <c r="AN775" s="3"/>
      <c r="AO775" s="3"/>
      <c r="AP775" s="3"/>
      <c r="AQ775" s="3"/>
      <c r="AR775" s="3"/>
    </row>
    <row r="776" spans="1:44" ht="51" customHeight="1" x14ac:dyDescent="0.3">
      <c r="A776" s="9" t="s">
        <v>0</v>
      </c>
      <c r="B776" s="9" t="e">
        <f>VLOOKUP(#REF!,[1]Dpto!$G$2:$I$1125,2,FALSE)</f>
        <v>#REF!</v>
      </c>
      <c r="C776" s="9" t="str">
        <f>VLOOKUP(X776,[1]Proyectos!$B$2:$D$3,3,FALSE)</f>
        <v>CONSER</v>
      </c>
      <c r="D776" s="9" t="e">
        <f>VLOOKUP(#REF!,[1]Proyectos!$D$6:$E$9,2,FALSE)</f>
        <v>#REF!</v>
      </c>
      <c r="E776" s="9" t="e">
        <f>VLOOKUP(#REF!,[1]Proyectos!$B$12:$C$22,2,FALSE)</f>
        <v>#REF!</v>
      </c>
      <c r="F776" s="9" t="e">
        <f>VLOOKUP(#REF!,[1]Indi!$B$9:$C$36,2,FALSE)</f>
        <v>#REF!</v>
      </c>
      <c r="G776" s="9" t="str">
        <f>+IFERROR(IF(D776="MISIONAL",VLOOKUP(#REF!,[1]Actividades!$B$12:$C$25,2,FALSE),IF(D776="TASAS",VLOOKUP(#REF!,[1]Actividades!$B$26:$C$34,2,FALSE),IF(D776="MIPG",VLOOKUP(#REF!,[1]Actividades!$B$35:$C$41,2,FALSE),IF(D776="INFRA",VLOOKUP(#REF!,[1]Actividades!$B$42:$C$44,2,FALSE),"")))),"")</f>
        <v/>
      </c>
      <c r="H776" s="3"/>
      <c r="I776" s="7" t="s">
        <v>1239</v>
      </c>
      <c r="J776" s="10" t="s">
        <v>663</v>
      </c>
      <c r="K776" s="7" t="s">
        <v>164</v>
      </c>
      <c r="L776" s="7" t="s">
        <v>163</v>
      </c>
      <c r="M776" s="7" t="s">
        <v>13</v>
      </c>
      <c r="N776" s="145" t="s">
        <v>467</v>
      </c>
      <c r="O776" s="7" t="s">
        <v>7</v>
      </c>
      <c r="P776" s="7" t="s">
        <v>6</v>
      </c>
      <c r="Q776" s="146">
        <v>33540673</v>
      </c>
      <c r="R776" s="35"/>
      <c r="S776" s="8"/>
      <c r="T776" s="8"/>
      <c r="U776" s="8"/>
      <c r="V776" s="35">
        <f t="shared" si="50"/>
        <v>33540673</v>
      </c>
      <c r="W776" s="35">
        <f t="shared" si="51"/>
        <v>33540673</v>
      </c>
      <c r="X776" s="26" t="s">
        <v>465</v>
      </c>
      <c r="Y776" s="10" t="s">
        <v>19</v>
      </c>
      <c r="Z776" s="147">
        <v>202300000000060</v>
      </c>
      <c r="AA776" s="147" t="s">
        <v>493</v>
      </c>
      <c r="AB776" s="10" t="str">
        <f t="shared" si="49"/>
        <v>3202032</v>
      </c>
      <c r="AC776" s="10"/>
      <c r="AD776" s="10" t="s">
        <v>128</v>
      </c>
      <c r="AE776" s="3"/>
      <c r="AF776" s="3"/>
      <c r="AG776" s="3"/>
      <c r="AH776" s="3"/>
      <c r="AI776" s="3"/>
      <c r="AJ776" s="3"/>
      <c r="AK776" s="3"/>
      <c r="AL776" s="3"/>
      <c r="AM776" s="3"/>
      <c r="AN776" s="3"/>
      <c r="AO776" s="3"/>
      <c r="AP776" s="3"/>
      <c r="AQ776" s="3"/>
      <c r="AR776" s="3"/>
    </row>
    <row r="777" spans="1:44" ht="51" customHeight="1" x14ac:dyDescent="0.3">
      <c r="A777" s="9" t="s">
        <v>0</v>
      </c>
      <c r="B777" s="9" t="e">
        <f>VLOOKUP(#REF!,[1]Dpto!$G$2:$I$1125,2,FALSE)</f>
        <v>#REF!</v>
      </c>
      <c r="C777" s="9" t="str">
        <f>VLOOKUP(X777,[1]Proyectos!$B$2:$D$3,3,FALSE)</f>
        <v>CONSER</v>
      </c>
      <c r="D777" s="9" t="e">
        <f>VLOOKUP(#REF!,[1]Proyectos!$D$6:$E$9,2,FALSE)</f>
        <v>#REF!</v>
      </c>
      <c r="E777" s="9" t="e">
        <f>VLOOKUP(#REF!,[1]Proyectos!$B$12:$C$22,2,FALSE)</f>
        <v>#REF!</v>
      </c>
      <c r="F777" s="9" t="e">
        <f>VLOOKUP(#REF!,[1]Indi!$B$9:$C$36,2,FALSE)</f>
        <v>#REF!</v>
      </c>
      <c r="G777" s="9" t="str">
        <f>+IFERROR(IF(D777="MISIONAL",VLOOKUP(#REF!,[1]Actividades!$B$12:$C$25,2,FALSE),IF(D777="TASAS",VLOOKUP(#REF!,[1]Actividades!$B$26:$C$34,2,FALSE),IF(D777="MIPG",VLOOKUP(#REF!,[1]Actividades!$B$35:$C$41,2,FALSE),IF(D777="INFRA",VLOOKUP(#REF!,[1]Actividades!$B$42:$C$44,2,FALSE),"")))),"")</f>
        <v/>
      </c>
      <c r="H777" s="3"/>
      <c r="I777" s="7" t="s">
        <v>1240</v>
      </c>
      <c r="J777" s="10" t="s">
        <v>663</v>
      </c>
      <c r="K777" s="7" t="s">
        <v>164</v>
      </c>
      <c r="L777" s="7" t="s">
        <v>163</v>
      </c>
      <c r="M777" s="7" t="s">
        <v>8</v>
      </c>
      <c r="N777" s="145" t="s">
        <v>467</v>
      </c>
      <c r="O777" s="7" t="s">
        <v>7</v>
      </c>
      <c r="P777" s="7" t="s">
        <v>6</v>
      </c>
      <c r="Q777" s="146">
        <v>4000000</v>
      </c>
      <c r="R777" s="35"/>
      <c r="S777" s="8"/>
      <c r="T777" s="8"/>
      <c r="U777" s="8"/>
      <c r="V777" s="35">
        <f t="shared" si="50"/>
        <v>4000000</v>
      </c>
      <c r="W777" s="35">
        <f t="shared" si="51"/>
        <v>4000000</v>
      </c>
      <c r="X777" s="26" t="s">
        <v>465</v>
      </c>
      <c r="Y777" s="10" t="s">
        <v>19</v>
      </c>
      <c r="Z777" s="147">
        <v>202300000000060</v>
      </c>
      <c r="AA777" s="147" t="s">
        <v>493</v>
      </c>
      <c r="AB777" s="10" t="str">
        <f t="shared" si="49"/>
        <v>3202032</v>
      </c>
      <c r="AC777" s="10"/>
      <c r="AD777" s="10" t="s">
        <v>128</v>
      </c>
      <c r="AE777" s="3"/>
      <c r="AF777" s="3"/>
      <c r="AG777" s="3"/>
      <c r="AH777" s="3"/>
      <c r="AI777" s="3"/>
      <c r="AJ777" s="3"/>
      <c r="AK777" s="3"/>
      <c r="AL777" s="3"/>
      <c r="AM777" s="3"/>
      <c r="AN777" s="3"/>
      <c r="AO777" s="3"/>
      <c r="AP777" s="3"/>
      <c r="AQ777" s="3"/>
      <c r="AR777" s="3"/>
    </row>
    <row r="778" spans="1:44" ht="51" customHeight="1" x14ac:dyDescent="0.3">
      <c r="A778" s="9" t="s">
        <v>0</v>
      </c>
      <c r="B778" s="9" t="e">
        <f>VLOOKUP(#REF!,[1]Dpto!$G$2:$I$1125,2,FALSE)</f>
        <v>#REF!</v>
      </c>
      <c r="C778" s="9" t="str">
        <f>VLOOKUP(X778,[1]Proyectos!$B$2:$D$3,3,FALSE)</f>
        <v>CONSER</v>
      </c>
      <c r="D778" s="9" t="e">
        <f>VLOOKUP(#REF!,[1]Proyectos!$D$6:$E$9,2,FALSE)</f>
        <v>#REF!</v>
      </c>
      <c r="E778" s="9" t="e">
        <f>VLOOKUP(#REF!,[1]Proyectos!$B$12:$C$22,2,FALSE)</f>
        <v>#REF!</v>
      </c>
      <c r="F778" s="9" t="e">
        <f>VLOOKUP(#REF!,[1]Indi!$B$9:$C$36,2,FALSE)</f>
        <v>#REF!</v>
      </c>
      <c r="G778" s="9" t="str">
        <f>+IFERROR(IF(D778="MISIONAL",VLOOKUP(#REF!,[1]Actividades!$B$12:$C$25,2,FALSE),IF(D778="TASAS",VLOOKUP(#REF!,[1]Actividades!$B$26:$C$34,2,FALSE),IF(D778="MIPG",VLOOKUP(#REF!,[1]Actividades!$B$35:$C$41,2,FALSE),IF(D778="INFRA",VLOOKUP(#REF!,[1]Actividades!$B$42:$C$44,2,FALSE),"")))),"")</f>
        <v/>
      </c>
      <c r="H778" s="3"/>
      <c r="I778" s="7" t="s">
        <v>1743</v>
      </c>
      <c r="J778" s="10" t="s">
        <v>663</v>
      </c>
      <c r="K778" s="7" t="s">
        <v>164</v>
      </c>
      <c r="L778" s="7" t="s">
        <v>163</v>
      </c>
      <c r="M778" s="7" t="s">
        <v>103</v>
      </c>
      <c r="N778" s="10" t="s">
        <v>466</v>
      </c>
      <c r="O778" s="7" t="s">
        <v>7</v>
      </c>
      <c r="P778" s="7" t="s">
        <v>6</v>
      </c>
      <c r="Q778" s="146">
        <v>47600000</v>
      </c>
      <c r="R778" s="35"/>
      <c r="S778" s="8"/>
      <c r="T778" s="8"/>
      <c r="U778" s="8"/>
      <c r="V778" s="35">
        <f t="shared" si="50"/>
        <v>47600000</v>
      </c>
      <c r="W778" s="35">
        <f t="shared" si="51"/>
        <v>47600000</v>
      </c>
      <c r="X778" s="26" t="s">
        <v>465</v>
      </c>
      <c r="Y778" s="10" t="s">
        <v>19</v>
      </c>
      <c r="Z778" s="147">
        <v>202300000000060</v>
      </c>
      <c r="AA778" s="147" t="s">
        <v>496</v>
      </c>
      <c r="AB778" s="10" t="str">
        <f t="shared" si="49"/>
        <v>3202056</v>
      </c>
      <c r="AC778" s="10"/>
      <c r="AD778" s="10" t="s">
        <v>129</v>
      </c>
      <c r="AE778" s="3"/>
      <c r="AF778" s="3"/>
      <c r="AG778" s="3"/>
      <c r="AH778" s="3"/>
      <c r="AI778" s="3"/>
      <c r="AJ778" s="3"/>
      <c r="AK778" s="3"/>
      <c r="AL778" s="3"/>
      <c r="AM778" s="3"/>
      <c r="AN778" s="3"/>
      <c r="AO778" s="3"/>
      <c r="AP778" s="3"/>
      <c r="AQ778" s="3"/>
      <c r="AR778" s="3"/>
    </row>
    <row r="779" spans="1:44" ht="51" customHeight="1" x14ac:dyDescent="0.3">
      <c r="A779" s="9" t="s">
        <v>0</v>
      </c>
      <c r="B779" s="9" t="e">
        <f>VLOOKUP(#REF!,[1]Dpto!$G$2:$I$1125,2,FALSE)</f>
        <v>#REF!</v>
      </c>
      <c r="C779" s="9" t="str">
        <f>VLOOKUP(X779,[1]Proyectos!$B$2:$D$3,3,FALSE)</f>
        <v>CONSER</v>
      </c>
      <c r="D779" s="9" t="e">
        <f>VLOOKUP(#REF!,[1]Proyectos!$D$6:$E$9,2,FALSE)</f>
        <v>#REF!</v>
      </c>
      <c r="E779" s="9" t="e">
        <f>VLOOKUP(#REF!,[1]Proyectos!$B$12:$C$22,2,FALSE)</f>
        <v>#REF!</v>
      </c>
      <c r="F779" s="9" t="e">
        <f>VLOOKUP(#REF!,[1]Indi!$B$9:$C$36,2,FALSE)</f>
        <v>#REF!</v>
      </c>
      <c r="G779" s="9" t="str">
        <f>+IFERROR(IF(D779="MISIONAL",VLOOKUP(#REF!,[1]Actividades!$B$12:$C$25,2,FALSE),IF(D779="TASAS",VLOOKUP(#REF!,[1]Actividades!$B$26:$C$34,2,FALSE),IF(D779="MIPG",VLOOKUP(#REF!,[1]Actividades!$B$35:$C$41,2,FALSE),IF(D779="INFRA",VLOOKUP(#REF!,[1]Actividades!$B$42:$C$44,2,FALSE),"")))),"")</f>
        <v/>
      </c>
      <c r="H779" s="3"/>
      <c r="I779" s="7" t="s">
        <v>1744</v>
      </c>
      <c r="J779" s="10" t="s">
        <v>663</v>
      </c>
      <c r="K779" s="7" t="s">
        <v>164</v>
      </c>
      <c r="L779" s="7" t="s">
        <v>163</v>
      </c>
      <c r="M779" s="7" t="s">
        <v>103</v>
      </c>
      <c r="N779" s="149" t="s">
        <v>466</v>
      </c>
      <c r="O779" s="7" t="s">
        <v>7</v>
      </c>
      <c r="P779" s="7" t="s">
        <v>6</v>
      </c>
      <c r="Q779" s="146">
        <v>33240000</v>
      </c>
      <c r="R779" s="35"/>
      <c r="S779" s="8"/>
      <c r="T779" s="8"/>
      <c r="U779" s="8"/>
      <c r="V779" s="35">
        <f t="shared" si="50"/>
        <v>33240000</v>
      </c>
      <c r="W779" s="35">
        <f t="shared" si="51"/>
        <v>33240000</v>
      </c>
      <c r="X779" s="26" t="s">
        <v>465</v>
      </c>
      <c r="Y779" s="10" t="s">
        <v>19</v>
      </c>
      <c r="Z779" s="147">
        <v>202300000000060</v>
      </c>
      <c r="AA779" s="147" t="s">
        <v>24</v>
      </c>
      <c r="AB779" s="10" t="str">
        <f t="shared" si="49"/>
        <v>3202060</v>
      </c>
      <c r="AC779" s="10"/>
      <c r="AD779" s="10" t="s">
        <v>137</v>
      </c>
      <c r="AE779" s="3"/>
      <c r="AF779" s="3"/>
      <c r="AG779" s="3"/>
      <c r="AH779" s="3"/>
      <c r="AI779" s="3"/>
      <c r="AJ779" s="3"/>
      <c r="AK779" s="3"/>
      <c r="AL779" s="3"/>
      <c r="AM779" s="3"/>
      <c r="AN779" s="3"/>
      <c r="AO779" s="3"/>
      <c r="AP779" s="3"/>
      <c r="AQ779" s="3"/>
      <c r="AR779" s="3"/>
    </row>
    <row r="780" spans="1:44" ht="51" customHeight="1" x14ac:dyDescent="0.3">
      <c r="A780" s="9" t="s">
        <v>0</v>
      </c>
      <c r="B780" s="9" t="e">
        <f>VLOOKUP(#REF!,[1]Dpto!$G$2:$I$1125,2,FALSE)</f>
        <v>#REF!</v>
      </c>
      <c r="C780" s="9" t="str">
        <f>VLOOKUP(X780,[1]Proyectos!$B$2:$D$3,3,FALSE)</f>
        <v>CONSER</v>
      </c>
      <c r="D780" s="9" t="e">
        <f>VLOOKUP(#REF!,[1]Proyectos!$D$6:$E$9,2,FALSE)</f>
        <v>#REF!</v>
      </c>
      <c r="E780" s="9" t="e">
        <f>VLOOKUP(#REF!,[1]Proyectos!$B$12:$C$22,2,FALSE)</f>
        <v>#REF!</v>
      </c>
      <c r="F780" s="9" t="e">
        <f>VLOOKUP(#REF!,[1]Indi!$B$9:$C$36,2,FALSE)</f>
        <v>#REF!</v>
      </c>
      <c r="G780" s="9" t="str">
        <f>+IFERROR(IF(D780="MISIONAL",VLOOKUP(#REF!,[1]Actividades!$B$12:$C$25,2,FALSE),IF(D780="TASAS",VLOOKUP(#REF!,[1]Actividades!$B$26:$C$34,2,FALSE),IF(D780="MIPG",VLOOKUP(#REF!,[1]Actividades!$B$35:$C$41,2,FALSE),IF(D780="INFRA",VLOOKUP(#REF!,[1]Actividades!$B$42:$C$44,2,FALSE),"")))),"")</f>
        <v/>
      </c>
      <c r="H780" s="3"/>
      <c r="I780" s="7" t="s">
        <v>1243</v>
      </c>
      <c r="J780" s="10" t="s">
        <v>663</v>
      </c>
      <c r="K780" s="7" t="s">
        <v>164</v>
      </c>
      <c r="L780" s="7" t="s">
        <v>163</v>
      </c>
      <c r="M780" s="7" t="s">
        <v>13</v>
      </c>
      <c r="N780" s="149" t="s">
        <v>467</v>
      </c>
      <c r="O780" s="7" t="s">
        <v>7</v>
      </c>
      <c r="P780" s="7" t="s">
        <v>6</v>
      </c>
      <c r="Q780" s="146">
        <v>10000000</v>
      </c>
      <c r="R780" s="35"/>
      <c r="S780" s="8"/>
      <c r="T780" s="8"/>
      <c r="U780" s="8"/>
      <c r="V780" s="35">
        <f t="shared" si="50"/>
        <v>10000000</v>
      </c>
      <c r="W780" s="35">
        <f t="shared" si="51"/>
        <v>10000000</v>
      </c>
      <c r="X780" s="26" t="s">
        <v>465</v>
      </c>
      <c r="Y780" s="10" t="s">
        <v>19</v>
      </c>
      <c r="Z780" s="147">
        <v>202300000000060</v>
      </c>
      <c r="AA780" s="147" t="s">
        <v>24</v>
      </c>
      <c r="AB780" s="10" t="str">
        <f t="shared" si="49"/>
        <v>3202060</v>
      </c>
      <c r="AC780" s="10"/>
      <c r="AD780" s="10" t="s">
        <v>137</v>
      </c>
      <c r="AE780" s="3"/>
      <c r="AF780" s="3"/>
      <c r="AG780" s="3"/>
      <c r="AH780" s="3"/>
      <c r="AI780" s="3"/>
      <c r="AJ780" s="3"/>
      <c r="AK780" s="3"/>
      <c r="AL780" s="3"/>
      <c r="AM780" s="3"/>
      <c r="AN780" s="3"/>
      <c r="AO780" s="3"/>
      <c r="AP780" s="3"/>
      <c r="AQ780" s="3"/>
      <c r="AR780" s="3"/>
    </row>
    <row r="781" spans="1:44" ht="51" customHeight="1" x14ac:dyDescent="0.3">
      <c r="A781" s="9" t="s">
        <v>0</v>
      </c>
      <c r="B781" s="9" t="e">
        <f>VLOOKUP(#REF!,[1]Dpto!$G$2:$I$1125,2,FALSE)</f>
        <v>#REF!</v>
      </c>
      <c r="C781" s="9" t="str">
        <f>VLOOKUP(X781,[1]Proyectos!$B$2:$D$3,3,FALSE)</f>
        <v>FORTA</v>
      </c>
      <c r="D781" s="9" t="e">
        <f>VLOOKUP(#REF!,[1]Proyectos!$D$6:$E$9,2,FALSE)</f>
        <v>#REF!</v>
      </c>
      <c r="E781" s="9" t="e">
        <f>VLOOKUP(#REF!,[1]Proyectos!$B$12:$C$22,2,FALSE)</f>
        <v>#REF!</v>
      </c>
      <c r="F781" s="9" t="e">
        <f>VLOOKUP(#REF!,[1]Indi!$B$9:$C$36,2,FALSE)</f>
        <v>#REF!</v>
      </c>
      <c r="G781" s="9" t="str">
        <f>+IFERROR(IF(D781="MISIONAL",VLOOKUP(#REF!,[1]Actividades!$B$12:$C$25,2,FALSE),IF(D781="TASAS",VLOOKUP(#REF!,[1]Actividades!$B$26:$C$34,2,FALSE),IF(D781="MIPG",VLOOKUP(#REF!,[1]Actividades!$B$35:$C$41,2,FALSE),IF(D781="INFRA",VLOOKUP(#REF!,[1]Actividades!$B$42:$C$44,2,FALSE),"")))),"")</f>
        <v/>
      </c>
      <c r="H781" s="3"/>
      <c r="I781" s="7" t="s">
        <v>1745</v>
      </c>
      <c r="J781" s="10" t="s">
        <v>663</v>
      </c>
      <c r="K781" s="7" t="s">
        <v>84</v>
      </c>
      <c r="L781" s="7" t="s">
        <v>1490</v>
      </c>
      <c r="M781" s="7" t="s">
        <v>103</v>
      </c>
      <c r="N781" s="7" t="s">
        <v>466</v>
      </c>
      <c r="O781" s="7" t="s">
        <v>7</v>
      </c>
      <c r="P781" s="10" t="s">
        <v>6</v>
      </c>
      <c r="Q781" s="146">
        <v>159460480</v>
      </c>
      <c r="R781" s="35"/>
      <c r="S781" s="8"/>
      <c r="T781" s="8">
        <v>159460480</v>
      </c>
      <c r="U781" s="8">
        <v>159460480</v>
      </c>
      <c r="V781" s="35">
        <f t="shared" si="50"/>
        <v>159460480</v>
      </c>
      <c r="W781" s="35">
        <f t="shared" si="51"/>
        <v>159460480</v>
      </c>
      <c r="X781" s="26" t="s">
        <v>1483</v>
      </c>
      <c r="Y781" s="10" t="s">
        <v>81</v>
      </c>
      <c r="Z781" s="147">
        <v>2019011000081</v>
      </c>
      <c r="AA781" s="147" t="s">
        <v>79</v>
      </c>
      <c r="AB781" s="10" t="str">
        <f t="shared" si="49"/>
        <v>3299060</v>
      </c>
      <c r="AC781" s="10"/>
      <c r="AD781" s="10" t="s">
        <v>104</v>
      </c>
      <c r="AE781" s="3"/>
      <c r="AF781" s="3"/>
      <c r="AG781" s="3"/>
      <c r="AH781" s="3"/>
      <c r="AI781" s="3"/>
      <c r="AJ781" s="3"/>
      <c r="AK781" s="3"/>
      <c r="AL781" s="3"/>
      <c r="AM781" s="3"/>
      <c r="AN781" s="3"/>
      <c r="AO781" s="3"/>
      <c r="AP781" s="3"/>
      <c r="AQ781" s="3"/>
      <c r="AR781" s="3"/>
    </row>
    <row r="782" spans="1:44" ht="51" customHeight="1" x14ac:dyDescent="0.3">
      <c r="A782" s="9"/>
      <c r="B782" s="9"/>
      <c r="C782" s="9"/>
      <c r="D782" s="9"/>
      <c r="E782" s="9"/>
      <c r="F782" s="9"/>
      <c r="G782" s="9"/>
      <c r="H782" s="3"/>
      <c r="I782" s="7" t="s">
        <v>1746</v>
      </c>
      <c r="J782" s="10" t="s">
        <v>663</v>
      </c>
      <c r="K782" s="7" t="s">
        <v>164</v>
      </c>
      <c r="L782" s="7" t="s">
        <v>176</v>
      </c>
      <c r="M782" s="7" t="s">
        <v>103</v>
      </c>
      <c r="N782" s="7" t="s">
        <v>466</v>
      </c>
      <c r="O782" s="7" t="s">
        <v>7</v>
      </c>
      <c r="P782" s="10" t="s">
        <v>6</v>
      </c>
      <c r="Q782" s="146">
        <v>132006860</v>
      </c>
      <c r="R782" s="35"/>
      <c r="S782" s="8"/>
      <c r="T782" s="8"/>
      <c r="U782" s="8"/>
      <c r="V782" s="35">
        <f t="shared" si="50"/>
        <v>132006860</v>
      </c>
      <c r="W782" s="35">
        <f t="shared" si="51"/>
        <v>132006860</v>
      </c>
      <c r="X782" s="26" t="s">
        <v>1483</v>
      </c>
      <c r="Y782" s="10" t="s">
        <v>81</v>
      </c>
      <c r="Z782" s="147">
        <v>2019011000081</v>
      </c>
      <c r="AA782" s="147" t="s">
        <v>79</v>
      </c>
      <c r="AB782" s="10" t="str">
        <f t="shared" si="49"/>
        <v>3299060</v>
      </c>
      <c r="AC782" s="10"/>
      <c r="AD782" s="10" t="s">
        <v>104</v>
      </c>
      <c r="AE782" s="3"/>
      <c r="AF782" s="3"/>
      <c r="AG782" s="3"/>
      <c r="AH782" s="3"/>
      <c r="AI782" s="3"/>
      <c r="AJ782" s="3"/>
      <c r="AK782" s="3"/>
      <c r="AL782" s="3"/>
      <c r="AM782" s="3"/>
      <c r="AN782" s="3"/>
      <c r="AO782" s="3"/>
      <c r="AP782" s="3"/>
      <c r="AQ782" s="3"/>
      <c r="AR782" s="3"/>
    </row>
    <row r="783" spans="1:44" ht="51" customHeight="1" x14ac:dyDescent="0.3">
      <c r="A783" s="9" t="s">
        <v>0</v>
      </c>
      <c r="B783" s="9" t="e">
        <f>VLOOKUP(#REF!,[1]Dpto!$G$2:$I$1125,2,FALSE)</f>
        <v>#REF!</v>
      </c>
      <c r="C783" s="9" t="str">
        <f>VLOOKUP(X783,[1]Proyectos!$B$2:$D$3,3,FALSE)</f>
        <v>FORTA</v>
      </c>
      <c r="D783" s="9" t="e">
        <f>VLOOKUP(#REF!,[1]Proyectos!$D$6:$E$9,2,FALSE)</f>
        <v>#REF!</v>
      </c>
      <c r="E783" s="9" t="e">
        <f>VLOOKUP(#REF!,[1]Proyectos!$B$12:$C$22,2,FALSE)</f>
        <v>#REF!</v>
      </c>
      <c r="F783" s="9" t="e">
        <f>VLOOKUP(#REF!,[1]Indi!$B$9:$C$36,2,FALSE)</f>
        <v>#REF!</v>
      </c>
      <c r="G783" s="9" t="str">
        <f>+IFERROR(IF(D783="MISIONAL",VLOOKUP(#REF!,[1]Actividades!$B$12:$C$25,2,FALSE),IF(D783="TASAS",VLOOKUP(#REF!,[1]Actividades!$B$26:$C$34,2,FALSE),IF(D783="MIPG",VLOOKUP(#REF!,[1]Actividades!$B$35:$C$41,2,FALSE),IF(D783="INFRA",VLOOKUP(#REF!,[1]Actividades!$B$42:$C$44,2,FALSE),"")))),"")</f>
        <v/>
      </c>
      <c r="H783" s="3"/>
      <c r="I783" s="7" t="s">
        <v>1747</v>
      </c>
      <c r="J783" s="10" t="s">
        <v>663</v>
      </c>
      <c r="K783" s="7" t="s">
        <v>125</v>
      </c>
      <c r="L783" s="7" t="s">
        <v>146</v>
      </c>
      <c r="M783" s="7" t="s">
        <v>103</v>
      </c>
      <c r="N783" s="7" t="s">
        <v>466</v>
      </c>
      <c r="O783" s="7" t="s">
        <v>7</v>
      </c>
      <c r="P783" s="10" t="s">
        <v>6</v>
      </c>
      <c r="Q783" s="146">
        <v>110092871</v>
      </c>
      <c r="R783" s="35"/>
      <c r="S783" s="8"/>
      <c r="T783" s="8"/>
      <c r="U783" s="8"/>
      <c r="V783" s="35">
        <f t="shared" si="50"/>
        <v>110092871</v>
      </c>
      <c r="W783" s="35">
        <f t="shared" si="51"/>
        <v>110092871</v>
      </c>
      <c r="X783" s="26" t="s">
        <v>1483</v>
      </c>
      <c r="Y783" s="10" t="s">
        <v>81</v>
      </c>
      <c r="Z783" s="147">
        <v>2019011000081</v>
      </c>
      <c r="AA783" s="147" t="s">
        <v>79</v>
      </c>
      <c r="AB783" s="10" t="str">
        <f t="shared" si="49"/>
        <v>3299060</v>
      </c>
      <c r="AC783" s="10"/>
      <c r="AD783" s="10" t="s">
        <v>104</v>
      </c>
      <c r="AE783" s="3"/>
      <c r="AF783" s="3"/>
      <c r="AG783" s="3"/>
      <c r="AH783" s="3"/>
      <c r="AI783" s="3"/>
      <c r="AJ783" s="3"/>
      <c r="AK783" s="3"/>
      <c r="AL783" s="3"/>
      <c r="AM783" s="3"/>
      <c r="AN783" s="3"/>
      <c r="AO783" s="3"/>
      <c r="AP783" s="3"/>
      <c r="AQ783" s="3"/>
      <c r="AR783" s="3"/>
    </row>
    <row r="784" spans="1:44" ht="51" customHeight="1" x14ac:dyDescent="0.3">
      <c r="A784" s="9" t="s">
        <v>0</v>
      </c>
      <c r="B784" s="9" t="e">
        <f>VLOOKUP(#REF!,[1]Dpto!$G$2:$I$1125,2,FALSE)</f>
        <v>#REF!</v>
      </c>
      <c r="C784" s="9" t="str">
        <f>VLOOKUP(X784,[1]Proyectos!$B$2:$D$3,3,FALSE)</f>
        <v>FORTA</v>
      </c>
      <c r="D784" s="9" t="e">
        <f>VLOOKUP(#REF!,[1]Proyectos!$D$6:$E$9,2,FALSE)</f>
        <v>#REF!</v>
      </c>
      <c r="E784" s="9" t="e">
        <f>VLOOKUP(#REF!,[1]Proyectos!$B$12:$C$22,2,FALSE)</f>
        <v>#REF!</v>
      </c>
      <c r="F784" s="9" t="e">
        <f>VLOOKUP(#REF!,[1]Indi!$B$9:$C$36,2,FALSE)</f>
        <v>#REF!</v>
      </c>
      <c r="G784" s="9" t="str">
        <f>+IFERROR(IF(D784="MISIONAL",VLOOKUP(#REF!,[1]Actividades!$B$12:$C$25,2,FALSE),IF(D784="TASAS",VLOOKUP(#REF!,[1]Actividades!$B$26:$C$34,2,FALSE),IF(D784="MIPG",VLOOKUP(#REF!,[1]Actividades!$B$35:$C$41,2,FALSE),IF(D784="INFRA",VLOOKUP(#REF!,[1]Actividades!$B$42:$C$44,2,FALSE),"")))),"")</f>
        <v/>
      </c>
      <c r="H784" s="3"/>
      <c r="I784" s="7" t="s">
        <v>1748</v>
      </c>
      <c r="J784" s="10" t="s">
        <v>663</v>
      </c>
      <c r="K784" s="7" t="s">
        <v>22</v>
      </c>
      <c r="L784" s="7" t="s">
        <v>76</v>
      </c>
      <c r="M784" s="7" t="s">
        <v>103</v>
      </c>
      <c r="N784" s="7" t="s">
        <v>466</v>
      </c>
      <c r="O784" s="7" t="s">
        <v>7</v>
      </c>
      <c r="P784" s="10" t="s">
        <v>6</v>
      </c>
      <c r="Q784" s="146">
        <v>147090180</v>
      </c>
      <c r="R784" s="35"/>
      <c r="S784" s="8">
        <v>22433767</v>
      </c>
      <c r="T784" s="8"/>
      <c r="U784" s="8"/>
      <c r="V784" s="35">
        <f>+Q784-R784+S784</f>
        <v>169523947</v>
      </c>
      <c r="W784" s="35">
        <f>+Q784-R784+S784-T784+U784</f>
        <v>169523947</v>
      </c>
      <c r="X784" s="26" t="s">
        <v>1483</v>
      </c>
      <c r="Y784" s="10" t="s">
        <v>81</v>
      </c>
      <c r="Z784" s="147">
        <v>2019011000081</v>
      </c>
      <c r="AA784" s="147" t="s">
        <v>79</v>
      </c>
      <c r="AB784" s="10" t="str">
        <f t="shared" si="49"/>
        <v>3299060</v>
      </c>
      <c r="AC784" s="10"/>
      <c r="AD784" s="10" t="s">
        <v>104</v>
      </c>
      <c r="AE784" s="3"/>
      <c r="AF784" s="3"/>
      <c r="AG784" s="3"/>
      <c r="AH784" s="3"/>
      <c r="AI784" s="3"/>
      <c r="AJ784" s="3"/>
      <c r="AK784" s="3"/>
      <c r="AL784" s="3"/>
      <c r="AM784" s="3"/>
      <c r="AN784" s="3"/>
      <c r="AO784" s="3"/>
      <c r="AP784" s="3"/>
      <c r="AQ784" s="3"/>
      <c r="AR784" s="3"/>
    </row>
    <row r="785" spans="1:44" ht="51" customHeight="1" x14ac:dyDescent="0.3">
      <c r="A785" s="9" t="s">
        <v>0</v>
      </c>
      <c r="B785" s="9" t="e">
        <f>VLOOKUP(#REF!,[1]Dpto!$G$2:$I$1125,2,FALSE)</f>
        <v>#REF!</v>
      </c>
      <c r="C785" s="9" t="str">
        <f>VLOOKUP(X785,[1]Proyectos!$B$2:$D$3,3,FALSE)</f>
        <v>FORTA</v>
      </c>
      <c r="D785" s="9" t="e">
        <f>VLOOKUP(#REF!,[1]Proyectos!$D$6:$E$9,2,FALSE)</f>
        <v>#REF!</v>
      </c>
      <c r="E785" s="9" t="e">
        <f>VLOOKUP(#REF!,[1]Proyectos!$B$12:$C$22,2,FALSE)</f>
        <v>#REF!</v>
      </c>
      <c r="F785" s="9" t="e">
        <f>VLOOKUP(#REF!,[1]Indi!$B$9:$C$36,2,FALSE)</f>
        <v>#REF!</v>
      </c>
      <c r="G785" s="9" t="str">
        <f>+IFERROR(IF(D785="MISIONAL",VLOOKUP(#REF!,[1]Actividades!$B$12:$C$25,2,FALSE),IF(D785="TASAS",VLOOKUP(#REF!,[1]Actividades!$B$26:$C$34,2,FALSE),IF(D785="MIPG",VLOOKUP(#REF!,[1]Actividades!$B$35:$C$41,2,FALSE),IF(D785="INFRA",VLOOKUP(#REF!,[1]Actividades!$B$42:$C$44,2,FALSE),"")))),"")</f>
        <v/>
      </c>
      <c r="H785" s="3"/>
      <c r="I785" s="209" t="s">
        <v>1749</v>
      </c>
      <c r="J785" s="10" t="s">
        <v>663</v>
      </c>
      <c r="K785" s="7" t="s">
        <v>178</v>
      </c>
      <c r="L785" s="7" t="s">
        <v>190</v>
      </c>
      <c r="M785" s="7" t="s">
        <v>103</v>
      </c>
      <c r="N785" s="7" t="s">
        <v>466</v>
      </c>
      <c r="O785" s="7" t="s">
        <v>7</v>
      </c>
      <c r="P785" s="10" t="s">
        <v>6</v>
      </c>
      <c r="Q785" s="146">
        <v>125672360</v>
      </c>
      <c r="R785" s="35"/>
      <c r="S785" s="8"/>
      <c r="T785" s="8"/>
      <c r="U785" s="8"/>
      <c r="V785" s="35">
        <f t="shared" si="50"/>
        <v>125672360</v>
      </c>
      <c r="W785" s="35">
        <f t="shared" si="51"/>
        <v>125672360</v>
      </c>
      <c r="X785" s="26" t="s">
        <v>1483</v>
      </c>
      <c r="Y785" s="10" t="s">
        <v>81</v>
      </c>
      <c r="Z785" s="147">
        <v>2019011000081</v>
      </c>
      <c r="AA785" s="147" t="s">
        <v>79</v>
      </c>
      <c r="AB785" s="10" t="str">
        <f t="shared" si="49"/>
        <v>3299060</v>
      </c>
      <c r="AC785" s="10"/>
      <c r="AD785" s="10" t="s">
        <v>104</v>
      </c>
      <c r="AE785" s="3"/>
      <c r="AF785" s="3"/>
      <c r="AG785" s="3"/>
      <c r="AH785" s="3"/>
      <c r="AI785" s="3"/>
      <c r="AJ785" s="3"/>
      <c r="AK785" s="3"/>
      <c r="AL785" s="3"/>
      <c r="AM785" s="3"/>
      <c r="AN785" s="3"/>
      <c r="AO785" s="3"/>
      <c r="AP785" s="3"/>
      <c r="AQ785" s="3"/>
      <c r="AR785" s="3"/>
    </row>
    <row r="786" spans="1:44" ht="51" customHeight="1" x14ac:dyDescent="0.3">
      <c r="A786" s="9"/>
      <c r="B786" s="9"/>
      <c r="C786" s="9"/>
      <c r="D786" s="9"/>
      <c r="E786" s="9"/>
      <c r="F786" s="9"/>
      <c r="G786" s="9"/>
      <c r="H786" s="3"/>
      <c r="I786" s="7" t="s">
        <v>1750</v>
      </c>
      <c r="J786" s="10" t="s">
        <v>663</v>
      </c>
      <c r="K786" s="7" t="s">
        <v>152</v>
      </c>
      <c r="L786" s="7" t="s">
        <v>162</v>
      </c>
      <c r="M786" s="7" t="s">
        <v>103</v>
      </c>
      <c r="N786" s="7" t="s">
        <v>466</v>
      </c>
      <c r="O786" s="7" t="s">
        <v>7</v>
      </c>
      <c r="P786" s="10" t="s">
        <v>6</v>
      </c>
      <c r="Q786" s="146">
        <v>91085990</v>
      </c>
      <c r="R786" s="35"/>
      <c r="S786" s="8"/>
      <c r="T786" s="8"/>
      <c r="U786" s="8"/>
      <c r="V786" s="35">
        <f t="shared" si="50"/>
        <v>91085990</v>
      </c>
      <c r="W786" s="35">
        <f t="shared" si="51"/>
        <v>91085990</v>
      </c>
      <c r="X786" s="26" t="s">
        <v>1483</v>
      </c>
      <c r="Y786" s="10" t="s">
        <v>81</v>
      </c>
      <c r="Z786" s="147">
        <v>2019011000081</v>
      </c>
      <c r="AA786" s="147" t="s">
        <v>79</v>
      </c>
      <c r="AB786" s="10" t="str">
        <f t="shared" si="49"/>
        <v>3299060</v>
      </c>
      <c r="AC786" s="10"/>
      <c r="AD786" s="10" t="s">
        <v>104</v>
      </c>
      <c r="AE786" s="3"/>
      <c r="AF786" s="3"/>
      <c r="AG786" s="3"/>
      <c r="AH786" s="3"/>
      <c r="AI786" s="3"/>
      <c r="AJ786" s="3"/>
      <c r="AK786" s="3"/>
      <c r="AL786" s="3"/>
      <c r="AM786" s="3"/>
      <c r="AN786" s="3"/>
      <c r="AO786" s="3"/>
      <c r="AP786" s="3"/>
      <c r="AQ786" s="3"/>
      <c r="AR786" s="3"/>
    </row>
    <row r="787" spans="1:44" ht="51" customHeight="1" x14ac:dyDescent="0.3">
      <c r="A787" s="9"/>
      <c r="B787" s="9"/>
      <c r="C787" s="9"/>
      <c r="D787" s="9"/>
      <c r="E787" s="9"/>
      <c r="F787" s="9"/>
      <c r="G787" s="9"/>
      <c r="H787" s="3"/>
      <c r="I787" s="7" t="s">
        <v>1488</v>
      </c>
      <c r="J787" s="145" t="s">
        <v>464</v>
      </c>
      <c r="K787" s="10" t="s">
        <v>10</v>
      </c>
      <c r="L787" s="7" t="s">
        <v>1489</v>
      </c>
      <c r="M787" s="7" t="s">
        <v>103</v>
      </c>
      <c r="N787" s="7" t="s">
        <v>466</v>
      </c>
      <c r="O787" s="7" t="s">
        <v>7</v>
      </c>
      <c r="P787" s="7" t="s">
        <v>6</v>
      </c>
      <c r="Q787" s="146">
        <v>100000000</v>
      </c>
      <c r="R787" s="146">
        <v>72000000</v>
      </c>
      <c r="S787" s="8"/>
      <c r="T787" s="8"/>
      <c r="U787" s="8"/>
      <c r="V787" s="35">
        <f t="shared" ref="V787" si="52">+Q787-R787+S787</f>
        <v>28000000</v>
      </c>
      <c r="W787" s="35">
        <f t="shared" ref="W787" si="53">+Q787-R787+S787-T787+U787</f>
        <v>28000000</v>
      </c>
      <c r="X787" s="26" t="s">
        <v>1483</v>
      </c>
      <c r="Y787" s="10" t="s">
        <v>81</v>
      </c>
      <c r="Z787" s="147">
        <v>2019011000081</v>
      </c>
      <c r="AA787" s="147" t="s">
        <v>335</v>
      </c>
      <c r="AB787" s="10" t="str">
        <f t="shared" si="49"/>
        <v>3299058</v>
      </c>
      <c r="AC787" s="10"/>
      <c r="AD787" s="147" t="s">
        <v>331</v>
      </c>
      <c r="AE787" s="3"/>
      <c r="AF787" s="3"/>
      <c r="AG787" s="3"/>
      <c r="AH787" s="3"/>
      <c r="AI787" s="3"/>
      <c r="AJ787" s="3"/>
      <c r="AK787" s="3"/>
      <c r="AL787" s="3"/>
      <c r="AM787" s="3"/>
      <c r="AN787" s="3"/>
      <c r="AO787" s="3"/>
      <c r="AP787" s="3"/>
      <c r="AQ787" s="3"/>
      <c r="AR787" s="3"/>
    </row>
    <row r="788" spans="1:44" ht="51" customHeight="1" x14ac:dyDescent="0.3">
      <c r="A788" s="9"/>
      <c r="B788" s="9"/>
      <c r="C788" s="9"/>
      <c r="D788" s="9"/>
      <c r="E788" s="9"/>
      <c r="F788" s="9"/>
      <c r="G788" s="9"/>
      <c r="H788" s="3"/>
      <c r="I788" s="7" t="s">
        <v>1751</v>
      </c>
      <c r="J788" s="145" t="s">
        <v>464</v>
      </c>
      <c r="K788" s="7" t="s">
        <v>10</v>
      </c>
      <c r="L788" s="7" t="s">
        <v>1489</v>
      </c>
      <c r="M788" s="7" t="s">
        <v>103</v>
      </c>
      <c r="N788" s="7" t="s">
        <v>466</v>
      </c>
      <c r="O788" s="7" t="s">
        <v>7</v>
      </c>
      <c r="P788" s="10" t="s">
        <v>6</v>
      </c>
      <c r="Q788" s="146">
        <v>5279371259</v>
      </c>
      <c r="R788" s="242">
        <v>22433767</v>
      </c>
      <c r="S788" s="8"/>
      <c r="T788" s="8"/>
      <c r="U788" s="8"/>
      <c r="V788" s="35">
        <f t="shared" si="50"/>
        <v>5256937492</v>
      </c>
      <c r="W788" s="35">
        <f t="shared" si="51"/>
        <v>5256937492</v>
      </c>
      <c r="X788" s="26" t="s">
        <v>1483</v>
      </c>
      <c r="Y788" s="10" t="s">
        <v>81</v>
      </c>
      <c r="Z788" s="147">
        <v>2019011000081</v>
      </c>
      <c r="AA788" s="147" t="s">
        <v>79</v>
      </c>
      <c r="AB788" s="10" t="str">
        <f t="shared" si="49"/>
        <v>3299060</v>
      </c>
      <c r="AC788" s="10"/>
      <c r="AD788" s="10" t="s">
        <v>104</v>
      </c>
      <c r="AE788" s="3"/>
      <c r="AF788" s="3"/>
      <c r="AG788" s="3"/>
      <c r="AH788" s="3"/>
      <c r="AI788" s="3"/>
      <c r="AJ788" s="3"/>
      <c r="AK788" s="3"/>
      <c r="AL788" s="3"/>
      <c r="AM788" s="3"/>
      <c r="AN788" s="3"/>
      <c r="AO788" s="3"/>
      <c r="AP788" s="3"/>
      <c r="AQ788" s="3"/>
      <c r="AR788" s="3"/>
    </row>
    <row r="789" spans="1:44" ht="51" customHeight="1" x14ac:dyDescent="0.3">
      <c r="A789" s="9" t="s">
        <v>0</v>
      </c>
      <c r="B789" s="9" t="e">
        <f>VLOOKUP(#REF!,[1]Dpto!$G$2:$I$1125,2,FALSE)</f>
        <v>#REF!</v>
      </c>
      <c r="C789" s="9" t="str">
        <f>VLOOKUP(X789,[1]Proyectos!$B$2:$D$3,3,FALSE)</f>
        <v>CONSER</v>
      </c>
      <c r="D789" s="9" t="e">
        <f>VLOOKUP(#REF!,[1]Proyectos!$D$6:$E$9,2,FALSE)</f>
        <v>#REF!</v>
      </c>
      <c r="E789" s="9" t="e">
        <f>VLOOKUP(#REF!,[1]Proyectos!$B$12:$C$22,2,FALSE)</f>
        <v>#REF!</v>
      </c>
      <c r="F789" s="9" t="e">
        <f>VLOOKUP(#REF!,[1]Indi!$B$9:$C$36,2,FALSE)</f>
        <v>#REF!</v>
      </c>
      <c r="G789" s="9" t="str">
        <f>+IFERROR(IF(D789="MISIONAL",VLOOKUP(#REF!,[1]Actividades!$B$12:$C$25,2,FALSE),IF(D789="TASAS",VLOOKUP(#REF!,[1]Actividades!$B$26:$C$34,2,FALSE),IF(D789="MIPG",VLOOKUP(#REF!,[1]Actividades!$B$35:$C$41,2,FALSE),IF(D789="INFRA",VLOOKUP(#REF!,[1]Actividades!$B$42:$C$44,2,FALSE),"")))),"")</f>
        <v/>
      </c>
      <c r="H789" s="3"/>
      <c r="I789" s="7" t="s">
        <v>1251</v>
      </c>
      <c r="J789" s="145" t="s">
        <v>464</v>
      </c>
      <c r="K789" s="7" t="s">
        <v>10</v>
      </c>
      <c r="L789" s="7" t="s">
        <v>1252</v>
      </c>
      <c r="M789" s="7" t="s">
        <v>13</v>
      </c>
      <c r="N789" s="7" t="s">
        <v>467</v>
      </c>
      <c r="O789" s="7" t="s">
        <v>7</v>
      </c>
      <c r="P789" s="10" t="s">
        <v>6</v>
      </c>
      <c r="Q789" s="146">
        <v>1523280000</v>
      </c>
      <c r="R789" s="35"/>
      <c r="S789" s="8"/>
      <c r="T789" s="8"/>
      <c r="U789" s="8"/>
      <c r="V789" s="35">
        <f t="shared" si="50"/>
        <v>1523280000</v>
      </c>
      <c r="W789" s="35">
        <f t="shared" si="51"/>
        <v>1523280000</v>
      </c>
      <c r="X789" s="26" t="s">
        <v>465</v>
      </c>
      <c r="Y789" s="10" t="s">
        <v>19</v>
      </c>
      <c r="Z789" s="147">
        <v>202300000000060</v>
      </c>
      <c r="AA789" s="147" t="s">
        <v>30</v>
      </c>
      <c r="AB789" s="10" t="str">
        <f t="shared" si="49"/>
        <v>3202008</v>
      </c>
      <c r="AC789" s="10"/>
      <c r="AD789" s="10" t="s">
        <v>135</v>
      </c>
      <c r="AE789" s="3"/>
      <c r="AF789" s="3"/>
      <c r="AG789" s="3"/>
      <c r="AH789" s="3"/>
      <c r="AI789" s="3"/>
      <c r="AJ789" s="3"/>
      <c r="AK789" s="3"/>
      <c r="AL789" s="3"/>
      <c r="AM789" s="3"/>
      <c r="AN789" s="3"/>
      <c r="AO789" s="3"/>
      <c r="AP789" s="3"/>
      <c r="AQ789" s="3"/>
      <c r="AR789" s="3"/>
    </row>
    <row r="790" spans="1:44" ht="51" customHeight="1" x14ac:dyDescent="0.3">
      <c r="A790" s="9" t="s">
        <v>0</v>
      </c>
      <c r="B790" s="9" t="e">
        <f>VLOOKUP(#REF!,[1]Dpto!$G$2:$I$1125,2,FALSE)</f>
        <v>#REF!</v>
      </c>
      <c r="C790" s="9" t="str">
        <f>VLOOKUP(X790,[1]Proyectos!$B$2:$D$3,3,FALSE)</f>
        <v>FORTA</v>
      </c>
      <c r="D790" s="9" t="e">
        <f>VLOOKUP(#REF!,[1]Proyectos!$D$6:$E$9,2,FALSE)</f>
        <v>#REF!</v>
      </c>
      <c r="E790" s="9" t="e">
        <f>VLOOKUP(#REF!,[1]Proyectos!$B$12:$C$22,2,FALSE)</f>
        <v>#REF!</v>
      </c>
      <c r="F790" s="9" t="e">
        <f>VLOOKUP(#REF!,[1]Indi!$B$9:$C$36,2,FALSE)</f>
        <v>#REF!</v>
      </c>
      <c r="G790" s="9" t="str">
        <f>+IFERROR(IF(D790="MISIONAL",VLOOKUP(#REF!,[1]Actividades!$B$12:$C$25,2,FALSE),IF(D790="TASAS",VLOOKUP(#REF!,[1]Actividades!$B$26:$C$34,2,FALSE),IF(D790="MIPG",VLOOKUP(#REF!,[1]Actividades!$B$35:$C$41,2,FALSE),IF(D790="INFRA",VLOOKUP(#REF!,[1]Actividades!$B$42:$C$44,2,FALSE),"")))),"")</f>
        <v/>
      </c>
      <c r="H790" s="3"/>
      <c r="I790" s="7" t="s">
        <v>1846</v>
      </c>
      <c r="J790" s="145" t="s">
        <v>464</v>
      </c>
      <c r="K790" s="7" t="s">
        <v>1253</v>
      </c>
      <c r="L790" s="7" t="s">
        <v>106</v>
      </c>
      <c r="M790" s="7" t="s">
        <v>103</v>
      </c>
      <c r="N790" s="10" t="s">
        <v>466</v>
      </c>
      <c r="O790" s="149" t="s">
        <v>7</v>
      </c>
      <c r="P790" s="149" t="s">
        <v>6</v>
      </c>
      <c r="Q790" s="146">
        <v>1747276000</v>
      </c>
      <c r="R790" s="35"/>
      <c r="S790" s="8"/>
      <c r="T790" s="8"/>
      <c r="U790" s="8"/>
      <c r="V790" s="35">
        <f t="shared" si="50"/>
        <v>1747276000</v>
      </c>
      <c r="W790" s="35">
        <f t="shared" si="51"/>
        <v>1747276000</v>
      </c>
      <c r="X790" s="26" t="s">
        <v>1483</v>
      </c>
      <c r="Y790" s="10" t="s">
        <v>81</v>
      </c>
      <c r="Z790" s="147">
        <v>2019011000081</v>
      </c>
      <c r="AA790" s="147" t="s">
        <v>149</v>
      </c>
      <c r="AB790" s="10" t="str">
        <f t="shared" si="49"/>
        <v>3299054</v>
      </c>
      <c r="AC790" s="10"/>
      <c r="AD790" s="10" t="s">
        <v>1255</v>
      </c>
      <c r="AE790" s="3"/>
      <c r="AF790" s="3"/>
      <c r="AG790" s="3"/>
      <c r="AH790" s="3"/>
      <c r="AI790" s="3"/>
      <c r="AJ790" s="3"/>
      <c r="AK790" s="3"/>
      <c r="AL790" s="3"/>
      <c r="AM790" s="3"/>
      <c r="AN790" s="3"/>
      <c r="AO790" s="3"/>
      <c r="AP790" s="3"/>
      <c r="AQ790" s="3"/>
      <c r="AR790" s="3"/>
    </row>
    <row r="791" spans="1:44" ht="51" customHeight="1" x14ac:dyDescent="0.3">
      <c r="A791" s="9" t="s">
        <v>0</v>
      </c>
      <c r="B791" s="9" t="e">
        <f>VLOOKUP(#REF!,[1]Dpto!$G$2:$I$1125,2,FALSE)</f>
        <v>#REF!</v>
      </c>
      <c r="C791" s="9" t="str">
        <f>VLOOKUP(X791,[1]Proyectos!$B$2:$D$3,3,FALSE)</f>
        <v>FORTA</v>
      </c>
      <c r="D791" s="9" t="e">
        <f>VLOOKUP(#REF!,[1]Proyectos!$D$6:$E$9,2,FALSE)</f>
        <v>#REF!</v>
      </c>
      <c r="E791" s="9" t="e">
        <f>VLOOKUP(#REF!,[1]Proyectos!$B$12:$C$22,2,FALSE)</f>
        <v>#REF!</v>
      </c>
      <c r="F791" s="9" t="e">
        <f>VLOOKUP(#REF!,[1]Indi!$B$9:$C$36,2,FALSE)</f>
        <v>#REF!</v>
      </c>
      <c r="G791" s="9" t="str">
        <f>+IFERROR(IF(D791="MISIONAL",VLOOKUP(#REF!,[1]Actividades!$B$12:$C$25,2,FALSE),IF(D791="TASAS",VLOOKUP(#REF!,[1]Actividades!$B$26:$C$34,2,FALSE),IF(D791="MIPG",VLOOKUP(#REF!,[1]Actividades!$B$35:$C$41,2,FALSE),IF(D791="INFRA",VLOOKUP(#REF!,[1]Actividades!$B$42:$C$44,2,FALSE),"")))),"")</f>
        <v/>
      </c>
      <c r="H791" s="3"/>
      <c r="I791" s="7" t="s">
        <v>1256</v>
      </c>
      <c r="J791" s="145" t="s">
        <v>464</v>
      </c>
      <c r="K791" s="7" t="s">
        <v>1253</v>
      </c>
      <c r="L791" s="7" t="s">
        <v>122</v>
      </c>
      <c r="M791" s="7" t="s">
        <v>103</v>
      </c>
      <c r="N791" s="10" t="s">
        <v>466</v>
      </c>
      <c r="O791" s="7" t="s">
        <v>7</v>
      </c>
      <c r="P791" s="7" t="s">
        <v>6</v>
      </c>
      <c r="Q791" s="146">
        <v>527340000</v>
      </c>
      <c r="R791" s="35"/>
      <c r="S791" s="8"/>
      <c r="T791" s="8"/>
      <c r="U791" s="8"/>
      <c r="V791" s="35">
        <f t="shared" si="50"/>
        <v>527340000</v>
      </c>
      <c r="W791" s="35">
        <f t="shared" si="51"/>
        <v>527340000</v>
      </c>
      <c r="X791" s="26" t="s">
        <v>1483</v>
      </c>
      <c r="Y791" s="10" t="s">
        <v>81</v>
      </c>
      <c r="Z791" s="147">
        <v>2019011000081</v>
      </c>
      <c r="AA791" s="147" t="s">
        <v>79</v>
      </c>
      <c r="AB791" s="10" t="str">
        <f t="shared" si="49"/>
        <v>3299060</v>
      </c>
      <c r="AC791" s="10"/>
      <c r="AD791" s="10" t="s">
        <v>267</v>
      </c>
      <c r="AE791" s="3"/>
      <c r="AF791" s="3"/>
      <c r="AG791" s="3"/>
      <c r="AH791" s="3"/>
      <c r="AI791" s="3"/>
      <c r="AJ791" s="3"/>
      <c r="AK791" s="3"/>
      <c r="AL791" s="3"/>
      <c r="AM791" s="3"/>
      <c r="AN791" s="3"/>
      <c r="AO791" s="3"/>
      <c r="AP791" s="3"/>
      <c r="AQ791" s="3"/>
      <c r="AR791" s="3"/>
    </row>
    <row r="792" spans="1:44" ht="51" customHeight="1" x14ac:dyDescent="0.3">
      <c r="A792" s="9" t="s">
        <v>0</v>
      </c>
      <c r="B792" s="9" t="e">
        <f>VLOOKUP(#REF!,[1]Dpto!$G$2:$I$1125,2,FALSE)</f>
        <v>#REF!</v>
      </c>
      <c r="C792" s="9" t="str">
        <f>VLOOKUP(X792,[1]Proyectos!$B$2:$D$3,3,FALSE)</f>
        <v>CONSER</v>
      </c>
      <c r="D792" s="9" t="e">
        <f>VLOOKUP(#REF!,[1]Proyectos!$D$6:$E$9,2,FALSE)</f>
        <v>#REF!</v>
      </c>
      <c r="E792" s="9" t="e">
        <f>VLOOKUP(#REF!,[1]Proyectos!$B$12:$C$22,2,FALSE)</f>
        <v>#REF!</v>
      </c>
      <c r="F792" s="9" t="e">
        <f>VLOOKUP(#REF!,[1]Indi!$B$9:$C$36,2,FALSE)</f>
        <v>#REF!</v>
      </c>
      <c r="G792" s="9" t="str">
        <f>+IFERROR(IF(D792="MISIONAL",VLOOKUP(#REF!,[1]Actividades!$B$12:$C$25,2,FALSE),IF(D792="TASAS",VLOOKUP(#REF!,[1]Actividades!$B$26:$C$34,2,FALSE),IF(D792="MIPG",VLOOKUP(#REF!,[1]Actividades!$B$35:$C$41,2,FALSE),IF(D792="INFRA",VLOOKUP(#REF!,[1]Actividades!$B$42:$C$44,2,FALSE),"")))),"")</f>
        <v/>
      </c>
      <c r="H792" s="3"/>
      <c r="I792" s="7" t="s">
        <v>1752</v>
      </c>
      <c r="J792" s="10" t="s">
        <v>663</v>
      </c>
      <c r="K792" s="10" t="s">
        <v>22</v>
      </c>
      <c r="L792" s="152" t="s">
        <v>76</v>
      </c>
      <c r="M792" s="7" t="s">
        <v>103</v>
      </c>
      <c r="N792" s="7" t="s">
        <v>466</v>
      </c>
      <c r="O792" s="10" t="s">
        <v>7</v>
      </c>
      <c r="P792" s="7" t="s">
        <v>6</v>
      </c>
      <c r="Q792" s="146">
        <v>151404000</v>
      </c>
      <c r="R792" s="35"/>
      <c r="S792" s="8"/>
      <c r="T792" s="8"/>
      <c r="U792" s="8"/>
      <c r="V792" s="35">
        <f t="shared" si="50"/>
        <v>151404000</v>
      </c>
      <c r="W792" s="35">
        <f t="shared" si="51"/>
        <v>151404000</v>
      </c>
      <c r="X792" s="26" t="s">
        <v>465</v>
      </c>
      <c r="Y792" s="10" t="s">
        <v>19</v>
      </c>
      <c r="Z792" s="147">
        <v>202300000000060</v>
      </c>
      <c r="AA792" s="147" t="s">
        <v>30</v>
      </c>
      <c r="AB792" s="10" t="str">
        <f t="shared" si="49"/>
        <v>3202008</v>
      </c>
      <c r="AC792" s="10"/>
      <c r="AD792" s="147" t="s">
        <v>191</v>
      </c>
      <c r="AE792" s="3"/>
      <c r="AF792" s="3"/>
      <c r="AG792" s="3"/>
      <c r="AH792" s="3"/>
      <c r="AI792" s="3"/>
      <c r="AJ792" s="3"/>
      <c r="AK792" s="3"/>
      <c r="AL792" s="3"/>
      <c r="AM792" s="3"/>
      <c r="AN792" s="3"/>
      <c r="AO792" s="3"/>
      <c r="AP792" s="3"/>
      <c r="AQ792" s="3"/>
      <c r="AR792" s="3"/>
    </row>
    <row r="793" spans="1:44" ht="51" customHeight="1" x14ac:dyDescent="0.3">
      <c r="A793" s="9" t="s">
        <v>0</v>
      </c>
      <c r="B793" s="9" t="e">
        <f>VLOOKUP(#REF!,[1]Dpto!$G$2:$I$1125,2,FALSE)</f>
        <v>#REF!</v>
      </c>
      <c r="C793" s="9" t="str">
        <f>VLOOKUP(X793,[1]Proyectos!$B$2:$D$3,3,FALSE)</f>
        <v>CONSER</v>
      </c>
      <c r="D793" s="9" t="e">
        <f>VLOOKUP(#REF!,[1]Proyectos!$D$6:$E$9,2,FALSE)</f>
        <v>#REF!</v>
      </c>
      <c r="E793" s="9" t="e">
        <f>VLOOKUP(#REF!,[1]Proyectos!$B$12:$C$22,2,FALSE)</f>
        <v>#REF!</v>
      </c>
      <c r="F793" s="9" t="e">
        <f>VLOOKUP(#REF!,[1]Indi!$B$9:$C$36,2,FALSE)</f>
        <v>#REF!</v>
      </c>
      <c r="G793" s="9" t="str">
        <f>+IFERROR(IF(D793="MISIONAL",VLOOKUP(#REF!,[1]Actividades!$B$12:$C$25,2,FALSE),IF(D793="TASAS",VLOOKUP(#REF!,[1]Actividades!$B$26:$C$34,2,FALSE),IF(D793="MIPG",VLOOKUP(#REF!,[1]Actividades!$B$35:$C$41,2,FALSE),IF(D793="INFRA",VLOOKUP(#REF!,[1]Actividades!$B$42:$C$44,2,FALSE),"")))),"")</f>
        <v/>
      </c>
      <c r="H793" s="3"/>
      <c r="I793" s="7" t="s">
        <v>1258</v>
      </c>
      <c r="J793" s="10" t="s">
        <v>663</v>
      </c>
      <c r="K793" s="10" t="s">
        <v>22</v>
      </c>
      <c r="L793" s="152" t="s">
        <v>76</v>
      </c>
      <c r="M793" s="7" t="s">
        <v>13</v>
      </c>
      <c r="N793" s="7" t="s">
        <v>467</v>
      </c>
      <c r="O793" s="10" t="s">
        <v>7</v>
      </c>
      <c r="P793" s="7" t="s">
        <v>6</v>
      </c>
      <c r="Q793" s="146">
        <v>482000000</v>
      </c>
      <c r="R793" s="35"/>
      <c r="S793" s="8"/>
      <c r="T793" s="8"/>
      <c r="U793" s="8"/>
      <c r="V793" s="35">
        <f t="shared" si="50"/>
        <v>482000000</v>
      </c>
      <c r="W793" s="35">
        <f t="shared" si="51"/>
        <v>482000000</v>
      </c>
      <c r="X793" s="26" t="s">
        <v>465</v>
      </c>
      <c r="Y793" s="10" t="s">
        <v>19</v>
      </c>
      <c r="Z793" s="147">
        <v>202300000000060</v>
      </c>
      <c r="AA793" s="147" t="s">
        <v>30</v>
      </c>
      <c r="AB793" s="10" t="str">
        <f t="shared" si="49"/>
        <v>3202008</v>
      </c>
      <c r="AC793" s="10"/>
      <c r="AD793" s="147" t="s">
        <v>191</v>
      </c>
      <c r="AE793" s="3"/>
      <c r="AF793" s="3"/>
      <c r="AG793" s="3"/>
      <c r="AH793" s="3"/>
      <c r="AI793" s="3"/>
      <c r="AJ793" s="3"/>
      <c r="AK793" s="3"/>
      <c r="AL793" s="3"/>
      <c r="AM793" s="3"/>
      <c r="AN793" s="3"/>
      <c r="AO793" s="3"/>
      <c r="AP793" s="3"/>
      <c r="AQ793" s="3"/>
      <c r="AR793" s="3"/>
    </row>
    <row r="794" spans="1:44" ht="51" customHeight="1" x14ac:dyDescent="0.3">
      <c r="A794" s="9" t="s">
        <v>0</v>
      </c>
      <c r="B794" s="9" t="e">
        <f>VLOOKUP(#REF!,[1]Dpto!$G$2:$I$1125,2,FALSE)</f>
        <v>#REF!</v>
      </c>
      <c r="C794" s="9" t="str">
        <f>VLOOKUP(X794,[1]Proyectos!$B$2:$D$3,3,FALSE)</f>
        <v>CONSER</v>
      </c>
      <c r="D794" s="9" t="e">
        <f>VLOOKUP(#REF!,[1]Proyectos!$D$6:$E$9,2,FALSE)</f>
        <v>#REF!</v>
      </c>
      <c r="E794" s="9" t="e">
        <f>VLOOKUP(#REF!,[1]Proyectos!$B$12:$C$22,2,FALSE)</f>
        <v>#REF!</v>
      </c>
      <c r="F794" s="9" t="e">
        <f>VLOOKUP(#REF!,[1]Indi!$B$9:$C$36,2,FALSE)</f>
        <v>#REF!</v>
      </c>
      <c r="G794" s="9" t="str">
        <f>+IFERROR(IF(D794="MISIONAL",VLOOKUP(#REF!,[1]Actividades!$B$12:$C$25,2,FALSE),IF(D794="TASAS",VLOOKUP(#REF!,[1]Actividades!$B$26:$C$34,2,FALSE),IF(D794="MIPG",VLOOKUP(#REF!,[1]Actividades!$B$35:$C$41,2,FALSE),IF(D794="INFRA",VLOOKUP(#REF!,[1]Actividades!$B$42:$C$44,2,FALSE),"")))),"")</f>
        <v/>
      </c>
      <c r="H794" s="3"/>
      <c r="I794" s="7" t="s">
        <v>1259</v>
      </c>
      <c r="J794" s="10" t="s">
        <v>663</v>
      </c>
      <c r="K794" s="10" t="s">
        <v>22</v>
      </c>
      <c r="L794" s="152" t="s">
        <v>76</v>
      </c>
      <c r="M794" s="7" t="s">
        <v>8</v>
      </c>
      <c r="N794" s="7" t="s">
        <v>467</v>
      </c>
      <c r="O794" s="10" t="s">
        <v>7</v>
      </c>
      <c r="P794" s="7" t="s">
        <v>6</v>
      </c>
      <c r="Q794" s="146">
        <v>44268000</v>
      </c>
      <c r="R794" s="35"/>
      <c r="S794" s="8">
        <v>35500</v>
      </c>
      <c r="T794" s="8"/>
      <c r="U794" s="8"/>
      <c r="V794" s="35">
        <f t="shared" si="50"/>
        <v>44303500</v>
      </c>
      <c r="W794" s="35">
        <f t="shared" si="51"/>
        <v>44303500</v>
      </c>
      <c r="X794" s="26" t="s">
        <v>465</v>
      </c>
      <c r="Y794" s="10" t="s">
        <v>19</v>
      </c>
      <c r="Z794" s="147">
        <v>202300000000060</v>
      </c>
      <c r="AA794" s="147" t="s">
        <v>30</v>
      </c>
      <c r="AB794" s="10" t="str">
        <f t="shared" si="49"/>
        <v>3202008</v>
      </c>
      <c r="AC794" s="10"/>
      <c r="AD794" s="147" t="s">
        <v>191</v>
      </c>
      <c r="AE794" s="3"/>
      <c r="AF794" s="3"/>
      <c r="AG794" s="3"/>
      <c r="AH794" s="3"/>
      <c r="AI794" s="3"/>
      <c r="AJ794" s="3"/>
      <c r="AK794" s="3"/>
      <c r="AL794" s="3"/>
      <c r="AM794" s="3"/>
      <c r="AN794" s="3"/>
      <c r="AO794" s="3"/>
      <c r="AP794" s="3"/>
      <c r="AQ794" s="3"/>
      <c r="AR794" s="3"/>
    </row>
    <row r="795" spans="1:44" ht="51" customHeight="1" x14ac:dyDescent="0.3">
      <c r="A795" s="9" t="s">
        <v>0</v>
      </c>
      <c r="B795" s="9" t="e">
        <f>VLOOKUP(#REF!,[1]Dpto!$G$2:$I$1125,2,FALSE)</f>
        <v>#REF!</v>
      </c>
      <c r="C795" s="9" t="str">
        <f>VLOOKUP(X795,[1]Proyectos!$B$2:$D$3,3,FALSE)</f>
        <v>CONSER</v>
      </c>
      <c r="D795" s="9" t="e">
        <f>VLOOKUP(#REF!,[1]Proyectos!$D$6:$E$9,2,FALSE)</f>
        <v>#REF!</v>
      </c>
      <c r="E795" s="9" t="e">
        <f>VLOOKUP(#REF!,[1]Proyectos!$B$12:$C$22,2,FALSE)</f>
        <v>#REF!</v>
      </c>
      <c r="F795" s="9" t="e">
        <f>VLOOKUP(#REF!,[1]Indi!$B$9:$C$36,2,FALSE)</f>
        <v>#REF!</v>
      </c>
      <c r="G795" s="9" t="str">
        <f>+IFERROR(IF(D795="MISIONAL",VLOOKUP(#REF!,[1]Actividades!$B$12:$C$25,2,FALSE),IF(D795="TASAS",VLOOKUP(#REF!,[1]Actividades!$B$26:$C$34,2,FALSE),IF(D795="MIPG",VLOOKUP(#REF!,[1]Actividades!$B$35:$C$41,2,FALSE),IF(D795="INFRA",VLOOKUP(#REF!,[1]Actividades!$B$42:$C$44,2,FALSE),"")))),"")</f>
        <v/>
      </c>
      <c r="H795" s="3"/>
      <c r="I795" s="7" t="s">
        <v>1753</v>
      </c>
      <c r="J795" s="10" t="s">
        <v>663</v>
      </c>
      <c r="K795" s="10" t="s">
        <v>22</v>
      </c>
      <c r="L795" s="152" t="s">
        <v>76</v>
      </c>
      <c r="M795" s="7" t="s">
        <v>103</v>
      </c>
      <c r="N795" s="7" t="s">
        <v>466</v>
      </c>
      <c r="O795" s="145" t="s">
        <v>7</v>
      </c>
      <c r="P795" s="7" t="s">
        <v>6</v>
      </c>
      <c r="Q795" s="146">
        <v>549136500</v>
      </c>
      <c r="R795" s="35"/>
      <c r="S795" s="8"/>
      <c r="T795" s="8"/>
      <c r="U795" s="8"/>
      <c r="V795" s="35">
        <f t="shared" si="50"/>
        <v>549136500</v>
      </c>
      <c r="W795" s="35">
        <f t="shared" si="51"/>
        <v>549136500</v>
      </c>
      <c r="X795" s="26" t="s">
        <v>465</v>
      </c>
      <c r="Y795" s="10" t="s">
        <v>19</v>
      </c>
      <c r="Z795" s="147">
        <v>202300000000060</v>
      </c>
      <c r="AA795" s="147" t="s">
        <v>30</v>
      </c>
      <c r="AB795" s="10" t="str">
        <f t="shared" si="49"/>
        <v>3202008</v>
      </c>
      <c r="AC795" s="10"/>
      <c r="AD795" s="147" t="s">
        <v>135</v>
      </c>
      <c r="AE795" s="3"/>
      <c r="AF795" s="3"/>
      <c r="AG795" s="3"/>
      <c r="AH795" s="3"/>
      <c r="AI795" s="3"/>
      <c r="AJ795" s="3"/>
      <c r="AK795" s="3"/>
      <c r="AL795" s="3"/>
      <c r="AM795" s="3"/>
      <c r="AN795" s="3"/>
      <c r="AO795" s="3"/>
      <c r="AP795" s="3"/>
      <c r="AQ795" s="3"/>
      <c r="AR795" s="3"/>
    </row>
    <row r="796" spans="1:44" ht="51" customHeight="1" x14ac:dyDescent="0.3">
      <c r="A796" s="9" t="s">
        <v>0</v>
      </c>
      <c r="B796" s="9" t="e">
        <f>VLOOKUP(#REF!,[1]Dpto!$G$2:$I$1125,2,FALSE)</f>
        <v>#REF!</v>
      </c>
      <c r="C796" s="9" t="str">
        <f>VLOOKUP(X796,[1]Proyectos!$B$2:$D$3,3,FALSE)</f>
        <v>CONSER</v>
      </c>
      <c r="D796" s="9" t="e">
        <f>VLOOKUP(#REF!,[1]Proyectos!$D$6:$E$9,2,FALSE)</f>
        <v>#REF!</v>
      </c>
      <c r="E796" s="9" t="e">
        <f>VLOOKUP(#REF!,[1]Proyectos!$B$12:$C$22,2,FALSE)</f>
        <v>#REF!</v>
      </c>
      <c r="F796" s="9" t="e">
        <f>VLOOKUP(#REF!,[1]Indi!$B$9:$C$36,2,FALSE)</f>
        <v>#REF!</v>
      </c>
      <c r="G796" s="9" t="str">
        <f>+IFERROR(IF(D796="MISIONAL",VLOOKUP(#REF!,[1]Actividades!$B$12:$C$25,2,FALSE),IF(D796="TASAS",VLOOKUP(#REF!,[1]Actividades!$B$26:$C$34,2,FALSE),IF(D796="MIPG",VLOOKUP(#REF!,[1]Actividades!$B$35:$C$41,2,FALSE),IF(D796="INFRA",VLOOKUP(#REF!,[1]Actividades!$B$42:$C$44,2,FALSE),"")))),"")</f>
        <v/>
      </c>
      <c r="H796" s="3"/>
      <c r="I796" s="7" t="s">
        <v>1261</v>
      </c>
      <c r="J796" s="10" t="s">
        <v>663</v>
      </c>
      <c r="K796" s="10" t="s">
        <v>22</v>
      </c>
      <c r="L796" s="152" t="s">
        <v>76</v>
      </c>
      <c r="M796" s="7" t="s">
        <v>13</v>
      </c>
      <c r="N796" s="7" t="s">
        <v>467</v>
      </c>
      <c r="O796" s="145" t="s">
        <v>7</v>
      </c>
      <c r="P796" s="7" t="s">
        <v>6</v>
      </c>
      <c r="Q796" s="146">
        <v>30000000</v>
      </c>
      <c r="R796" s="35"/>
      <c r="S796" s="8">
        <v>900667</v>
      </c>
      <c r="T796" s="8"/>
      <c r="U796" s="8"/>
      <c r="V796" s="35">
        <f t="shared" si="50"/>
        <v>30900667</v>
      </c>
      <c r="W796" s="35">
        <f t="shared" si="51"/>
        <v>30900667</v>
      </c>
      <c r="X796" s="26" t="s">
        <v>465</v>
      </c>
      <c r="Y796" s="10" t="s">
        <v>19</v>
      </c>
      <c r="Z796" s="147">
        <v>202300000000060</v>
      </c>
      <c r="AA796" s="147" t="s">
        <v>30</v>
      </c>
      <c r="AB796" s="10" t="str">
        <f t="shared" si="49"/>
        <v>3202008</v>
      </c>
      <c r="AC796" s="10"/>
      <c r="AD796" s="147" t="s">
        <v>135</v>
      </c>
      <c r="AE796" s="3"/>
      <c r="AF796" s="3"/>
      <c r="AG796" s="3"/>
      <c r="AH796" s="3"/>
      <c r="AI796" s="3"/>
      <c r="AJ796" s="3"/>
      <c r="AK796" s="3"/>
      <c r="AL796" s="3"/>
      <c r="AM796" s="3"/>
      <c r="AN796" s="3"/>
      <c r="AO796" s="3"/>
      <c r="AP796" s="3"/>
      <c r="AQ796" s="3"/>
      <c r="AR796" s="3"/>
    </row>
    <row r="797" spans="1:44" ht="51" customHeight="1" x14ac:dyDescent="0.3">
      <c r="A797" s="9" t="s">
        <v>0</v>
      </c>
      <c r="B797" s="9" t="e">
        <f>VLOOKUP(#REF!,[1]Dpto!$G$2:$I$1125,2,FALSE)</f>
        <v>#REF!</v>
      </c>
      <c r="C797" s="9" t="str">
        <f>VLOOKUP(X797,[1]Proyectos!$B$2:$D$3,3,FALSE)</f>
        <v>CONSER</v>
      </c>
      <c r="D797" s="9" t="e">
        <f>VLOOKUP(#REF!,[1]Proyectos!$D$6:$E$9,2,FALSE)</f>
        <v>#REF!</v>
      </c>
      <c r="E797" s="9" t="e">
        <f>VLOOKUP(#REF!,[1]Proyectos!$B$12:$C$22,2,FALSE)</f>
        <v>#REF!</v>
      </c>
      <c r="F797" s="9" t="e">
        <f>VLOOKUP(#REF!,[1]Indi!$B$9:$C$36,2,FALSE)</f>
        <v>#REF!</v>
      </c>
      <c r="G797" s="9" t="str">
        <f>+IFERROR(IF(D797="MISIONAL",VLOOKUP(#REF!,[1]Actividades!$B$12:$C$25,2,FALSE),IF(D797="TASAS",VLOOKUP(#REF!,[1]Actividades!$B$26:$C$34,2,FALSE),IF(D797="MIPG",VLOOKUP(#REF!,[1]Actividades!$B$35:$C$41,2,FALSE),IF(D797="INFRA",VLOOKUP(#REF!,[1]Actividades!$B$42:$C$44,2,FALSE),"")))),"")</f>
        <v/>
      </c>
      <c r="H797" s="3"/>
      <c r="I797" s="7" t="s">
        <v>1262</v>
      </c>
      <c r="J797" s="10" t="s">
        <v>663</v>
      </c>
      <c r="K797" s="10" t="s">
        <v>22</v>
      </c>
      <c r="L797" s="152" t="s">
        <v>76</v>
      </c>
      <c r="M797" s="7" t="s">
        <v>8</v>
      </c>
      <c r="N797" s="7" t="s">
        <v>467</v>
      </c>
      <c r="O797" s="145" t="s">
        <v>7</v>
      </c>
      <c r="P797" s="7" t="s">
        <v>6</v>
      </c>
      <c r="Q797" s="146">
        <v>55000000</v>
      </c>
      <c r="R797" s="35"/>
      <c r="S797" s="8"/>
      <c r="T797" s="8"/>
      <c r="U797" s="8"/>
      <c r="V797" s="35">
        <f t="shared" si="50"/>
        <v>55000000</v>
      </c>
      <c r="W797" s="35">
        <f t="shared" si="51"/>
        <v>55000000</v>
      </c>
      <c r="X797" s="26" t="s">
        <v>465</v>
      </c>
      <c r="Y797" s="10" t="s">
        <v>19</v>
      </c>
      <c r="Z797" s="147">
        <v>202300000000060</v>
      </c>
      <c r="AA797" s="147" t="s">
        <v>30</v>
      </c>
      <c r="AB797" s="10" t="str">
        <f t="shared" si="49"/>
        <v>3202008</v>
      </c>
      <c r="AC797" s="10"/>
      <c r="AD797" s="147" t="s">
        <v>135</v>
      </c>
      <c r="AE797" s="3"/>
      <c r="AF797" s="3"/>
      <c r="AG797" s="3"/>
      <c r="AH797" s="3"/>
      <c r="AI797" s="3"/>
      <c r="AJ797" s="3"/>
      <c r="AK797" s="3"/>
      <c r="AL797" s="3"/>
      <c r="AM797" s="3"/>
      <c r="AN797" s="3"/>
      <c r="AO797" s="3"/>
      <c r="AP797" s="3"/>
      <c r="AQ797" s="3"/>
      <c r="AR797" s="3"/>
    </row>
    <row r="798" spans="1:44" ht="51" customHeight="1" x14ac:dyDescent="0.3">
      <c r="A798" s="9" t="s">
        <v>0</v>
      </c>
      <c r="B798" s="9" t="e">
        <f>VLOOKUP(#REF!,[1]Dpto!$G$2:$I$1125,2,FALSE)</f>
        <v>#REF!</v>
      </c>
      <c r="C798" s="9" t="str">
        <f>VLOOKUP(X798,[1]Proyectos!$B$2:$D$3,3,FALSE)</f>
        <v>CONSER</v>
      </c>
      <c r="D798" s="9" t="e">
        <f>VLOOKUP(#REF!,[1]Proyectos!$D$6:$E$9,2,FALSE)</f>
        <v>#REF!</v>
      </c>
      <c r="E798" s="9" t="e">
        <f>VLOOKUP(#REF!,[1]Proyectos!$B$12:$C$22,2,FALSE)</f>
        <v>#REF!</v>
      </c>
      <c r="F798" s="9" t="e">
        <f>VLOOKUP(#REF!,[1]Indi!$B$9:$C$36,2,FALSE)</f>
        <v>#REF!</v>
      </c>
      <c r="G798" s="9" t="str">
        <f>+IFERROR(IF(D798="MISIONAL",VLOOKUP(#REF!,[1]Actividades!$B$12:$C$25,2,FALSE),IF(D798="TASAS",VLOOKUP(#REF!,[1]Actividades!$B$26:$C$34,2,FALSE),IF(D798="MIPG",VLOOKUP(#REF!,[1]Actividades!$B$35:$C$41,2,FALSE),IF(D798="INFRA",VLOOKUP(#REF!,[1]Actividades!$B$42:$C$44,2,FALSE),"")))),"")</f>
        <v/>
      </c>
      <c r="H798" s="3"/>
      <c r="I798" s="7" t="s">
        <v>1754</v>
      </c>
      <c r="J798" s="10" t="s">
        <v>663</v>
      </c>
      <c r="K798" s="10" t="s">
        <v>22</v>
      </c>
      <c r="L798" s="152" t="s">
        <v>76</v>
      </c>
      <c r="M798" s="7" t="s">
        <v>103</v>
      </c>
      <c r="N798" s="7" t="s">
        <v>466</v>
      </c>
      <c r="O798" s="10" t="s">
        <v>7</v>
      </c>
      <c r="P798" s="7" t="s">
        <v>6</v>
      </c>
      <c r="Q798" s="146">
        <v>113531000</v>
      </c>
      <c r="R798" s="35"/>
      <c r="S798" s="8"/>
      <c r="T798" s="8"/>
      <c r="U798" s="8"/>
      <c r="V798" s="35">
        <f t="shared" si="50"/>
        <v>113531000</v>
      </c>
      <c r="W798" s="35">
        <f t="shared" si="51"/>
        <v>113531000</v>
      </c>
      <c r="X798" s="26" t="s">
        <v>465</v>
      </c>
      <c r="Y798" s="10" t="s">
        <v>19</v>
      </c>
      <c r="Z798" s="147">
        <v>202300000000060</v>
      </c>
      <c r="AA798" s="147" t="s">
        <v>30</v>
      </c>
      <c r="AB798" s="10" t="str">
        <f t="shared" si="49"/>
        <v>3202008</v>
      </c>
      <c r="AC798" s="10"/>
      <c r="AD798" s="147" t="s">
        <v>492</v>
      </c>
      <c r="AE798" s="3"/>
      <c r="AF798" s="3"/>
      <c r="AG798" s="3"/>
      <c r="AH798" s="3"/>
      <c r="AI798" s="3"/>
      <c r="AJ798" s="3"/>
      <c r="AK798" s="3"/>
      <c r="AL798" s="3"/>
      <c r="AM798" s="3"/>
      <c r="AN798" s="3"/>
      <c r="AO798" s="3"/>
      <c r="AP798" s="3"/>
      <c r="AQ798" s="3"/>
      <c r="AR798" s="3"/>
    </row>
    <row r="799" spans="1:44" ht="51" customHeight="1" x14ac:dyDescent="0.3">
      <c r="A799" s="9" t="s">
        <v>0</v>
      </c>
      <c r="B799" s="9" t="e">
        <f>VLOOKUP(#REF!,[1]Dpto!$G$2:$I$1125,2,FALSE)</f>
        <v>#REF!</v>
      </c>
      <c r="C799" s="9" t="str">
        <f>VLOOKUP(X799,[1]Proyectos!$B$2:$D$3,3,FALSE)</f>
        <v>CONSER</v>
      </c>
      <c r="D799" s="9" t="e">
        <f>VLOOKUP(#REF!,[1]Proyectos!$D$6:$E$9,2,FALSE)</f>
        <v>#REF!</v>
      </c>
      <c r="E799" s="9" t="e">
        <f>VLOOKUP(#REF!,[1]Proyectos!$B$12:$C$22,2,FALSE)</f>
        <v>#REF!</v>
      </c>
      <c r="F799" s="9" t="e">
        <f>VLOOKUP(#REF!,[1]Indi!$B$9:$C$36,2,FALSE)</f>
        <v>#REF!</v>
      </c>
      <c r="G799" s="9" t="str">
        <f>+IFERROR(IF(D799="MISIONAL",VLOOKUP(#REF!,[1]Actividades!$B$12:$C$25,2,FALSE),IF(D799="TASAS",VLOOKUP(#REF!,[1]Actividades!$B$26:$C$34,2,FALSE),IF(D799="MIPG",VLOOKUP(#REF!,[1]Actividades!$B$35:$C$41,2,FALSE),IF(D799="INFRA",VLOOKUP(#REF!,[1]Actividades!$B$42:$C$44,2,FALSE),"")))),"")</f>
        <v/>
      </c>
      <c r="H799" s="3"/>
      <c r="I799" s="7" t="s">
        <v>1264</v>
      </c>
      <c r="J799" s="10" t="s">
        <v>663</v>
      </c>
      <c r="K799" s="10" t="s">
        <v>22</v>
      </c>
      <c r="L799" s="152" t="s">
        <v>76</v>
      </c>
      <c r="M799" s="7" t="s">
        <v>13</v>
      </c>
      <c r="N799" s="7" t="s">
        <v>467</v>
      </c>
      <c r="O799" s="149" t="s">
        <v>7</v>
      </c>
      <c r="P799" s="7" t="s">
        <v>6</v>
      </c>
      <c r="Q799" s="146">
        <v>250000000</v>
      </c>
      <c r="R799" s="35"/>
      <c r="S799" s="8"/>
      <c r="T799" s="8"/>
      <c r="U799" s="8"/>
      <c r="V799" s="35">
        <f t="shared" si="50"/>
        <v>250000000</v>
      </c>
      <c r="W799" s="35">
        <f t="shared" si="51"/>
        <v>250000000</v>
      </c>
      <c r="X799" s="26" t="s">
        <v>465</v>
      </c>
      <c r="Y799" s="10" t="s">
        <v>19</v>
      </c>
      <c r="Z799" s="147">
        <v>202300000000060</v>
      </c>
      <c r="AA799" s="147" t="s">
        <v>30</v>
      </c>
      <c r="AB799" s="10" t="str">
        <f t="shared" si="49"/>
        <v>3202008</v>
      </c>
      <c r="AC799" s="10"/>
      <c r="AD799" s="147" t="s">
        <v>492</v>
      </c>
      <c r="AE799" s="3"/>
      <c r="AF799" s="3"/>
      <c r="AG799" s="3"/>
      <c r="AH799" s="3"/>
      <c r="AI799" s="3"/>
      <c r="AJ799" s="3"/>
      <c r="AK799" s="3"/>
      <c r="AL799" s="3"/>
      <c r="AM799" s="3"/>
      <c r="AN799" s="3"/>
      <c r="AO799" s="3"/>
      <c r="AP799" s="3"/>
      <c r="AQ799" s="3"/>
      <c r="AR799" s="3"/>
    </row>
    <row r="800" spans="1:44" ht="51" customHeight="1" x14ac:dyDescent="0.3">
      <c r="A800" s="9" t="s">
        <v>0</v>
      </c>
      <c r="B800" s="9" t="e">
        <f>VLOOKUP(#REF!,[1]Dpto!$G$2:$I$1125,2,FALSE)</f>
        <v>#REF!</v>
      </c>
      <c r="C800" s="9" t="str">
        <f>VLOOKUP(X800,[1]Proyectos!$B$2:$D$3,3,FALSE)</f>
        <v>CONSER</v>
      </c>
      <c r="D800" s="9" t="e">
        <f>VLOOKUP(#REF!,[1]Proyectos!$D$6:$E$9,2,FALSE)</f>
        <v>#REF!</v>
      </c>
      <c r="E800" s="9" t="e">
        <f>VLOOKUP(#REF!,[1]Proyectos!$B$12:$C$22,2,FALSE)</f>
        <v>#REF!</v>
      </c>
      <c r="F800" s="9" t="e">
        <f>VLOOKUP(#REF!,[1]Indi!$B$9:$C$36,2,FALSE)</f>
        <v>#REF!</v>
      </c>
      <c r="G800" s="9" t="str">
        <f>+IFERROR(IF(D800="MISIONAL",VLOOKUP(#REF!,[1]Actividades!$B$12:$C$25,2,FALSE),IF(D800="TASAS",VLOOKUP(#REF!,[1]Actividades!$B$26:$C$34,2,FALSE),IF(D800="MIPG",VLOOKUP(#REF!,[1]Actividades!$B$35:$C$41,2,FALSE),IF(D800="INFRA",VLOOKUP(#REF!,[1]Actividades!$B$42:$C$44,2,FALSE),"")))),"")</f>
        <v/>
      </c>
      <c r="H800" s="3"/>
      <c r="I800" s="7" t="s">
        <v>1265</v>
      </c>
      <c r="J800" s="10" t="s">
        <v>663</v>
      </c>
      <c r="K800" s="10" t="s">
        <v>22</v>
      </c>
      <c r="L800" s="152" t="s">
        <v>76</v>
      </c>
      <c r="M800" s="7" t="s">
        <v>8</v>
      </c>
      <c r="N800" s="7" t="s">
        <v>467</v>
      </c>
      <c r="O800" s="149" t="s">
        <v>7</v>
      </c>
      <c r="P800" s="7" t="s">
        <v>6</v>
      </c>
      <c r="Q800" s="146">
        <v>121572000</v>
      </c>
      <c r="R800" s="35"/>
      <c r="S800" s="8">
        <v>3941000</v>
      </c>
      <c r="T800" s="8"/>
      <c r="U800" s="8"/>
      <c r="V800" s="35">
        <f t="shared" si="50"/>
        <v>125513000</v>
      </c>
      <c r="W800" s="35">
        <f t="shared" si="51"/>
        <v>125513000</v>
      </c>
      <c r="X800" s="26" t="s">
        <v>465</v>
      </c>
      <c r="Y800" s="10" t="s">
        <v>19</v>
      </c>
      <c r="Z800" s="147">
        <v>202300000000060</v>
      </c>
      <c r="AA800" s="147" t="s">
        <v>30</v>
      </c>
      <c r="AB800" s="10" t="str">
        <f t="shared" si="49"/>
        <v>3202008</v>
      </c>
      <c r="AC800" s="10"/>
      <c r="AD800" s="147" t="s">
        <v>492</v>
      </c>
      <c r="AE800" s="3"/>
      <c r="AF800" s="3"/>
      <c r="AG800" s="3"/>
      <c r="AH800" s="3"/>
      <c r="AI800" s="3"/>
      <c r="AJ800" s="3"/>
      <c r="AK800" s="3"/>
      <c r="AL800" s="3"/>
      <c r="AM800" s="3"/>
      <c r="AN800" s="3"/>
      <c r="AO800" s="3"/>
      <c r="AP800" s="3"/>
      <c r="AQ800" s="3"/>
      <c r="AR800" s="3"/>
    </row>
    <row r="801" spans="1:44" ht="51" customHeight="1" x14ac:dyDescent="0.3">
      <c r="A801" s="9"/>
      <c r="B801" s="9"/>
      <c r="C801" s="9"/>
      <c r="D801" s="9"/>
      <c r="E801" s="9"/>
      <c r="F801" s="9"/>
      <c r="G801" s="9"/>
      <c r="H801" s="3"/>
      <c r="I801" s="7" t="s">
        <v>1266</v>
      </c>
      <c r="J801" s="10" t="s">
        <v>663</v>
      </c>
      <c r="K801" s="10" t="s">
        <v>22</v>
      </c>
      <c r="L801" s="152" t="s">
        <v>76</v>
      </c>
      <c r="M801" s="7" t="s">
        <v>13</v>
      </c>
      <c r="N801" s="7" t="s">
        <v>467</v>
      </c>
      <c r="O801" s="149" t="s">
        <v>7</v>
      </c>
      <c r="P801" s="7" t="s">
        <v>6</v>
      </c>
      <c r="Q801" s="35">
        <v>35000000</v>
      </c>
      <c r="R801" s="35"/>
      <c r="S801" s="8">
        <v>1652732</v>
      </c>
      <c r="T801" s="8"/>
      <c r="U801" s="8"/>
      <c r="V801" s="35">
        <f t="shared" si="50"/>
        <v>36652732</v>
      </c>
      <c r="W801" s="35">
        <f t="shared" si="51"/>
        <v>36652732</v>
      </c>
      <c r="X801" s="26" t="s">
        <v>465</v>
      </c>
      <c r="Y801" s="10" t="s">
        <v>19</v>
      </c>
      <c r="Z801" s="147">
        <v>202300000000060</v>
      </c>
      <c r="AA801" s="147" t="s">
        <v>36</v>
      </c>
      <c r="AB801" s="10" t="str">
        <f t="shared" si="49"/>
        <v>3202010</v>
      </c>
      <c r="AC801" s="10"/>
      <c r="AD801" s="147" t="s">
        <v>181</v>
      </c>
      <c r="AE801" s="3"/>
      <c r="AF801" s="3"/>
      <c r="AG801" s="3"/>
      <c r="AH801" s="3"/>
      <c r="AI801" s="3"/>
      <c r="AJ801" s="3"/>
      <c r="AK801" s="3"/>
      <c r="AL801" s="3"/>
      <c r="AM801" s="3"/>
      <c r="AN801" s="3"/>
      <c r="AO801" s="3"/>
      <c r="AP801" s="3"/>
      <c r="AQ801" s="3"/>
      <c r="AR801" s="3"/>
    </row>
    <row r="802" spans="1:44" ht="51" customHeight="1" x14ac:dyDescent="0.3">
      <c r="A802" s="9" t="s">
        <v>0</v>
      </c>
      <c r="B802" s="9" t="e">
        <f>VLOOKUP(#REF!,[1]Dpto!$G$2:$I$1125,2,FALSE)</f>
        <v>#REF!</v>
      </c>
      <c r="C802" s="9" t="str">
        <f>VLOOKUP(X802,[1]Proyectos!$B$2:$D$3,3,FALSE)</f>
        <v>CONSER</v>
      </c>
      <c r="D802" s="9" t="e">
        <f>VLOOKUP(#REF!,[1]Proyectos!$D$6:$E$9,2,FALSE)</f>
        <v>#REF!</v>
      </c>
      <c r="E802" s="9" t="e">
        <f>VLOOKUP(#REF!,[1]Proyectos!$B$12:$C$22,2,FALSE)</f>
        <v>#REF!</v>
      </c>
      <c r="F802" s="9" t="e">
        <f>VLOOKUP(#REF!,[1]Indi!$B$9:$C$36,2,FALSE)</f>
        <v>#REF!</v>
      </c>
      <c r="G802" s="9" t="str">
        <f>+IFERROR(IF(D802="MISIONAL",VLOOKUP(#REF!,[1]Actividades!$B$12:$C$25,2,FALSE),IF(D802="TASAS",VLOOKUP(#REF!,[1]Actividades!$B$26:$C$34,2,FALSE),IF(D802="MIPG",VLOOKUP(#REF!,[1]Actividades!$B$35:$C$41,2,FALSE),IF(D802="INFRA",VLOOKUP(#REF!,[1]Actividades!$B$42:$C$44,2,FALSE),"")))),"")</f>
        <v/>
      </c>
      <c r="H802" s="3"/>
      <c r="I802" s="7" t="s">
        <v>1267</v>
      </c>
      <c r="J802" s="10" t="s">
        <v>663</v>
      </c>
      <c r="K802" s="10" t="s">
        <v>22</v>
      </c>
      <c r="L802" s="152" t="s">
        <v>76</v>
      </c>
      <c r="M802" s="7" t="s">
        <v>8</v>
      </c>
      <c r="N802" s="7" t="s">
        <v>467</v>
      </c>
      <c r="O802" s="7" t="s">
        <v>7</v>
      </c>
      <c r="P802" s="7" t="s">
        <v>6</v>
      </c>
      <c r="Q802" s="146">
        <v>52360000</v>
      </c>
      <c r="R802" s="35"/>
      <c r="S802" s="8">
        <v>164371</v>
      </c>
      <c r="T802" s="8"/>
      <c r="U802" s="8"/>
      <c r="V802" s="35">
        <f t="shared" si="50"/>
        <v>52524371</v>
      </c>
      <c r="W802" s="35">
        <f t="shared" si="51"/>
        <v>52524371</v>
      </c>
      <c r="X802" s="26" t="s">
        <v>465</v>
      </c>
      <c r="Y802" s="10" t="s">
        <v>19</v>
      </c>
      <c r="Z802" s="147">
        <v>202300000000060</v>
      </c>
      <c r="AA802" s="147" t="s">
        <v>36</v>
      </c>
      <c r="AB802" s="10" t="str">
        <f t="shared" si="49"/>
        <v>3202010</v>
      </c>
      <c r="AC802" s="10"/>
      <c r="AD802" s="147" t="s">
        <v>181</v>
      </c>
      <c r="AE802" s="3"/>
      <c r="AF802" s="3"/>
      <c r="AG802" s="3"/>
      <c r="AH802" s="3"/>
      <c r="AI802" s="3"/>
      <c r="AJ802" s="3"/>
      <c r="AK802" s="3"/>
      <c r="AL802" s="3"/>
      <c r="AM802" s="3"/>
      <c r="AN802" s="3"/>
      <c r="AO802" s="3"/>
      <c r="AP802" s="3"/>
      <c r="AQ802" s="3"/>
      <c r="AR802" s="3"/>
    </row>
    <row r="803" spans="1:44" ht="51" customHeight="1" x14ac:dyDescent="0.3">
      <c r="A803" s="9" t="s">
        <v>0</v>
      </c>
      <c r="B803" s="9" t="e">
        <f>VLOOKUP(#REF!,[1]Dpto!$G$2:$I$1125,2,FALSE)</f>
        <v>#REF!</v>
      </c>
      <c r="C803" s="9" t="str">
        <f>VLOOKUP(X803,[1]Proyectos!$B$2:$D$3,3,FALSE)</f>
        <v>CONSER</v>
      </c>
      <c r="D803" s="9" t="e">
        <f>VLOOKUP(#REF!,[1]Proyectos!$D$6:$E$9,2,FALSE)</f>
        <v>#REF!</v>
      </c>
      <c r="E803" s="9" t="e">
        <f>VLOOKUP(#REF!,[1]Proyectos!$B$12:$C$22,2,FALSE)</f>
        <v>#REF!</v>
      </c>
      <c r="F803" s="9" t="e">
        <f>VLOOKUP(#REF!,[1]Indi!$B$9:$C$36,2,FALSE)</f>
        <v>#REF!</v>
      </c>
      <c r="G803" s="9" t="str">
        <f>+IFERROR(IF(D803="MISIONAL",VLOOKUP(#REF!,[1]Actividades!$B$12:$C$25,2,FALSE),IF(D803="TASAS",VLOOKUP(#REF!,[1]Actividades!$B$26:$C$34,2,FALSE),IF(D803="MIPG",VLOOKUP(#REF!,[1]Actividades!$B$35:$C$41,2,FALSE),IF(D803="INFRA",VLOOKUP(#REF!,[1]Actividades!$B$42:$C$44,2,FALSE),"")))),"")</f>
        <v/>
      </c>
      <c r="H803" s="3"/>
      <c r="I803" s="7" t="s">
        <v>1755</v>
      </c>
      <c r="J803" s="10" t="s">
        <v>663</v>
      </c>
      <c r="K803" s="10" t="s">
        <v>22</v>
      </c>
      <c r="L803" s="152" t="s">
        <v>76</v>
      </c>
      <c r="M803" s="7" t="s">
        <v>103</v>
      </c>
      <c r="N803" s="7" t="s">
        <v>466</v>
      </c>
      <c r="O803" s="7" t="s">
        <v>7</v>
      </c>
      <c r="P803" s="7" t="s">
        <v>6</v>
      </c>
      <c r="Q803" s="146">
        <v>230945672</v>
      </c>
      <c r="R803" s="242">
        <v>155000000</v>
      </c>
      <c r="S803" s="8"/>
      <c r="T803" s="8"/>
      <c r="U803" s="8"/>
      <c r="V803" s="35">
        <f t="shared" si="50"/>
        <v>75945672</v>
      </c>
      <c r="W803" s="35">
        <f t="shared" si="51"/>
        <v>75945672</v>
      </c>
      <c r="X803" s="26" t="s">
        <v>465</v>
      </c>
      <c r="Y803" s="10" t="s">
        <v>19</v>
      </c>
      <c r="Z803" s="147">
        <v>202300000000060</v>
      </c>
      <c r="AA803" s="147" t="s">
        <v>493</v>
      </c>
      <c r="AB803" s="10" t="str">
        <f t="shared" si="49"/>
        <v>3202032</v>
      </c>
      <c r="AC803" s="10"/>
      <c r="AD803" s="147" t="s">
        <v>128</v>
      </c>
      <c r="AE803" s="3"/>
      <c r="AF803" s="3"/>
      <c r="AG803" s="3"/>
      <c r="AH803" s="3"/>
      <c r="AI803" s="3"/>
      <c r="AJ803" s="3"/>
      <c r="AK803" s="3"/>
      <c r="AL803" s="3"/>
      <c r="AM803" s="3"/>
      <c r="AN803" s="3"/>
      <c r="AO803" s="3"/>
      <c r="AP803" s="3"/>
      <c r="AQ803" s="3"/>
      <c r="AR803" s="3"/>
    </row>
    <row r="804" spans="1:44" ht="51" customHeight="1" x14ac:dyDescent="0.3">
      <c r="A804" s="9" t="s">
        <v>0</v>
      </c>
      <c r="B804" s="9" t="e">
        <f>VLOOKUP(#REF!,[1]Dpto!$G$2:$I$1125,2,FALSE)</f>
        <v>#REF!</v>
      </c>
      <c r="C804" s="9" t="str">
        <f>VLOOKUP(X804,[1]Proyectos!$B$2:$D$3,3,FALSE)</f>
        <v>CONSER</v>
      </c>
      <c r="D804" s="9" t="e">
        <f>VLOOKUP(#REF!,[1]Proyectos!$D$6:$E$9,2,FALSE)</f>
        <v>#REF!</v>
      </c>
      <c r="E804" s="9" t="e">
        <f>VLOOKUP(#REF!,[1]Proyectos!$B$12:$C$22,2,FALSE)</f>
        <v>#REF!</v>
      </c>
      <c r="F804" s="9" t="e">
        <f>VLOOKUP(#REF!,[1]Indi!$B$9:$C$36,2,FALSE)</f>
        <v>#REF!</v>
      </c>
      <c r="G804" s="9" t="str">
        <f>+IFERROR(IF(D804="MISIONAL",VLOOKUP(#REF!,[1]Actividades!$B$12:$C$25,2,FALSE),IF(D804="TASAS",VLOOKUP(#REF!,[1]Actividades!$B$26:$C$34,2,FALSE),IF(D804="MIPG",VLOOKUP(#REF!,[1]Actividades!$B$35:$C$41,2,FALSE),IF(D804="INFRA",VLOOKUP(#REF!,[1]Actividades!$B$42:$C$44,2,FALSE),"")))),"")</f>
        <v/>
      </c>
      <c r="H804" s="3"/>
      <c r="I804" s="7" t="s">
        <v>1269</v>
      </c>
      <c r="J804" s="10" t="s">
        <v>663</v>
      </c>
      <c r="K804" s="10" t="s">
        <v>22</v>
      </c>
      <c r="L804" s="152" t="s">
        <v>76</v>
      </c>
      <c r="M804" s="7" t="s">
        <v>13</v>
      </c>
      <c r="N804" s="7" t="s">
        <v>467</v>
      </c>
      <c r="O804" s="7" t="s">
        <v>7</v>
      </c>
      <c r="P804" s="7" t="s">
        <v>6</v>
      </c>
      <c r="Q804" s="195">
        <v>45914215</v>
      </c>
      <c r="R804" s="35"/>
      <c r="S804" s="8">
        <v>12536530</v>
      </c>
      <c r="T804" s="8"/>
      <c r="U804" s="8"/>
      <c r="V804" s="35">
        <f t="shared" si="50"/>
        <v>58450745</v>
      </c>
      <c r="W804" s="35">
        <f t="shared" si="51"/>
        <v>58450745</v>
      </c>
      <c r="X804" s="26" t="s">
        <v>465</v>
      </c>
      <c r="Y804" s="10" t="s">
        <v>19</v>
      </c>
      <c r="Z804" s="147">
        <v>202300000000060</v>
      </c>
      <c r="AA804" s="147" t="s">
        <v>493</v>
      </c>
      <c r="AB804" s="10" t="str">
        <f t="shared" si="49"/>
        <v>3202032</v>
      </c>
      <c r="AC804" s="10"/>
      <c r="AD804" s="147" t="s">
        <v>128</v>
      </c>
      <c r="AE804" s="3"/>
      <c r="AF804" s="3"/>
      <c r="AG804" s="3"/>
      <c r="AH804" s="3"/>
      <c r="AI804" s="3"/>
      <c r="AJ804" s="3"/>
      <c r="AK804" s="3"/>
      <c r="AL804" s="3"/>
      <c r="AM804" s="3"/>
      <c r="AN804" s="3"/>
      <c r="AO804" s="3"/>
      <c r="AP804" s="3"/>
      <c r="AQ804" s="3"/>
      <c r="AR804" s="3"/>
    </row>
    <row r="805" spans="1:44" ht="51" customHeight="1" x14ac:dyDescent="0.3">
      <c r="A805" s="9" t="s">
        <v>0</v>
      </c>
      <c r="B805" s="9" t="e">
        <f>VLOOKUP(#REF!,[1]Dpto!$G$2:$I$1125,2,FALSE)</f>
        <v>#REF!</v>
      </c>
      <c r="C805" s="9" t="str">
        <f>VLOOKUP(X805,[1]Proyectos!$B$2:$D$3,3,FALSE)</f>
        <v>CONSER</v>
      </c>
      <c r="D805" s="9" t="e">
        <f>VLOOKUP(#REF!,[1]Proyectos!$D$6:$E$9,2,FALSE)</f>
        <v>#REF!</v>
      </c>
      <c r="E805" s="9" t="e">
        <f>VLOOKUP(#REF!,[1]Proyectos!$B$12:$C$22,2,FALSE)</f>
        <v>#REF!</v>
      </c>
      <c r="F805" s="9" t="e">
        <f>VLOOKUP(#REF!,[1]Indi!$B$9:$C$36,2,FALSE)</f>
        <v>#REF!</v>
      </c>
      <c r="G805" s="9" t="str">
        <f>+IFERROR(IF(D805="MISIONAL",VLOOKUP(#REF!,[1]Actividades!$B$12:$C$25,2,FALSE),IF(D805="TASAS",VLOOKUP(#REF!,[1]Actividades!$B$26:$C$34,2,FALSE),IF(D805="MIPG",VLOOKUP(#REF!,[1]Actividades!$B$35:$C$41,2,FALSE),IF(D805="INFRA",VLOOKUP(#REF!,[1]Actividades!$B$42:$C$44,2,FALSE),"")))),"")</f>
        <v/>
      </c>
      <c r="H805" s="3"/>
      <c r="I805" s="7" t="s">
        <v>1270</v>
      </c>
      <c r="J805" s="10" t="s">
        <v>663</v>
      </c>
      <c r="K805" s="10" t="s">
        <v>22</v>
      </c>
      <c r="L805" s="152" t="s">
        <v>76</v>
      </c>
      <c r="M805" s="7" t="s">
        <v>8</v>
      </c>
      <c r="N805" s="7" t="s">
        <v>467</v>
      </c>
      <c r="O805" s="10" t="s">
        <v>7</v>
      </c>
      <c r="P805" s="7" t="s">
        <v>6</v>
      </c>
      <c r="Q805" s="146">
        <v>272474894</v>
      </c>
      <c r="R805" s="35"/>
      <c r="S805" s="8">
        <v>389200</v>
      </c>
      <c r="T805" s="8"/>
      <c r="U805" s="8"/>
      <c r="V805" s="35">
        <f t="shared" si="50"/>
        <v>272864094</v>
      </c>
      <c r="W805" s="35">
        <f t="shared" si="51"/>
        <v>272864094</v>
      </c>
      <c r="X805" s="26" t="s">
        <v>465</v>
      </c>
      <c r="Y805" s="10" t="s">
        <v>19</v>
      </c>
      <c r="Z805" s="147">
        <v>202300000000060</v>
      </c>
      <c r="AA805" s="147" t="s">
        <v>493</v>
      </c>
      <c r="AB805" s="10" t="str">
        <f t="shared" si="49"/>
        <v>3202032</v>
      </c>
      <c r="AC805" s="10"/>
      <c r="AD805" s="147" t="s">
        <v>128</v>
      </c>
      <c r="AE805" s="3"/>
      <c r="AF805" s="3"/>
      <c r="AG805" s="3"/>
      <c r="AH805" s="3"/>
      <c r="AI805" s="3"/>
      <c r="AJ805" s="3"/>
      <c r="AK805" s="3"/>
      <c r="AL805" s="3"/>
      <c r="AM805" s="3"/>
      <c r="AN805" s="3"/>
      <c r="AO805" s="3"/>
      <c r="AP805" s="3"/>
      <c r="AQ805" s="3"/>
      <c r="AR805" s="3"/>
    </row>
    <row r="806" spans="1:44" ht="51" customHeight="1" x14ac:dyDescent="0.3">
      <c r="A806" s="9" t="s">
        <v>0</v>
      </c>
      <c r="B806" s="9" t="e">
        <f>VLOOKUP(#REF!,[1]Dpto!$G$2:$I$1125,2,FALSE)</f>
        <v>#REF!</v>
      </c>
      <c r="C806" s="9" t="str">
        <f>VLOOKUP(X806,[1]Proyectos!$B$2:$D$3,3,FALSE)</f>
        <v>CONSER</v>
      </c>
      <c r="D806" s="9" t="e">
        <f>VLOOKUP(#REF!,[1]Proyectos!$D$6:$E$9,2,FALSE)</f>
        <v>#REF!</v>
      </c>
      <c r="E806" s="9" t="e">
        <f>VLOOKUP(#REF!,[1]Proyectos!$B$12:$C$22,2,FALSE)</f>
        <v>#REF!</v>
      </c>
      <c r="F806" s="9" t="e">
        <f>VLOOKUP(#REF!,[1]Indi!$B$9:$C$36,2,FALSE)</f>
        <v>#REF!</v>
      </c>
      <c r="G806" s="9" t="str">
        <f>+IFERROR(IF(D806="MISIONAL",VLOOKUP(#REF!,[1]Actividades!$B$12:$C$25,2,FALSE),IF(D806="TASAS",VLOOKUP(#REF!,[1]Actividades!$B$26:$C$34,2,FALSE),IF(D806="MIPG",VLOOKUP(#REF!,[1]Actividades!$B$35:$C$41,2,FALSE),IF(D806="INFRA",VLOOKUP(#REF!,[1]Actividades!$B$42:$C$44,2,FALSE),"")))),"")</f>
        <v/>
      </c>
      <c r="H806" s="3"/>
      <c r="I806" s="7" t="s">
        <v>1756</v>
      </c>
      <c r="J806" s="10" t="s">
        <v>663</v>
      </c>
      <c r="K806" s="10" t="s">
        <v>22</v>
      </c>
      <c r="L806" s="152" t="s">
        <v>76</v>
      </c>
      <c r="M806" s="7" t="s">
        <v>103</v>
      </c>
      <c r="N806" s="7" t="s">
        <v>466</v>
      </c>
      <c r="O806" s="10" t="s">
        <v>7</v>
      </c>
      <c r="P806" s="7" t="s">
        <v>6</v>
      </c>
      <c r="Q806" s="146">
        <v>75198500</v>
      </c>
      <c r="R806" s="35"/>
      <c r="S806" s="8"/>
      <c r="T806" s="8"/>
      <c r="U806" s="8"/>
      <c r="V806" s="35">
        <f t="shared" si="50"/>
        <v>75198500</v>
      </c>
      <c r="W806" s="35">
        <f t="shared" si="51"/>
        <v>75198500</v>
      </c>
      <c r="X806" s="26" t="s">
        <v>465</v>
      </c>
      <c r="Y806" s="10" t="s">
        <v>19</v>
      </c>
      <c r="Z806" s="147">
        <v>202300000000060</v>
      </c>
      <c r="AA806" s="147" t="s">
        <v>462</v>
      </c>
      <c r="AB806" s="10" t="str">
        <f t="shared" si="49"/>
        <v>3202053</v>
      </c>
      <c r="AC806" s="10"/>
      <c r="AD806" s="147" t="s">
        <v>136</v>
      </c>
      <c r="AE806" s="3"/>
      <c r="AF806" s="3"/>
      <c r="AG806" s="3"/>
      <c r="AH806" s="3"/>
      <c r="AI806" s="3"/>
      <c r="AJ806" s="3"/>
      <c r="AK806" s="3"/>
      <c r="AL806" s="3"/>
      <c r="AM806" s="3"/>
      <c r="AN806" s="3"/>
      <c r="AO806" s="3"/>
      <c r="AP806" s="3"/>
      <c r="AQ806" s="3"/>
      <c r="AR806" s="3"/>
    </row>
    <row r="807" spans="1:44" ht="51" customHeight="1" x14ac:dyDescent="0.3">
      <c r="A807" s="9" t="s">
        <v>0</v>
      </c>
      <c r="B807" s="9" t="e">
        <f>VLOOKUP(#REF!,[1]Dpto!$G$2:$I$1125,2,FALSE)</f>
        <v>#REF!</v>
      </c>
      <c r="C807" s="9" t="str">
        <f>VLOOKUP(X807,[1]Proyectos!$B$2:$D$3,3,FALSE)</f>
        <v>CONSER</v>
      </c>
      <c r="D807" s="9" t="e">
        <f>VLOOKUP(#REF!,[1]Proyectos!$D$6:$E$9,2,FALSE)</f>
        <v>#REF!</v>
      </c>
      <c r="E807" s="9" t="e">
        <f>VLOOKUP(#REF!,[1]Proyectos!$B$12:$C$22,2,FALSE)</f>
        <v>#REF!</v>
      </c>
      <c r="F807" s="9" t="e">
        <f>VLOOKUP(#REF!,[1]Indi!$B$9:$C$36,2,FALSE)</f>
        <v>#REF!</v>
      </c>
      <c r="G807" s="9" t="str">
        <f>+IFERROR(IF(D807="MISIONAL",VLOOKUP(#REF!,[1]Actividades!$B$12:$C$25,2,FALSE),IF(D807="TASAS",VLOOKUP(#REF!,[1]Actividades!$B$26:$C$34,2,FALSE),IF(D807="MIPG",VLOOKUP(#REF!,[1]Actividades!$B$35:$C$41,2,FALSE),IF(D807="INFRA",VLOOKUP(#REF!,[1]Actividades!$B$42:$C$44,2,FALSE),"")))),"")</f>
        <v/>
      </c>
      <c r="H807" s="3"/>
      <c r="I807" s="7" t="s">
        <v>1272</v>
      </c>
      <c r="J807" s="10" t="s">
        <v>663</v>
      </c>
      <c r="K807" s="10" t="s">
        <v>22</v>
      </c>
      <c r="L807" s="152" t="s">
        <v>76</v>
      </c>
      <c r="M807" s="7" t="s">
        <v>8</v>
      </c>
      <c r="N807" s="7" t="s">
        <v>467</v>
      </c>
      <c r="O807" s="10" t="s">
        <v>7</v>
      </c>
      <c r="P807" s="7" t="s">
        <v>6</v>
      </c>
      <c r="Q807" s="146">
        <v>49980000</v>
      </c>
      <c r="R807" s="35"/>
      <c r="S807" s="8"/>
      <c r="T807" s="8"/>
      <c r="U807" s="8"/>
      <c r="V807" s="35">
        <f t="shared" si="50"/>
        <v>49980000</v>
      </c>
      <c r="W807" s="35">
        <f t="shared" si="51"/>
        <v>49980000</v>
      </c>
      <c r="X807" s="26" t="s">
        <v>465</v>
      </c>
      <c r="Y807" s="10" t="s">
        <v>19</v>
      </c>
      <c r="Z807" s="147">
        <v>202300000000060</v>
      </c>
      <c r="AA807" s="147" t="s">
        <v>39</v>
      </c>
      <c r="AB807" s="10" t="str">
        <f t="shared" si="49"/>
        <v>3202055</v>
      </c>
      <c r="AC807" s="10"/>
      <c r="AD807" s="147" t="s">
        <v>252</v>
      </c>
      <c r="AE807" s="3"/>
      <c r="AF807" s="3"/>
      <c r="AG807" s="3"/>
      <c r="AH807" s="3"/>
      <c r="AI807" s="3"/>
      <c r="AJ807" s="3"/>
      <c r="AK807" s="3"/>
      <c r="AL807" s="3"/>
      <c r="AM807" s="3"/>
      <c r="AN807" s="3"/>
      <c r="AO807" s="3"/>
      <c r="AP807" s="3"/>
      <c r="AQ807" s="3"/>
      <c r="AR807" s="3"/>
    </row>
    <row r="808" spans="1:44" ht="51" customHeight="1" x14ac:dyDescent="0.3">
      <c r="A808" s="9" t="s">
        <v>0</v>
      </c>
      <c r="B808" s="9" t="e">
        <f>VLOOKUP(#REF!,[1]Dpto!$G$2:$I$1125,2,FALSE)</f>
        <v>#REF!</v>
      </c>
      <c r="C808" s="9" t="str">
        <f>VLOOKUP(X808,[1]Proyectos!$B$2:$D$3,3,FALSE)</f>
        <v>CONSER</v>
      </c>
      <c r="D808" s="9" t="e">
        <f>VLOOKUP(#REF!,[1]Proyectos!$D$6:$E$9,2,FALSE)</f>
        <v>#REF!</v>
      </c>
      <c r="E808" s="9" t="e">
        <f>VLOOKUP(#REF!,[1]Proyectos!$B$12:$C$22,2,FALSE)</f>
        <v>#REF!</v>
      </c>
      <c r="F808" s="9" t="e">
        <f>VLOOKUP(#REF!,[1]Indi!$B$9:$C$36,2,FALSE)</f>
        <v>#REF!</v>
      </c>
      <c r="G808" s="9" t="str">
        <f>+IFERROR(IF(D808="MISIONAL",VLOOKUP(#REF!,[1]Actividades!$B$12:$C$25,2,FALSE),IF(D808="TASAS",VLOOKUP(#REF!,[1]Actividades!$B$26:$C$34,2,FALSE),IF(D808="MIPG",VLOOKUP(#REF!,[1]Actividades!$B$35:$C$41,2,FALSE),IF(D808="INFRA",VLOOKUP(#REF!,[1]Actividades!$B$42:$C$44,2,FALSE),"")))),"")</f>
        <v/>
      </c>
      <c r="H808" s="3"/>
      <c r="I808" s="7" t="s">
        <v>1273</v>
      </c>
      <c r="J808" s="10" t="s">
        <v>663</v>
      </c>
      <c r="K808" s="10" t="s">
        <v>22</v>
      </c>
      <c r="L808" s="152" t="s">
        <v>76</v>
      </c>
      <c r="M808" s="7" t="s">
        <v>8</v>
      </c>
      <c r="N808" s="7" t="s">
        <v>467</v>
      </c>
      <c r="O808" s="145" t="s">
        <v>7</v>
      </c>
      <c r="P808" s="7" t="s">
        <v>6</v>
      </c>
      <c r="Q808" s="146">
        <v>101002000</v>
      </c>
      <c r="R808" s="35"/>
      <c r="S808" s="8"/>
      <c r="T808" s="8"/>
      <c r="U808" s="8"/>
      <c r="V808" s="35">
        <f t="shared" si="50"/>
        <v>101002000</v>
      </c>
      <c r="W808" s="35">
        <f t="shared" si="51"/>
        <v>101002000</v>
      </c>
      <c r="X808" s="26" t="s">
        <v>465</v>
      </c>
      <c r="Y808" s="10" t="s">
        <v>19</v>
      </c>
      <c r="Z808" s="147">
        <v>202300000000060</v>
      </c>
      <c r="AA808" s="147" t="s">
        <v>496</v>
      </c>
      <c r="AB808" s="10" t="str">
        <f t="shared" si="49"/>
        <v>3202056</v>
      </c>
      <c r="AC808" s="10"/>
      <c r="AD808" s="147" t="s">
        <v>129</v>
      </c>
      <c r="AE808" s="3"/>
      <c r="AF808" s="3"/>
      <c r="AG808" s="3"/>
      <c r="AH808" s="3"/>
      <c r="AI808" s="3"/>
      <c r="AJ808" s="3"/>
      <c r="AK808" s="3"/>
      <c r="AL808" s="3"/>
      <c r="AM808" s="3"/>
      <c r="AN808" s="3"/>
      <c r="AO808" s="3"/>
      <c r="AP808" s="3"/>
      <c r="AQ808" s="3"/>
      <c r="AR808" s="3"/>
    </row>
    <row r="809" spans="1:44" ht="51" customHeight="1" x14ac:dyDescent="0.3">
      <c r="A809" s="9" t="s">
        <v>0</v>
      </c>
      <c r="B809" s="9" t="e">
        <f>VLOOKUP(#REF!,[1]Dpto!$G$2:$I$1125,2,FALSE)</f>
        <v>#REF!</v>
      </c>
      <c r="C809" s="9" t="str">
        <f>VLOOKUP(X809,[1]Proyectos!$B$2:$D$3,3,FALSE)</f>
        <v>CONSER</v>
      </c>
      <c r="D809" s="9" t="e">
        <f>VLOOKUP(#REF!,[1]Proyectos!$D$6:$E$9,2,FALSE)</f>
        <v>#REF!</v>
      </c>
      <c r="E809" s="9" t="e">
        <f>VLOOKUP(#REF!,[1]Proyectos!$B$12:$C$22,2,FALSE)</f>
        <v>#REF!</v>
      </c>
      <c r="F809" s="9" t="e">
        <f>VLOOKUP(#REF!,[1]Indi!$B$9:$C$36,2,FALSE)</f>
        <v>#REF!</v>
      </c>
      <c r="G809" s="9" t="str">
        <f>+IFERROR(IF(D809="MISIONAL",VLOOKUP(#REF!,[1]Actividades!$B$12:$C$25,2,FALSE),IF(D809="TASAS",VLOOKUP(#REF!,[1]Actividades!$B$26:$C$34,2,FALSE),IF(D809="MIPG",VLOOKUP(#REF!,[1]Actividades!$B$35:$C$41,2,FALSE),IF(D809="INFRA",VLOOKUP(#REF!,[1]Actividades!$B$42:$C$44,2,FALSE),"")))),"")</f>
        <v/>
      </c>
      <c r="H809" s="3"/>
      <c r="I809" s="7" t="s">
        <v>1274</v>
      </c>
      <c r="J809" s="10" t="s">
        <v>663</v>
      </c>
      <c r="K809" s="10" t="s">
        <v>22</v>
      </c>
      <c r="L809" s="152" t="s">
        <v>76</v>
      </c>
      <c r="M809" s="7" t="s">
        <v>8</v>
      </c>
      <c r="N809" s="7" t="s">
        <v>467</v>
      </c>
      <c r="O809" s="145" t="s">
        <v>7</v>
      </c>
      <c r="P809" s="7" t="s">
        <v>6</v>
      </c>
      <c r="Q809" s="146">
        <v>41307000</v>
      </c>
      <c r="R809" s="35"/>
      <c r="S809" s="8"/>
      <c r="T809" s="8"/>
      <c r="U809" s="8"/>
      <c r="V809" s="35">
        <f t="shared" si="50"/>
        <v>41307000</v>
      </c>
      <c r="W809" s="35">
        <f t="shared" si="51"/>
        <v>41307000</v>
      </c>
      <c r="X809" s="26" t="s">
        <v>465</v>
      </c>
      <c r="Y809" s="10" t="s">
        <v>19</v>
      </c>
      <c r="Z809" s="147">
        <v>202300000000060</v>
      </c>
      <c r="AA809" s="147" t="s">
        <v>24</v>
      </c>
      <c r="AB809" s="10" t="str">
        <f t="shared" si="49"/>
        <v>3202060</v>
      </c>
      <c r="AC809" s="10"/>
      <c r="AD809" s="147" t="s">
        <v>137</v>
      </c>
      <c r="AE809" s="3"/>
      <c r="AF809" s="3"/>
      <c r="AG809" s="3"/>
      <c r="AH809" s="3"/>
      <c r="AI809" s="3"/>
      <c r="AJ809" s="3"/>
      <c r="AK809" s="3"/>
      <c r="AL809" s="3"/>
      <c r="AM809" s="3"/>
      <c r="AN809" s="3"/>
      <c r="AO809" s="3"/>
      <c r="AP809" s="3"/>
      <c r="AQ809" s="3"/>
      <c r="AR809" s="3"/>
    </row>
    <row r="810" spans="1:44" ht="51" customHeight="1" x14ac:dyDescent="0.3">
      <c r="A810" s="9" t="s">
        <v>0</v>
      </c>
      <c r="B810" s="9" t="e">
        <f>VLOOKUP(#REF!,[1]Dpto!$G$2:$I$1125,2,FALSE)</f>
        <v>#REF!</v>
      </c>
      <c r="C810" s="9" t="str">
        <f>VLOOKUP(X810,[1]Proyectos!$B$2:$D$3,3,FALSE)</f>
        <v>FORTA</v>
      </c>
      <c r="D810" s="9" t="e">
        <f>VLOOKUP(#REF!,[1]Proyectos!$D$6:$E$9,2,FALSE)</f>
        <v>#REF!</v>
      </c>
      <c r="E810" s="9" t="e">
        <f>VLOOKUP(#REF!,[1]Proyectos!$B$12:$C$22,2,FALSE)</f>
        <v>#REF!</v>
      </c>
      <c r="F810" s="9" t="e">
        <f>VLOOKUP(#REF!,[1]Indi!$B$9:$C$36,2,FALSE)</f>
        <v>#REF!</v>
      </c>
      <c r="G810" s="9" t="str">
        <f>+IFERROR(IF(D810="MISIONAL",VLOOKUP(#REF!,[1]Actividades!$B$12:$C$25,2,FALSE),IF(D810="TASAS",VLOOKUP(#REF!,[1]Actividades!$B$26:$C$34,2,FALSE),IF(D810="MIPG",VLOOKUP(#REF!,[1]Actividades!$B$35:$C$41,2,FALSE),IF(D810="INFRA",VLOOKUP(#REF!,[1]Actividades!$B$42:$C$44,2,FALSE),"")))),"")</f>
        <v/>
      </c>
      <c r="H810" s="3"/>
      <c r="I810" s="7" t="s">
        <v>1275</v>
      </c>
      <c r="J810" s="10" t="s">
        <v>663</v>
      </c>
      <c r="K810" s="10" t="s">
        <v>22</v>
      </c>
      <c r="L810" s="152" t="s">
        <v>76</v>
      </c>
      <c r="M810" s="7" t="s">
        <v>13</v>
      </c>
      <c r="N810" s="7" t="s">
        <v>467</v>
      </c>
      <c r="O810" s="10" t="s">
        <v>7</v>
      </c>
      <c r="P810" s="7" t="s">
        <v>6</v>
      </c>
      <c r="Q810" s="146">
        <v>13000000</v>
      </c>
      <c r="R810" s="35"/>
      <c r="S810" s="8"/>
      <c r="T810" s="8"/>
      <c r="U810" s="8"/>
      <c r="V810" s="35">
        <f t="shared" si="50"/>
        <v>13000000</v>
      </c>
      <c r="W810" s="35">
        <f t="shared" si="51"/>
        <v>13000000</v>
      </c>
      <c r="X810" s="26" t="s">
        <v>1483</v>
      </c>
      <c r="Y810" s="10" t="s">
        <v>4</v>
      </c>
      <c r="Z810" s="147">
        <v>202300000000304</v>
      </c>
      <c r="AA810" s="147" t="s">
        <v>3</v>
      </c>
      <c r="AB810" s="10" t="str">
        <f t="shared" si="49"/>
        <v>3299016</v>
      </c>
      <c r="AC810" s="10"/>
      <c r="AD810" s="147" t="s">
        <v>244</v>
      </c>
      <c r="AE810" s="3"/>
      <c r="AF810" s="3"/>
      <c r="AG810" s="3"/>
      <c r="AH810" s="3"/>
      <c r="AI810" s="3"/>
      <c r="AJ810" s="3"/>
      <c r="AK810" s="3"/>
      <c r="AL810" s="3"/>
      <c r="AM810" s="3"/>
      <c r="AN810" s="3"/>
      <c r="AO810" s="3"/>
      <c r="AP810" s="3"/>
      <c r="AQ810" s="3"/>
      <c r="AR810" s="3"/>
    </row>
    <row r="811" spans="1:44" ht="51" customHeight="1" x14ac:dyDescent="0.3">
      <c r="A811" s="9" t="s">
        <v>0</v>
      </c>
      <c r="B811" s="9" t="e">
        <f>VLOOKUP(#REF!,[1]Dpto!$G$2:$I$1125,2,FALSE)</f>
        <v>#REF!</v>
      </c>
      <c r="C811" s="9" t="str">
        <f>VLOOKUP(X811,[1]Proyectos!$B$2:$D$3,3,FALSE)</f>
        <v>CONSER</v>
      </c>
      <c r="D811" s="9" t="e">
        <f>VLOOKUP(#REF!,[1]Proyectos!$D$6:$E$9,2,FALSE)</f>
        <v>#REF!</v>
      </c>
      <c r="E811" s="9" t="e">
        <f>VLOOKUP(#REF!,[1]Proyectos!$B$12:$C$22,2,FALSE)</f>
        <v>#REF!</v>
      </c>
      <c r="F811" s="9" t="e">
        <f>VLOOKUP(#REF!,[1]Indi!$B$9:$C$36,2,FALSE)</f>
        <v>#REF!</v>
      </c>
      <c r="G811" s="9" t="str">
        <f>+IFERROR(IF(D811="MISIONAL",VLOOKUP(#REF!,[1]Actividades!$B$12:$C$25,2,FALSE),IF(D811="TASAS",VLOOKUP(#REF!,[1]Actividades!$B$26:$C$34,2,FALSE),IF(D811="MIPG",VLOOKUP(#REF!,[1]Actividades!$B$35:$C$41,2,FALSE),IF(D811="INFRA",VLOOKUP(#REF!,[1]Actividades!$B$42:$C$44,2,FALSE),"")))),"")</f>
        <v/>
      </c>
      <c r="H811" s="3"/>
      <c r="I811" s="7" t="s">
        <v>1757</v>
      </c>
      <c r="J811" s="10" t="s">
        <v>663</v>
      </c>
      <c r="K811" s="10" t="s">
        <v>22</v>
      </c>
      <c r="L811" s="7" t="s">
        <v>75</v>
      </c>
      <c r="M811" s="7" t="s">
        <v>103</v>
      </c>
      <c r="N811" s="7" t="s">
        <v>466</v>
      </c>
      <c r="O811" s="145" t="s">
        <v>7</v>
      </c>
      <c r="P811" s="7" t="s">
        <v>6</v>
      </c>
      <c r="Q811" s="146">
        <v>49760500</v>
      </c>
      <c r="R811" s="35"/>
      <c r="S811" s="8"/>
      <c r="T811" s="8"/>
      <c r="U811" s="8"/>
      <c r="V811" s="35">
        <f t="shared" si="50"/>
        <v>49760500</v>
      </c>
      <c r="W811" s="35">
        <f t="shared" si="51"/>
        <v>49760500</v>
      </c>
      <c r="X811" s="26" t="s">
        <v>465</v>
      </c>
      <c r="Y811" s="10" t="s">
        <v>19</v>
      </c>
      <c r="Z811" s="147">
        <v>202300000000060</v>
      </c>
      <c r="AA811" s="147" t="s">
        <v>30</v>
      </c>
      <c r="AB811" s="10" t="str">
        <f t="shared" si="49"/>
        <v>3202008</v>
      </c>
      <c r="AC811" s="10"/>
      <c r="AD811" s="147" t="s">
        <v>135</v>
      </c>
      <c r="AE811" s="3"/>
      <c r="AF811" s="3"/>
      <c r="AG811" s="3"/>
      <c r="AH811" s="3"/>
      <c r="AI811" s="3"/>
      <c r="AJ811" s="3"/>
      <c r="AK811" s="3"/>
      <c r="AL811" s="3"/>
      <c r="AM811" s="3"/>
      <c r="AN811" s="3"/>
      <c r="AO811" s="3"/>
      <c r="AP811" s="3"/>
      <c r="AQ811" s="3"/>
      <c r="AR811" s="3"/>
    </row>
    <row r="812" spans="1:44" ht="51" customHeight="1" x14ac:dyDescent="0.3">
      <c r="A812" s="9" t="s">
        <v>0</v>
      </c>
      <c r="B812" s="9" t="e">
        <f>VLOOKUP(#REF!,[1]Dpto!$G$2:$I$1125,2,FALSE)</f>
        <v>#REF!</v>
      </c>
      <c r="C812" s="9" t="str">
        <f>VLOOKUP(X812,[1]Proyectos!$B$2:$D$3,3,FALSE)</f>
        <v>CONSER</v>
      </c>
      <c r="D812" s="9" t="e">
        <f>VLOOKUP(#REF!,[1]Proyectos!$D$6:$E$9,2,FALSE)</f>
        <v>#REF!</v>
      </c>
      <c r="E812" s="9" t="e">
        <f>VLOOKUP(#REF!,[1]Proyectos!$B$12:$C$22,2,FALSE)</f>
        <v>#REF!</v>
      </c>
      <c r="F812" s="9" t="e">
        <f>VLOOKUP(#REF!,[1]Indi!$B$9:$C$36,2,FALSE)</f>
        <v>#REF!</v>
      </c>
      <c r="G812" s="9" t="str">
        <f>+IFERROR(IF(D812="MISIONAL",VLOOKUP(#REF!,[1]Actividades!$B$12:$C$25,2,FALSE),IF(D812="TASAS",VLOOKUP(#REF!,[1]Actividades!$B$26:$C$34,2,FALSE),IF(D812="MIPG",VLOOKUP(#REF!,[1]Actividades!$B$35:$C$41,2,FALSE),IF(D812="INFRA",VLOOKUP(#REF!,[1]Actividades!$B$42:$C$44,2,FALSE),"")))),"")</f>
        <v/>
      </c>
      <c r="H812" s="3"/>
      <c r="I812" s="7" t="s">
        <v>1758</v>
      </c>
      <c r="J812" s="10" t="s">
        <v>663</v>
      </c>
      <c r="K812" s="10" t="s">
        <v>22</v>
      </c>
      <c r="L812" s="7" t="s">
        <v>75</v>
      </c>
      <c r="M812" s="7" t="s">
        <v>103</v>
      </c>
      <c r="N812" s="7" t="s">
        <v>466</v>
      </c>
      <c r="O812" s="145" t="s">
        <v>7</v>
      </c>
      <c r="P812" s="7" t="s">
        <v>6</v>
      </c>
      <c r="Q812" s="146">
        <v>98492928</v>
      </c>
      <c r="R812" s="242">
        <f>5200928+335468</f>
        <v>5536396</v>
      </c>
      <c r="S812" s="8"/>
      <c r="T812" s="8"/>
      <c r="U812" s="8"/>
      <c r="V812" s="35">
        <f t="shared" si="50"/>
        <v>92956532</v>
      </c>
      <c r="W812" s="35">
        <f t="shared" si="51"/>
        <v>92956532</v>
      </c>
      <c r="X812" s="26" t="s">
        <v>465</v>
      </c>
      <c r="Y812" s="10" t="s">
        <v>19</v>
      </c>
      <c r="Z812" s="147">
        <v>202300000000060</v>
      </c>
      <c r="AA812" s="147" t="s">
        <v>493</v>
      </c>
      <c r="AB812" s="10" t="str">
        <f t="shared" si="49"/>
        <v>3202032</v>
      </c>
      <c r="AC812" s="10"/>
      <c r="AD812" s="147" t="s">
        <v>128</v>
      </c>
      <c r="AE812" s="3"/>
      <c r="AF812" s="3"/>
      <c r="AG812" s="3"/>
      <c r="AH812" s="3"/>
      <c r="AI812" s="3"/>
      <c r="AJ812" s="3"/>
      <c r="AK812" s="3"/>
      <c r="AL812" s="3"/>
      <c r="AM812" s="3"/>
      <c r="AN812" s="3"/>
      <c r="AO812" s="3"/>
      <c r="AP812" s="3"/>
      <c r="AQ812" s="3"/>
      <c r="AR812" s="3"/>
    </row>
    <row r="813" spans="1:44" ht="51" customHeight="1" x14ac:dyDescent="0.3">
      <c r="A813" s="9" t="s">
        <v>0</v>
      </c>
      <c r="B813" s="9" t="e">
        <f>VLOOKUP(#REF!,[1]Dpto!$G$2:$I$1125,2,FALSE)</f>
        <v>#REF!</v>
      </c>
      <c r="C813" s="9" t="str">
        <f>VLOOKUP(X813,[1]Proyectos!$B$2:$D$3,3,FALSE)</f>
        <v>CONSER</v>
      </c>
      <c r="D813" s="9" t="e">
        <f>VLOOKUP(#REF!,[1]Proyectos!$D$6:$E$9,2,FALSE)</f>
        <v>#REF!</v>
      </c>
      <c r="E813" s="9" t="e">
        <f>VLOOKUP(#REF!,[1]Proyectos!$B$12:$C$22,2,FALSE)</f>
        <v>#REF!</v>
      </c>
      <c r="F813" s="9" t="e">
        <f>VLOOKUP(#REF!,[1]Indi!$B$9:$C$36,2,FALSE)</f>
        <v>#REF!</v>
      </c>
      <c r="G813" s="9" t="str">
        <f>+IFERROR(IF(D813="MISIONAL",VLOOKUP(#REF!,[1]Actividades!$B$12:$C$25,2,FALSE),IF(D813="TASAS",VLOOKUP(#REF!,[1]Actividades!$B$26:$C$34,2,FALSE),IF(D813="MIPG",VLOOKUP(#REF!,[1]Actividades!$B$35:$C$41,2,FALSE),IF(D813="INFRA",VLOOKUP(#REF!,[1]Actividades!$B$42:$C$44,2,FALSE),"")))),"")</f>
        <v/>
      </c>
      <c r="H813" s="3"/>
      <c r="I813" s="7" t="s">
        <v>1278</v>
      </c>
      <c r="J813" s="10" t="s">
        <v>663</v>
      </c>
      <c r="K813" s="10" t="s">
        <v>22</v>
      </c>
      <c r="L813" s="7" t="s">
        <v>75</v>
      </c>
      <c r="M813" s="7" t="s">
        <v>13</v>
      </c>
      <c r="N813" s="7" t="s">
        <v>467</v>
      </c>
      <c r="O813" s="145" t="s">
        <v>7</v>
      </c>
      <c r="P813" s="7" t="s">
        <v>6</v>
      </c>
      <c r="Q813" s="146">
        <v>72279881</v>
      </c>
      <c r="R813" s="242">
        <v>2018205</v>
      </c>
      <c r="S813" s="8"/>
      <c r="T813" s="8"/>
      <c r="U813" s="8"/>
      <c r="V813" s="35">
        <f t="shared" si="50"/>
        <v>70261676</v>
      </c>
      <c r="W813" s="35">
        <f t="shared" si="51"/>
        <v>70261676</v>
      </c>
      <c r="X813" s="26" t="s">
        <v>465</v>
      </c>
      <c r="Y813" s="10" t="s">
        <v>19</v>
      </c>
      <c r="Z813" s="147">
        <v>202300000000060</v>
      </c>
      <c r="AA813" s="147" t="s">
        <v>493</v>
      </c>
      <c r="AB813" s="10" t="str">
        <f t="shared" si="49"/>
        <v>3202032</v>
      </c>
      <c r="AC813" s="10"/>
      <c r="AD813" s="147" t="s">
        <v>128</v>
      </c>
      <c r="AE813" s="3"/>
      <c r="AF813" s="3"/>
      <c r="AG813" s="3"/>
      <c r="AH813" s="3"/>
      <c r="AI813" s="3"/>
      <c r="AJ813" s="3"/>
      <c r="AK813" s="3"/>
      <c r="AL813" s="3"/>
      <c r="AM813" s="3"/>
      <c r="AN813" s="3"/>
      <c r="AO813" s="3"/>
      <c r="AP813" s="3"/>
      <c r="AQ813" s="3"/>
      <c r="AR813" s="3"/>
    </row>
    <row r="814" spans="1:44" ht="51" customHeight="1" x14ac:dyDescent="0.3">
      <c r="A814" s="9" t="s">
        <v>0</v>
      </c>
      <c r="B814" s="9" t="e">
        <f>VLOOKUP(#REF!,[1]Dpto!$G$2:$I$1125,2,FALSE)</f>
        <v>#REF!</v>
      </c>
      <c r="C814" s="9" t="str">
        <f>VLOOKUP(X814,[1]Proyectos!$B$2:$D$3,3,FALSE)</f>
        <v>CONSER</v>
      </c>
      <c r="D814" s="9" t="e">
        <f>VLOOKUP(#REF!,[1]Proyectos!$D$6:$E$9,2,FALSE)</f>
        <v>#REF!</v>
      </c>
      <c r="E814" s="9" t="e">
        <f>VLOOKUP(#REF!,[1]Proyectos!$B$12:$C$22,2,FALSE)</f>
        <v>#REF!</v>
      </c>
      <c r="F814" s="9" t="e">
        <f>VLOOKUP(#REF!,[1]Indi!$B$9:$C$36,2,FALSE)</f>
        <v>#REF!</v>
      </c>
      <c r="G814" s="9" t="str">
        <f>+IFERROR(IF(D814="MISIONAL",VLOOKUP(#REF!,[1]Actividades!$B$12:$C$25,2,FALSE),IF(D814="TASAS",VLOOKUP(#REF!,[1]Actividades!$B$26:$C$34,2,FALSE),IF(D814="MIPG",VLOOKUP(#REF!,[1]Actividades!$B$35:$C$41,2,FALSE),IF(D814="INFRA",VLOOKUP(#REF!,[1]Actividades!$B$42:$C$44,2,FALSE),"")))),"")</f>
        <v/>
      </c>
      <c r="H814" s="3"/>
      <c r="I814" s="7" t="s">
        <v>1279</v>
      </c>
      <c r="J814" s="10" t="s">
        <v>663</v>
      </c>
      <c r="K814" s="10" t="s">
        <v>22</v>
      </c>
      <c r="L814" s="7" t="s">
        <v>75</v>
      </c>
      <c r="M814" s="7" t="s">
        <v>8</v>
      </c>
      <c r="N814" s="7" t="s">
        <v>467</v>
      </c>
      <c r="O814" s="10" t="s">
        <v>7</v>
      </c>
      <c r="P814" s="7" t="s">
        <v>6</v>
      </c>
      <c r="Q814" s="146">
        <v>15295351</v>
      </c>
      <c r="R814" s="35"/>
      <c r="S814" s="8"/>
      <c r="T814" s="8"/>
      <c r="U814" s="8"/>
      <c r="V814" s="35">
        <f t="shared" si="50"/>
        <v>15295351</v>
      </c>
      <c r="W814" s="35">
        <f t="shared" si="51"/>
        <v>15295351</v>
      </c>
      <c r="X814" s="26" t="s">
        <v>465</v>
      </c>
      <c r="Y814" s="10" t="s">
        <v>19</v>
      </c>
      <c r="Z814" s="147">
        <v>202300000000060</v>
      </c>
      <c r="AA814" s="147" t="s">
        <v>493</v>
      </c>
      <c r="AB814" s="10" t="str">
        <f t="shared" si="49"/>
        <v>3202032</v>
      </c>
      <c r="AC814" s="10"/>
      <c r="AD814" s="147" t="s">
        <v>128</v>
      </c>
      <c r="AE814" s="3"/>
      <c r="AF814" s="3"/>
      <c r="AG814" s="3"/>
      <c r="AH814" s="3"/>
      <c r="AI814" s="3"/>
      <c r="AJ814" s="3"/>
      <c r="AK814" s="3"/>
      <c r="AL814" s="3"/>
      <c r="AM814" s="3"/>
      <c r="AN814" s="3"/>
      <c r="AO814" s="3"/>
      <c r="AP814" s="3"/>
      <c r="AQ814" s="3"/>
      <c r="AR814" s="3"/>
    </row>
    <row r="815" spans="1:44" ht="51" customHeight="1" x14ac:dyDescent="0.3">
      <c r="A815" s="9" t="s">
        <v>0</v>
      </c>
      <c r="B815" s="9" t="e">
        <f>VLOOKUP(#REF!,[1]Dpto!$G$2:$I$1125,2,FALSE)</f>
        <v>#REF!</v>
      </c>
      <c r="C815" s="9" t="str">
        <f>VLOOKUP(X815,[1]Proyectos!$B$2:$D$3,3,FALSE)</f>
        <v>CONSER</v>
      </c>
      <c r="D815" s="9" t="e">
        <f>VLOOKUP(#REF!,[1]Proyectos!$D$6:$E$9,2,FALSE)</f>
        <v>#REF!</v>
      </c>
      <c r="E815" s="9" t="e">
        <f>VLOOKUP(#REF!,[1]Proyectos!$B$12:$C$22,2,FALSE)</f>
        <v>#REF!</v>
      </c>
      <c r="F815" s="9" t="e">
        <f>VLOOKUP(#REF!,[1]Indi!$B$9:$C$36,2,FALSE)</f>
        <v>#REF!</v>
      </c>
      <c r="G815" s="9" t="str">
        <f>+IFERROR(IF(D815="MISIONAL",VLOOKUP(#REF!,[1]Actividades!$B$12:$C$25,2,FALSE),IF(D815="TASAS",VLOOKUP(#REF!,[1]Actividades!$B$26:$C$34,2,FALSE),IF(D815="MIPG",VLOOKUP(#REF!,[1]Actividades!$B$35:$C$41,2,FALSE),IF(D815="INFRA",VLOOKUP(#REF!,[1]Actividades!$B$42:$C$44,2,FALSE),"")))),"")</f>
        <v/>
      </c>
      <c r="H815" s="3"/>
      <c r="I815" s="7" t="s">
        <v>1759</v>
      </c>
      <c r="J815" s="10" t="s">
        <v>663</v>
      </c>
      <c r="K815" s="10" t="s">
        <v>22</v>
      </c>
      <c r="L815" s="7" t="s">
        <v>75</v>
      </c>
      <c r="M815" s="7" t="s">
        <v>103</v>
      </c>
      <c r="N815" s="7" t="s">
        <v>466</v>
      </c>
      <c r="O815" s="149" t="s">
        <v>7</v>
      </c>
      <c r="P815" s="7" t="s">
        <v>6</v>
      </c>
      <c r="Q815" s="146">
        <v>41613000</v>
      </c>
      <c r="R815" s="35"/>
      <c r="S815" s="8"/>
      <c r="T815" s="8"/>
      <c r="U815" s="8"/>
      <c r="V815" s="35">
        <f t="shared" si="50"/>
        <v>41613000</v>
      </c>
      <c r="W815" s="35">
        <f t="shared" si="51"/>
        <v>41613000</v>
      </c>
      <c r="X815" s="26" t="s">
        <v>465</v>
      </c>
      <c r="Y815" s="10" t="s">
        <v>19</v>
      </c>
      <c r="Z815" s="147">
        <v>202300000000060</v>
      </c>
      <c r="AA815" s="147" t="s">
        <v>60</v>
      </c>
      <c r="AB815" s="10" t="str">
        <f t="shared" si="49"/>
        <v>3202038</v>
      </c>
      <c r="AC815" s="10"/>
      <c r="AD815" s="147" t="s">
        <v>139</v>
      </c>
      <c r="AE815" s="3"/>
      <c r="AF815" s="3"/>
      <c r="AG815" s="3"/>
      <c r="AH815" s="3"/>
      <c r="AI815" s="3"/>
      <c r="AJ815" s="3"/>
      <c r="AK815" s="3"/>
      <c r="AL815" s="3"/>
      <c r="AM815" s="3"/>
      <c r="AN815" s="3"/>
      <c r="AO815" s="3"/>
      <c r="AP815" s="3"/>
      <c r="AQ815" s="3"/>
      <c r="AR815" s="3"/>
    </row>
    <row r="816" spans="1:44" ht="51" customHeight="1" x14ac:dyDescent="0.3">
      <c r="A816" s="9" t="s">
        <v>0</v>
      </c>
      <c r="B816" s="9" t="e">
        <f>VLOOKUP(#REF!,[1]Dpto!$G$2:$I$1125,2,FALSE)</f>
        <v>#REF!</v>
      </c>
      <c r="C816" s="9" t="str">
        <f>VLOOKUP(X816,[1]Proyectos!$B$2:$D$3,3,FALSE)</f>
        <v>CONSER</v>
      </c>
      <c r="D816" s="9" t="e">
        <f>VLOOKUP(#REF!,[1]Proyectos!$D$6:$E$9,2,FALSE)</f>
        <v>#REF!</v>
      </c>
      <c r="E816" s="9" t="e">
        <f>VLOOKUP(#REF!,[1]Proyectos!$B$12:$C$22,2,FALSE)</f>
        <v>#REF!</v>
      </c>
      <c r="F816" s="9" t="e">
        <f>VLOOKUP(#REF!,[1]Indi!$B$9:$C$36,2,FALSE)</f>
        <v>#REF!</v>
      </c>
      <c r="G816" s="9" t="str">
        <f>+IFERROR(IF(D816="MISIONAL",VLOOKUP(#REF!,[1]Actividades!$B$12:$C$25,2,FALSE),IF(D816="TASAS",VLOOKUP(#REF!,[1]Actividades!$B$26:$C$34,2,FALSE),IF(D816="MIPG",VLOOKUP(#REF!,[1]Actividades!$B$35:$C$41,2,FALSE),IF(D816="INFRA",VLOOKUP(#REF!,[1]Actividades!$B$42:$C$44,2,FALSE),"")))),"")</f>
        <v/>
      </c>
      <c r="H816" s="3"/>
      <c r="I816" s="7" t="s">
        <v>1281</v>
      </c>
      <c r="J816" s="10" t="s">
        <v>663</v>
      </c>
      <c r="K816" s="10" t="s">
        <v>22</v>
      </c>
      <c r="L816" s="7" t="s">
        <v>75</v>
      </c>
      <c r="M816" s="7" t="s">
        <v>8</v>
      </c>
      <c r="N816" s="7" t="s">
        <v>467</v>
      </c>
      <c r="O816" s="149" t="s">
        <v>7</v>
      </c>
      <c r="P816" s="7" t="s">
        <v>6</v>
      </c>
      <c r="Q816" s="146">
        <v>20823000</v>
      </c>
      <c r="R816" s="35"/>
      <c r="S816" s="8"/>
      <c r="T816" s="8"/>
      <c r="U816" s="8"/>
      <c r="V816" s="35">
        <f t="shared" si="50"/>
        <v>20823000</v>
      </c>
      <c r="W816" s="35">
        <f t="shared" si="51"/>
        <v>20823000</v>
      </c>
      <c r="X816" s="26" t="s">
        <v>465</v>
      </c>
      <c r="Y816" s="10" t="s">
        <v>19</v>
      </c>
      <c r="Z816" s="147">
        <v>202300000000060</v>
      </c>
      <c r="AA816" s="147" t="s">
        <v>60</v>
      </c>
      <c r="AB816" s="10" t="str">
        <f t="shared" si="49"/>
        <v>3202038</v>
      </c>
      <c r="AC816" s="10"/>
      <c r="AD816" s="147" t="s">
        <v>134</v>
      </c>
      <c r="AE816" s="3"/>
      <c r="AF816" s="3"/>
      <c r="AG816" s="3"/>
      <c r="AH816" s="3"/>
      <c r="AI816" s="3"/>
      <c r="AJ816" s="3"/>
      <c r="AK816" s="3"/>
      <c r="AL816" s="3"/>
      <c r="AM816" s="3"/>
      <c r="AN816" s="3"/>
      <c r="AO816" s="3"/>
      <c r="AP816" s="3"/>
      <c r="AQ816" s="3"/>
      <c r="AR816" s="3"/>
    </row>
    <row r="817" spans="1:44" ht="51" customHeight="1" x14ac:dyDescent="0.3">
      <c r="A817" s="9" t="s">
        <v>0</v>
      </c>
      <c r="B817" s="9" t="e">
        <f>VLOOKUP(#REF!,[1]Dpto!$G$2:$I$1125,2,FALSE)</f>
        <v>#REF!</v>
      </c>
      <c r="C817" s="9" t="str">
        <f>VLOOKUP(X817,[1]Proyectos!$B$2:$D$3,3,FALSE)</f>
        <v>CONSER</v>
      </c>
      <c r="D817" s="9" t="e">
        <f>VLOOKUP(#REF!,[1]Proyectos!$D$6:$E$9,2,FALSE)</f>
        <v>#REF!</v>
      </c>
      <c r="E817" s="9" t="e">
        <f>VLOOKUP(#REF!,[1]Proyectos!$B$12:$C$22,2,FALSE)</f>
        <v>#REF!</v>
      </c>
      <c r="F817" s="9" t="e">
        <f>VLOOKUP(#REF!,[1]Indi!$B$9:$C$36,2,FALSE)</f>
        <v>#REF!</v>
      </c>
      <c r="G817" s="9" t="str">
        <f>+IFERROR(IF(D817="MISIONAL",VLOOKUP(#REF!,[1]Actividades!$B$12:$C$25,2,FALSE),IF(D817="TASAS",VLOOKUP(#REF!,[1]Actividades!$B$26:$C$34,2,FALSE),IF(D817="MIPG",VLOOKUP(#REF!,[1]Actividades!$B$35:$C$41,2,FALSE),IF(D817="INFRA",VLOOKUP(#REF!,[1]Actividades!$B$42:$C$44,2,FALSE),"")))),"")</f>
        <v/>
      </c>
      <c r="H817" s="3"/>
      <c r="I817" s="7" t="s">
        <v>1282</v>
      </c>
      <c r="J817" s="10" t="s">
        <v>663</v>
      </c>
      <c r="K817" s="10" t="s">
        <v>22</v>
      </c>
      <c r="L817" s="7" t="s">
        <v>75</v>
      </c>
      <c r="M817" s="7" t="s">
        <v>13</v>
      </c>
      <c r="N817" s="7" t="s">
        <v>467</v>
      </c>
      <c r="O817" s="7" t="s">
        <v>7</v>
      </c>
      <c r="P817" s="7" t="s">
        <v>6</v>
      </c>
      <c r="Q817" s="146">
        <v>28560000</v>
      </c>
      <c r="R817" s="35"/>
      <c r="S817" s="8"/>
      <c r="T817" s="8"/>
      <c r="U817" s="8"/>
      <c r="V817" s="35">
        <f t="shared" si="50"/>
        <v>28560000</v>
      </c>
      <c r="W817" s="35">
        <f t="shared" si="51"/>
        <v>28560000</v>
      </c>
      <c r="X817" s="26" t="s">
        <v>465</v>
      </c>
      <c r="Y817" s="10" t="s">
        <v>19</v>
      </c>
      <c r="Z817" s="147">
        <v>202300000000060</v>
      </c>
      <c r="AA817" s="147" t="s">
        <v>17</v>
      </c>
      <c r="AB817" s="10" t="str">
        <f t="shared" si="49"/>
        <v>3202052</v>
      </c>
      <c r="AC817" s="10"/>
      <c r="AD817" s="147" t="s">
        <v>971</v>
      </c>
      <c r="AE817" s="3"/>
      <c r="AF817" s="3"/>
      <c r="AG817" s="3"/>
      <c r="AH817" s="3"/>
      <c r="AI817" s="3"/>
      <c r="AJ817" s="3"/>
      <c r="AK817" s="3"/>
      <c r="AL817" s="3"/>
      <c r="AM817" s="3"/>
      <c r="AN817" s="3"/>
      <c r="AO817" s="3"/>
      <c r="AP817" s="3"/>
      <c r="AQ817" s="3"/>
      <c r="AR817" s="3"/>
    </row>
    <row r="818" spans="1:44" ht="51" customHeight="1" x14ac:dyDescent="0.3">
      <c r="A818" s="9" t="s">
        <v>0</v>
      </c>
      <c r="B818" s="9" t="e">
        <f>VLOOKUP(#REF!,[1]Dpto!$G$2:$I$1125,2,FALSE)</f>
        <v>#REF!</v>
      </c>
      <c r="C818" s="9" t="str">
        <f>VLOOKUP(X818,[1]Proyectos!$B$2:$D$3,3,FALSE)</f>
        <v>CONSER</v>
      </c>
      <c r="D818" s="9" t="e">
        <f>VLOOKUP(#REF!,[1]Proyectos!$D$6:$E$9,2,FALSE)</f>
        <v>#REF!</v>
      </c>
      <c r="E818" s="9" t="e">
        <f>VLOOKUP(#REF!,[1]Proyectos!$B$12:$C$22,2,FALSE)</f>
        <v>#REF!</v>
      </c>
      <c r="F818" s="9" t="e">
        <f>VLOOKUP(#REF!,[1]Indi!$B$9:$C$36,2,FALSE)</f>
        <v>#REF!</v>
      </c>
      <c r="G818" s="9" t="str">
        <f>+IFERROR(IF(D818="MISIONAL",VLOOKUP(#REF!,[1]Actividades!$B$12:$C$25,2,FALSE),IF(D818="TASAS",VLOOKUP(#REF!,[1]Actividades!$B$26:$C$34,2,FALSE),IF(D818="MIPG",VLOOKUP(#REF!,[1]Actividades!$B$35:$C$41,2,FALSE),IF(D818="INFRA",VLOOKUP(#REF!,[1]Actividades!$B$42:$C$44,2,FALSE),"")))),"")</f>
        <v/>
      </c>
      <c r="H818" s="3"/>
      <c r="I818" s="7" t="s">
        <v>1760</v>
      </c>
      <c r="J818" s="10" t="s">
        <v>663</v>
      </c>
      <c r="K818" s="10" t="s">
        <v>22</v>
      </c>
      <c r="L818" s="7" t="s">
        <v>75</v>
      </c>
      <c r="M818" s="7" t="s">
        <v>103</v>
      </c>
      <c r="N818" s="7" t="s">
        <v>466</v>
      </c>
      <c r="O818" s="7" t="s">
        <v>7</v>
      </c>
      <c r="P818" s="7" t="s">
        <v>6</v>
      </c>
      <c r="Q818" s="146">
        <v>48198000</v>
      </c>
      <c r="R818" s="35"/>
      <c r="S818" s="8"/>
      <c r="T818" s="8"/>
      <c r="U818" s="8"/>
      <c r="V818" s="35">
        <f t="shared" si="50"/>
        <v>48198000</v>
      </c>
      <c r="W818" s="35">
        <f t="shared" si="51"/>
        <v>48198000</v>
      </c>
      <c r="X818" s="26" t="s">
        <v>465</v>
      </c>
      <c r="Y818" s="10" t="s">
        <v>19</v>
      </c>
      <c r="Z818" s="147">
        <v>202300000000060</v>
      </c>
      <c r="AA818" s="147" t="s">
        <v>496</v>
      </c>
      <c r="AB818" s="10" t="str">
        <f t="shared" si="49"/>
        <v>3202056</v>
      </c>
      <c r="AC818" s="10"/>
      <c r="AD818" s="147" t="s">
        <v>129</v>
      </c>
      <c r="AE818" s="3"/>
      <c r="AF818" s="3"/>
      <c r="AG818" s="3"/>
      <c r="AH818" s="3"/>
      <c r="AI818" s="3"/>
      <c r="AJ818" s="3"/>
      <c r="AK818" s="3"/>
      <c r="AL818" s="3"/>
      <c r="AM818" s="3"/>
      <c r="AN818" s="3"/>
      <c r="AO818" s="3"/>
      <c r="AP818" s="3"/>
      <c r="AQ818" s="3"/>
      <c r="AR818" s="3"/>
    </row>
    <row r="819" spans="1:44" ht="51" customHeight="1" x14ac:dyDescent="0.3">
      <c r="A819" s="9" t="s">
        <v>0</v>
      </c>
      <c r="B819" s="9" t="e">
        <f>VLOOKUP(#REF!,[1]Dpto!$G$2:$I$1125,2,FALSE)</f>
        <v>#REF!</v>
      </c>
      <c r="C819" s="9" t="str">
        <f>VLOOKUP(X819,[1]Proyectos!$B$2:$D$3,3,FALSE)</f>
        <v>CONSER</v>
      </c>
      <c r="D819" s="9" t="e">
        <f>VLOOKUP(#REF!,[1]Proyectos!$D$6:$E$9,2,FALSE)</f>
        <v>#REF!</v>
      </c>
      <c r="E819" s="9" t="e">
        <f>VLOOKUP(#REF!,[1]Proyectos!$B$12:$C$22,2,FALSE)</f>
        <v>#REF!</v>
      </c>
      <c r="F819" s="9" t="e">
        <f>VLOOKUP(#REF!,[1]Indi!$B$9:$C$36,2,FALSE)</f>
        <v>#REF!</v>
      </c>
      <c r="G819" s="9" t="str">
        <f>+IFERROR(IF(D819="MISIONAL",VLOOKUP(#REF!,[1]Actividades!$B$12:$C$25,2,FALSE),IF(D819="TASAS",VLOOKUP(#REF!,[1]Actividades!$B$26:$C$34,2,FALSE),IF(D819="MIPG",VLOOKUP(#REF!,[1]Actividades!$B$35:$C$41,2,FALSE),IF(D819="INFRA",VLOOKUP(#REF!,[1]Actividades!$B$42:$C$44,2,FALSE),"")))),"")</f>
        <v/>
      </c>
      <c r="H819" s="3"/>
      <c r="I819" s="7" t="s">
        <v>1284</v>
      </c>
      <c r="J819" s="10" t="s">
        <v>663</v>
      </c>
      <c r="K819" s="10" t="s">
        <v>22</v>
      </c>
      <c r="L819" s="7" t="s">
        <v>75</v>
      </c>
      <c r="M819" s="7" t="s">
        <v>13</v>
      </c>
      <c r="N819" s="7" t="s">
        <v>467</v>
      </c>
      <c r="O819" s="7" t="s">
        <v>7</v>
      </c>
      <c r="P819" s="7" t="s">
        <v>6</v>
      </c>
      <c r="Q819" s="146">
        <v>29258000</v>
      </c>
      <c r="R819" s="35"/>
      <c r="S819" s="8"/>
      <c r="T819" s="8"/>
      <c r="U819" s="8"/>
      <c r="V819" s="35">
        <f t="shared" si="50"/>
        <v>29258000</v>
      </c>
      <c r="W819" s="35">
        <f t="shared" si="51"/>
        <v>29258000</v>
      </c>
      <c r="X819" s="26" t="s">
        <v>465</v>
      </c>
      <c r="Y819" s="10" t="s">
        <v>19</v>
      </c>
      <c r="Z819" s="147">
        <v>202300000000060</v>
      </c>
      <c r="AA819" s="147" t="s">
        <v>496</v>
      </c>
      <c r="AB819" s="10" t="str">
        <f t="shared" si="49"/>
        <v>3202056</v>
      </c>
      <c r="AC819" s="10"/>
      <c r="AD819" s="147" t="s">
        <v>129</v>
      </c>
      <c r="AE819" s="3"/>
      <c r="AF819" s="3"/>
      <c r="AG819" s="3"/>
      <c r="AH819" s="3"/>
      <c r="AI819" s="3"/>
      <c r="AJ819" s="3"/>
      <c r="AK819" s="3"/>
      <c r="AL819" s="3"/>
      <c r="AM819" s="3"/>
      <c r="AN819" s="3"/>
      <c r="AO819" s="3"/>
      <c r="AP819" s="3"/>
      <c r="AQ819" s="3"/>
      <c r="AR819" s="3"/>
    </row>
    <row r="820" spans="1:44" ht="51" customHeight="1" x14ac:dyDescent="0.3">
      <c r="A820" s="9" t="s">
        <v>0</v>
      </c>
      <c r="B820" s="9" t="e">
        <f>VLOOKUP(#REF!,[1]Dpto!$G$2:$I$1125,2,FALSE)</f>
        <v>#REF!</v>
      </c>
      <c r="C820" s="9" t="str">
        <f>VLOOKUP(X820,[1]Proyectos!$B$2:$D$3,3,FALSE)</f>
        <v>CONSER</v>
      </c>
      <c r="D820" s="9" t="e">
        <f>VLOOKUP(#REF!,[1]Proyectos!$D$6:$E$9,2,FALSE)</f>
        <v>#REF!</v>
      </c>
      <c r="E820" s="9" t="e">
        <f>VLOOKUP(#REF!,[1]Proyectos!$B$12:$C$22,2,FALSE)</f>
        <v>#REF!</v>
      </c>
      <c r="F820" s="9" t="e">
        <f>VLOOKUP(#REF!,[1]Indi!$B$9:$C$36,2,FALSE)</f>
        <v>#REF!</v>
      </c>
      <c r="G820" s="9" t="str">
        <f>+IFERROR(IF(D820="MISIONAL",VLOOKUP(#REF!,[1]Actividades!$B$12:$C$25,2,FALSE),IF(D820="TASAS",VLOOKUP(#REF!,[1]Actividades!$B$26:$C$34,2,FALSE),IF(D820="MIPG",VLOOKUP(#REF!,[1]Actividades!$B$35:$C$41,2,FALSE),IF(D820="INFRA",VLOOKUP(#REF!,[1]Actividades!$B$42:$C$44,2,FALSE),"")))),"")</f>
        <v/>
      </c>
      <c r="H820" s="3"/>
      <c r="I820" s="7" t="s">
        <v>1285</v>
      </c>
      <c r="J820" s="10" t="s">
        <v>663</v>
      </c>
      <c r="K820" s="10" t="s">
        <v>22</v>
      </c>
      <c r="L820" s="7" t="s">
        <v>75</v>
      </c>
      <c r="M820" s="7" t="s">
        <v>8</v>
      </c>
      <c r="N820" s="7" t="s">
        <v>467</v>
      </c>
      <c r="O820" s="7" t="s">
        <v>7</v>
      </c>
      <c r="P820" s="7" t="s">
        <v>6</v>
      </c>
      <c r="Q820" s="146">
        <v>9972000</v>
      </c>
      <c r="R820" s="35"/>
      <c r="S820" s="8"/>
      <c r="T820" s="8"/>
      <c r="U820" s="8"/>
      <c r="V820" s="35">
        <f t="shared" si="50"/>
        <v>9972000</v>
      </c>
      <c r="W820" s="35">
        <f t="shared" si="51"/>
        <v>9972000</v>
      </c>
      <c r="X820" s="26" t="s">
        <v>465</v>
      </c>
      <c r="Y820" s="10" t="s">
        <v>19</v>
      </c>
      <c r="Z820" s="147">
        <v>202300000000060</v>
      </c>
      <c r="AA820" s="147" t="s">
        <v>496</v>
      </c>
      <c r="AB820" s="10" t="str">
        <f t="shared" si="49"/>
        <v>3202056</v>
      </c>
      <c r="AC820" s="10"/>
      <c r="AD820" s="147" t="s">
        <v>129</v>
      </c>
      <c r="AE820" s="3"/>
      <c r="AF820" s="3"/>
      <c r="AG820" s="3"/>
      <c r="AH820" s="3"/>
      <c r="AI820" s="3"/>
      <c r="AJ820" s="3"/>
      <c r="AK820" s="3"/>
      <c r="AL820" s="3"/>
      <c r="AM820" s="3"/>
      <c r="AN820" s="3"/>
      <c r="AO820" s="3"/>
      <c r="AP820" s="3"/>
      <c r="AQ820" s="3"/>
      <c r="AR820" s="3"/>
    </row>
    <row r="821" spans="1:44" ht="51" customHeight="1" x14ac:dyDescent="0.3">
      <c r="A821" s="9" t="s">
        <v>0</v>
      </c>
      <c r="B821" s="9" t="e">
        <f>VLOOKUP(#REF!,[1]Dpto!$G$2:$I$1125,2,FALSE)</f>
        <v>#REF!</v>
      </c>
      <c r="C821" s="9" t="str">
        <f>VLOOKUP(X821,[1]Proyectos!$B$2:$D$3,3,FALSE)</f>
        <v>CONSER</v>
      </c>
      <c r="D821" s="9" t="e">
        <f>VLOOKUP(#REF!,[1]Proyectos!$D$6:$E$9,2,FALSE)</f>
        <v>#REF!</v>
      </c>
      <c r="E821" s="9" t="e">
        <f>VLOOKUP(#REF!,[1]Proyectos!$B$12:$C$22,2,FALSE)</f>
        <v>#REF!</v>
      </c>
      <c r="F821" s="9" t="e">
        <f>VLOOKUP(AC821,[1]Indi!$B$9:$C$36,2,FALSE)</f>
        <v>#N/A</v>
      </c>
      <c r="G821" s="9" t="str">
        <f>+IFERROR(IF(D821="MISIONAL",VLOOKUP(#REF!,[1]Actividades!$B$12:$C$25,2,FALSE),IF(D821="TASAS",VLOOKUP(#REF!,[1]Actividades!$B$26:$C$34,2,FALSE),IF(D821="MIPG",VLOOKUP(#REF!,[1]Actividades!$B$35:$C$41,2,FALSE),IF(D821="INFRA",VLOOKUP(#REF!,[1]Actividades!$B$42:$C$44,2,FALSE),"")))),"")</f>
        <v/>
      </c>
      <c r="H821" s="3"/>
      <c r="I821" s="7" t="s">
        <v>1761</v>
      </c>
      <c r="J821" s="10" t="s">
        <v>663</v>
      </c>
      <c r="K821" s="10" t="s">
        <v>22</v>
      </c>
      <c r="L821" s="7" t="s">
        <v>75</v>
      </c>
      <c r="M821" s="7" t="s">
        <v>103</v>
      </c>
      <c r="N821" s="7" t="s">
        <v>466</v>
      </c>
      <c r="O821" s="7" t="s">
        <v>7</v>
      </c>
      <c r="P821" s="7" t="s">
        <v>6</v>
      </c>
      <c r="Q821" s="146">
        <v>101068000</v>
      </c>
      <c r="R821" s="35"/>
      <c r="S821" s="8"/>
      <c r="T821" s="8"/>
      <c r="U821" s="8"/>
      <c r="V821" s="35">
        <f t="shared" si="50"/>
        <v>101068000</v>
      </c>
      <c r="W821" s="35">
        <f t="shared" si="51"/>
        <v>101068000</v>
      </c>
      <c r="X821" s="26" t="s">
        <v>465</v>
      </c>
      <c r="Y821" s="10" t="s">
        <v>19</v>
      </c>
      <c r="Z821" s="147">
        <v>202300000000060</v>
      </c>
      <c r="AA821" s="147" t="s">
        <v>24</v>
      </c>
      <c r="AB821" s="10" t="str">
        <f t="shared" si="49"/>
        <v>3202060</v>
      </c>
      <c r="AC821" s="10"/>
      <c r="AD821" s="147" t="s">
        <v>126</v>
      </c>
      <c r="AE821" s="3"/>
      <c r="AF821" s="3"/>
      <c r="AG821" s="3"/>
      <c r="AH821" s="3"/>
      <c r="AI821" s="3"/>
      <c r="AJ821" s="3"/>
      <c r="AK821" s="3"/>
      <c r="AL821" s="3"/>
      <c r="AM821" s="3"/>
      <c r="AN821" s="3"/>
      <c r="AO821" s="3"/>
      <c r="AP821" s="3"/>
      <c r="AQ821" s="3"/>
      <c r="AR821" s="3"/>
    </row>
    <row r="822" spans="1:44" ht="51" customHeight="1" x14ac:dyDescent="0.3">
      <c r="A822" s="9" t="s">
        <v>0</v>
      </c>
      <c r="B822" s="9" t="e">
        <f>VLOOKUP(#REF!,[1]Dpto!$G$2:$I$1125,2,FALSE)</f>
        <v>#REF!</v>
      </c>
      <c r="C822" s="9" t="str">
        <f>VLOOKUP(X822,[1]Proyectos!$B$2:$D$3,3,FALSE)</f>
        <v>CONSER</v>
      </c>
      <c r="D822" s="9" t="e">
        <f>VLOOKUP(#REF!,[1]Proyectos!$D$6:$E$9,2,FALSE)</f>
        <v>#REF!</v>
      </c>
      <c r="E822" s="9" t="e">
        <f>VLOOKUP(#REF!,[1]Proyectos!$B$12:$C$22,2,FALSE)</f>
        <v>#REF!</v>
      </c>
      <c r="F822" s="9" t="e">
        <f>VLOOKUP(AC822,[1]Indi!$B$9:$C$36,2,FALSE)</f>
        <v>#N/A</v>
      </c>
      <c r="G822" s="9" t="str">
        <f>+IFERROR(IF(D822="MISIONAL",VLOOKUP(#REF!,[1]Actividades!$B$12:$C$25,2,FALSE),IF(D822="TASAS",VLOOKUP(#REF!,[1]Actividades!$B$26:$C$34,2,FALSE),IF(D822="MIPG",VLOOKUP(#REF!,[1]Actividades!$B$35:$C$41,2,FALSE),IF(D822="INFRA",VLOOKUP(#REF!,[1]Actividades!$B$42:$C$44,2,FALSE),"")))),"")</f>
        <v/>
      </c>
      <c r="H822" s="3"/>
      <c r="I822" s="7" t="s">
        <v>1287</v>
      </c>
      <c r="J822" s="10" t="s">
        <v>663</v>
      </c>
      <c r="K822" s="10" t="s">
        <v>22</v>
      </c>
      <c r="L822" s="7" t="s">
        <v>75</v>
      </c>
      <c r="M822" s="7" t="s">
        <v>13</v>
      </c>
      <c r="N822" s="7" t="s">
        <v>467</v>
      </c>
      <c r="O822" s="7" t="s">
        <v>7</v>
      </c>
      <c r="P822" s="7" t="s">
        <v>6</v>
      </c>
      <c r="Q822" s="146">
        <v>136309793</v>
      </c>
      <c r="R822" s="35"/>
      <c r="S822" s="8"/>
      <c r="T822" s="8"/>
      <c r="U822" s="8"/>
      <c r="V822" s="35">
        <f t="shared" si="50"/>
        <v>136309793</v>
      </c>
      <c r="W822" s="35">
        <f t="shared" si="51"/>
        <v>136309793</v>
      </c>
      <c r="X822" s="26" t="s">
        <v>465</v>
      </c>
      <c r="Y822" s="10" t="s">
        <v>19</v>
      </c>
      <c r="Z822" s="147">
        <v>202300000000060</v>
      </c>
      <c r="AA822" s="147" t="s">
        <v>24</v>
      </c>
      <c r="AB822" s="10" t="str">
        <f t="shared" si="49"/>
        <v>3202060</v>
      </c>
      <c r="AC822" s="10"/>
      <c r="AD822" s="147" t="s">
        <v>126</v>
      </c>
      <c r="AE822" s="3"/>
      <c r="AF822" s="3"/>
      <c r="AG822" s="3"/>
      <c r="AH822" s="3"/>
      <c r="AI822" s="3"/>
      <c r="AJ822" s="3"/>
      <c r="AK822" s="3"/>
      <c r="AL822" s="3"/>
      <c r="AM822" s="3"/>
      <c r="AN822" s="3"/>
      <c r="AO822" s="3"/>
      <c r="AP822" s="3"/>
      <c r="AQ822" s="3"/>
      <c r="AR822" s="3"/>
    </row>
    <row r="823" spans="1:44" ht="51" customHeight="1" x14ac:dyDescent="0.3">
      <c r="A823" s="9"/>
      <c r="B823" s="9"/>
      <c r="C823" s="9"/>
      <c r="D823" s="9"/>
      <c r="E823" s="9"/>
      <c r="F823" s="9"/>
      <c r="G823" s="9"/>
      <c r="H823" s="3"/>
      <c r="I823" s="7" t="s">
        <v>1288</v>
      </c>
      <c r="J823" s="10" t="s">
        <v>663</v>
      </c>
      <c r="K823" s="10" t="s">
        <v>22</v>
      </c>
      <c r="L823" s="145" t="s">
        <v>75</v>
      </c>
      <c r="M823" s="145" t="s">
        <v>8</v>
      </c>
      <c r="N823" s="145" t="s">
        <v>467</v>
      </c>
      <c r="O823" s="10" t="s">
        <v>7</v>
      </c>
      <c r="P823" s="145" t="s">
        <v>6</v>
      </c>
      <c r="Q823" s="146">
        <v>124938000</v>
      </c>
      <c r="R823" s="35"/>
      <c r="S823" s="8"/>
      <c r="T823" s="8"/>
      <c r="U823" s="8"/>
      <c r="V823" s="35">
        <f t="shared" si="50"/>
        <v>124938000</v>
      </c>
      <c r="W823" s="35">
        <f t="shared" si="51"/>
        <v>124938000</v>
      </c>
      <c r="X823" s="26" t="s">
        <v>465</v>
      </c>
      <c r="Y823" s="10" t="s">
        <v>19</v>
      </c>
      <c r="Z823" s="147">
        <v>202300000000060</v>
      </c>
      <c r="AA823" s="147" t="s">
        <v>24</v>
      </c>
      <c r="AB823" s="10" t="str">
        <f t="shared" si="49"/>
        <v>3202060</v>
      </c>
      <c r="AC823" s="10"/>
      <c r="AD823" s="147" t="s">
        <v>126</v>
      </c>
      <c r="AE823" s="3"/>
      <c r="AF823" s="3"/>
      <c r="AG823" s="3"/>
      <c r="AH823" s="3"/>
      <c r="AI823" s="3"/>
      <c r="AJ823" s="3"/>
      <c r="AK823" s="3"/>
      <c r="AL823" s="3"/>
      <c r="AM823" s="3"/>
      <c r="AN823" s="3"/>
      <c r="AO823" s="3"/>
      <c r="AP823" s="3"/>
      <c r="AQ823" s="3"/>
      <c r="AR823" s="3"/>
    </row>
    <row r="824" spans="1:44" ht="51" customHeight="1" x14ac:dyDescent="0.3">
      <c r="A824" s="9" t="s">
        <v>0</v>
      </c>
      <c r="B824" s="9" t="e">
        <f>VLOOKUP(#REF!,[1]Dpto!$G$2:$I$1125,2,FALSE)</f>
        <v>#REF!</v>
      </c>
      <c r="C824" s="9" t="str">
        <f>VLOOKUP(X824,[1]Proyectos!$B$2:$D$3,3,FALSE)</f>
        <v>FORTA</v>
      </c>
      <c r="D824" s="9" t="e">
        <f>VLOOKUP(#REF!,[1]Proyectos!$D$6:$E$9,2,FALSE)</f>
        <v>#REF!</v>
      </c>
      <c r="E824" s="9" t="e">
        <f>VLOOKUP(#REF!,[1]Proyectos!$B$12:$C$22,2,FALSE)</f>
        <v>#REF!</v>
      </c>
      <c r="F824" s="9" t="e">
        <f>VLOOKUP(AC824,[1]Indi!$B$9:$C$36,2,FALSE)</f>
        <v>#N/A</v>
      </c>
      <c r="G824" s="9" t="str">
        <f>+IFERROR(IF(D824="MISIONAL",VLOOKUP(#REF!,[1]Actividades!$B$12:$C$25,2,FALSE),IF(D824="TASAS",VLOOKUP(#REF!,[1]Actividades!$B$26:$C$34,2,FALSE),IF(D824="MIPG",VLOOKUP(#REF!,[1]Actividades!$B$35:$C$41,2,FALSE),IF(D824="INFRA",VLOOKUP(#REF!,[1]Actividades!$B$42:$C$44,2,FALSE),"")))),"")</f>
        <v/>
      </c>
      <c r="H824" s="3"/>
      <c r="I824" s="7" t="s">
        <v>1289</v>
      </c>
      <c r="J824" s="10" t="s">
        <v>663</v>
      </c>
      <c r="K824" s="10" t="s">
        <v>22</v>
      </c>
      <c r="L824" s="145" t="s">
        <v>75</v>
      </c>
      <c r="M824" s="145" t="s">
        <v>13</v>
      </c>
      <c r="N824" s="145" t="s">
        <v>467</v>
      </c>
      <c r="O824" s="10" t="s">
        <v>7</v>
      </c>
      <c r="P824" s="145" t="s">
        <v>6</v>
      </c>
      <c r="Q824" s="146">
        <v>7000000</v>
      </c>
      <c r="R824" s="35"/>
      <c r="S824" s="8"/>
      <c r="T824" s="8"/>
      <c r="U824" s="8"/>
      <c r="V824" s="35">
        <f t="shared" si="50"/>
        <v>7000000</v>
      </c>
      <c r="W824" s="35">
        <f t="shared" si="51"/>
        <v>7000000</v>
      </c>
      <c r="X824" s="26" t="s">
        <v>1483</v>
      </c>
      <c r="Y824" s="10" t="s">
        <v>4</v>
      </c>
      <c r="Z824" s="147">
        <v>202300000000304</v>
      </c>
      <c r="AA824" s="147" t="s">
        <v>3</v>
      </c>
      <c r="AB824" s="10" t="str">
        <f t="shared" si="49"/>
        <v>3299016</v>
      </c>
      <c r="AC824" s="10"/>
      <c r="AD824" s="147" t="s">
        <v>245</v>
      </c>
      <c r="AE824" s="3"/>
      <c r="AF824" s="3"/>
      <c r="AG824" s="3"/>
      <c r="AH824" s="3"/>
      <c r="AI824" s="3"/>
      <c r="AJ824" s="3"/>
      <c r="AK824" s="3"/>
      <c r="AL824" s="3"/>
      <c r="AM824" s="3"/>
      <c r="AN824" s="3"/>
      <c r="AO824" s="3"/>
      <c r="AP824" s="3"/>
      <c r="AQ824" s="3"/>
      <c r="AR824" s="3"/>
    </row>
    <row r="825" spans="1:44" ht="51" customHeight="1" x14ac:dyDescent="0.3">
      <c r="A825" s="9" t="s">
        <v>0</v>
      </c>
      <c r="B825" s="9" t="e">
        <f>VLOOKUP(#REF!,[1]Dpto!$G$2:$I$1125,2,FALSE)</f>
        <v>#REF!</v>
      </c>
      <c r="C825" s="9" t="str">
        <f>VLOOKUP(X825,[1]Proyectos!$B$2:$D$3,3,FALSE)</f>
        <v>CONSER</v>
      </c>
      <c r="D825" s="9" t="e">
        <f>VLOOKUP(#REF!,[1]Proyectos!$D$6:$E$9,2,FALSE)</f>
        <v>#REF!</v>
      </c>
      <c r="E825" s="9" t="e">
        <f>VLOOKUP(#REF!,[1]Proyectos!$B$12:$C$22,2,FALSE)</f>
        <v>#REF!</v>
      </c>
      <c r="F825" s="9" t="e">
        <f>VLOOKUP(#REF!,[1]Indi!$B$9:$C$36,2,FALSE)</f>
        <v>#REF!</v>
      </c>
      <c r="G825" s="9" t="str">
        <f>+IFERROR(IF(D825="MISIONAL",VLOOKUP(#REF!,[1]Actividades!$B$12:$C$25,2,FALSE),IF(D825="TASAS",VLOOKUP(#REF!,[1]Actividades!$B$26:$C$34,2,FALSE),IF(D825="MIPG",VLOOKUP(#REF!,[1]Actividades!$B$35:$C$41,2,FALSE),IF(D825="INFRA",VLOOKUP(#REF!,[1]Actividades!$B$42:$C$44,2,FALSE),"")))),"")</f>
        <v/>
      </c>
      <c r="H825" s="3"/>
      <c r="I825" s="7" t="s">
        <v>1762</v>
      </c>
      <c r="J825" s="10" t="s">
        <v>663</v>
      </c>
      <c r="K825" s="10" t="s">
        <v>22</v>
      </c>
      <c r="L825" s="7" t="s">
        <v>74</v>
      </c>
      <c r="M825" s="7" t="s">
        <v>103</v>
      </c>
      <c r="N825" s="7" t="s">
        <v>466</v>
      </c>
      <c r="O825" s="145" t="s">
        <v>7</v>
      </c>
      <c r="P825" s="7" t="s">
        <v>6</v>
      </c>
      <c r="Q825" s="146">
        <v>45433500</v>
      </c>
      <c r="R825" s="35"/>
      <c r="S825" s="8"/>
      <c r="T825" s="8"/>
      <c r="U825" s="8"/>
      <c r="V825" s="35">
        <f t="shared" si="50"/>
        <v>45433500</v>
      </c>
      <c r="W825" s="35">
        <f t="shared" si="51"/>
        <v>45433500</v>
      </c>
      <c r="X825" s="26" t="s">
        <v>465</v>
      </c>
      <c r="Y825" s="10" t="s">
        <v>19</v>
      </c>
      <c r="Z825" s="147">
        <v>202300000000060</v>
      </c>
      <c r="AA825" s="147" t="s">
        <v>30</v>
      </c>
      <c r="AB825" s="10" t="str">
        <f t="shared" si="49"/>
        <v>3202008</v>
      </c>
      <c r="AC825" s="10"/>
      <c r="AD825" s="147" t="s">
        <v>494</v>
      </c>
      <c r="AE825" s="3"/>
      <c r="AF825" s="3"/>
      <c r="AG825" s="3"/>
      <c r="AH825" s="3"/>
      <c r="AI825" s="3"/>
      <c r="AJ825" s="3"/>
      <c r="AK825" s="3"/>
      <c r="AL825" s="3"/>
      <c r="AM825" s="3"/>
      <c r="AN825" s="3"/>
      <c r="AO825" s="3"/>
      <c r="AP825" s="3"/>
      <c r="AQ825" s="3"/>
      <c r="AR825" s="3"/>
    </row>
    <row r="826" spans="1:44" ht="51" customHeight="1" x14ac:dyDescent="0.3">
      <c r="A826" s="9" t="s">
        <v>0</v>
      </c>
      <c r="B826" s="9" t="e">
        <f>VLOOKUP(#REF!,[1]Dpto!$G$2:$I$1125,2,FALSE)</f>
        <v>#REF!</v>
      </c>
      <c r="C826" s="9" t="str">
        <f>VLOOKUP(X826,[1]Proyectos!$B$2:$D$3,3,FALSE)</f>
        <v>CONSER</v>
      </c>
      <c r="D826" s="9" t="e">
        <f>VLOOKUP(#REF!,[1]Proyectos!$D$6:$E$9,2,FALSE)</f>
        <v>#REF!</v>
      </c>
      <c r="E826" s="9" t="e">
        <f>VLOOKUP(#REF!,[1]Proyectos!$B$12:$C$22,2,FALSE)</f>
        <v>#REF!</v>
      </c>
      <c r="F826" s="9" t="e">
        <f>VLOOKUP(#REF!,[1]Indi!$B$9:$C$36,2,FALSE)</f>
        <v>#REF!</v>
      </c>
      <c r="G826" s="9" t="str">
        <f>+IFERROR(IF(D826="MISIONAL",VLOOKUP(#REF!,[1]Actividades!$B$12:$C$25,2,FALSE),IF(D826="TASAS",VLOOKUP(#REF!,[1]Actividades!$B$26:$C$34,2,FALSE),IF(D826="MIPG",VLOOKUP(#REF!,[1]Actividades!$B$35:$C$41,2,FALSE),IF(D826="INFRA",VLOOKUP(#REF!,[1]Actividades!$B$42:$C$44,2,FALSE),"")))),"")</f>
        <v/>
      </c>
      <c r="H826" s="3"/>
      <c r="I826" s="7" t="s">
        <v>1291</v>
      </c>
      <c r="J826" s="10" t="s">
        <v>663</v>
      </c>
      <c r="K826" s="10" t="s">
        <v>22</v>
      </c>
      <c r="L826" s="7" t="s">
        <v>74</v>
      </c>
      <c r="M826" s="7" t="s">
        <v>13</v>
      </c>
      <c r="N826" s="7" t="s">
        <v>467</v>
      </c>
      <c r="O826" s="145" t="s">
        <v>7</v>
      </c>
      <c r="P826" s="7" t="s">
        <v>6</v>
      </c>
      <c r="Q826" s="146">
        <v>12000000</v>
      </c>
      <c r="R826" s="35"/>
      <c r="S826" s="8"/>
      <c r="T826" s="8"/>
      <c r="U826" s="8"/>
      <c r="V826" s="35">
        <f t="shared" si="50"/>
        <v>12000000</v>
      </c>
      <c r="W826" s="35">
        <f t="shared" si="51"/>
        <v>12000000</v>
      </c>
      <c r="X826" s="26" t="s">
        <v>465</v>
      </c>
      <c r="Y826" s="10" t="s">
        <v>19</v>
      </c>
      <c r="Z826" s="147">
        <v>202300000000060</v>
      </c>
      <c r="AA826" s="147" t="s">
        <v>30</v>
      </c>
      <c r="AB826" s="10" t="str">
        <f t="shared" si="49"/>
        <v>3202008</v>
      </c>
      <c r="AC826" s="10"/>
      <c r="AD826" s="147" t="s">
        <v>494</v>
      </c>
      <c r="AE826" s="3"/>
      <c r="AF826" s="3"/>
      <c r="AG826" s="3"/>
      <c r="AH826" s="3"/>
      <c r="AI826" s="3"/>
      <c r="AJ826" s="3"/>
      <c r="AK826" s="3"/>
      <c r="AL826" s="3"/>
      <c r="AM826" s="3"/>
      <c r="AN826" s="3"/>
      <c r="AO826" s="3"/>
      <c r="AP826" s="3"/>
      <c r="AQ826" s="3"/>
      <c r="AR826" s="3"/>
    </row>
    <row r="827" spans="1:44" ht="51" customHeight="1" x14ac:dyDescent="0.3">
      <c r="A827" s="9" t="s">
        <v>0</v>
      </c>
      <c r="B827" s="9" t="e">
        <f>VLOOKUP(#REF!,[1]Dpto!$G$2:$I$1125,2,FALSE)</f>
        <v>#REF!</v>
      </c>
      <c r="C827" s="9" t="str">
        <f>VLOOKUP(X827,[1]Proyectos!$B$2:$D$3,3,FALSE)</f>
        <v>CONSER</v>
      </c>
      <c r="D827" s="9" t="e">
        <f>VLOOKUP(#REF!,[1]Proyectos!$D$6:$E$9,2,FALSE)</f>
        <v>#REF!</v>
      </c>
      <c r="E827" s="9" t="e">
        <f>VLOOKUP(#REF!,[1]Proyectos!$B$12:$C$22,2,FALSE)</f>
        <v>#REF!</v>
      </c>
      <c r="F827" s="9" t="e">
        <f>VLOOKUP(#REF!,[1]Indi!$B$9:$C$36,2,FALSE)</f>
        <v>#REF!</v>
      </c>
      <c r="G827" s="9" t="str">
        <f>+IFERROR(IF(D827="MISIONAL",VLOOKUP(#REF!,[1]Actividades!$B$12:$C$25,2,FALSE),IF(D827="TASAS",VLOOKUP(#REF!,[1]Actividades!$B$26:$C$34,2,FALSE),IF(D827="MIPG",VLOOKUP(#REF!,[1]Actividades!$B$35:$C$41,2,FALSE),IF(D827="INFRA",VLOOKUP(#REF!,[1]Actividades!$B$42:$C$44,2,FALSE),"")))),"")</f>
        <v/>
      </c>
      <c r="H827" s="3"/>
      <c r="I827" s="7" t="s">
        <v>1763</v>
      </c>
      <c r="J827" s="10" t="s">
        <v>663</v>
      </c>
      <c r="K827" s="10" t="s">
        <v>22</v>
      </c>
      <c r="L827" s="7" t="s">
        <v>74</v>
      </c>
      <c r="M827" s="7" t="s">
        <v>103</v>
      </c>
      <c r="N827" s="7" t="s">
        <v>466</v>
      </c>
      <c r="O827" s="145" t="s">
        <v>7</v>
      </c>
      <c r="P827" s="7" t="s">
        <v>6</v>
      </c>
      <c r="Q827" s="146">
        <v>45433500</v>
      </c>
      <c r="R827" s="35"/>
      <c r="S827" s="8"/>
      <c r="T827" s="8"/>
      <c r="U827" s="8"/>
      <c r="V827" s="35">
        <f t="shared" si="50"/>
        <v>45433500</v>
      </c>
      <c r="W827" s="35">
        <f t="shared" si="51"/>
        <v>45433500</v>
      </c>
      <c r="X827" s="26" t="s">
        <v>465</v>
      </c>
      <c r="Y827" s="10" t="s">
        <v>19</v>
      </c>
      <c r="Z827" s="147">
        <v>202300000000060</v>
      </c>
      <c r="AA827" s="147" t="s">
        <v>36</v>
      </c>
      <c r="AB827" s="10" t="str">
        <f t="shared" si="49"/>
        <v>3202010</v>
      </c>
      <c r="AC827" s="10"/>
      <c r="AD827" s="147" t="s">
        <v>181</v>
      </c>
      <c r="AE827" s="3"/>
      <c r="AF827" s="3"/>
      <c r="AG827" s="3"/>
      <c r="AH827" s="3"/>
      <c r="AI827" s="3"/>
      <c r="AJ827" s="3"/>
      <c r="AK827" s="3"/>
      <c r="AL827" s="3"/>
      <c r="AM827" s="3"/>
      <c r="AN827" s="3"/>
      <c r="AO827" s="3"/>
      <c r="AP827" s="3"/>
      <c r="AQ827" s="3"/>
      <c r="AR827" s="3"/>
    </row>
    <row r="828" spans="1:44" ht="51" customHeight="1" x14ac:dyDescent="0.3">
      <c r="A828" s="9" t="s">
        <v>0</v>
      </c>
      <c r="B828" s="9" t="e">
        <f>VLOOKUP(#REF!,[1]Dpto!$G$2:$I$1125,2,FALSE)</f>
        <v>#REF!</v>
      </c>
      <c r="C828" s="9" t="str">
        <f>VLOOKUP(X828,[1]Proyectos!$B$2:$D$3,3,FALSE)</f>
        <v>CONSER</v>
      </c>
      <c r="D828" s="9" t="e">
        <f>VLOOKUP(#REF!,[1]Proyectos!$D$6:$E$9,2,FALSE)</f>
        <v>#REF!</v>
      </c>
      <c r="E828" s="9" t="e">
        <f>VLOOKUP(#REF!,[1]Proyectos!$B$12:$C$22,2,FALSE)</f>
        <v>#REF!</v>
      </c>
      <c r="F828" s="9" t="e">
        <f>VLOOKUP(#REF!,[1]Indi!$B$9:$C$36,2,FALSE)</f>
        <v>#REF!</v>
      </c>
      <c r="G828" s="9" t="str">
        <f>+IFERROR(IF(D828="MISIONAL",VLOOKUP(#REF!,[1]Actividades!$B$12:$C$25,2,FALSE),IF(D828="TASAS",VLOOKUP(#REF!,[1]Actividades!$B$26:$C$34,2,FALSE),IF(D828="MIPG",VLOOKUP(#REF!,[1]Actividades!$B$35:$C$41,2,FALSE),IF(D828="INFRA",VLOOKUP(#REF!,[1]Actividades!$B$42:$C$44,2,FALSE),"")))),"")</f>
        <v/>
      </c>
      <c r="H828" s="3"/>
      <c r="I828" s="7" t="s">
        <v>1764</v>
      </c>
      <c r="J828" s="10" t="s">
        <v>663</v>
      </c>
      <c r="K828" s="10" t="s">
        <v>22</v>
      </c>
      <c r="L828" s="7" t="s">
        <v>74</v>
      </c>
      <c r="M828" s="7" t="s">
        <v>103</v>
      </c>
      <c r="N828" s="7" t="s">
        <v>466</v>
      </c>
      <c r="O828" s="10" t="s">
        <v>7</v>
      </c>
      <c r="P828" s="7" t="s">
        <v>6</v>
      </c>
      <c r="Q828" s="146">
        <v>53577000</v>
      </c>
      <c r="R828" s="35"/>
      <c r="S828" s="8"/>
      <c r="T828" s="8"/>
      <c r="U828" s="8"/>
      <c r="V828" s="35">
        <f t="shared" si="50"/>
        <v>53577000</v>
      </c>
      <c r="W828" s="35">
        <f t="shared" si="51"/>
        <v>53577000</v>
      </c>
      <c r="X828" s="26" t="s">
        <v>465</v>
      </c>
      <c r="Y828" s="10" t="s">
        <v>19</v>
      </c>
      <c r="Z828" s="147">
        <v>202300000000060</v>
      </c>
      <c r="AA828" s="147" t="s">
        <v>36</v>
      </c>
      <c r="AB828" s="10" t="str">
        <f t="shared" si="49"/>
        <v>3202010</v>
      </c>
      <c r="AC828" s="10"/>
      <c r="AD828" s="147" t="s">
        <v>130</v>
      </c>
      <c r="AE828" s="3"/>
      <c r="AF828" s="3"/>
      <c r="AG828" s="3"/>
      <c r="AH828" s="3"/>
      <c r="AI828" s="3"/>
      <c r="AJ828" s="3"/>
      <c r="AK828" s="3"/>
      <c r="AL828" s="3"/>
      <c r="AM828" s="3"/>
      <c r="AN828" s="3"/>
      <c r="AO828" s="3"/>
      <c r="AP828" s="3"/>
      <c r="AQ828" s="3"/>
      <c r="AR828" s="3"/>
    </row>
    <row r="829" spans="1:44" ht="51" customHeight="1" x14ac:dyDescent="0.3">
      <c r="A829" s="9" t="s">
        <v>0</v>
      </c>
      <c r="B829" s="9" t="e">
        <f>VLOOKUP(#REF!,[1]Dpto!$G$2:$I$1125,2,FALSE)</f>
        <v>#REF!</v>
      </c>
      <c r="C829" s="9" t="str">
        <f>VLOOKUP(X829,[1]Proyectos!$B$2:$D$3,3,FALSE)</f>
        <v>CONSER</v>
      </c>
      <c r="D829" s="9" t="e">
        <f>VLOOKUP(#REF!,[1]Proyectos!$D$6:$E$9,2,FALSE)</f>
        <v>#REF!</v>
      </c>
      <c r="E829" s="9" t="e">
        <f>VLOOKUP(#REF!,[1]Proyectos!$B$12:$C$22,2,FALSE)</f>
        <v>#REF!</v>
      </c>
      <c r="F829" s="9" t="e">
        <f>VLOOKUP(#REF!,[1]Indi!$B$9:$C$36,2,FALSE)</f>
        <v>#REF!</v>
      </c>
      <c r="G829" s="9" t="str">
        <f>+IFERROR(IF(D829="MISIONAL",VLOOKUP(#REF!,[1]Actividades!$B$12:$C$25,2,FALSE),IF(D829="TASAS",VLOOKUP(#REF!,[1]Actividades!$B$26:$C$34,2,FALSE),IF(D829="MIPG",VLOOKUP(#REF!,[1]Actividades!$B$35:$C$41,2,FALSE),IF(D829="INFRA",VLOOKUP(#REF!,[1]Actividades!$B$42:$C$44,2,FALSE),"")))),"")</f>
        <v/>
      </c>
      <c r="H829" s="3"/>
      <c r="I829" s="7" t="s">
        <v>1294</v>
      </c>
      <c r="J829" s="10" t="s">
        <v>663</v>
      </c>
      <c r="K829" s="10" t="s">
        <v>22</v>
      </c>
      <c r="L829" s="7" t="s">
        <v>74</v>
      </c>
      <c r="M829" s="7" t="s">
        <v>13</v>
      </c>
      <c r="N829" s="7" t="s">
        <v>467</v>
      </c>
      <c r="O829" s="10" t="s">
        <v>7</v>
      </c>
      <c r="P829" s="7" t="s">
        <v>6</v>
      </c>
      <c r="Q829" s="146">
        <v>34000000</v>
      </c>
      <c r="R829" s="35"/>
      <c r="S829" s="8"/>
      <c r="T829" s="8"/>
      <c r="U829" s="8"/>
      <c r="V829" s="35">
        <f t="shared" si="50"/>
        <v>34000000</v>
      </c>
      <c r="W829" s="35">
        <f t="shared" si="51"/>
        <v>34000000</v>
      </c>
      <c r="X829" s="26" t="s">
        <v>465</v>
      </c>
      <c r="Y829" s="10" t="s">
        <v>19</v>
      </c>
      <c r="Z829" s="147">
        <v>202300000000060</v>
      </c>
      <c r="AA829" s="147" t="s">
        <v>36</v>
      </c>
      <c r="AB829" s="10" t="str">
        <f t="shared" si="49"/>
        <v>3202010</v>
      </c>
      <c r="AC829" s="10"/>
      <c r="AD829" s="147" t="s">
        <v>130</v>
      </c>
      <c r="AE829" s="3"/>
      <c r="AF829" s="3"/>
      <c r="AG829" s="3"/>
      <c r="AH829" s="3"/>
      <c r="AI829" s="3"/>
      <c r="AJ829" s="3"/>
      <c r="AK829" s="3"/>
      <c r="AL829" s="3"/>
      <c r="AM829" s="3"/>
      <c r="AN829" s="3"/>
      <c r="AO829" s="3"/>
      <c r="AP829" s="3"/>
      <c r="AQ829" s="3"/>
      <c r="AR829" s="3"/>
    </row>
    <row r="830" spans="1:44" ht="51" customHeight="1" x14ac:dyDescent="0.3">
      <c r="A830" s="9" t="s">
        <v>0</v>
      </c>
      <c r="B830" s="9" t="e">
        <f>VLOOKUP(#REF!,[1]Dpto!$G$2:$I$1125,2,FALSE)</f>
        <v>#REF!</v>
      </c>
      <c r="C830" s="9" t="str">
        <f>VLOOKUP(X830,[1]Proyectos!$B$2:$D$3,3,FALSE)</f>
        <v>CONSER</v>
      </c>
      <c r="D830" s="9" t="e">
        <f>VLOOKUP(#REF!,[1]Proyectos!$D$6:$E$9,2,FALSE)</f>
        <v>#REF!</v>
      </c>
      <c r="E830" s="9" t="e">
        <f>VLOOKUP(#REF!,[1]Proyectos!$B$12:$C$22,2,FALSE)</f>
        <v>#REF!</v>
      </c>
      <c r="F830" s="9" t="e">
        <f>VLOOKUP(#REF!,[1]Indi!$B$9:$C$36,2,FALSE)</f>
        <v>#REF!</v>
      </c>
      <c r="G830" s="9" t="str">
        <f>+IFERROR(IF(D830="MISIONAL",VLOOKUP(#REF!,[1]Actividades!$B$12:$C$25,2,FALSE),IF(D830="TASAS",VLOOKUP(#REF!,[1]Actividades!$B$26:$C$34,2,FALSE),IF(D830="MIPG",VLOOKUP(#REF!,[1]Actividades!$B$35:$C$41,2,FALSE),IF(D830="INFRA",VLOOKUP(#REF!,[1]Actividades!$B$42:$C$44,2,FALSE),"")))),"")</f>
        <v/>
      </c>
      <c r="H830" s="3"/>
      <c r="I830" s="7" t="s">
        <v>1765</v>
      </c>
      <c r="J830" s="10" t="s">
        <v>663</v>
      </c>
      <c r="K830" s="10" t="s">
        <v>22</v>
      </c>
      <c r="L830" s="7" t="s">
        <v>74</v>
      </c>
      <c r="M830" s="7" t="s">
        <v>103</v>
      </c>
      <c r="N830" s="7" t="s">
        <v>466</v>
      </c>
      <c r="O830" s="10" t="s">
        <v>7</v>
      </c>
      <c r="P830" s="7" t="s">
        <v>6</v>
      </c>
      <c r="Q830" s="146">
        <v>120063181</v>
      </c>
      <c r="R830" s="242">
        <v>1673333</v>
      </c>
      <c r="S830" s="8"/>
      <c r="T830" s="8"/>
      <c r="U830" s="8"/>
      <c r="V830" s="35">
        <f t="shared" si="50"/>
        <v>118389848</v>
      </c>
      <c r="W830" s="35">
        <f t="shared" si="51"/>
        <v>118389848</v>
      </c>
      <c r="X830" s="26" t="s">
        <v>465</v>
      </c>
      <c r="Y830" s="10" t="s">
        <v>19</v>
      </c>
      <c r="Z830" s="147">
        <v>202300000000060</v>
      </c>
      <c r="AA830" s="147" t="s">
        <v>493</v>
      </c>
      <c r="AB830" s="10" t="str">
        <f t="shared" si="49"/>
        <v>3202032</v>
      </c>
      <c r="AC830" s="10"/>
      <c r="AD830" s="147" t="s">
        <v>128</v>
      </c>
      <c r="AE830" s="3"/>
      <c r="AF830" s="3"/>
      <c r="AG830" s="3"/>
      <c r="AH830" s="3"/>
      <c r="AI830" s="3"/>
      <c r="AJ830" s="3"/>
      <c r="AK830" s="3"/>
      <c r="AL830" s="3"/>
      <c r="AM830" s="3"/>
      <c r="AN830" s="3"/>
      <c r="AO830" s="3"/>
      <c r="AP830" s="3"/>
      <c r="AQ830" s="3"/>
      <c r="AR830" s="3"/>
    </row>
    <row r="831" spans="1:44" ht="51" customHeight="1" x14ac:dyDescent="0.3">
      <c r="A831" s="9" t="s">
        <v>0</v>
      </c>
      <c r="B831" s="9" t="e">
        <f>VLOOKUP(#REF!,[1]Dpto!$G$2:$I$1125,2,FALSE)</f>
        <v>#REF!</v>
      </c>
      <c r="C831" s="9" t="str">
        <f>VLOOKUP(X831,[1]Proyectos!$B$2:$D$3,3,FALSE)</f>
        <v>CONSER</v>
      </c>
      <c r="D831" s="9" t="e">
        <f>VLOOKUP(#REF!,[1]Proyectos!$D$6:$E$9,2,FALSE)</f>
        <v>#REF!</v>
      </c>
      <c r="E831" s="9" t="e">
        <f>VLOOKUP(#REF!,[1]Proyectos!$B$12:$C$22,2,FALSE)</f>
        <v>#REF!</v>
      </c>
      <c r="F831" s="9" t="e">
        <f>VLOOKUP(#REF!,[1]Indi!$B$9:$C$36,2,FALSE)</f>
        <v>#REF!</v>
      </c>
      <c r="G831" s="9" t="str">
        <f>+IFERROR(IF(D831="MISIONAL",VLOOKUP(#REF!,[1]Actividades!$B$12:$C$25,2,FALSE),IF(D831="TASAS",VLOOKUP(#REF!,[1]Actividades!$B$26:$C$34,2,FALSE),IF(D831="MIPG",VLOOKUP(#REF!,[1]Actividades!$B$35:$C$41,2,FALSE),IF(D831="INFRA",VLOOKUP(#REF!,[1]Actividades!$B$42:$C$44,2,FALSE),"")))),"")</f>
        <v/>
      </c>
      <c r="H831" s="3"/>
      <c r="I831" s="7" t="s">
        <v>1296</v>
      </c>
      <c r="J831" s="10" t="s">
        <v>663</v>
      </c>
      <c r="K831" s="10" t="s">
        <v>22</v>
      </c>
      <c r="L831" s="7" t="s">
        <v>74</v>
      </c>
      <c r="M831" s="7" t="s">
        <v>13</v>
      </c>
      <c r="N831" s="7" t="s">
        <v>467</v>
      </c>
      <c r="O831" s="145" t="s">
        <v>7</v>
      </c>
      <c r="P831" s="7" t="s">
        <v>6</v>
      </c>
      <c r="Q831" s="146">
        <v>8414606</v>
      </c>
      <c r="R831" s="242">
        <v>541916</v>
      </c>
      <c r="S831" s="8"/>
      <c r="T831" s="8"/>
      <c r="U831" s="8"/>
      <c r="V831" s="35">
        <f t="shared" si="50"/>
        <v>7872690</v>
      </c>
      <c r="W831" s="35">
        <f t="shared" si="51"/>
        <v>7872690</v>
      </c>
      <c r="X831" s="26" t="s">
        <v>465</v>
      </c>
      <c r="Y831" s="10" t="s">
        <v>19</v>
      </c>
      <c r="Z831" s="147">
        <v>202300000000060</v>
      </c>
      <c r="AA831" s="147" t="s">
        <v>493</v>
      </c>
      <c r="AB831" s="10" t="str">
        <f t="shared" si="49"/>
        <v>3202032</v>
      </c>
      <c r="AC831" s="10"/>
      <c r="AD831" s="147" t="s">
        <v>128</v>
      </c>
      <c r="AE831" s="3"/>
      <c r="AF831" s="3"/>
      <c r="AG831" s="3"/>
      <c r="AH831" s="3"/>
      <c r="AI831" s="3"/>
      <c r="AJ831" s="3"/>
      <c r="AK831" s="3"/>
      <c r="AL831" s="3"/>
      <c r="AM831" s="3"/>
      <c r="AN831" s="3"/>
      <c r="AO831" s="3"/>
      <c r="AP831" s="3"/>
      <c r="AQ831" s="3"/>
      <c r="AR831" s="3"/>
    </row>
    <row r="832" spans="1:44" ht="51" customHeight="1" x14ac:dyDescent="0.3">
      <c r="A832" s="9" t="s">
        <v>0</v>
      </c>
      <c r="B832" s="9" t="e">
        <f>VLOOKUP(#REF!,[1]Dpto!$G$2:$I$1125,2,FALSE)</f>
        <v>#REF!</v>
      </c>
      <c r="C832" s="9" t="str">
        <f>VLOOKUP(X832,[1]Proyectos!$B$2:$D$3,3,FALSE)</f>
        <v>CONSER</v>
      </c>
      <c r="D832" s="9" t="e">
        <f>VLOOKUP(#REF!,[1]Proyectos!$D$6:$E$9,2,FALSE)</f>
        <v>#REF!</v>
      </c>
      <c r="E832" s="9" t="e">
        <f>VLOOKUP(#REF!,[1]Proyectos!$B$12:$C$22,2,FALSE)</f>
        <v>#REF!</v>
      </c>
      <c r="F832" s="9" t="e">
        <f>VLOOKUP(#REF!,[1]Indi!$B$9:$C$36,2,FALSE)</f>
        <v>#REF!</v>
      </c>
      <c r="G832" s="9" t="str">
        <f>+IFERROR(IF(D832="MISIONAL",VLOOKUP(#REF!,[1]Actividades!$B$12:$C$25,2,FALSE),IF(D832="TASAS",VLOOKUP(#REF!,[1]Actividades!$B$26:$C$34,2,FALSE),IF(D832="MIPG",VLOOKUP(#REF!,[1]Actividades!$B$35:$C$41,2,FALSE),IF(D832="INFRA",VLOOKUP(#REF!,[1]Actividades!$B$42:$C$44,2,FALSE),"")))),"")</f>
        <v/>
      </c>
      <c r="H832" s="3"/>
      <c r="I832" s="7" t="s">
        <v>1766</v>
      </c>
      <c r="J832" s="10" t="s">
        <v>663</v>
      </c>
      <c r="K832" s="10" t="s">
        <v>22</v>
      </c>
      <c r="L832" s="7" t="s">
        <v>74</v>
      </c>
      <c r="M832" s="7" t="s">
        <v>103</v>
      </c>
      <c r="N832" s="7" t="s">
        <v>466</v>
      </c>
      <c r="O832" s="7" t="s">
        <v>7</v>
      </c>
      <c r="P832" s="7" t="s">
        <v>6</v>
      </c>
      <c r="Q832" s="146">
        <v>45433500</v>
      </c>
      <c r="R832" s="35"/>
      <c r="S832" s="8"/>
      <c r="T832" s="8"/>
      <c r="U832" s="8"/>
      <c r="V832" s="35">
        <f t="shared" si="50"/>
        <v>45433500</v>
      </c>
      <c r="W832" s="35">
        <f t="shared" si="51"/>
        <v>45433500</v>
      </c>
      <c r="X832" s="26" t="s">
        <v>465</v>
      </c>
      <c r="Y832" s="10" t="s">
        <v>19</v>
      </c>
      <c r="Z832" s="147">
        <v>202300000000060</v>
      </c>
      <c r="AA832" s="147" t="s">
        <v>496</v>
      </c>
      <c r="AB832" s="10" t="str">
        <f t="shared" si="49"/>
        <v>3202056</v>
      </c>
      <c r="AC832" s="10"/>
      <c r="AD832" s="147" t="s">
        <v>129</v>
      </c>
      <c r="AE832" s="3"/>
      <c r="AF832" s="3"/>
      <c r="AG832" s="3"/>
      <c r="AH832" s="3"/>
      <c r="AI832" s="3"/>
      <c r="AJ832" s="3"/>
      <c r="AK832" s="3"/>
      <c r="AL832" s="3"/>
      <c r="AM832" s="3"/>
      <c r="AN832" s="3"/>
      <c r="AO832" s="3"/>
      <c r="AP832" s="3"/>
      <c r="AQ832" s="3"/>
      <c r="AR832" s="3"/>
    </row>
    <row r="833" spans="1:44" ht="51" customHeight="1" x14ac:dyDescent="0.3">
      <c r="A833" s="9" t="s">
        <v>0</v>
      </c>
      <c r="B833" s="9" t="e">
        <f>VLOOKUP(#REF!,[1]Dpto!$G$2:$I$1125,2,FALSE)</f>
        <v>#REF!</v>
      </c>
      <c r="C833" s="9" t="str">
        <f>VLOOKUP(X833,[1]Proyectos!$B$2:$D$3,3,FALSE)</f>
        <v>FORTA</v>
      </c>
      <c r="D833" s="9" t="e">
        <f>VLOOKUP(#REF!,[1]Proyectos!$D$6:$E$9,2,FALSE)</f>
        <v>#REF!</v>
      </c>
      <c r="E833" s="9" t="e">
        <f>VLOOKUP(#REF!,[1]Proyectos!$B$12:$C$22,2,FALSE)</f>
        <v>#REF!</v>
      </c>
      <c r="F833" s="9" t="e">
        <f>VLOOKUP(#REF!,[1]Indi!$B$9:$C$36,2,FALSE)</f>
        <v>#REF!</v>
      </c>
      <c r="G833" s="9" t="str">
        <f>+IFERROR(IF(D833="MISIONAL",VLOOKUP(#REF!,[1]Actividades!$B$12:$C$25,2,FALSE),IF(D833="TASAS",VLOOKUP(#REF!,[1]Actividades!$B$26:$C$34,2,FALSE),IF(D833="MIPG",VLOOKUP(#REF!,[1]Actividades!$B$35:$C$41,2,FALSE),IF(D833="INFRA",VLOOKUP(#REF!,[1]Actividades!$B$42:$C$44,2,FALSE),"")))),"")</f>
        <v/>
      </c>
      <c r="H833" s="3"/>
      <c r="I833" s="7" t="s">
        <v>1298</v>
      </c>
      <c r="J833" s="10" t="s">
        <v>663</v>
      </c>
      <c r="K833" s="10" t="s">
        <v>22</v>
      </c>
      <c r="L833" s="7" t="s">
        <v>74</v>
      </c>
      <c r="M833" s="7" t="s">
        <v>13</v>
      </c>
      <c r="N833" s="7" t="s">
        <v>467</v>
      </c>
      <c r="O833" s="149" t="s">
        <v>7</v>
      </c>
      <c r="P833" s="7" t="s">
        <v>6</v>
      </c>
      <c r="Q833" s="146">
        <v>7000000</v>
      </c>
      <c r="R833" s="35"/>
      <c r="S833" s="8"/>
      <c r="T833" s="8"/>
      <c r="U833" s="8"/>
      <c r="V833" s="35">
        <f t="shared" si="50"/>
        <v>7000000</v>
      </c>
      <c r="W833" s="35">
        <f t="shared" si="51"/>
        <v>7000000</v>
      </c>
      <c r="X833" s="26" t="s">
        <v>1483</v>
      </c>
      <c r="Y833" s="10" t="s">
        <v>4</v>
      </c>
      <c r="Z833" s="147">
        <v>202300000000304</v>
      </c>
      <c r="AA833" s="147" t="s">
        <v>12</v>
      </c>
      <c r="AB833" s="10" t="str">
        <f t="shared" si="49"/>
        <v>3299011</v>
      </c>
      <c r="AC833" s="10"/>
      <c r="AD833" s="147" t="s">
        <v>399</v>
      </c>
      <c r="AE833" s="3"/>
      <c r="AF833" s="3"/>
      <c r="AG833" s="3"/>
      <c r="AH833" s="3"/>
      <c r="AI833" s="3"/>
      <c r="AJ833" s="3"/>
      <c r="AK833" s="3"/>
      <c r="AL833" s="3"/>
      <c r="AM833" s="3"/>
      <c r="AN833" s="3"/>
      <c r="AO833" s="3"/>
      <c r="AP833" s="3"/>
      <c r="AQ833" s="3"/>
      <c r="AR833" s="3"/>
    </row>
    <row r="834" spans="1:44" ht="51" customHeight="1" x14ac:dyDescent="0.3">
      <c r="A834" s="9" t="s">
        <v>0</v>
      </c>
      <c r="B834" s="9" t="e">
        <f>VLOOKUP(#REF!,[1]Dpto!$G$2:$I$1125,2,FALSE)</f>
        <v>#REF!</v>
      </c>
      <c r="C834" s="9" t="str">
        <f>VLOOKUP(X834,[1]Proyectos!$B$2:$D$3,3,FALSE)</f>
        <v>CONSER</v>
      </c>
      <c r="D834" s="9" t="e">
        <f>VLOOKUP(#REF!,[1]Proyectos!$D$6:$E$9,2,FALSE)</f>
        <v>#REF!</v>
      </c>
      <c r="E834" s="9" t="e">
        <f>VLOOKUP(#REF!,[1]Proyectos!$B$12:$C$22,2,FALSE)</f>
        <v>#REF!</v>
      </c>
      <c r="F834" s="9" t="e">
        <f>VLOOKUP(#REF!,[1]Indi!$B$9:$C$36,2,FALSE)</f>
        <v>#REF!</v>
      </c>
      <c r="G834" s="9" t="str">
        <f>+IFERROR(IF(D834="MISIONAL",VLOOKUP(#REF!,[1]Actividades!$B$12:$C$25,2,FALSE),IF(D834="TASAS",VLOOKUP(#REF!,[1]Actividades!$B$26:$C$34,2,FALSE),IF(D834="MIPG",VLOOKUP(#REF!,[1]Actividades!$B$35:$C$41,2,FALSE),IF(D834="INFRA",VLOOKUP(#REF!,[1]Actividades!$B$42:$C$44,2,FALSE),"")))),"")</f>
        <v/>
      </c>
      <c r="H834" s="3"/>
      <c r="I834" s="7" t="s">
        <v>1767</v>
      </c>
      <c r="J834" s="10" t="s">
        <v>663</v>
      </c>
      <c r="K834" s="10" t="s">
        <v>22</v>
      </c>
      <c r="L834" s="7" t="s">
        <v>72</v>
      </c>
      <c r="M834" s="7" t="s">
        <v>103</v>
      </c>
      <c r="N834" s="7" t="s">
        <v>466</v>
      </c>
      <c r="O834" s="149" t="s">
        <v>7</v>
      </c>
      <c r="P834" s="7" t="s">
        <v>6</v>
      </c>
      <c r="Q834" s="146">
        <v>46912000</v>
      </c>
      <c r="R834" s="35"/>
      <c r="S834" s="8"/>
      <c r="T834" s="8"/>
      <c r="U834" s="8"/>
      <c r="V834" s="35">
        <f t="shared" si="50"/>
        <v>46912000</v>
      </c>
      <c r="W834" s="35">
        <f t="shared" si="51"/>
        <v>46912000</v>
      </c>
      <c r="X834" s="26" t="s">
        <v>465</v>
      </c>
      <c r="Y834" s="10" t="s">
        <v>19</v>
      </c>
      <c r="Z834" s="147">
        <v>202300000000060</v>
      </c>
      <c r="AA834" s="147" t="s">
        <v>30</v>
      </c>
      <c r="AB834" s="10" t="str">
        <f t="shared" si="49"/>
        <v>3202008</v>
      </c>
      <c r="AC834" s="10"/>
      <c r="AD834" s="147" t="s">
        <v>123</v>
      </c>
      <c r="AE834" s="3"/>
      <c r="AF834" s="3"/>
      <c r="AG834" s="3"/>
      <c r="AH834" s="3"/>
      <c r="AI834" s="3"/>
      <c r="AJ834" s="3"/>
      <c r="AK834" s="3"/>
      <c r="AL834" s="3"/>
      <c r="AM834" s="3"/>
      <c r="AN834" s="3"/>
      <c r="AO834" s="3"/>
      <c r="AP834" s="3"/>
      <c r="AQ834" s="3"/>
      <c r="AR834" s="3"/>
    </row>
    <row r="835" spans="1:44" ht="51" customHeight="1" x14ac:dyDescent="0.3">
      <c r="A835" s="9" t="s">
        <v>0</v>
      </c>
      <c r="B835" s="9" t="e">
        <f>VLOOKUP(#REF!,[1]Dpto!$G$2:$I$1125,2,FALSE)</f>
        <v>#REF!</v>
      </c>
      <c r="C835" s="9" t="str">
        <f>VLOOKUP(X835,[1]Proyectos!$B$2:$D$3,3,FALSE)</f>
        <v>CONSER</v>
      </c>
      <c r="D835" s="9" t="e">
        <f>VLOOKUP(#REF!,[1]Proyectos!$D$6:$E$9,2,FALSE)</f>
        <v>#REF!</v>
      </c>
      <c r="E835" s="9" t="e">
        <f>VLOOKUP(#REF!,[1]Proyectos!$B$12:$C$22,2,FALSE)</f>
        <v>#REF!</v>
      </c>
      <c r="F835" s="9" t="e">
        <f>VLOOKUP(#REF!,[1]Indi!$B$9:$C$36,2,FALSE)</f>
        <v>#REF!</v>
      </c>
      <c r="G835" s="9" t="str">
        <f>+IFERROR(IF(D835="MISIONAL",VLOOKUP(#REF!,[1]Actividades!$B$12:$C$25,2,FALSE),IF(D835="TASAS",VLOOKUP(#REF!,[1]Actividades!$B$26:$C$34,2,FALSE),IF(D835="MIPG",VLOOKUP(#REF!,[1]Actividades!$B$35:$C$41,2,FALSE),IF(D835="INFRA",VLOOKUP(#REF!,[1]Actividades!$B$42:$C$44,2,FALSE),"")))),"")</f>
        <v/>
      </c>
      <c r="H835" s="3"/>
      <c r="I835" s="7" t="s">
        <v>1300</v>
      </c>
      <c r="J835" s="10" t="s">
        <v>663</v>
      </c>
      <c r="K835" s="10" t="s">
        <v>22</v>
      </c>
      <c r="L835" s="7" t="s">
        <v>72</v>
      </c>
      <c r="M835" s="7" t="s">
        <v>13</v>
      </c>
      <c r="N835" s="7" t="s">
        <v>467</v>
      </c>
      <c r="O835" s="149" t="s">
        <v>57</v>
      </c>
      <c r="P835" s="7" t="s">
        <v>6</v>
      </c>
      <c r="Q835" s="146">
        <v>20524000</v>
      </c>
      <c r="R835" s="35"/>
      <c r="S835" s="8"/>
      <c r="T835" s="8"/>
      <c r="U835" s="8"/>
      <c r="V835" s="35">
        <f t="shared" si="50"/>
        <v>20524000</v>
      </c>
      <c r="W835" s="35">
        <f t="shared" si="51"/>
        <v>20524000</v>
      </c>
      <c r="X835" s="26" t="s">
        <v>465</v>
      </c>
      <c r="Y835" s="10" t="s">
        <v>19</v>
      </c>
      <c r="Z835" s="147">
        <v>202300000000060</v>
      </c>
      <c r="AA835" s="147" t="s">
        <v>30</v>
      </c>
      <c r="AB835" s="10" t="str">
        <f t="shared" ref="AB835:AB898" si="54">MID(I835,SEARCH("-",I835)+1,SEARCH("-",I835,SEARCH("-",I835)+1)-SEARCH("-",I835)-1)</f>
        <v>3202008</v>
      </c>
      <c r="AC835" s="10"/>
      <c r="AD835" s="147" t="s">
        <v>123</v>
      </c>
      <c r="AE835" s="3"/>
      <c r="AF835" s="3"/>
      <c r="AG835" s="3"/>
      <c r="AH835" s="3"/>
      <c r="AI835" s="3"/>
      <c r="AJ835" s="3"/>
      <c r="AK835" s="3"/>
      <c r="AL835" s="3"/>
      <c r="AM835" s="3"/>
      <c r="AN835" s="3"/>
      <c r="AO835" s="3"/>
      <c r="AP835" s="3"/>
      <c r="AQ835" s="3"/>
      <c r="AR835" s="3"/>
    </row>
    <row r="836" spans="1:44" ht="51" customHeight="1" x14ac:dyDescent="0.3">
      <c r="A836" s="9" t="s">
        <v>0</v>
      </c>
      <c r="B836" s="9" t="e">
        <f>VLOOKUP(#REF!,[1]Dpto!$G$2:$I$1125,2,FALSE)</f>
        <v>#REF!</v>
      </c>
      <c r="C836" s="9" t="str">
        <f>VLOOKUP(X836,[1]Proyectos!$B$2:$D$3,3,FALSE)</f>
        <v>CONSER</v>
      </c>
      <c r="D836" s="9" t="e">
        <f>VLOOKUP(#REF!,[1]Proyectos!$D$6:$E$9,2,FALSE)</f>
        <v>#REF!</v>
      </c>
      <c r="E836" s="9" t="e">
        <f>VLOOKUP(#REF!,[1]Proyectos!$B$12:$C$22,2,FALSE)</f>
        <v>#REF!</v>
      </c>
      <c r="F836" s="9" t="e">
        <f>VLOOKUP(#REF!,[1]Indi!$B$9:$C$36,2,FALSE)</f>
        <v>#REF!</v>
      </c>
      <c r="G836" s="9" t="str">
        <f>+IFERROR(IF(D836="MISIONAL",VLOOKUP(#REF!,[1]Actividades!$B$12:$C$25,2,FALSE),IF(D836="TASAS",VLOOKUP(#REF!,[1]Actividades!$B$26:$C$34,2,FALSE),IF(D836="MIPG",VLOOKUP(#REF!,[1]Actividades!$B$35:$C$41,2,FALSE),IF(D836="INFRA",VLOOKUP(#REF!,[1]Actividades!$B$42:$C$44,2,FALSE),"")))),"")</f>
        <v/>
      </c>
      <c r="H836" s="3"/>
      <c r="I836" s="7" t="s">
        <v>1768</v>
      </c>
      <c r="J836" s="10" t="s">
        <v>663</v>
      </c>
      <c r="K836" s="10" t="s">
        <v>22</v>
      </c>
      <c r="L836" s="7" t="s">
        <v>72</v>
      </c>
      <c r="M836" s="7" t="s">
        <v>103</v>
      </c>
      <c r="N836" s="7" t="s">
        <v>466</v>
      </c>
      <c r="O836" s="149" t="s">
        <v>7</v>
      </c>
      <c r="P836" s="7" t="s">
        <v>6</v>
      </c>
      <c r="Q836" s="146">
        <v>52312000</v>
      </c>
      <c r="R836" s="35"/>
      <c r="S836" s="8"/>
      <c r="T836" s="8"/>
      <c r="U836" s="8"/>
      <c r="V836" s="35">
        <f t="shared" si="50"/>
        <v>52312000</v>
      </c>
      <c r="W836" s="35">
        <f t="shared" si="51"/>
        <v>52312000</v>
      </c>
      <c r="X836" s="26" t="s">
        <v>465</v>
      </c>
      <c r="Y836" s="10" t="s">
        <v>19</v>
      </c>
      <c r="Z836" s="147">
        <v>202300000000060</v>
      </c>
      <c r="AA836" s="147" t="s">
        <v>30</v>
      </c>
      <c r="AB836" s="10" t="str">
        <f t="shared" si="54"/>
        <v>3202008</v>
      </c>
      <c r="AC836" s="10"/>
      <c r="AD836" s="147" t="s">
        <v>143</v>
      </c>
      <c r="AE836" s="3"/>
      <c r="AF836" s="3"/>
      <c r="AG836" s="3"/>
      <c r="AH836" s="3"/>
      <c r="AI836" s="3"/>
      <c r="AJ836" s="3"/>
      <c r="AK836" s="3"/>
      <c r="AL836" s="3"/>
      <c r="AM836" s="3"/>
      <c r="AN836" s="3"/>
      <c r="AO836" s="3"/>
      <c r="AP836" s="3"/>
      <c r="AQ836" s="3"/>
      <c r="AR836" s="3"/>
    </row>
    <row r="837" spans="1:44" ht="51" customHeight="1" x14ac:dyDescent="0.3">
      <c r="A837" s="9" t="s">
        <v>0</v>
      </c>
      <c r="B837" s="9" t="e">
        <f>VLOOKUP(#REF!,[1]Dpto!$G$2:$I$1125,2,FALSE)</f>
        <v>#REF!</v>
      </c>
      <c r="C837" s="9" t="str">
        <f>VLOOKUP(X837,[1]Proyectos!$B$2:$D$3,3,FALSE)</f>
        <v>CONSER</v>
      </c>
      <c r="D837" s="9" t="e">
        <f>VLOOKUP(#REF!,[1]Proyectos!$D$6:$E$9,2,FALSE)</f>
        <v>#REF!</v>
      </c>
      <c r="E837" s="9" t="e">
        <f>VLOOKUP(#REF!,[1]Proyectos!$B$12:$C$22,2,FALSE)</f>
        <v>#REF!</v>
      </c>
      <c r="F837" s="9" t="e">
        <f>VLOOKUP(#REF!,[1]Indi!$B$9:$C$36,2,FALSE)</f>
        <v>#REF!</v>
      </c>
      <c r="G837" s="9" t="str">
        <f>+IFERROR(IF(D837="MISIONAL",VLOOKUP(#REF!,[1]Actividades!$B$12:$C$25,2,FALSE),IF(D837="TASAS",VLOOKUP(#REF!,[1]Actividades!$B$26:$C$34,2,FALSE),IF(D837="MIPG",VLOOKUP(#REF!,[1]Actividades!$B$35:$C$41,2,FALSE),IF(D837="INFRA",VLOOKUP(#REF!,[1]Actividades!$B$42:$C$44,2,FALSE),"")))),"")</f>
        <v/>
      </c>
      <c r="H837" s="3"/>
      <c r="I837" s="7" t="s">
        <v>1302</v>
      </c>
      <c r="J837" s="10" t="s">
        <v>663</v>
      </c>
      <c r="K837" s="10" t="s">
        <v>22</v>
      </c>
      <c r="L837" s="7" t="s">
        <v>72</v>
      </c>
      <c r="M837" s="7" t="s">
        <v>13</v>
      </c>
      <c r="N837" s="7" t="s">
        <v>467</v>
      </c>
      <c r="O837" s="149" t="s">
        <v>57</v>
      </c>
      <c r="P837" s="7" t="s">
        <v>6</v>
      </c>
      <c r="Q837" s="146">
        <v>22886500</v>
      </c>
      <c r="R837" s="35"/>
      <c r="S837" s="8"/>
      <c r="T837" s="8"/>
      <c r="U837" s="8"/>
      <c r="V837" s="35">
        <f t="shared" si="50"/>
        <v>22886500</v>
      </c>
      <c r="W837" s="35">
        <f t="shared" si="51"/>
        <v>22886500</v>
      </c>
      <c r="X837" s="26" t="s">
        <v>465</v>
      </c>
      <c r="Y837" s="10" t="s">
        <v>19</v>
      </c>
      <c r="Z837" s="147">
        <v>202300000000060</v>
      </c>
      <c r="AA837" s="147" t="s">
        <v>30</v>
      </c>
      <c r="AB837" s="10" t="str">
        <f t="shared" si="54"/>
        <v>3202008</v>
      </c>
      <c r="AC837" s="10"/>
      <c r="AD837" s="147" t="s">
        <v>143</v>
      </c>
      <c r="AE837" s="3"/>
      <c r="AF837" s="3"/>
      <c r="AG837" s="3"/>
      <c r="AH837" s="3"/>
      <c r="AI837" s="3"/>
      <c r="AJ837" s="3"/>
      <c r="AK837" s="3"/>
      <c r="AL837" s="3"/>
      <c r="AM837" s="3"/>
      <c r="AN837" s="3"/>
      <c r="AO837" s="3"/>
      <c r="AP837" s="3"/>
      <c r="AQ837" s="3"/>
      <c r="AR837" s="3"/>
    </row>
    <row r="838" spans="1:44" ht="51" customHeight="1" x14ac:dyDescent="0.3">
      <c r="A838" s="9"/>
      <c r="B838" s="9"/>
      <c r="C838" s="9"/>
      <c r="D838" s="9"/>
      <c r="E838" s="9"/>
      <c r="F838" s="9"/>
      <c r="G838" s="9"/>
      <c r="H838" s="3"/>
      <c r="I838" s="7" t="s">
        <v>1769</v>
      </c>
      <c r="J838" s="10" t="s">
        <v>663</v>
      </c>
      <c r="K838" s="10" t="s">
        <v>22</v>
      </c>
      <c r="L838" s="7" t="s">
        <v>72</v>
      </c>
      <c r="M838" s="7" t="s">
        <v>103</v>
      </c>
      <c r="N838" s="7" t="s">
        <v>466</v>
      </c>
      <c r="O838" s="145" t="s">
        <v>7</v>
      </c>
      <c r="P838" s="7" t="s">
        <v>6</v>
      </c>
      <c r="Q838" s="146">
        <v>49760500</v>
      </c>
      <c r="R838" s="35"/>
      <c r="S838" s="8"/>
      <c r="T838" s="8"/>
      <c r="U838" s="8"/>
      <c r="V838" s="35">
        <f t="shared" si="50"/>
        <v>49760500</v>
      </c>
      <c r="W838" s="35">
        <f t="shared" si="51"/>
        <v>49760500</v>
      </c>
      <c r="X838" s="26" t="s">
        <v>465</v>
      </c>
      <c r="Y838" s="10" t="s">
        <v>19</v>
      </c>
      <c r="Z838" s="147">
        <v>202300000000060</v>
      </c>
      <c r="AA838" s="147" t="s">
        <v>30</v>
      </c>
      <c r="AB838" s="10" t="str">
        <f t="shared" si="54"/>
        <v>3202008</v>
      </c>
      <c r="AC838" s="10"/>
      <c r="AD838" s="147" t="s">
        <v>135</v>
      </c>
      <c r="AE838" s="3"/>
      <c r="AF838" s="3"/>
      <c r="AG838" s="3"/>
      <c r="AH838" s="3"/>
      <c r="AI838" s="3"/>
      <c r="AJ838" s="3"/>
      <c r="AK838" s="3"/>
      <c r="AL838" s="3"/>
      <c r="AM838" s="3"/>
      <c r="AN838" s="3"/>
      <c r="AO838" s="3"/>
      <c r="AP838" s="3"/>
      <c r="AQ838" s="3"/>
      <c r="AR838" s="3"/>
    </row>
    <row r="839" spans="1:44" ht="51" customHeight="1" x14ac:dyDescent="0.3">
      <c r="A839" s="9" t="s">
        <v>0</v>
      </c>
      <c r="B839" s="9" t="e">
        <f>VLOOKUP(#REF!,[1]Dpto!$G$2:$I$1125,2,FALSE)</f>
        <v>#REF!</v>
      </c>
      <c r="C839" s="9" t="str">
        <f>VLOOKUP(X839,[1]Proyectos!$B$2:$D$3,3,FALSE)</f>
        <v>CONSER</v>
      </c>
      <c r="D839" s="9" t="e">
        <f>VLOOKUP(#REF!,[1]Proyectos!$D$6:$E$9,2,FALSE)</f>
        <v>#REF!</v>
      </c>
      <c r="E839" s="9" t="e">
        <f>VLOOKUP(#REF!,[1]Proyectos!$B$12:$C$22,2,FALSE)</f>
        <v>#REF!</v>
      </c>
      <c r="F839" s="9" t="e">
        <f>VLOOKUP(#REF!,[1]Indi!$B$9:$C$36,2,FALSE)</f>
        <v>#REF!</v>
      </c>
      <c r="G839" s="9" t="str">
        <f>+IFERROR(IF(D839="MISIONAL",VLOOKUP(#REF!,[1]Actividades!$B$12:$C$25,2,FALSE),IF(D839="TASAS",VLOOKUP(#REF!,[1]Actividades!$B$26:$C$34,2,FALSE),IF(D839="MIPG",VLOOKUP(#REF!,[1]Actividades!$B$35:$C$41,2,FALSE),IF(D839="INFRA",VLOOKUP(#REF!,[1]Actividades!$B$42:$C$44,2,FALSE),"")))),"")</f>
        <v/>
      </c>
      <c r="H839" s="3"/>
      <c r="I839" s="7" t="s">
        <v>1304</v>
      </c>
      <c r="J839" s="10" t="s">
        <v>663</v>
      </c>
      <c r="K839" s="10" t="s">
        <v>22</v>
      </c>
      <c r="L839" s="7" t="s">
        <v>72</v>
      </c>
      <c r="M839" s="7" t="s">
        <v>13</v>
      </c>
      <c r="N839" s="7" t="s">
        <v>467</v>
      </c>
      <c r="O839" s="145" t="s">
        <v>7</v>
      </c>
      <c r="P839" s="7" t="s">
        <v>6</v>
      </c>
      <c r="Q839" s="146">
        <v>10000000</v>
      </c>
      <c r="R839" s="242">
        <v>110000</v>
      </c>
      <c r="S839" s="8"/>
      <c r="T839" s="8"/>
      <c r="U839" s="8"/>
      <c r="V839" s="35">
        <f t="shared" ref="V839:V902" si="55">+Q839-R839+S839</f>
        <v>9890000</v>
      </c>
      <c r="W839" s="35">
        <f t="shared" ref="W839:W902" si="56">+Q839-R839+S839-T839+U839</f>
        <v>9890000</v>
      </c>
      <c r="X839" s="26" t="s">
        <v>465</v>
      </c>
      <c r="Y839" s="10" t="s">
        <v>19</v>
      </c>
      <c r="Z839" s="147">
        <v>202300000000060</v>
      </c>
      <c r="AA839" s="147" t="s">
        <v>30</v>
      </c>
      <c r="AB839" s="10" t="str">
        <f t="shared" si="54"/>
        <v>3202008</v>
      </c>
      <c r="AC839" s="10"/>
      <c r="AD839" s="147" t="s">
        <v>135</v>
      </c>
      <c r="AE839" s="3"/>
      <c r="AF839" s="3"/>
      <c r="AG839" s="3"/>
      <c r="AH839" s="3"/>
      <c r="AI839" s="3"/>
      <c r="AJ839" s="3"/>
      <c r="AK839" s="3"/>
      <c r="AL839" s="3"/>
      <c r="AM839" s="3"/>
      <c r="AN839" s="3"/>
      <c r="AO839" s="3"/>
      <c r="AP839" s="3"/>
      <c r="AQ839" s="3"/>
      <c r="AR839" s="3"/>
    </row>
    <row r="840" spans="1:44" ht="51" customHeight="1" x14ac:dyDescent="0.3">
      <c r="A840" s="9"/>
      <c r="B840" s="9"/>
      <c r="C840" s="9"/>
      <c r="D840" s="9"/>
      <c r="E840" s="9"/>
      <c r="F840" s="9"/>
      <c r="G840" s="9"/>
      <c r="H840" s="3"/>
      <c r="I840" s="7" t="s">
        <v>1305</v>
      </c>
      <c r="J840" s="10" t="s">
        <v>663</v>
      </c>
      <c r="K840" s="10" t="s">
        <v>22</v>
      </c>
      <c r="L840" s="7" t="s">
        <v>72</v>
      </c>
      <c r="M840" s="7" t="s">
        <v>13</v>
      </c>
      <c r="N840" s="7" t="s">
        <v>467</v>
      </c>
      <c r="O840" s="7" t="s">
        <v>57</v>
      </c>
      <c r="P840" s="7" t="s">
        <v>6</v>
      </c>
      <c r="Q840" s="146">
        <v>129000000</v>
      </c>
      <c r="R840" s="35"/>
      <c r="S840" s="8"/>
      <c r="T840" s="8"/>
      <c r="U840" s="8"/>
      <c r="V840" s="35">
        <f t="shared" si="55"/>
        <v>129000000</v>
      </c>
      <c r="W840" s="35">
        <f t="shared" si="56"/>
        <v>129000000</v>
      </c>
      <c r="X840" s="26" t="s">
        <v>465</v>
      </c>
      <c r="Y840" s="10" t="s">
        <v>19</v>
      </c>
      <c r="Z840" s="147">
        <v>202300000000060</v>
      </c>
      <c r="AA840" s="147" t="s">
        <v>30</v>
      </c>
      <c r="AB840" s="10" t="str">
        <f t="shared" si="54"/>
        <v>3202008</v>
      </c>
      <c r="AC840" s="10"/>
      <c r="AD840" s="147" t="s">
        <v>135</v>
      </c>
      <c r="AE840" s="3"/>
      <c r="AF840" s="3"/>
      <c r="AG840" s="3"/>
      <c r="AH840" s="3"/>
      <c r="AI840" s="3"/>
      <c r="AJ840" s="3"/>
      <c r="AK840" s="3"/>
      <c r="AL840" s="3"/>
      <c r="AM840" s="3"/>
      <c r="AN840" s="3"/>
      <c r="AO840" s="3"/>
      <c r="AP840" s="3"/>
      <c r="AQ840" s="3"/>
      <c r="AR840" s="3"/>
    </row>
    <row r="841" spans="1:44" ht="51" customHeight="1" x14ac:dyDescent="0.3">
      <c r="A841" s="9" t="s">
        <v>0</v>
      </c>
      <c r="B841" s="9" t="e">
        <f>VLOOKUP(#REF!,[1]Dpto!$G$2:$I$1125,2,FALSE)</f>
        <v>#REF!</v>
      </c>
      <c r="C841" s="9" t="str">
        <f>VLOOKUP(X841,[1]Proyectos!$B$2:$D$3,3,FALSE)</f>
        <v>CONSER</v>
      </c>
      <c r="D841" s="9" t="e">
        <f>VLOOKUP(#REF!,[1]Proyectos!$D$6:$E$9,2,FALSE)</f>
        <v>#REF!</v>
      </c>
      <c r="E841" s="9" t="e">
        <f>VLOOKUP(#REF!,[1]Proyectos!$B$12:$C$22,2,FALSE)</f>
        <v>#REF!</v>
      </c>
      <c r="F841" s="9" t="e">
        <f>VLOOKUP(#REF!,[1]Indi!$B$9:$C$36,2,FALSE)</f>
        <v>#REF!</v>
      </c>
      <c r="G841" s="9" t="str">
        <f>+IFERROR(IF(D841="MISIONAL",VLOOKUP(#REF!,[1]Actividades!$B$12:$C$25,2,FALSE),IF(D841="TASAS",VLOOKUP(#REF!,[1]Actividades!$B$26:$C$34,2,FALSE),IF(D841="MIPG",VLOOKUP(#REF!,[1]Actividades!$B$35:$C$41,2,FALSE),IF(D841="INFRA",VLOOKUP(#REF!,[1]Actividades!$B$42:$C$44,2,FALSE),"")))),"")</f>
        <v/>
      </c>
      <c r="H841" s="3"/>
      <c r="I841" s="7" t="s">
        <v>1770</v>
      </c>
      <c r="J841" s="10" t="s">
        <v>663</v>
      </c>
      <c r="K841" s="10" t="s">
        <v>22</v>
      </c>
      <c r="L841" s="7" t="s">
        <v>72</v>
      </c>
      <c r="M841" s="7" t="s">
        <v>103</v>
      </c>
      <c r="N841" s="7" t="s">
        <v>466</v>
      </c>
      <c r="O841" s="7" t="s">
        <v>7</v>
      </c>
      <c r="P841" s="7" t="s">
        <v>6</v>
      </c>
      <c r="Q841" s="146">
        <v>194715281</v>
      </c>
      <c r="R841" s="242">
        <f>30000000+12000</f>
        <v>30012000</v>
      </c>
      <c r="S841" s="8"/>
      <c r="T841" s="8"/>
      <c r="U841" s="8"/>
      <c r="V841" s="35">
        <f t="shared" si="55"/>
        <v>164703281</v>
      </c>
      <c r="W841" s="35">
        <f t="shared" si="56"/>
        <v>164703281</v>
      </c>
      <c r="X841" s="26" t="s">
        <v>465</v>
      </c>
      <c r="Y841" s="10" t="s">
        <v>19</v>
      </c>
      <c r="Z841" s="147">
        <v>202300000000060</v>
      </c>
      <c r="AA841" s="147" t="s">
        <v>493</v>
      </c>
      <c r="AB841" s="10" t="str">
        <f t="shared" si="54"/>
        <v>3202032</v>
      </c>
      <c r="AC841" s="10"/>
      <c r="AD841" s="147" t="s">
        <v>128</v>
      </c>
      <c r="AE841" s="3"/>
      <c r="AF841" s="3"/>
      <c r="AG841" s="3"/>
      <c r="AH841" s="3"/>
      <c r="AI841" s="3"/>
      <c r="AJ841" s="3"/>
      <c r="AK841" s="3"/>
      <c r="AL841" s="3"/>
      <c r="AM841" s="3"/>
      <c r="AN841" s="3"/>
      <c r="AO841" s="3"/>
      <c r="AP841" s="3"/>
      <c r="AQ841" s="3"/>
      <c r="AR841" s="3"/>
    </row>
    <row r="842" spans="1:44" ht="51" customHeight="1" x14ac:dyDescent="0.3">
      <c r="A842" s="9" t="s">
        <v>0</v>
      </c>
      <c r="B842" s="9" t="e">
        <f>VLOOKUP(#REF!,[1]Dpto!$G$2:$I$1125,2,FALSE)</f>
        <v>#REF!</v>
      </c>
      <c r="C842" s="9" t="str">
        <f>VLOOKUP(X842,[1]Proyectos!$B$2:$D$3,3,FALSE)</f>
        <v>CONSER</v>
      </c>
      <c r="D842" s="9" t="e">
        <f>VLOOKUP(#REF!,[1]Proyectos!$D$6:$E$9,2,FALSE)</f>
        <v>#REF!</v>
      </c>
      <c r="E842" s="9" t="e">
        <f>VLOOKUP(#REF!,[1]Proyectos!$B$12:$C$22,2,FALSE)</f>
        <v>#REF!</v>
      </c>
      <c r="F842" s="9" t="e">
        <f>VLOOKUP(#REF!,[1]Indi!$B$9:$C$36,2,FALSE)</f>
        <v>#REF!</v>
      </c>
      <c r="G842" s="9" t="str">
        <f>+IFERROR(IF(D842="MISIONAL",VLOOKUP(#REF!,[1]Actividades!$B$12:$C$25,2,FALSE),IF(D842="TASAS",VLOOKUP(#REF!,[1]Actividades!$B$26:$C$34,2,FALSE),IF(D842="MIPG",VLOOKUP(#REF!,[1]Actividades!$B$35:$C$41,2,FALSE),IF(D842="INFRA",VLOOKUP(#REF!,[1]Actividades!$B$42:$C$44,2,FALSE),"")))),"")</f>
        <v/>
      </c>
      <c r="H842" s="3"/>
      <c r="I842" s="7" t="s">
        <v>1307</v>
      </c>
      <c r="J842" s="10" t="s">
        <v>663</v>
      </c>
      <c r="K842" s="10" t="s">
        <v>22</v>
      </c>
      <c r="L842" s="7" t="s">
        <v>72</v>
      </c>
      <c r="M842" s="7" t="s">
        <v>13</v>
      </c>
      <c r="N842" s="7" t="s">
        <v>467</v>
      </c>
      <c r="O842" s="7" t="s">
        <v>7</v>
      </c>
      <c r="P842" s="7" t="s">
        <v>6</v>
      </c>
      <c r="Q842" s="146">
        <v>10000000</v>
      </c>
      <c r="R842" s="242">
        <v>2859852</v>
      </c>
      <c r="S842" s="8"/>
      <c r="T842" s="8"/>
      <c r="U842" s="8"/>
      <c r="V842" s="35">
        <f t="shared" si="55"/>
        <v>7140148</v>
      </c>
      <c r="W842" s="35">
        <f t="shared" si="56"/>
        <v>7140148</v>
      </c>
      <c r="X842" s="26" t="s">
        <v>465</v>
      </c>
      <c r="Y842" s="10" t="s">
        <v>19</v>
      </c>
      <c r="Z842" s="147">
        <v>202300000000060</v>
      </c>
      <c r="AA842" s="147" t="s">
        <v>493</v>
      </c>
      <c r="AB842" s="10" t="str">
        <f t="shared" si="54"/>
        <v>3202032</v>
      </c>
      <c r="AC842" s="10"/>
      <c r="AD842" s="147" t="s">
        <v>128</v>
      </c>
      <c r="AE842" s="3"/>
      <c r="AF842" s="3"/>
      <c r="AG842" s="3"/>
      <c r="AH842" s="3"/>
      <c r="AI842" s="3"/>
      <c r="AJ842" s="3"/>
      <c r="AK842" s="3"/>
      <c r="AL842" s="3"/>
      <c r="AM842" s="3"/>
      <c r="AN842" s="3"/>
      <c r="AO842" s="3"/>
      <c r="AP842" s="3"/>
      <c r="AQ842" s="3"/>
      <c r="AR842" s="3"/>
    </row>
    <row r="843" spans="1:44" ht="51" customHeight="1" x14ac:dyDescent="0.3">
      <c r="A843" s="9" t="s">
        <v>0</v>
      </c>
      <c r="B843" s="9" t="e">
        <f>VLOOKUP(#REF!,[1]Dpto!$G$2:$I$1125,2,FALSE)</f>
        <v>#REF!</v>
      </c>
      <c r="C843" s="9" t="str">
        <f>VLOOKUP(X843,[1]Proyectos!$B$2:$D$3,3,FALSE)</f>
        <v>CONSER</v>
      </c>
      <c r="D843" s="9" t="e">
        <f>VLOOKUP(#REF!,[1]Proyectos!$D$6:$E$9,2,FALSE)</f>
        <v>#REF!</v>
      </c>
      <c r="E843" s="9" t="e">
        <f>VLOOKUP(#REF!,[1]Proyectos!$B$12:$C$22,2,FALSE)</f>
        <v>#REF!</v>
      </c>
      <c r="F843" s="9" t="e">
        <f>VLOOKUP(#REF!,[1]Indi!$B$9:$C$36,2,FALSE)</f>
        <v>#REF!</v>
      </c>
      <c r="G843" s="9" t="str">
        <f>+IFERROR(IF(D843="MISIONAL",VLOOKUP(#REF!,[1]Actividades!$B$12:$C$25,2,FALSE),IF(D843="TASAS",VLOOKUP(#REF!,[1]Actividades!$B$26:$C$34,2,FALSE),IF(D843="MIPG",VLOOKUP(#REF!,[1]Actividades!$B$35:$C$41,2,FALSE),IF(D843="INFRA",VLOOKUP(#REF!,[1]Actividades!$B$42:$C$44,2,FALSE),"")))),"")</f>
        <v/>
      </c>
      <c r="H843" s="3"/>
      <c r="I843" s="7" t="s">
        <v>1308</v>
      </c>
      <c r="J843" s="10" t="s">
        <v>663</v>
      </c>
      <c r="K843" s="10" t="s">
        <v>22</v>
      </c>
      <c r="L843" s="7" t="s">
        <v>72</v>
      </c>
      <c r="M843" s="7" t="s">
        <v>13</v>
      </c>
      <c r="N843" s="7" t="s">
        <v>467</v>
      </c>
      <c r="O843" s="7" t="s">
        <v>57</v>
      </c>
      <c r="P843" s="7" t="s">
        <v>6</v>
      </c>
      <c r="Q843" s="146">
        <v>22543500</v>
      </c>
      <c r="R843" s="35"/>
      <c r="S843" s="8"/>
      <c r="T843" s="8"/>
      <c r="U843" s="8"/>
      <c r="V843" s="35">
        <f t="shared" si="55"/>
        <v>22543500</v>
      </c>
      <c r="W843" s="35">
        <f t="shared" si="56"/>
        <v>22543500</v>
      </c>
      <c r="X843" s="26" t="s">
        <v>465</v>
      </c>
      <c r="Y843" s="10" t="s">
        <v>19</v>
      </c>
      <c r="Z843" s="147">
        <v>202300000000060</v>
      </c>
      <c r="AA843" s="147" t="s">
        <v>493</v>
      </c>
      <c r="AB843" s="10" t="str">
        <f t="shared" si="54"/>
        <v>3202032</v>
      </c>
      <c r="AC843" s="10"/>
      <c r="AD843" s="147" t="s">
        <v>128</v>
      </c>
      <c r="AE843" s="3"/>
      <c r="AF843" s="3"/>
      <c r="AG843" s="3"/>
      <c r="AH843" s="3"/>
      <c r="AI843" s="3"/>
      <c r="AJ843" s="3"/>
      <c r="AK843" s="3"/>
      <c r="AL843" s="3"/>
      <c r="AM843" s="3"/>
      <c r="AN843" s="3"/>
      <c r="AO843" s="3"/>
      <c r="AP843" s="3"/>
      <c r="AQ843" s="3"/>
      <c r="AR843" s="3"/>
    </row>
    <row r="844" spans="1:44" ht="51" customHeight="1" x14ac:dyDescent="0.3">
      <c r="A844" s="9" t="s">
        <v>0</v>
      </c>
      <c r="B844" s="9" t="e">
        <f>VLOOKUP(#REF!,[1]Dpto!$G$2:$I$1125,2,FALSE)</f>
        <v>#REF!</v>
      </c>
      <c r="C844" s="9" t="str">
        <f>VLOOKUP(X844,[1]Proyectos!$B$2:$D$3,3,FALSE)</f>
        <v>CONSER</v>
      </c>
      <c r="D844" s="9" t="e">
        <f>VLOOKUP(#REF!,[1]Proyectos!$D$6:$E$9,2,FALSE)</f>
        <v>#REF!</v>
      </c>
      <c r="E844" s="9" t="e">
        <f>VLOOKUP(#REF!,[1]Proyectos!$B$12:$C$22,2,FALSE)</f>
        <v>#REF!</v>
      </c>
      <c r="F844" s="9" t="e">
        <f>VLOOKUP(#REF!,[1]Indi!$B$9:$C$36,2,FALSE)</f>
        <v>#REF!</v>
      </c>
      <c r="G844" s="9" t="str">
        <f>+IFERROR(IF(D844="MISIONAL",VLOOKUP(#REF!,[1]Actividades!$B$12:$C$25,2,FALSE),IF(D844="TASAS",VLOOKUP(#REF!,[1]Actividades!$B$26:$C$34,2,FALSE),IF(D844="MIPG",VLOOKUP(#REF!,[1]Actividades!$B$35:$C$41,2,FALSE),IF(D844="INFRA",VLOOKUP(#REF!,[1]Actividades!$B$42:$C$44,2,FALSE),"")))),"")</f>
        <v/>
      </c>
      <c r="H844" s="3"/>
      <c r="I844" s="7" t="s">
        <v>1309</v>
      </c>
      <c r="J844" s="10" t="s">
        <v>663</v>
      </c>
      <c r="K844" s="10" t="s">
        <v>22</v>
      </c>
      <c r="L844" s="7" t="s">
        <v>72</v>
      </c>
      <c r="M844" s="7" t="s">
        <v>8</v>
      </c>
      <c r="N844" s="7" t="s">
        <v>467</v>
      </c>
      <c r="O844" s="7" t="s">
        <v>7</v>
      </c>
      <c r="P844" s="7" t="s">
        <v>6</v>
      </c>
      <c r="Q844" s="146">
        <v>35000000</v>
      </c>
      <c r="R844" s="35"/>
      <c r="S844" s="8"/>
      <c r="T844" s="8"/>
      <c r="U844" s="8"/>
      <c r="V844" s="35">
        <f t="shared" si="55"/>
        <v>35000000</v>
      </c>
      <c r="W844" s="35">
        <f t="shared" si="56"/>
        <v>35000000</v>
      </c>
      <c r="X844" s="26" t="s">
        <v>465</v>
      </c>
      <c r="Y844" s="10" t="s">
        <v>19</v>
      </c>
      <c r="Z844" s="147">
        <v>202300000000060</v>
      </c>
      <c r="AA844" s="147" t="s">
        <v>493</v>
      </c>
      <c r="AB844" s="10" t="str">
        <f t="shared" si="54"/>
        <v>3202032</v>
      </c>
      <c r="AC844" s="10"/>
      <c r="AD844" s="147" t="s">
        <v>128</v>
      </c>
      <c r="AE844" s="3"/>
      <c r="AF844" s="3"/>
      <c r="AG844" s="3"/>
      <c r="AH844" s="3"/>
      <c r="AI844" s="3"/>
      <c r="AJ844" s="3"/>
      <c r="AK844" s="3"/>
      <c r="AL844" s="3"/>
      <c r="AM844" s="3"/>
      <c r="AN844" s="3"/>
      <c r="AO844" s="3"/>
      <c r="AP844" s="3"/>
      <c r="AQ844" s="3"/>
      <c r="AR844" s="3"/>
    </row>
    <row r="845" spans="1:44" ht="51" customHeight="1" x14ac:dyDescent="0.3">
      <c r="A845" s="9" t="s">
        <v>0</v>
      </c>
      <c r="B845" s="9" t="e">
        <f>VLOOKUP(#REF!,[1]Dpto!$G$2:$I$1125,2,FALSE)</f>
        <v>#REF!</v>
      </c>
      <c r="C845" s="9" t="str">
        <f>VLOOKUP(X845,[1]Proyectos!$B$2:$D$3,3,FALSE)</f>
        <v>CONSER</v>
      </c>
      <c r="D845" s="9" t="e">
        <f>VLOOKUP(#REF!,[1]Proyectos!$D$6:$E$9,2,FALSE)</f>
        <v>#REF!</v>
      </c>
      <c r="E845" s="9" t="e">
        <f>VLOOKUP(#REF!,[1]Proyectos!$B$12:$C$22,2,FALSE)</f>
        <v>#REF!</v>
      </c>
      <c r="F845" s="9" t="e">
        <f>VLOOKUP(#REF!,[1]Indi!$B$9:$C$36,2,FALSE)</f>
        <v>#REF!</v>
      </c>
      <c r="G845" s="9" t="str">
        <f>+IFERROR(IF(D845="MISIONAL",VLOOKUP(#REF!,[1]Actividades!$B$12:$C$25,2,FALSE),IF(D845="TASAS",VLOOKUP(#REF!,[1]Actividades!$B$26:$C$34,2,FALSE),IF(D845="MIPG",VLOOKUP(#REF!,[1]Actividades!$B$35:$C$41,2,FALSE),IF(D845="INFRA",VLOOKUP(#REF!,[1]Actividades!$B$42:$C$44,2,FALSE),"")))),"")</f>
        <v/>
      </c>
      <c r="H845" s="3"/>
      <c r="I845" s="7" t="s">
        <v>1310</v>
      </c>
      <c r="J845" s="10" t="s">
        <v>663</v>
      </c>
      <c r="K845" s="10" t="s">
        <v>22</v>
      </c>
      <c r="L845" s="7" t="s">
        <v>72</v>
      </c>
      <c r="M845" s="7" t="s">
        <v>8</v>
      </c>
      <c r="N845" s="7" t="s">
        <v>467</v>
      </c>
      <c r="O845" s="149" t="s">
        <v>57</v>
      </c>
      <c r="P845" s="7" t="s">
        <v>6</v>
      </c>
      <c r="Q845" s="146">
        <v>24807020</v>
      </c>
      <c r="R845" s="35"/>
      <c r="S845" s="8"/>
      <c r="T845" s="8"/>
      <c r="U845" s="8"/>
      <c r="V845" s="35">
        <f t="shared" si="55"/>
        <v>24807020</v>
      </c>
      <c r="W845" s="35">
        <f t="shared" si="56"/>
        <v>24807020</v>
      </c>
      <c r="X845" s="26" t="s">
        <v>465</v>
      </c>
      <c r="Y845" s="10" t="s">
        <v>19</v>
      </c>
      <c r="Z845" s="147">
        <v>202300000000060</v>
      </c>
      <c r="AA845" s="147" t="s">
        <v>493</v>
      </c>
      <c r="AB845" s="10" t="str">
        <f t="shared" si="54"/>
        <v>3202032</v>
      </c>
      <c r="AC845" s="10"/>
      <c r="AD845" s="147" t="s">
        <v>128</v>
      </c>
      <c r="AE845" s="3"/>
      <c r="AF845" s="3"/>
      <c r="AG845" s="3"/>
      <c r="AH845" s="3"/>
      <c r="AI845" s="3"/>
      <c r="AJ845" s="3"/>
      <c r="AK845" s="3"/>
      <c r="AL845" s="3"/>
      <c r="AM845" s="3"/>
      <c r="AN845" s="3"/>
      <c r="AO845" s="3"/>
      <c r="AP845" s="3"/>
      <c r="AQ845" s="3"/>
      <c r="AR845" s="3"/>
    </row>
    <row r="846" spans="1:44" ht="51" customHeight="1" x14ac:dyDescent="0.3">
      <c r="A846" s="9" t="s">
        <v>0</v>
      </c>
      <c r="B846" s="9" t="e">
        <f>VLOOKUP(#REF!,[1]Dpto!$G$2:$I$1125,2,FALSE)</f>
        <v>#REF!</v>
      </c>
      <c r="C846" s="9" t="str">
        <f>VLOOKUP(X846,[1]Proyectos!$B$2:$D$3,3,FALSE)</f>
        <v>CONSER</v>
      </c>
      <c r="D846" s="9" t="e">
        <f>VLOOKUP(#REF!,[1]Proyectos!$D$6:$E$9,2,FALSE)</f>
        <v>#REF!</v>
      </c>
      <c r="E846" s="9" t="e">
        <f>VLOOKUP(#REF!,[1]Proyectos!$B$12:$C$22,2,FALSE)</f>
        <v>#REF!</v>
      </c>
      <c r="F846" s="9" t="e">
        <f>VLOOKUP(#REF!,[1]Indi!$B$9:$C$36,2,FALSE)</f>
        <v>#REF!</v>
      </c>
      <c r="G846" s="9" t="str">
        <f>+IFERROR(IF(D846="MISIONAL",VLOOKUP(#REF!,[1]Actividades!$B$12:$C$25,2,FALSE),IF(D846="TASAS",VLOOKUP(#REF!,[1]Actividades!$B$26:$C$34,2,FALSE),IF(D846="MIPG",VLOOKUP(#REF!,[1]Actividades!$B$35:$C$41,2,FALSE),IF(D846="INFRA",VLOOKUP(#REF!,[1]Actividades!$B$42:$C$44,2,FALSE),"")))),"")</f>
        <v/>
      </c>
      <c r="H846" s="3"/>
      <c r="I846" s="7" t="s">
        <v>1771</v>
      </c>
      <c r="J846" s="10" t="s">
        <v>663</v>
      </c>
      <c r="K846" s="10" t="s">
        <v>22</v>
      </c>
      <c r="L846" s="7" t="s">
        <v>72</v>
      </c>
      <c r="M846" s="7" t="s">
        <v>103</v>
      </c>
      <c r="N846" s="7" t="s">
        <v>466</v>
      </c>
      <c r="O846" s="7" t="s">
        <v>7</v>
      </c>
      <c r="P846" s="7" t="s">
        <v>6</v>
      </c>
      <c r="Q846" s="146">
        <v>115892000</v>
      </c>
      <c r="R846" s="35"/>
      <c r="S846" s="8"/>
      <c r="T846" s="8"/>
      <c r="U846" s="8"/>
      <c r="V846" s="35">
        <f t="shared" si="55"/>
        <v>115892000</v>
      </c>
      <c r="W846" s="35">
        <f t="shared" si="56"/>
        <v>115892000</v>
      </c>
      <c r="X846" s="26" t="s">
        <v>465</v>
      </c>
      <c r="Y846" s="10" t="s">
        <v>19</v>
      </c>
      <c r="Z846" s="147">
        <v>202300000000060</v>
      </c>
      <c r="AA846" s="147" t="s">
        <v>462</v>
      </c>
      <c r="AB846" s="10" t="str">
        <f t="shared" si="54"/>
        <v>3202053</v>
      </c>
      <c r="AC846" s="10"/>
      <c r="AD846" s="147" t="s">
        <v>136</v>
      </c>
      <c r="AE846" s="3"/>
      <c r="AF846" s="3"/>
      <c r="AG846" s="3"/>
      <c r="AH846" s="3"/>
      <c r="AI846" s="3"/>
      <c r="AJ846" s="3"/>
      <c r="AK846" s="3"/>
      <c r="AL846" s="3"/>
      <c r="AM846" s="3"/>
      <c r="AN846" s="3"/>
      <c r="AO846" s="3"/>
      <c r="AP846" s="3"/>
      <c r="AQ846" s="3"/>
      <c r="AR846" s="3"/>
    </row>
    <row r="847" spans="1:44" ht="51" customHeight="1" x14ac:dyDescent="0.3">
      <c r="A847" s="9" t="s">
        <v>0</v>
      </c>
      <c r="B847" s="9" t="e">
        <f>VLOOKUP(#REF!,[1]Dpto!$G$2:$I$1125,2,FALSE)</f>
        <v>#REF!</v>
      </c>
      <c r="C847" s="9" t="str">
        <f>VLOOKUP(X847,[1]Proyectos!$B$2:$D$3,3,FALSE)</f>
        <v>CONSER</v>
      </c>
      <c r="D847" s="9" t="e">
        <f>VLOOKUP(#REF!,[1]Proyectos!$D$6:$E$9,2,FALSE)</f>
        <v>#REF!</v>
      </c>
      <c r="E847" s="9" t="e">
        <f>VLOOKUP(#REF!,[1]Proyectos!$B$12:$C$22,2,FALSE)</f>
        <v>#REF!</v>
      </c>
      <c r="F847" s="9" t="e">
        <f>VLOOKUP(#REF!,[1]Indi!$B$9:$C$36,2,FALSE)</f>
        <v>#REF!</v>
      </c>
      <c r="G847" s="9" t="str">
        <f>+IFERROR(IF(D847="MISIONAL",VLOOKUP(#REF!,[1]Actividades!$B$12:$C$25,2,FALSE),IF(D847="TASAS",VLOOKUP(#REF!,[1]Actividades!$B$26:$C$34,2,FALSE),IF(D847="MIPG",VLOOKUP(#REF!,[1]Actividades!$B$35:$C$41,2,FALSE),IF(D847="INFRA",VLOOKUP(#REF!,[1]Actividades!$B$42:$C$44,2,FALSE),"")))),"")</f>
        <v/>
      </c>
      <c r="H847" s="3"/>
      <c r="I847" s="7" t="s">
        <v>1312</v>
      </c>
      <c r="J847" s="10" t="s">
        <v>663</v>
      </c>
      <c r="K847" s="10" t="s">
        <v>22</v>
      </c>
      <c r="L847" s="7" t="s">
        <v>72</v>
      </c>
      <c r="M847" s="7" t="s">
        <v>13</v>
      </c>
      <c r="N847" s="7" t="s">
        <v>467</v>
      </c>
      <c r="O847" s="7" t="s">
        <v>57</v>
      </c>
      <c r="P847" s="7" t="s">
        <v>6</v>
      </c>
      <c r="Q847" s="146">
        <v>7514500</v>
      </c>
      <c r="R847" s="35"/>
      <c r="S847" s="8"/>
      <c r="T847" s="8"/>
      <c r="U847" s="8"/>
      <c r="V847" s="35">
        <f t="shared" si="55"/>
        <v>7514500</v>
      </c>
      <c r="W847" s="35">
        <f t="shared" si="56"/>
        <v>7514500</v>
      </c>
      <c r="X847" s="26" t="s">
        <v>465</v>
      </c>
      <c r="Y847" s="10" t="s">
        <v>19</v>
      </c>
      <c r="Z847" s="147">
        <v>202300000000060</v>
      </c>
      <c r="AA847" s="147" t="s">
        <v>462</v>
      </c>
      <c r="AB847" s="10" t="str">
        <f t="shared" si="54"/>
        <v>3202053</v>
      </c>
      <c r="AC847" s="10"/>
      <c r="AD847" s="147" t="s">
        <v>136</v>
      </c>
      <c r="AE847" s="3"/>
      <c r="AF847" s="3"/>
      <c r="AG847" s="3"/>
      <c r="AH847" s="3"/>
      <c r="AI847" s="3"/>
      <c r="AJ847" s="3"/>
      <c r="AK847" s="3"/>
      <c r="AL847" s="3"/>
      <c r="AM847" s="3"/>
      <c r="AN847" s="3"/>
      <c r="AO847" s="3"/>
      <c r="AP847" s="3"/>
      <c r="AQ847" s="3"/>
      <c r="AR847" s="3"/>
    </row>
    <row r="848" spans="1:44" ht="51" customHeight="1" x14ac:dyDescent="0.3">
      <c r="A848" s="9" t="s">
        <v>0</v>
      </c>
      <c r="B848" s="9" t="e">
        <f>VLOOKUP(#REF!,[1]Dpto!$G$2:$I$1125,2,FALSE)</f>
        <v>#REF!</v>
      </c>
      <c r="C848" s="9" t="str">
        <f>VLOOKUP(X848,[1]Proyectos!$B$2:$D$3,3,FALSE)</f>
        <v>CONSER</v>
      </c>
      <c r="D848" s="9" t="e">
        <f>VLOOKUP(#REF!,[1]Proyectos!$D$6:$E$9,2,FALSE)</f>
        <v>#REF!</v>
      </c>
      <c r="E848" s="9" t="e">
        <f>VLOOKUP(#REF!,[1]Proyectos!$B$12:$C$22,2,FALSE)</f>
        <v>#REF!</v>
      </c>
      <c r="F848" s="9" t="e">
        <f>VLOOKUP(#REF!,[1]Indi!$B$9:$C$36,2,FALSE)</f>
        <v>#REF!</v>
      </c>
      <c r="G848" s="9" t="str">
        <f>+IFERROR(IF(D848="MISIONAL",VLOOKUP(#REF!,[1]Actividades!$B$12:$C$25,2,FALSE),IF(D848="TASAS",VLOOKUP(#REF!,[1]Actividades!$B$26:$C$34,2,FALSE),IF(D848="MIPG",VLOOKUP(#REF!,[1]Actividades!$B$35:$C$41,2,FALSE),IF(D848="INFRA",VLOOKUP(#REF!,[1]Actividades!$B$42:$C$44,2,FALSE),"")))),"")</f>
        <v/>
      </c>
      <c r="H848" s="3"/>
      <c r="I848" s="7" t="s">
        <v>1772</v>
      </c>
      <c r="J848" s="10" t="s">
        <v>663</v>
      </c>
      <c r="K848" s="10" t="s">
        <v>22</v>
      </c>
      <c r="L848" s="7" t="s">
        <v>72</v>
      </c>
      <c r="M848" s="7" t="s">
        <v>103</v>
      </c>
      <c r="N848" s="7" t="s">
        <v>466</v>
      </c>
      <c r="O848" s="149" t="s">
        <v>7</v>
      </c>
      <c r="P848" s="7" t="s">
        <v>6</v>
      </c>
      <c r="Q848" s="146">
        <v>31472000</v>
      </c>
      <c r="R848" s="35"/>
      <c r="S848" s="8"/>
      <c r="T848" s="8"/>
      <c r="U848" s="8"/>
      <c r="V848" s="35">
        <f t="shared" si="55"/>
        <v>31472000</v>
      </c>
      <c r="W848" s="35">
        <f t="shared" si="56"/>
        <v>31472000</v>
      </c>
      <c r="X848" s="26" t="s">
        <v>465</v>
      </c>
      <c r="Y848" s="10" t="s">
        <v>19</v>
      </c>
      <c r="Z848" s="147">
        <v>202300000000060</v>
      </c>
      <c r="AA848" s="147" t="s">
        <v>496</v>
      </c>
      <c r="AB848" s="10" t="str">
        <f t="shared" si="54"/>
        <v>3202056</v>
      </c>
      <c r="AC848" s="10"/>
      <c r="AD848" s="147" t="s">
        <v>129</v>
      </c>
      <c r="AE848" s="3"/>
      <c r="AF848" s="3"/>
      <c r="AG848" s="3"/>
      <c r="AH848" s="3"/>
      <c r="AI848" s="3"/>
      <c r="AJ848" s="3"/>
      <c r="AK848" s="3"/>
      <c r="AL848" s="3"/>
      <c r="AM848" s="3"/>
      <c r="AN848" s="3"/>
      <c r="AO848" s="3"/>
      <c r="AP848" s="3"/>
      <c r="AQ848" s="3"/>
      <c r="AR848" s="3"/>
    </row>
    <row r="849" spans="1:44" ht="51" customHeight="1" x14ac:dyDescent="0.3">
      <c r="A849" s="9" t="s">
        <v>0</v>
      </c>
      <c r="B849" s="9" t="e">
        <f>VLOOKUP(#REF!,[1]Dpto!$G$2:$I$1125,2,FALSE)</f>
        <v>#REF!</v>
      </c>
      <c r="C849" s="9" t="str">
        <f>VLOOKUP(X849,[1]Proyectos!$B$2:$D$3,3,FALSE)</f>
        <v>CONSER</v>
      </c>
      <c r="D849" s="9" t="e">
        <f>VLOOKUP(#REF!,[1]Proyectos!$D$6:$E$9,2,FALSE)</f>
        <v>#REF!</v>
      </c>
      <c r="E849" s="9" t="e">
        <f>VLOOKUP(#REF!,[1]Proyectos!$B$12:$C$22,2,FALSE)</f>
        <v>#REF!</v>
      </c>
      <c r="F849" s="9" t="e">
        <f>VLOOKUP(#REF!,[1]Indi!$B$9:$C$36,2,FALSE)</f>
        <v>#REF!</v>
      </c>
      <c r="G849" s="9" t="str">
        <f>+IFERROR(IF(D849="MISIONAL",VLOOKUP(#REF!,[1]Actividades!$B$12:$C$25,2,FALSE),IF(D849="TASAS",VLOOKUP(#REF!,[1]Actividades!$B$26:$C$34,2,FALSE),IF(D849="MIPG",VLOOKUP(#REF!,[1]Actividades!$B$35:$C$41,2,FALSE),IF(D849="INFRA",VLOOKUP(#REF!,[1]Actividades!$B$42:$C$44,2,FALSE),"")))),"")</f>
        <v/>
      </c>
      <c r="H849" s="3"/>
      <c r="I849" s="7" t="s">
        <v>1314</v>
      </c>
      <c r="J849" s="10" t="s">
        <v>663</v>
      </c>
      <c r="K849" s="10" t="s">
        <v>22</v>
      </c>
      <c r="L849" s="7" t="s">
        <v>72</v>
      </c>
      <c r="M849" s="7" t="s">
        <v>13</v>
      </c>
      <c r="N849" s="7" t="s">
        <v>467</v>
      </c>
      <c r="O849" s="7" t="s">
        <v>57</v>
      </c>
      <c r="P849" s="7" t="s">
        <v>6</v>
      </c>
      <c r="Q849" s="146">
        <v>13769000</v>
      </c>
      <c r="R849" s="35"/>
      <c r="S849" s="8"/>
      <c r="T849" s="8"/>
      <c r="U849" s="8"/>
      <c r="V849" s="35">
        <f t="shared" si="55"/>
        <v>13769000</v>
      </c>
      <c r="W849" s="35">
        <f t="shared" si="56"/>
        <v>13769000</v>
      </c>
      <c r="X849" s="26" t="s">
        <v>465</v>
      </c>
      <c r="Y849" s="10" t="s">
        <v>19</v>
      </c>
      <c r="Z849" s="147">
        <v>202300000000060</v>
      </c>
      <c r="AA849" s="147" t="s">
        <v>496</v>
      </c>
      <c r="AB849" s="10" t="str">
        <f t="shared" si="54"/>
        <v>3202056</v>
      </c>
      <c r="AC849" s="10"/>
      <c r="AD849" s="147" t="s">
        <v>129</v>
      </c>
      <c r="AE849" s="3"/>
      <c r="AF849" s="3"/>
      <c r="AG849" s="3"/>
      <c r="AH849" s="3"/>
      <c r="AI849" s="3"/>
      <c r="AJ849" s="3"/>
      <c r="AK849" s="3"/>
      <c r="AL849" s="3"/>
      <c r="AM849" s="3"/>
      <c r="AN849" s="3"/>
      <c r="AO849" s="3"/>
      <c r="AP849" s="3"/>
      <c r="AQ849" s="3"/>
      <c r="AR849" s="3"/>
    </row>
    <row r="850" spans="1:44" ht="51" customHeight="1" x14ac:dyDescent="0.3">
      <c r="A850" s="9" t="s">
        <v>0</v>
      </c>
      <c r="B850" s="9" t="e">
        <f>VLOOKUP(#REF!,[1]Dpto!$G$2:$I$1125,2,FALSE)</f>
        <v>#REF!</v>
      </c>
      <c r="C850" s="9" t="str">
        <f>VLOOKUP(X850,[1]Proyectos!$B$2:$D$3,3,FALSE)</f>
        <v>CONSER</v>
      </c>
      <c r="D850" s="9" t="e">
        <f>VLOOKUP(#REF!,[1]Proyectos!$D$6:$E$9,2,FALSE)</f>
        <v>#REF!</v>
      </c>
      <c r="E850" s="9" t="e">
        <f>VLOOKUP(#REF!,[1]Proyectos!$B$12:$C$22,2,FALSE)</f>
        <v>#REF!</v>
      </c>
      <c r="F850" s="9" t="e">
        <f>VLOOKUP(#REF!,[1]Indi!$B$9:$C$36,2,FALSE)</f>
        <v>#REF!</v>
      </c>
      <c r="G850" s="9" t="str">
        <f>+IFERROR(IF(D850="MISIONAL",VLOOKUP(#REF!,[1]Actividades!$B$12:$C$25,2,FALSE),IF(D850="TASAS",VLOOKUP(#REF!,[1]Actividades!$B$26:$C$34,2,FALSE),IF(D850="MIPG",VLOOKUP(#REF!,[1]Actividades!$B$35:$C$41,2,FALSE),IF(D850="INFRA",VLOOKUP(#REF!,[1]Actividades!$B$42:$C$44,2,FALSE),"")))),"")</f>
        <v/>
      </c>
      <c r="H850" s="3"/>
      <c r="I850" s="7" t="s">
        <v>1773</v>
      </c>
      <c r="J850" s="10" t="s">
        <v>663</v>
      </c>
      <c r="K850" s="10" t="s">
        <v>22</v>
      </c>
      <c r="L850" s="7" t="s">
        <v>72</v>
      </c>
      <c r="M850" s="7" t="s">
        <v>103</v>
      </c>
      <c r="N850" s="7" t="s">
        <v>466</v>
      </c>
      <c r="O850" s="7" t="s">
        <v>7</v>
      </c>
      <c r="P850" s="7" t="s">
        <v>6</v>
      </c>
      <c r="Q850" s="146">
        <v>84576000</v>
      </c>
      <c r="R850" s="35"/>
      <c r="S850" s="8"/>
      <c r="T850" s="8"/>
      <c r="U850" s="8"/>
      <c r="V850" s="35">
        <f t="shared" si="55"/>
        <v>84576000</v>
      </c>
      <c r="W850" s="35">
        <f t="shared" si="56"/>
        <v>84576000</v>
      </c>
      <c r="X850" s="26" t="s">
        <v>465</v>
      </c>
      <c r="Y850" s="10" t="s">
        <v>19</v>
      </c>
      <c r="Z850" s="147">
        <v>202300000000060</v>
      </c>
      <c r="AA850" s="147" t="s">
        <v>24</v>
      </c>
      <c r="AB850" s="10" t="str">
        <f t="shared" si="54"/>
        <v>3202060</v>
      </c>
      <c r="AC850" s="10"/>
      <c r="AD850" s="147" t="s">
        <v>126</v>
      </c>
      <c r="AE850" s="3"/>
      <c r="AF850" s="3"/>
      <c r="AG850" s="3"/>
      <c r="AH850" s="3"/>
      <c r="AI850" s="3"/>
      <c r="AJ850" s="3"/>
      <c r="AK850" s="3"/>
      <c r="AL850" s="3"/>
      <c r="AM850" s="3"/>
      <c r="AN850" s="3"/>
      <c r="AO850" s="3"/>
      <c r="AP850" s="3"/>
      <c r="AQ850" s="3"/>
      <c r="AR850" s="3"/>
    </row>
    <row r="851" spans="1:44" ht="51" customHeight="1" x14ac:dyDescent="0.3">
      <c r="A851" s="9" t="s">
        <v>0</v>
      </c>
      <c r="B851" s="9" t="e">
        <f>VLOOKUP(#REF!,[1]Dpto!$G$2:$I$1125,2,FALSE)</f>
        <v>#REF!</v>
      </c>
      <c r="C851" s="9" t="str">
        <f>VLOOKUP(X851,[1]Proyectos!$B$2:$D$3,3,FALSE)</f>
        <v>CONSER</v>
      </c>
      <c r="D851" s="9" t="e">
        <f>VLOOKUP(#REF!,[1]Proyectos!$D$6:$E$9,2,FALSE)</f>
        <v>#REF!</v>
      </c>
      <c r="E851" s="9" t="e">
        <f>VLOOKUP(#REF!,[1]Proyectos!$B$12:$C$22,2,FALSE)</f>
        <v>#REF!</v>
      </c>
      <c r="F851" s="9" t="e">
        <f>VLOOKUP(#REF!,[1]Indi!$B$9:$C$36,2,FALSE)</f>
        <v>#REF!</v>
      </c>
      <c r="G851" s="9" t="str">
        <f>+IFERROR(IF(D851="MISIONAL",VLOOKUP(#REF!,[1]Actividades!$B$12:$C$25,2,FALSE),IF(D851="TASAS",VLOOKUP(#REF!,[1]Actividades!$B$26:$C$34,2,FALSE),IF(D851="MIPG",VLOOKUP(#REF!,[1]Actividades!$B$35:$C$41,2,FALSE),IF(D851="INFRA",VLOOKUP(#REF!,[1]Actividades!$B$42:$C$44,2,FALSE),"")))),"")</f>
        <v/>
      </c>
      <c r="H851" s="3"/>
      <c r="I851" s="7" t="s">
        <v>1316</v>
      </c>
      <c r="J851" s="10" t="s">
        <v>663</v>
      </c>
      <c r="K851" s="10" t="s">
        <v>22</v>
      </c>
      <c r="L851" s="7" t="s">
        <v>72</v>
      </c>
      <c r="M851" s="7" t="s">
        <v>13</v>
      </c>
      <c r="N851" s="7" t="s">
        <v>467</v>
      </c>
      <c r="O851" s="10" t="s">
        <v>57</v>
      </c>
      <c r="P851" s="7" t="s">
        <v>6</v>
      </c>
      <c r="Q851" s="146">
        <v>701795069</v>
      </c>
      <c r="R851" s="35"/>
      <c r="S851" s="8"/>
      <c r="T851" s="8"/>
      <c r="U851" s="8"/>
      <c r="V851" s="35">
        <f t="shared" si="55"/>
        <v>701795069</v>
      </c>
      <c r="W851" s="35">
        <f t="shared" si="56"/>
        <v>701795069</v>
      </c>
      <c r="X851" s="26" t="s">
        <v>465</v>
      </c>
      <c r="Y851" s="10" t="s">
        <v>19</v>
      </c>
      <c r="Z851" s="147">
        <v>202300000000060</v>
      </c>
      <c r="AA851" s="147" t="s">
        <v>24</v>
      </c>
      <c r="AB851" s="10" t="str">
        <f t="shared" si="54"/>
        <v>3202060</v>
      </c>
      <c r="AC851" s="10"/>
      <c r="AD851" s="147" t="s">
        <v>126</v>
      </c>
      <c r="AE851" s="3"/>
      <c r="AF851" s="3"/>
      <c r="AG851" s="3"/>
      <c r="AH851" s="3"/>
      <c r="AI851" s="3"/>
      <c r="AJ851" s="3"/>
      <c r="AK851" s="3"/>
      <c r="AL851" s="3"/>
      <c r="AM851" s="3"/>
      <c r="AN851" s="3"/>
      <c r="AO851" s="3"/>
      <c r="AP851" s="3"/>
      <c r="AQ851" s="3"/>
      <c r="AR851" s="3"/>
    </row>
    <row r="852" spans="1:44" ht="51" customHeight="1" x14ac:dyDescent="0.3">
      <c r="A852" s="9" t="s">
        <v>0</v>
      </c>
      <c r="B852" s="9" t="e">
        <f>VLOOKUP(#REF!,[1]Dpto!$G$2:$I$1125,2,FALSE)</f>
        <v>#REF!</v>
      </c>
      <c r="C852" s="9" t="str">
        <f>VLOOKUP(X852,[1]Proyectos!$B$2:$D$3,3,FALSE)</f>
        <v>FORTA</v>
      </c>
      <c r="D852" s="9" t="e">
        <f>VLOOKUP(#REF!,[1]Proyectos!$D$6:$E$9,2,FALSE)</f>
        <v>#REF!</v>
      </c>
      <c r="E852" s="9" t="e">
        <f>VLOOKUP(#REF!,[1]Proyectos!$B$12:$C$22,2,FALSE)</f>
        <v>#REF!</v>
      </c>
      <c r="F852" s="9" t="e">
        <f>VLOOKUP(#REF!,[1]Indi!$B$9:$C$36,2,FALSE)</f>
        <v>#REF!</v>
      </c>
      <c r="G852" s="9" t="str">
        <f>+IFERROR(IF(D852="MISIONAL",VLOOKUP(#REF!,[1]Actividades!$B$12:$C$25,2,FALSE),IF(D852="TASAS",VLOOKUP(#REF!,[1]Actividades!$B$26:$C$34,2,FALSE),IF(D852="MIPG",VLOOKUP(#REF!,[1]Actividades!$B$35:$C$41,2,FALSE),IF(D852="INFRA",VLOOKUP(#REF!,[1]Actividades!$B$42:$C$44,2,FALSE),"")))),"")</f>
        <v/>
      </c>
      <c r="H852" s="3"/>
      <c r="I852" s="7" t="s">
        <v>1317</v>
      </c>
      <c r="J852" s="10" t="s">
        <v>663</v>
      </c>
      <c r="K852" s="10" t="s">
        <v>22</v>
      </c>
      <c r="L852" s="7" t="s">
        <v>72</v>
      </c>
      <c r="M852" s="7" t="s">
        <v>8</v>
      </c>
      <c r="N852" s="7" t="s">
        <v>467</v>
      </c>
      <c r="O852" s="10" t="s">
        <v>7</v>
      </c>
      <c r="P852" s="7" t="s">
        <v>6</v>
      </c>
      <c r="Q852" s="146">
        <v>7000000</v>
      </c>
      <c r="R852" s="35"/>
      <c r="S852" s="8"/>
      <c r="T852" s="8"/>
      <c r="U852" s="8"/>
      <c r="V852" s="35">
        <f t="shared" si="55"/>
        <v>7000000</v>
      </c>
      <c r="W852" s="35">
        <f t="shared" si="56"/>
        <v>7000000</v>
      </c>
      <c r="X852" s="26" t="s">
        <v>1483</v>
      </c>
      <c r="Y852" s="10" t="s">
        <v>4</v>
      </c>
      <c r="Z852" s="147">
        <v>202300000000304</v>
      </c>
      <c r="AA852" s="147" t="s">
        <v>12</v>
      </c>
      <c r="AB852" s="10" t="str">
        <f t="shared" si="54"/>
        <v>3299011</v>
      </c>
      <c r="AC852" s="10"/>
      <c r="AD852" s="147" t="s">
        <v>399</v>
      </c>
      <c r="AE852" s="3"/>
      <c r="AF852" s="3"/>
      <c r="AG852" s="3"/>
      <c r="AH852" s="3"/>
      <c r="AI852" s="3"/>
      <c r="AJ852" s="3"/>
      <c r="AK852" s="3"/>
      <c r="AL852" s="3"/>
      <c r="AM852" s="3"/>
      <c r="AN852" s="3"/>
      <c r="AO852" s="3"/>
      <c r="AP852" s="3"/>
      <c r="AQ852" s="3"/>
      <c r="AR852" s="3"/>
    </row>
    <row r="853" spans="1:44" ht="51" customHeight="1" x14ac:dyDescent="0.3">
      <c r="A853" s="9" t="s">
        <v>0</v>
      </c>
      <c r="B853" s="9" t="e">
        <f>VLOOKUP(#REF!,[1]Dpto!$G$2:$I$1125,2,FALSE)</f>
        <v>#REF!</v>
      </c>
      <c r="C853" s="9" t="str">
        <f>VLOOKUP(X853,[1]Proyectos!$B$2:$D$3,3,FALSE)</f>
        <v>CONSER</v>
      </c>
      <c r="D853" s="9" t="e">
        <f>VLOOKUP(#REF!,[1]Proyectos!$D$6:$E$9,2,FALSE)</f>
        <v>#REF!</v>
      </c>
      <c r="E853" s="9" t="e">
        <f>VLOOKUP(#REF!,[1]Proyectos!$B$12:$C$22,2,FALSE)</f>
        <v>#REF!</v>
      </c>
      <c r="F853" s="9" t="e">
        <f>VLOOKUP(#REF!,[1]Indi!$B$9:$C$36,2,FALSE)</f>
        <v>#REF!</v>
      </c>
      <c r="G853" s="9" t="str">
        <f>+IFERROR(IF(D853="MISIONAL",VLOOKUP(#REF!,[1]Actividades!$B$12:$C$25,2,FALSE),IF(D853="TASAS",VLOOKUP(#REF!,[1]Actividades!$B$26:$C$34,2,FALSE),IF(D853="MIPG",VLOOKUP(#REF!,[1]Actividades!$B$35:$C$41,2,FALSE),IF(D853="INFRA",VLOOKUP(#REF!,[1]Actividades!$B$42:$C$44,2,FALSE),"")))),"")</f>
        <v/>
      </c>
      <c r="H853" s="3"/>
      <c r="I853" s="7" t="s">
        <v>1774</v>
      </c>
      <c r="J853" s="10" t="s">
        <v>663</v>
      </c>
      <c r="K853" s="10" t="s">
        <v>22</v>
      </c>
      <c r="L853" s="7" t="s">
        <v>70</v>
      </c>
      <c r="M853" s="7" t="s">
        <v>103</v>
      </c>
      <c r="N853" s="7" t="s">
        <v>466</v>
      </c>
      <c r="O853" s="10" t="s">
        <v>7</v>
      </c>
      <c r="P853" s="7" t="s">
        <v>6</v>
      </c>
      <c r="Q853" s="146">
        <v>5869333</v>
      </c>
      <c r="R853" s="242">
        <v>2000000</v>
      </c>
      <c r="S853" s="8"/>
      <c r="T853" s="8"/>
      <c r="U853" s="8"/>
      <c r="V853" s="35">
        <f t="shared" si="55"/>
        <v>3869333</v>
      </c>
      <c r="W853" s="35">
        <f t="shared" si="56"/>
        <v>3869333</v>
      </c>
      <c r="X853" s="26" t="s">
        <v>465</v>
      </c>
      <c r="Y853" s="10" t="s">
        <v>19</v>
      </c>
      <c r="Z853" s="147">
        <v>202300000000060</v>
      </c>
      <c r="AA853" s="147" t="s">
        <v>30</v>
      </c>
      <c r="AB853" s="10" t="str">
        <f t="shared" si="54"/>
        <v>3202008</v>
      </c>
      <c r="AC853" s="10"/>
      <c r="AD853" s="147" t="s">
        <v>135</v>
      </c>
      <c r="AE853" s="3"/>
      <c r="AF853" s="3"/>
      <c r="AG853" s="3"/>
      <c r="AH853" s="3"/>
      <c r="AI853" s="3"/>
      <c r="AJ853" s="3"/>
      <c r="AK853" s="3"/>
      <c r="AL853" s="3"/>
      <c r="AM853" s="3"/>
      <c r="AN853" s="3"/>
      <c r="AO853" s="3"/>
      <c r="AP853" s="3"/>
      <c r="AQ853" s="3"/>
      <c r="AR853" s="3"/>
    </row>
    <row r="854" spans="1:44" ht="51" customHeight="1" x14ac:dyDescent="0.3">
      <c r="A854" s="9" t="s">
        <v>0</v>
      </c>
      <c r="B854" s="9" t="e">
        <f>VLOOKUP(#REF!,[1]Dpto!$G$2:$I$1125,2,FALSE)</f>
        <v>#REF!</v>
      </c>
      <c r="C854" s="9" t="str">
        <f>VLOOKUP(X854,[1]Proyectos!$B$2:$D$3,3,FALSE)</f>
        <v>CONSER</v>
      </c>
      <c r="D854" s="9" t="e">
        <f>VLOOKUP(#REF!,[1]Proyectos!$D$6:$E$9,2,FALSE)</f>
        <v>#REF!</v>
      </c>
      <c r="E854" s="9" t="e">
        <f>VLOOKUP(#REF!,[1]Proyectos!$B$12:$C$22,2,FALSE)</f>
        <v>#REF!</v>
      </c>
      <c r="F854" s="9" t="e">
        <f>VLOOKUP(#REF!,[1]Indi!$B$9:$C$36,2,FALSE)</f>
        <v>#REF!</v>
      </c>
      <c r="G854" s="9" t="str">
        <f>+IFERROR(IF(D854="MISIONAL",VLOOKUP(#REF!,[1]Actividades!$B$12:$C$25,2,FALSE),IF(D854="TASAS",VLOOKUP(#REF!,[1]Actividades!$B$26:$C$34,2,FALSE),IF(D854="MIPG",VLOOKUP(#REF!,[1]Actividades!$B$35:$C$41,2,FALSE),IF(D854="INFRA",VLOOKUP(#REF!,[1]Actividades!$B$42:$C$44,2,FALSE),"")))),"")</f>
        <v/>
      </c>
      <c r="H854" s="3"/>
      <c r="I854" s="7" t="s">
        <v>1319</v>
      </c>
      <c r="J854" s="10" t="s">
        <v>663</v>
      </c>
      <c r="K854" s="10" t="s">
        <v>22</v>
      </c>
      <c r="L854" s="7" t="s">
        <v>70</v>
      </c>
      <c r="M854" s="7" t="s">
        <v>8</v>
      </c>
      <c r="N854" s="7" t="s">
        <v>467</v>
      </c>
      <c r="O854" s="145" t="s">
        <v>7</v>
      </c>
      <c r="P854" s="7" t="s">
        <v>6</v>
      </c>
      <c r="Q854" s="146">
        <v>48182782</v>
      </c>
      <c r="R854" s="35"/>
      <c r="S854" s="8"/>
      <c r="T854" s="8"/>
      <c r="U854" s="8"/>
      <c r="V854" s="35">
        <f t="shared" si="55"/>
        <v>48182782</v>
      </c>
      <c r="W854" s="35">
        <f t="shared" si="56"/>
        <v>48182782</v>
      </c>
      <c r="X854" s="26" t="s">
        <v>465</v>
      </c>
      <c r="Y854" s="10" t="s">
        <v>19</v>
      </c>
      <c r="Z854" s="147">
        <v>202300000000060</v>
      </c>
      <c r="AA854" s="147" t="s">
        <v>30</v>
      </c>
      <c r="AB854" s="10" t="str">
        <f t="shared" si="54"/>
        <v>3202008</v>
      </c>
      <c r="AC854" s="10"/>
      <c r="AD854" s="147" t="s">
        <v>135</v>
      </c>
      <c r="AE854" s="3"/>
      <c r="AF854" s="3"/>
      <c r="AG854" s="3"/>
      <c r="AH854" s="3"/>
      <c r="AI854" s="3"/>
      <c r="AJ854" s="3"/>
      <c r="AK854" s="3"/>
      <c r="AL854" s="3"/>
      <c r="AM854" s="3"/>
      <c r="AN854" s="3"/>
      <c r="AO854" s="3"/>
      <c r="AP854" s="3"/>
      <c r="AQ854" s="3"/>
      <c r="AR854" s="3"/>
    </row>
    <row r="855" spans="1:44" ht="51" customHeight="1" x14ac:dyDescent="0.3">
      <c r="A855" s="9" t="s">
        <v>0</v>
      </c>
      <c r="B855" s="9" t="e">
        <f>VLOOKUP(#REF!,[1]Dpto!$G$2:$I$1125,2,FALSE)</f>
        <v>#REF!</v>
      </c>
      <c r="C855" s="9" t="str">
        <f>VLOOKUP(X855,[1]Proyectos!$B$2:$D$3,3,FALSE)</f>
        <v>CONSER</v>
      </c>
      <c r="D855" s="9" t="e">
        <f>VLOOKUP(#REF!,[1]Proyectos!$D$6:$E$9,2,FALSE)</f>
        <v>#REF!</v>
      </c>
      <c r="E855" s="9" t="e">
        <f>VLOOKUP(#REF!,[1]Proyectos!$B$12:$C$22,2,FALSE)</f>
        <v>#REF!</v>
      </c>
      <c r="F855" s="9" t="e">
        <f>VLOOKUP(#REF!,[1]Indi!$B$9:$C$36,2,FALSE)</f>
        <v>#REF!</v>
      </c>
      <c r="G855" s="9" t="str">
        <f>+IFERROR(IF(D855="MISIONAL",VLOOKUP(#REF!,[1]Actividades!$B$12:$C$25,2,FALSE),IF(D855="TASAS",VLOOKUP(#REF!,[1]Actividades!$B$26:$C$34,2,FALSE),IF(D855="MIPG",VLOOKUP(#REF!,[1]Actividades!$B$35:$C$41,2,FALSE),IF(D855="INFRA",VLOOKUP(#REF!,[1]Actividades!$B$42:$C$44,2,FALSE),"")))),"")</f>
        <v/>
      </c>
      <c r="H855" s="3"/>
      <c r="I855" s="7" t="s">
        <v>1320</v>
      </c>
      <c r="J855" s="10" t="s">
        <v>663</v>
      </c>
      <c r="K855" s="10" t="s">
        <v>22</v>
      </c>
      <c r="L855" s="152" t="s">
        <v>70</v>
      </c>
      <c r="M855" s="7" t="s">
        <v>8</v>
      </c>
      <c r="N855" s="7" t="s">
        <v>467</v>
      </c>
      <c r="O855" s="10" t="s">
        <v>57</v>
      </c>
      <c r="P855" s="8" t="s">
        <v>6</v>
      </c>
      <c r="Q855" s="146">
        <v>4397904</v>
      </c>
      <c r="R855" s="35"/>
      <c r="S855" s="8"/>
      <c r="T855" s="8"/>
      <c r="U855" s="8"/>
      <c r="V855" s="35">
        <f t="shared" si="55"/>
        <v>4397904</v>
      </c>
      <c r="W855" s="35">
        <f t="shared" si="56"/>
        <v>4397904</v>
      </c>
      <c r="X855" s="26" t="s">
        <v>465</v>
      </c>
      <c r="Y855" s="10" t="s">
        <v>19</v>
      </c>
      <c r="Z855" s="147">
        <v>202300000000060</v>
      </c>
      <c r="AA855" s="147" t="s">
        <v>30</v>
      </c>
      <c r="AB855" s="10" t="str">
        <f t="shared" si="54"/>
        <v>3202008</v>
      </c>
      <c r="AC855" s="10"/>
      <c r="AD855" s="147" t="s">
        <v>135</v>
      </c>
      <c r="AE855" s="3"/>
      <c r="AF855" s="3"/>
      <c r="AG855" s="3"/>
      <c r="AH855" s="3"/>
      <c r="AI855" s="3"/>
      <c r="AJ855" s="3"/>
      <c r="AK855" s="3"/>
      <c r="AL855" s="3"/>
      <c r="AM855" s="3"/>
      <c r="AN855" s="3"/>
      <c r="AO855" s="3"/>
      <c r="AP855" s="3"/>
      <c r="AQ855" s="3"/>
      <c r="AR855" s="3"/>
    </row>
    <row r="856" spans="1:44" ht="51" customHeight="1" x14ac:dyDescent="0.3">
      <c r="A856" s="9" t="s">
        <v>0</v>
      </c>
      <c r="B856" s="9" t="e">
        <f>VLOOKUP(#REF!,[1]Dpto!$G$2:$I$1125,2,FALSE)</f>
        <v>#REF!</v>
      </c>
      <c r="C856" s="9" t="str">
        <f>VLOOKUP(X856,[1]Proyectos!$B$2:$D$3,3,FALSE)</f>
        <v>CONSER</v>
      </c>
      <c r="D856" s="9" t="e">
        <f>VLOOKUP(#REF!,[1]Proyectos!$D$6:$E$9,2,FALSE)</f>
        <v>#REF!</v>
      </c>
      <c r="E856" s="9" t="e">
        <f>VLOOKUP(#REF!,[1]Proyectos!$B$12:$C$22,2,FALSE)</f>
        <v>#REF!</v>
      </c>
      <c r="F856" s="9" t="e">
        <f>VLOOKUP(#REF!,[1]Indi!$B$9:$C$36,2,FALSE)</f>
        <v>#REF!</v>
      </c>
      <c r="G856" s="9" t="str">
        <f>+IFERROR(IF(D856="MISIONAL",VLOOKUP(#REF!,[1]Actividades!$B$12:$C$25,2,FALSE),IF(D856="TASAS",VLOOKUP(#REF!,[1]Actividades!$B$26:$C$34,2,FALSE),IF(D856="MIPG",VLOOKUP(#REF!,[1]Actividades!$B$35:$C$41,2,FALSE),IF(D856="INFRA",VLOOKUP(#REF!,[1]Actividades!$B$42:$C$44,2,FALSE),"")))),"")</f>
        <v/>
      </c>
      <c r="H856" s="3"/>
      <c r="I856" s="7" t="s">
        <v>1321</v>
      </c>
      <c r="J856" s="10" t="s">
        <v>663</v>
      </c>
      <c r="K856" s="10" t="s">
        <v>22</v>
      </c>
      <c r="L856" s="7" t="s">
        <v>70</v>
      </c>
      <c r="M856" s="7" t="s">
        <v>13</v>
      </c>
      <c r="N856" s="7" t="s">
        <v>467</v>
      </c>
      <c r="O856" s="149" t="s">
        <v>7</v>
      </c>
      <c r="P856" s="7" t="s">
        <v>6</v>
      </c>
      <c r="Q856" s="146">
        <v>155559000</v>
      </c>
      <c r="R856" s="35"/>
      <c r="S856" s="8"/>
      <c r="T856" s="8"/>
      <c r="U856" s="8"/>
      <c r="V856" s="35">
        <f t="shared" si="55"/>
        <v>155559000</v>
      </c>
      <c r="W856" s="35">
        <f t="shared" si="56"/>
        <v>155559000</v>
      </c>
      <c r="X856" s="26" t="s">
        <v>465</v>
      </c>
      <c r="Y856" s="10" t="s">
        <v>19</v>
      </c>
      <c r="Z856" s="147">
        <v>202300000000060</v>
      </c>
      <c r="AA856" s="147" t="s">
        <v>30</v>
      </c>
      <c r="AB856" s="10" t="str">
        <f t="shared" si="54"/>
        <v>3202008</v>
      </c>
      <c r="AC856" s="10"/>
      <c r="AD856" s="147" t="s">
        <v>492</v>
      </c>
      <c r="AE856" s="3"/>
      <c r="AF856" s="3"/>
      <c r="AG856" s="3"/>
      <c r="AH856" s="3"/>
      <c r="AI856" s="3"/>
      <c r="AJ856" s="3"/>
      <c r="AK856" s="3"/>
      <c r="AL856" s="3"/>
      <c r="AM856" s="3"/>
      <c r="AN856" s="3"/>
      <c r="AO856" s="3"/>
      <c r="AP856" s="3"/>
      <c r="AQ856" s="3"/>
      <c r="AR856" s="3"/>
    </row>
    <row r="857" spans="1:44" ht="51" customHeight="1" x14ac:dyDescent="0.3">
      <c r="A857" s="9" t="s">
        <v>0</v>
      </c>
      <c r="B857" s="9" t="e">
        <f>VLOOKUP(#REF!,[1]Dpto!$G$2:$I$1125,2,FALSE)</f>
        <v>#REF!</v>
      </c>
      <c r="C857" s="9" t="str">
        <f>VLOOKUP(X857,[1]Proyectos!$B$2:$D$3,3,FALSE)</f>
        <v>CONSER</v>
      </c>
      <c r="D857" s="9" t="e">
        <f>VLOOKUP(#REF!,[1]Proyectos!$D$6:$E$9,2,FALSE)</f>
        <v>#REF!</v>
      </c>
      <c r="E857" s="9" t="e">
        <f>VLOOKUP(#REF!,[1]Proyectos!$B$12:$C$22,2,FALSE)</f>
        <v>#REF!</v>
      </c>
      <c r="F857" s="9" t="e">
        <f>VLOOKUP(#REF!,[1]Indi!$B$9:$C$36,2,FALSE)</f>
        <v>#REF!</v>
      </c>
      <c r="G857" s="9" t="str">
        <f>+IFERROR(IF(D857="MISIONAL",VLOOKUP(#REF!,[1]Actividades!$B$12:$C$25,2,FALSE),IF(D857="TASAS",VLOOKUP(#REF!,[1]Actividades!$B$26:$C$34,2,FALSE),IF(D857="MIPG",VLOOKUP(#REF!,[1]Actividades!$B$35:$C$41,2,FALSE),IF(D857="INFRA",VLOOKUP(#REF!,[1]Actividades!$B$42:$C$44,2,FALSE),"")))),"")</f>
        <v/>
      </c>
      <c r="H857" s="3"/>
      <c r="I857" s="7" t="s">
        <v>1322</v>
      </c>
      <c r="J857" s="10" t="s">
        <v>663</v>
      </c>
      <c r="K857" s="10" t="s">
        <v>22</v>
      </c>
      <c r="L857" s="7" t="s">
        <v>70</v>
      </c>
      <c r="M857" s="7" t="s">
        <v>8</v>
      </c>
      <c r="N857" s="7" t="s">
        <v>467</v>
      </c>
      <c r="O857" s="149" t="s">
        <v>7</v>
      </c>
      <c r="P857" s="7" t="s">
        <v>6</v>
      </c>
      <c r="Q857" s="146">
        <v>23268000</v>
      </c>
      <c r="R857" s="242">
        <v>3941000</v>
      </c>
      <c r="S857" s="8"/>
      <c r="T857" s="8"/>
      <c r="U857" s="8"/>
      <c r="V857" s="35">
        <f t="shared" si="55"/>
        <v>19327000</v>
      </c>
      <c r="W857" s="35">
        <f t="shared" si="56"/>
        <v>19327000</v>
      </c>
      <c r="X857" s="26" t="s">
        <v>465</v>
      </c>
      <c r="Y857" s="10" t="s">
        <v>19</v>
      </c>
      <c r="Z857" s="147">
        <v>202300000000060</v>
      </c>
      <c r="AA857" s="147" t="s">
        <v>30</v>
      </c>
      <c r="AB857" s="10" t="str">
        <f t="shared" si="54"/>
        <v>3202008</v>
      </c>
      <c r="AC857" s="10"/>
      <c r="AD857" s="147" t="s">
        <v>492</v>
      </c>
      <c r="AE857" s="3"/>
      <c r="AF857" s="3"/>
      <c r="AG857" s="3"/>
      <c r="AH857" s="3"/>
      <c r="AI857" s="3"/>
      <c r="AJ857" s="3"/>
      <c r="AK857" s="3"/>
      <c r="AL857" s="3"/>
      <c r="AM857" s="3"/>
      <c r="AN857" s="3"/>
      <c r="AO857" s="3"/>
      <c r="AP857" s="3"/>
      <c r="AQ857" s="3"/>
      <c r="AR857" s="3"/>
    </row>
    <row r="858" spans="1:44" ht="51" customHeight="1" x14ac:dyDescent="0.3">
      <c r="A858" s="9" t="s">
        <v>0</v>
      </c>
      <c r="B858" s="9" t="e">
        <f>VLOOKUP(#REF!,[1]Dpto!$G$2:$I$1125,2,FALSE)</f>
        <v>#REF!</v>
      </c>
      <c r="C858" s="9" t="str">
        <f>VLOOKUP(X858,[1]Proyectos!$B$2:$D$3,3,FALSE)</f>
        <v>CONSER</v>
      </c>
      <c r="D858" s="9" t="e">
        <f>VLOOKUP(#REF!,[1]Proyectos!$D$6:$E$9,2,FALSE)</f>
        <v>#REF!</v>
      </c>
      <c r="E858" s="9" t="e">
        <f>VLOOKUP(#REF!,[1]Proyectos!$B$12:$C$22,2,FALSE)</f>
        <v>#REF!</v>
      </c>
      <c r="F858" s="9" t="e">
        <f>VLOOKUP(#REF!,[1]Indi!$B$9:$C$36,2,FALSE)</f>
        <v>#REF!</v>
      </c>
      <c r="G858" s="9" t="str">
        <f>+IFERROR(IF(D858="MISIONAL",VLOOKUP(#REF!,[1]Actividades!$B$12:$C$25,2,FALSE),IF(D858="TASAS",VLOOKUP(#REF!,[1]Actividades!$B$26:$C$34,2,FALSE),IF(D858="MIPG",VLOOKUP(#REF!,[1]Actividades!$B$35:$C$41,2,FALSE),IF(D858="INFRA",VLOOKUP(#REF!,[1]Actividades!$B$42:$C$44,2,FALSE),"")))),"")</f>
        <v/>
      </c>
      <c r="H858" s="3"/>
      <c r="I858" s="7" t="s">
        <v>1775</v>
      </c>
      <c r="J858" s="10" t="s">
        <v>663</v>
      </c>
      <c r="K858" s="10" t="s">
        <v>22</v>
      </c>
      <c r="L858" s="7" t="s">
        <v>70</v>
      </c>
      <c r="M858" s="7" t="s">
        <v>103</v>
      </c>
      <c r="N858" s="7" t="s">
        <v>466</v>
      </c>
      <c r="O858" s="149" t="s">
        <v>7</v>
      </c>
      <c r="P858" s="7" t="s">
        <v>6</v>
      </c>
      <c r="Q858" s="146">
        <v>5566628</v>
      </c>
      <c r="R858" s="35"/>
      <c r="S858" s="8"/>
      <c r="T858" s="8"/>
      <c r="U858" s="8"/>
      <c r="V858" s="35">
        <f t="shared" si="55"/>
        <v>5566628</v>
      </c>
      <c r="W858" s="35">
        <f t="shared" si="56"/>
        <v>5566628</v>
      </c>
      <c r="X858" s="26" t="s">
        <v>465</v>
      </c>
      <c r="Y858" s="10" t="s">
        <v>19</v>
      </c>
      <c r="Z858" s="147">
        <v>202300000000060</v>
      </c>
      <c r="AA858" s="147" t="s">
        <v>493</v>
      </c>
      <c r="AB858" s="10" t="str">
        <f t="shared" si="54"/>
        <v>3202032</v>
      </c>
      <c r="AC858" s="10"/>
      <c r="AD858" s="147" t="s">
        <v>128</v>
      </c>
      <c r="AE858" s="3"/>
      <c r="AF858" s="3"/>
      <c r="AG858" s="3"/>
      <c r="AH858" s="3"/>
      <c r="AI858" s="3"/>
      <c r="AJ858" s="3"/>
      <c r="AK858" s="3"/>
      <c r="AL858" s="3"/>
      <c r="AM858" s="3"/>
      <c r="AN858" s="3"/>
      <c r="AO858" s="3"/>
      <c r="AP858" s="3"/>
      <c r="AQ858" s="3"/>
      <c r="AR858" s="3"/>
    </row>
    <row r="859" spans="1:44" ht="51" customHeight="1" x14ac:dyDescent="0.3">
      <c r="A859" s="9" t="s">
        <v>0</v>
      </c>
      <c r="B859" s="9" t="e">
        <f>VLOOKUP(#REF!,[1]Dpto!$G$2:$I$1125,2,FALSE)</f>
        <v>#REF!</v>
      </c>
      <c r="C859" s="9" t="str">
        <f>VLOOKUP(X859,[1]Proyectos!$B$2:$D$3,3,FALSE)</f>
        <v>CONSER</v>
      </c>
      <c r="D859" s="9" t="e">
        <f>VLOOKUP(#REF!,[1]Proyectos!$D$6:$E$9,2,FALSE)</f>
        <v>#REF!</v>
      </c>
      <c r="E859" s="9" t="e">
        <f>VLOOKUP(#REF!,[1]Proyectos!$B$12:$C$22,2,FALSE)</f>
        <v>#REF!</v>
      </c>
      <c r="F859" s="9" t="e">
        <f>VLOOKUP(#REF!,[1]Indi!$B$9:$C$36,2,FALSE)</f>
        <v>#REF!</v>
      </c>
      <c r="G859" s="9" t="str">
        <f>+IFERROR(IF(D859="MISIONAL",VLOOKUP(#REF!,[1]Actividades!$B$12:$C$25,2,FALSE),IF(D859="TASAS",VLOOKUP(#REF!,[1]Actividades!$B$26:$C$34,2,FALSE),IF(D859="MIPG",VLOOKUP(#REF!,[1]Actividades!$B$35:$C$41,2,FALSE),IF(D859="INFRA",VLOOKUP(#REF!,[1]Actividades!$B$42:$C$44,2,FALSE),"")))),"")</f>
        <v/>
      </c>
      <c r="H859" s="3"/>
      <c r="I859" s="7" t="s">
        <v>1324</v>
      </c>
      <c r="J859" s="10" t="s">
        <v>663</v>
      </c>
      <c r="K859" s="10" t="s">
        <v>22</v>
      </c>
      <c r="L859" s="7" t="s">
        <v>70</v>
      </c>
      <c r="M859" s="7" t="s">
        <v>13</v>
      </c>
      <c r="N859" s="7" t="s">
        <v>467</v>
      </c>
      <c r="O859" s="149" t="s">
        <v>7</v>
      </c>
      <c r="P859" s="7" t="s">
        <v>6</v>
      </c>
      <c r="Q859" s="146">
        <v>22951835</v>
      </c>
      <c r="R859" s="242">
        <v>2241622</v>
      </c>
      <c r="S859" s="8"/>
      <c r="T859" s="8"/>
      <c r="U859" s="8"/>
      <c r="V859" s="35">
        <f t="shared" si="55"/>
        <v>20710213</v>
      </c>
      <c r="W859" s="35">
        <f t="shared" si="56"/>
        <v>20710213</v>
      </c>
      <c r="X859" s="26" t="s">
        <v>465</v>
      </c>
      <c r="Y859" s="10" t="s">
        <v>19</v>
      </c>
      <c r="Z859" s="147">
        <v>202300000000060</v>
      </c>
      <c r="AA859" s="147" t="s">
        <v>493</v>
      </c>
      <c r="AB859" s="10" t="str">
        <f t="shared" si="54"/>
        <v>3202032</v>
      </c>
      <c r="AC859" s="10"/>
      <c r="AD859" s="147" t="s">
        <v>128</v>
      </c>
      <c r="AE859" s="3"/>
      <c r="AF859" s="3"/>
      <c r="AG859" s="3"/>
      <c r="AH859" s="3"/>
      <c r="AI859" s="3"/>
      <c r="AJ859" s="3"/>
      <c r="AK859" s="3"/>
      <c r="AL859" s="3"/>
      <c r="AM859" s="3"/>
      <c r="AN859" s="3"/>
      <c r="AO859" s="3"/>
      <c r="AP859" s="3"/>
      <c r="AQ859" s="3"/>
      <c r="AR859" s="3"/>
    </row>
    <row r="860" spans="1:44" ht="51" customHeight="1" x14ac:dyDescent="0.3">
      <c r="A860" s="9" t="s">
        <v>0</v>
      </c>
      <c r="B860" s="9" t="e">
        <f>VLOOKUP(#REF!,[1]Dpto!$G$2:$I$1125,2,FALSE)</f>
        <v>#REF!</v>
      </c>
      <c r="C860" s="9" t="str">
        <f>VLOOKUP(X860,[1]Proyectos!$B$2:$D$3,3,FALSE)</f>
        <v>CONSER</v>
      </c>
      <c r="D860" s="9" t="e">
        <f>VLOOKUP(#REF!,[1]Proyectos!$D$6:$E$9,2,FALSE)</f>
        <v>#REF!</v>
      </c>
      <c r="E860" s="9" t="e">
        <f>VLOOKUP(#REF!,[1]Proyectos!$B$12:$C$22,2,FALSE)</f>
        <v>#REF!</v>
      </c>
      <c r="F860" s="9" t="e">
        <f>VLOOKUP(#REF!,[1]Indi!$B$9:$C$36,2,FALSE)</f>
        <v>#REF!</v>
      </c>
      <c r="G860" s="9" t="str">
        <f>+IFERROR(IF(D860="MISIONAL",VLOOKUP(#REF!,[1]Actividades!$B$12:$C$25,2,FALSE),IF(D860="TASAS",VLOOKUP(#REF!,[1]Actividades!$B$26:$C$34,2,FALSE),IF(D860="MIPG",VLOOKUP(#REF!,[1]Actividades!$B$35:$C$41,2,FALSE),IF(D860="INFRA",VLOOKUP(#REF!,[1]Actividades!$B$42:$C$44,2,FALSE),"")))),"")</f>
        <v/>
      </c>
      <c r="H860" s="3"/>
      <c r="I860" s="7" t="s">
        <v>1325</v>
      </c>
      <c r="J860" s="10" t="s">
        <v>663</v>
      </c>
      <c r="K860" s="10" t="s">
        <v>22</v>
      </c>
      <c r="L860" s="7" t="s">
        <v>70</v>
      </c>
      <c r="M860" s="7" t="s">
        <v>13</v>
      </c>
      <c r="N860" s="7" t="s">
        <v>467</v>
      </c>
      <c r="O860" s="149" t="s">
        <v>57</v>
      </c>
      <c r="P860" s="7" t="s">
        <v>6</v>
      </c>
      <c r="Q860" s="146">
        <v>6200220</v>
      </c>
      <c r="R860" s="35"/>
      <c r="S860" s="8"/>
      <c r="T860" s="8"/>
      <c r="U860" s="8"/>
      <c r="V860" s="35">
        <f t="shared" si="55"/>
        <v>6200220</v>
      </c>
      <c r="W860" s="35">
        <f t="shared" si="56"/>
        <v>6200220</v>
      </c>
      <c r="X860" s="26" t="s">
        <v>465</v>
      </c>
      <c r="Y860" s="10" t="s">
        <v>19</v>
      </c>
      <c r="Z860" s="147">
        <v>202300000000060</v>
      </c>
      <c r="AA860" s="147" t="s">
        <v>493</v>
      </c>
      <c r="AB860" s="10" t="str">
        <f t="shared" si="54"/>
        <v>3202032</v>
      </c>
      <c r="AC860" s="10"/>
      <c r="AD860" s="147" t="s">
        <v>128</v>
      </c>
      <c r="AE860" s="3"/>
      <c r="AF860" s="3"/>
      <c r="AG860" s="3"/>
      <c r="AH860" s="3"/>
      <c r="AI860" s="3"/>
      <c r="AJ860" s="3"/>
      <c r="AK860" s="3"/>
      <c r="AL860" s="3"/>
      <c r="AM860" s="3"/>
      <c r="AN860" s="3"/>
      <c r="AO860" s="3"/>
      <c r="AP860" s="3"/>
      <c r="AQ860" s="3"/>
      <c r="AR860" s="3"/>
    </row>
    <row r="861" spans="1:44" ht="51" customHeight="1" x14ac:dyDescent="0.3">
      <c r="A861" s="9" t="s">
        <v>0</v>
      </c>
      <c r="B861" s="9" t="e">
        <f>VLOOKUP(#REF!,[1]Dpto!$G$2:$I$1125,2,FALSE)</f>
        <v>#REF!</v>
      </c>
      <c r="C861" s="9" t="str">
        <f>VLOOKUP(X861,[1]Proyectos!$B$2:$D$3,3,FALSE)</f>
        <v>CONSER</v>
      </c>
      <c r="D861" s="9" t="e">
        <f>VLOOKUP(#REF!,[1]Proyectos!$D$6:$E$9,2,FALSE)</f>
        <v>#REF!</v>
      </c>
      <c r="E861" s="9" t="e">
        <f>VLOOKUP(#REF!,[1]Proyectos!$B$12:$C$22,2,FALSE)</f>
        <v>#REF!</v>
      </c>
      <c r="F861" s="9" t="e">
        <f>VLOOKUP(#REF!,[1]Indi!$B$9:$C$36,2,FALSE)</f>
        <v>#REF!</v>
      </c>
      <c r="G861" s="9" t="str">
        <f>+IFERROR(IF(D861="MISIONAL",VLOOKUP(#REF!,[1]Actividades!$B$12:$C$25,2,FALSE),IF(D861="TASAS",VLOOKUP(#REF!,[1]Actividades!$B$26:$C$34,2,FALSE),IF(D861="MIPG",VLOOKUP(#REF!,[1]Actividades!$B$35:$C$41,2,FALSE),IF(D861="INFRA",VLOOKUP(#REF!,[1]Actividades!$B$42:$C$44,2,FALSE),"")))),"")</f>
        <v/>
      </c>
      <c r="H861" s="3"/>
      <c r="I861" s="7" t="s">
        <v>1326</v>
      </c>
      <c r="J861" s="10" t="s">
        <v>663</v>
      </c>
      <c r="K861" s="10" t="s">
        <v>22</v>
      </c>
      <c r="L861" s="7" t="s">
        <v>70</v>
      </c>
      <c r="M861" s="7" t="s">
        <v>8</v>
      </c>
      <c r="N861" s="7" t="s">
        <v>467</v>
      </c>
      <c r="O861" s="7" t="s">
        <v>7</v>
      </c>
      <c r="P861" s="7" t="s">
        <v>6</v>
      </c>
      <c r="Q861" s="146">
        <v>5000000</v>
      </c>
      <c r="R861" s="35"/>
      <c r="S861" s="8"/>
      <c r="T861" s="8"/>
      <c r="U861" s="8"/>
      <c r="V861" s="35">
        <f t="shared" si="55"/>
        <v>5000000</v>
      </c>
      <c r="W861" s="35">
        <f t="shared" si="56"/>
        <v>5000000</v>
      </c>
      <c r="X861" s="26" t="s">
        <v>465</v>
      </c>
      <c r="Y861" s="10" t="s">
        <v>19</v>
      </c>
      <c r="Z861" s="147">
        <v>202300000000060</v>
      </c>
      <c r="AA861" s="147" t="s">
        <v>493</v>
      </c>
      <c r="AB861" s="10" t="str">
        <f t="shared" si="54"/>
        <v>3202032</v>
      </c>
      <c r="AC861" s="10"/>
      <c r="AD861" s="147" t="s">
        <v>128</v>
      </c>
      <c r="AE861" s="3"/>
      <c r="AF861" s="3"/>
      <c r="AG861" s="3"/>
      <c r="AH861" s="3"/>
      <c r="AI861" s="3"/>
      <c r="AJ861" s="3"/>
      <c r="AK861" s="3"/>
      <c r="AL861" s="3"/>
      <c r="AM861" s="3"/>
      <c r="AN861" s="3"/>
      <c r="AO861" s="3"/>
      <c r="AP861" s="3"/>
      <c r="AQ861" s="3"/>
      <c r="AR861" s="3"/>
    </row>
    <row r="862" spans="1:44" ht="51" customHeight="1" x14ac:dyDescent="0.3">
      <c r="A862" s="9" t="s">
        <v>0</v>
      </c>
      <c r="B862" s="9" t="e">
        <f>VLOOKUP(#REF!,[1]Dpto!$G$2:$I$1125,2,FALSE)</f>
        <v>#REF!</v>
      </c>
      <c r="C862" s="9" t="str">
        <f>VLOOKUP(X862,[1]Proyectos!$B$2:$D$3,3,FALSE)</f>
        <v>CONSER</v>
      </c>
      <c r="D862" s="9" t="e">
        <f>VLOOKUP(#REF!,[1]Proyectos!$D$6:$E$9,2,FALSE)</f>
        <v>#REF!</v>
      </c>
      <c r="E862" s="9" t="e">
        <f>VLOOKUP(#REF!,[1]Proyectos!$B$12:$C$22,2,FALSE)</f>
        <v>#REF!</v>
      </c>
      <c r="F862" s="9" t="e">
        <f>VLOOKUP(#REF!,[1]Indi!$B$9:$C$36,2,FALSE)</f>
        <v>#REF!</v>
      </c>
      <c r="G862" s="9" t="str">
        <f>+IFERROR(IF(D862="MISIONAL",VLOOKUP(#REF!,[1]Actividades!$B$12:$C$25,2,FALSE),IF(D862="TASAS",VLOOKUP(#REF!,[1]Actividades!$B$26:$C$34,2,FALSE),IF(D862="MIPG",VLOOKUP(#REF!,[1]Actividades!$B$35:$C$41,2,FALSE),IF(D862="INFRA",VLOOKUP(#REF!,[1]Actividades!$B$42:$C$44,2,FALSE),"")))),"")</f>
        <v/>
      </c>
      <c r="H862" s="3"/>
      <c r="I862" s="7" t="s">
        <v>1327</v>
      </c>
      <c r="J862" s="10" t="s">
        <v>663</v>
      </c>
      <c r="K862" s="10" t="s">
        <v>22</v>
      </c>
      <c r="L862" s="7" t="s">
        <v>70</v>
      </c>
      <c r="M862" s="7" t="s">
        <v>13</v>
      </c>
      <c r="N862" s="7" t="s">
        <v>467</v>
      </c>
      <c r="O862" s="149" t="s">
        <v>7</v>
      </c>
      <c r="P862" s="7" t="s">
        <v>6</v>
      </c>
      <c r="Q862" s="146">
        <v>55000000</v>
      </c>
      <c r="R862" s="35"/>
      <c r="S862" s="8"/>
      <c r="T862" s="8"/>
      <c r="U862" s="8"/>
      <c r="V862" s="35">
        <f t="shared" si="55"/>
        <v>55000000</v>
      </c>
      <c r="W862" s="35">
        <f t="shared" si="56"/>
        <v>55000000</v>
      </c>
      <c r="X862" s="26" t="s">
        <v>465</v>
      </c>
      <c r="Y862" s="10" t="s">
        <v>19</v>
      </c>
      <c r="Z862" s="147">
        <v>202300000000060</v>
      </c>
      <c r="AA862" s="147" t="s">
        <v>493</v>
      </c>
      <c r="AB862" s="10" t="str">
        <f t="shared" si="54"/>
        <v>3202032</v>
      </c>
      <c r="AC862" s="10"/>
      <c r="AD862" s="147" t="s">
        <v>127</v>
      </c>
      <c r="AE862" s="3"/>
      <c r="AF862" s="3"/>
      <c r="AG862" s="3"/>
      <c r="AH862" s="3"/>
      <c r="AI862" s="3"/>
      <c r="AJ862" s="3"/>
      <c r="AK862" s="3"/>
      <c r="AL862" s="3"/>
      <c r="AM862" s="3"/>
      <c r="AN862" s="3"/>
      <c r="AO862" s="3"/>
      <c r="AP862" s="3"/>
      <c r="AQ862" s="3"/>
      <c r="AR862" s="3"/>
    </row>
    <row r="863" spans="1:44" ht="51" customHeight="1" x14ac:dyDescent="0.3">
      <c r="A863" s="9" t="s">
        <v>0</v>
      </c>
      <c r="B863" s="9" t="e">
        <f>VLOOKUP(#REF!,[1]Dpto!$G$2:$I$1125,2,FALSE)</f>
        <v>#REF!</v>
      </c>
      <c r="C863" s="9" t="str">
        <f>VLOOKUP(X863,[1]Proyectos!$B$2:$D$3,3,FALSE)</f>
        <v>CONSER</v>
      </c>
      <c r="D863" s="9" t="e">
        <f>VLOOKUP(#REF!,[1]Proyectos!$D$6:$E$9,2,FALSE)</f>
        <v>#REF!</v>
      </c>
      <c r="E863" s="9" t="e">
        <f>VLOOKUP(#REF!,[1]Proyectos!$B$12:$C$22,2,FALSE)</f>
        <v>#REF!</v>
      </c>
      <c r="F863" s="9" t="e">
        <f>VLOOKUP(#REF!,[1]Indi!$B$9:$C$36,2,FALSE)</f>
        <v>#REF!</v>
      </c>
      <c r="G863" s="9" t="str">
        <f>+IFERROR(IF(D863="MISIONAL",VLOOKUP(#REF!,[1]Actividades!$B$12:$C$25,2,FALSE),IF(D863="TASAS",VLOOKUP(#REF!,[1]Actividades!$B$26:$C$34,2,FALSE),IF(D863="MIPG",VLOOKUP(#REF!,[1]Actividades!$B$35:$C$41,2,FALSE),IF(D863="INFRA",VLOOKUP(#REF!,[1]Actividades!$B$42:$C$44,2,FALSE),"")))),"")</f>
        <v/>
      </c>
      <c r="H863" s="3"/>
      <c r="I863" s="7" t="s">
        <v>1328</v>
      </c>
      <c r="J863" s="10" t="s">
        <v>663</v>
      </c>
      <c r="K863" s="10" t="s">
        <v>22</v>
      </c>
      <c r="L863" s="7" t="s">
        <v>70</v>
      </c>
      <c r="M863" s="7" t="s">
        <v>13</v>
      </c>
      <c r="N863" s="7" t="s">
        <v>467</v>
      </c>
      <c r="O863" s="7" t="s">
        <v>7</v>
      </c>
      <c r="P863" s="7" t="s">
        <v>6</v>
      </c>
      <c r="Q863" s="146">
        <v>28385000</v>
      </c>
      <c r="R863" s="35"/>
      <c r="S863" s="8"/>
      <c r="T863" s="8"/>
      <c r="U863" s="8"/>
      <c r="V863" s="35">
        <f t="shared" si="55"/>
        <v>28385000</v>
      </c>
      <c r="W863" s="35">
        <f t="shared" si="56"/>
        <v>28385000</v>
      </c>
      <c r="X863" s="26" t="s">
        <v>465</v>
      </c>
      <c r="Y863" s="10" t="s">
        <v>19</v>
      </c>
      <c r="Z863" s="147">
        <v>202300000000060</v>
      </c>
      <c r="AA863" s="147" t="s">
        <v>60</v>
      </c>
      <c r="AB863" s="10" t="str">
        <f t="shared" si="54"/>
        <v>3202038</v>
      </c>
      <c r="AC863" s="10"/>
      <c r="AD863" s="147" t="s">
        <v>134</v>
      </c>
      <c r="AE863" s="3"/>
      <c r="AF863" s="3"/>
      <c r="AG863" s="3"/>
      <c r="AH863" s="3"/>
      <c r="AI863" s="3"/>
      <c r="AJ863" s="3"/>
      <c r="AK863" s="3"/>
      <c r="AL863" s="3"/>
      <c r="AM863" s="3"/>
      <c r="AN863" s="3"/>
      <c r="AO863" s="3"/>
      <c r="AP863" s="3"/>
      <c r="AQ863" s="3"/>
      <c r="AR863" s="3"/>
    </row>
    <row r="864" spans="1:44" ht="51" customHeight="1" x14ac:dyDescent="0.3">
      <c r="A864" s="9"/>
      <c r="B864" s="9"/>
      <c r="C864" s="9"/>
      <c r="D864" s="9"/>
      <c r="E864" s="9"/>
      <c r="F864" s="9"/>
      <c r="G864" s="9"/>
      <c r="H864" s="3"/>
      <c r="I864" s="7" t="s">
        <v>1329</v>
      </c>
      <c r="J864" s="10" t="s">
        <v>663</v>
      </c>
      <c r="K864" s="10" t="s">
        <v>22</v>
      </c>
      <c r="L864" s="7" t="s">
        <v>70</v>
      </c>
      <c r="M864" s="7" t="s">
        <v>8</v>
      </c>
      <c r="N864" s="7" t="s">
        <v>467</v>
      </c>
      <c r="O864" s="145" t="s">
        <v>7</v>
      </c>
      <c r="P864" s="7" t="s">
        <v>6</v>
      </c>
      <c r="Q864" s="146">
        <v>22543500</v>
      </c>
      <c r="R864" s="35"/>
      <c r="S864" s="8"/>
      <c r="T864" s="8"/>
      <c r="U864" s="8"/>
      <c r="V864" s="35">
        <f t="shared" si="55"/>
        <v>22543500</v>
      </c>
      <c r="W864" s="35">
        <f t="shared" si="56"/>
        <v>22543500</v>
      </c>
      <c r="X864" s="26" t="s">
        <v>465</v>
      </c>
      <c r="Y864" s="10" t="s">
        <v>19</v>
      </c>
      <c r="Z864" s="147">
        <v>202300000000060</v>
      </c>
      <c r="AA864" s="147" t="s">
        <v>39</v>
      </c>
      <c r="AB864" s="10" t="str">
        <f t="shared" si="54"/>
        <v>3202055</v>
      </c>
      <c r="AC864" s="10"/>
      <c r="AD864" s="147" t="s">
        <v>1091</v>
      </c>
      <c r="AE864" s="3"/>
      <c r="AF864" s="3"/>
      <c r="AG864" s="3"/>
      <c r="AH864" s="3"/>
      <c r="AI864" s="3"/>
      <c r="AJ864" s="3"/>
      <c r="AK864" s="3"/>
      <c r="AL864" s="3"/>
      <c r="AM864" s="3"/>
      <c r="AN864" s="3"/>
      <c r="AO864" s="3"/>
      <c r="AP864" s="3"/>
      <c r="AQ864" s="3"/>
      <c r="AR864" s="3"/>
    </row>
    <row r="865" spans="1:44" ht="51" customHeight="1" x14ac:dyDescent="0.3">
      <c r="A865" s="9" t="s">
        <v>0</v>
      </c>
      <c r="B865" s="9" t="e">
        <f>VLOOKUP(#REF!,[1]Dpto!$G$2:$I$1125,2,FALSE)</f>
        <v>#REF!</v>
      </c>
      <c r="C865" s="9" t="str">
        <f>VLOOKUP(X865,[1]Proyectos!$B$2:$D$3,3,FALSE)</f>
        <v>CONSER</v>
      </c>
      <c r="D865" s="9" t="e">
        <f>VLOOKUP(#REF!,[1]Proyectos!$D$6:$E$9,2,FALSE)</f>
        <v>#REF!</v>
      </c>
      <c r="E865" s="9" t="e">
        <f>VLOOKUP(#REF!,[1]Proyectos!$B$12:$C$22,2,FALSE)</f>
        <v>#REF!</v>
      </c>
      <c r="F865" s="9" t="e">
        <f>VLOOKUP(#REF!,[1]Indi!$B$9:$C$36,2,FALSE)</f>
        <v>#REF!</v>
      </c>
      <c r="G865" s="9" t="str">
        <f>+IFERROR(IF(D865="MISIONAL",VLOOKUP(#REF!,[1]Actividades!$B$12:$C$25,2,FALSE),IF(D865="TASAS",VLOOKUP(#REF!,[1]Actividades!$B$26:$C$34,2,FALSE),IF(D865="MIPG",VLOOKUP(#REF!,[1]Actividades!$B$35:$C$41,2,FALSE),IF(D865="INFRA",VLOOKUP(#REF!,[1]Actividades!$B$42:$C$44,2,FALSE),"")))),"")</f>
        <v/>
      </c>
      <c r="H865" s="3"/>
      <c r="I865" s="7" t="s">
        <v>1330</v>
      </c>
      <c r="J865" s="10" t="s">
        <v>663</v>
      </c>
      <c r="K865" s="10" t="s">
        <v>22</v>
      </c>
      <c r="L865" s="7" t="s">
        <v>70</v>
      </c>
      <c r="M865" s="7" t="s">
        <v>8</v>
      </c>
      <c r="N865" s="7" t="s">
        <v>467</v>
      </c>
      <c r="O865" s="145" t="s">
        <v>7</v>
      </c>
      <c r="P865" s="7" t="s">
        <v>6</v>
      </c>
      <c r="Q865" s="146">
        <v>3000000</v>
      </c>
      <c r="R865" s="35"/>
      <c r="S865" s="8"/>
      <c r="T865" s="8"/>
      <c r="U865" s="8"/>
      <c r="V865" s="35">
        <f t="shared" si="55"/>
        <v>3000000</v>
      </c>
      <c r="W865" s="35">
        <f t="shared" si="56"/>
        <v>3000000</v>
      </c>
      <c r="X865" s="26" t="s">
        <v>465</v>
      </c>
      <c r="Y865" s="10" t="s">
        <v>19</v>
      </c>
      <c r="Z865" s="147">
        <v>202300000000060</v>
      </c>
      <c r="AA865" s="147" t="s">
        <v>39</v>
      </c>
      <c r="AB865" s="10" t="str">
        <f t="shared" si="54"/>
        <v>3202055</v>
      </c>
      <c r="AC865" s="10"/>
      <c r="AD865" s="147" t="s">
        <v>252</v>
      </c>
      <c r="AE865" s="3"/>
      <c r="AF865" s="3"/>
      <c r="AG865" s="3"/>
      <c r="AH865" s="3"/>
      <c r="AI865" s="3"/>
      <c r="AJ865" s="3"/>
      <c r="AK865" s="3"/>
      <c r="AL865" s="3"/>
      <c r="AM865" s="3"/>
      <c r="AN865" s="3"/>
      <c r="AO865" s="3"/>
      <c r="AP865" s="3"/>
      <c r="AQ865" s="3"/>
      <c r="AR865" s="3"/>
    </row>
    <row r="866" spans="1:44" ht="51" customHeight="1" x14ac:dyDescent="0.3">
      <c r="A866" s="9" t="s">
        <v>0</v>
      </c>
      <c r="B866" s="9" t="e">
        <f>VLOOKUP(#REF!,[1]Dpto!$G$2:$I$1125,2,FALSE)</f>
        <v>#REF!</v>
      </c>
      <c r="C866" s="9" t="str">
        <f>VLOOKUP(X866,[1]Proyectos!$B$2:$D$3,3,FALSE)</f>
        <v>CONSER</v>
      </c>
      <c r="D866" s="9" t="e">
        <f>VLOOKUP(#REF!,[1]Proyectos!$D$6:$E$9,2,FALSE)</f>
        <v>#REF!</v>
      </c>
      <c r="E866" s="9" t="e">
        <f>VLOOKUP(#REF!,[1]Proyectos!$B$12:$C$22,2,FALSE)</f>
        <v>#REF!</v>
      </c>
      <c r="F866" s="9" t="e">
        <f>VLOOKUP(#REF!,[1]Indi!$B$9:$C$36,2,FALSE)</f>
        <v>#REF!</v>
      </c>
      <c r="G866" s="9" t="str">
        <f>+IFERROR(IF(D866="MISIONAL",VLOOKUP(#REF!,[1]Actividades!$B$12:$C$25,2,FALSE),IF(D866="TASAS",VLOOKUP(#REF!,[1]Actividades!$B$26:$C$34,2,FALSE),IF(D866="MIPG",VLOOKUP(#REF!,[1]Actividades!$B$35:$C$41,2,FALSE),IF(D866="INFRA",VLOOKUP(#REF!,[1]Actividades!$B$42:$C$44,2,FALSE),"")))),"")</f>
        <v/>
      </c>
      <c r="H866" s="3"/>
      <c r="I866" s="7" t="s">
        <v>1331</v>
      </c>
      <c r="J866" s="10" t="s">
        <v>663</v>
      </c>
      <c r="K866" s="10" t="s">
        <v>22</v>
      </c>
      <c r="L866" s="7" t="s">
        <v>70</v>
      </c>
      <c r="M866" s="7" t="s">
        <v>8</v>
      </c>
      <c r="N866" s="7" t="s">
        <v>467</v>
      </c>
      <c r="O866" s="145" t="s">
        <v>7</v>
      </c>
      <c r="P866" s="7" t="s">
        <v>6</v>
      </c>
      <c r="Q866" s="146">
        <v>45433500</v>
      </c>
      <c r="R866" s="35"/>
      <c r="S866" s="8"/>
      <c r="T866" s="8"/>
      <c r="U866" s="8"/>
      <c r="V866" s="35">
        <f t="shared" si="55"/>
        <v>45433500</v>
      </c>
      <c r="W866" s="35">
        <f t="shared" si="56"/>
        <v>45433500</v>
      </c>
      <c r="X866" s="26" t="s">
        <v>465</v>
      </c>
      <c r="Y866" s="10" t="s">
        <v>19</v>
      </c>
      <c r="Z866" s="147">
        <v>202300000000060</v>
      </c>
      <c r="AA866" s="147" t="s">
        <v>496</v>
      </c>
      <c r="AB866" s="10" t="str">
        <f t="shared" si="54"/>
        <v>3202056</v>
      </c>
      <c r="AC866" s="10"/>
      <c r="AD866" s="147" t="s">
        <v>129</v>
      </c>
      <c r="AE866" s="3"/>
      <c r="AF866" s="3"/>
      <c r="AG866" s="3"/>
      <c r="AH866" s="3"/>
      <c r="AI866" s="3"/>
      <c r="AJ866" s="3"/>
      <c r="AK866" s="3"/>
      <c r="AL866" s="3"/>
      <c r="AM866" s="3"/>
      <c r="AN866" s="3"/>
      <c r="AO866" s="3"/>
      <c r="AP866" s="3"/>
      <c r="AQ866" s="3"/>
      <c r="AR866" s="3"/>
    </row>
    <row r="867" spans="1:44" ht="51" customHeight="1" x14ac:dyDescent="0.3">
      <c r="A867" s="9" t="s">
        <v>0</v>
      </c>
      <c r="B867" s="9" t="e">
        <f>VLOOKUP(#REF!,[1]Dpto!$G$2:$I$1125,2,FALSE)</f>
        <v>#REF!</v>
      </c>
      <c r="C867" s="9" t="str">
        <f>VLOOKUP(X867,[1]Proyectos!$B$2:$D$3,3,FALSE)</f>
        <v>CONSER</v>
      </c>
      <c r="D867" s="9" t="e">
        <f>VLOOKUP(#REF!,[1]Proyectos!$D$6:$E$9,2,FALSE)</f>
        <v>#REF!</v>
      </c>
      <c r="E867" s="9" t="e">
        <f>VLOOKUP(#REF!,[1]Proyectos!$B$12:$C$22,2,FALSE)</f>
        <v>#REF!</v>
      </c>
      <c r="F867" s="9" t="e">
        <f>VLOOKUP(#REF!,[1]Indi!$B$9:$C$36,2,FALSE)</f>
        <v>#REF!</v>
      </c>
      <c r="G867" s="9" t="str">
        <f>+IFERROR(IF(D867="MISIONAL",VLOOKUP(#REF!,[1]Actividades!$B$12:$C$25,2,FALSE),IF(D867="TASAS",VLOOKUP(#REF!,[1]Actividades!$B$26:$C$34,2,FALSE),IF(D867="MIPG",VLOOKUP(#REF!,[1]Actividades!$B$35:$C$41,2,FALSE),IF(D867="INFRA",VLOOKUP(#REF!,[1]Actividades!$B$42:$C$44,2,FALSE),"")))),"")</f>
        <v/>
      </c>
      <c r="H867" s="3"/>
      <c r="I867" s="7" t="s">
        <v>1776</v>
      </c>
      <c r="J867" s="10" t="s">
        <v>663</v>
      </c>
      <c r="K867" s="10" t="s">
        <v>22</v>
      </c>
      <c r="L867" s="7" t="s">
        <v>70</v>
      </c>
      <c r="M867" s="7" t="s">
        <v>103</v>
      </c>
      <c r="N867" s="7" t="s">
        <v>466</v>
      </c>
      <c r="O867" s="145" t="s">
        <v>7</v>
      </c>
      <c r="P867" s="7" t="s">
        <v>6</v>
      </c>
      <c r="Q867" s="146">
        <v>262104999.99999994</v>
      </c>
      <c r="R867" s="35"/>
      <c r="S867" s="8"/>
      <c r="T867" s="8"/>
      <c r="U867" s="8"/>
      <c r="V867" s="35">
        <f t="shared" si="55"/>
        <v>262104999.99999994</v>
      </c>
      <c r="W867" s="35">
        <f t="shared" si="56"/>
        <v>262104999.99999994</v>
      </c>
      <c r="X867" s="26" t="s">
        <v>465</v>
      </c>
      <c r="Y867" s="10" t="s">
        <v>19</v>
      </c>
      <c r="Z867" s="147">
        <v>202300000000060</v>
      </c>
      <c r="AA867" s="147" t="s">
        <v>24</v>
      </c>
      <c r="AB867" s="10" t="str">
        <f t="shared" si="54"/>
        <v>3202060</v>
      </c>
      <c r="AC867" s="10"/>
      <c r="AD867" s="147" t="s">
        <v>239</v>
      </c>
      <c r="AE867" s="3"/>
      <c r="AF867" s="3"/>
      <c r="AG867" s="3"/>
      <c r="AH867" s="3"/>
      <c r="AI867" s="3"/>
      <c r="AJ867" s="3"/>
      <c r="AK867" s="3"/>
      <c r="AL867" s="3"/>
      <c r="AM867" s="3"/>
      <c r="AN867" s="3"/>
      <c r="AO867" s="3"/>
      <c r="AP867" s="3"/>
      <c r="AQ867" s="3"/>
      <c r="AR867" s="3"/>
    </row>
    <row r="868" spans="1:44" ht="51" customHeight="1" x14ac:dyDescent="0.3">
      <c r="A868" s="9" t="s">
        <v>0</v>
      </c>
      <c r="B868" s="9" t="e">
        <f>VLOOKUP(#REF!,[1]Dpto!$G$2:$I$1125,2,FALSE)</f>
        <v>#REF!</v>
      </c>
      <c r="C868" s="9" t="str">
        <f>VLOOKUP(X868,[1]Proyectos!$B$2:$D$3,3,FALSE)</f>
        <v>CONSER</v>
      </c>
      <c r="D868" s="9" t="e">
        <f>VLOOKUP(#REF!,[1]Proyectos!$D$6:$E$9,2,FALSE)</f>
        <v>#REF!</v>
      </c>
      <c r="E868" s="9" t="e">
        <f>VLOOKUP(#REF!,[1]Proyectos!$B$12:$C$22,2,FALSE)</f>
        <v>#REF!</v>
      </c>
      <c r="F868" s="9" t="e">
        <f>VLOOKUP(#REF!,[1]Indi!$B$9:$C$36,2,FALSE)</f>
        <v>#REF!</v>
      </c>
      <c r="G868" s="9" t="str">
        <f>+IFERROR(IF(D868="MISIONAL",VLOOKUP(#REF!,[1]Actividades!$B$12:$C$25,2,FALSE),IF(D868="TASAS",VLOOKUP(#REF!,[1]Actividades!$B$26:$C$34,2,FALSE),IF(D868="MIPG",VLOOKUP(#REF!,[1]Actividades!$B$35:$C$41,2,FALSE),IF(D868="INFRA",VLOOKUP(#REF!,[1]Actividades!$B$42:$C$44,2,FALSE),"")))),"")</f>
        <v/>
      </c>
      <c r="H868" s="3"/>
      <c r="I868" s="7" t="s">
        <v>1333</v>
      </c>
      <c r="J868" s="10" t="s">
        <v>663</v>
      </c>
      <c r="K868" s="10" t="s">
        <v>22</v>
      </c>
      <c r="L868" s="7" t="s">
        <v>70</v>
      </c>
      <c r="M868" s="7" t="s">
        <v>8</v>
      </c>
      <c r="N868" s="7" t="s">
        <v>467</v>
      </c>
      <c r="O868" s="7" t="s">
        <v>7</v>
      </c>
      <c r="P868" s="7" t="s">
        <v>6</v>
      </c>
      <c r="Q868" s="146">
        <v>155107000</v>
      </c>
      <c r="R868" s="35"/>
      <c r="S868" s="8"/>
      <c r="T868" s="8"/>
      <c r="U868" s="8"/>
      <c r="V868" s="35">
        <f t="shared" si="55"/>
        <v>155107000</v>
      </c>
      <c r="W868" s="35">
        <f t="shared" si="56"/>
        <v>155107000</v>
      </c>
      <c r="X868" s="26" t="s">
        <v>465</v>
      </c>
      <c r="Y868" s="10" t="s">
        <v>19</v>
      </c>
      <c r="Z868" s="147">
        <v>202300000000060</v>
      </c>
      <c r="AA868" s="147" t="s">
        <v>24</v>
      </c>
      <c r="AB868" s="10" t="str">
        <f t="shared" si="54"/>
        <v>3202060</v>
      </c>
      <c r="AC868" s="10"/>
      <c r="AD868" s="147" t="s">
        <v>239</v>
      </c>
      <c r="AE868" s="3"/>
      <c r="AF868" s="3"/>
      <c r="AG868" s="3"/>
      <c r="AH868" s="3"/>
      <c r="AI868" s="3"/>
      <c r="AJ868" s="3"/>
      <c r="AK868" s="3"/>
      <c r="AL868" s="3"/>
      <c r="AM868" s="3"/>
      <c r="AN868" s="3"/>
      <c r="AO868" s="3"/>
      <c r="AP868" s="3"/>
      <c r="AQ868" s="3"/>
      <c r="AR868" s="3"/>
    </row>
    <row r="869" spans="1:44" ht="51" customHeight="1" x14ac:dyDescent="0.3">
      <c r="A869" s="9" t="s">
        <v>0</v>
      </c>
      <c r="B869" s="9" t="e">
        <f>VLOOKUP(#REF!,[1]Dpto!$G$2:$I$1125,2,FALSE)</f>
        <v>#REF!</v>
      </c>
      <c r="C869" s="9" t="str">
        <f>VLOOKUP(X869,[1]Proyectos!$B$2:$D$3,3,FALSE)</f>
        <v>FORTA</v>
      </c>
      <c r="D869" s="9" t="e">
        <f>VLOOKUP(#REF!,[1]Proyectos!$D$6:$E$9,2,FALSE)</f>
        <v>#REF!</v>
      </c>
      <c r="E869" s="9" t="e">
        <f>VLOOKUP(#REF!,[1]Proyectos!$B$12:$C$22,2,FALSE)</f>
        <v>#REF!</v>
      </c>
      <c r="F869" s="9" t="e">
        <f>VLOOKUP(#REF!,[1]Indi!$B$9:$C$36,2,FALSE)</f>
        <v>#REF!</v>
      </c>
      <c r="G869" s="9" t="str">
        <f>+IFERROR(IF(D869="MISIONAL",VLOOKUP(#REF!,[1]Actividades!$B$12:$C$25,2,FALSE),IF(D869="TASAS",VLOOKUP(#REF!,[1]Actividades!$B$26:$C$34,2,FALSE),IF(D869="MIPG",VLOOKUP(#REF!,[1]Actividades!$B$35:$C$41,2,FALSE),IF(D869="INFRA",VLOOKUP(#REF!,[1]Actividades!$B$42:$C$44,2,FALSE),"")))),"")</f>
        <v/>
      </c>
      <c r="H869" s="3"/>
      <c r="I869" s="7" t="s">
        <v>1334</v>
      </c>
      <c r="J869" s="10" t="s">
        <v>663</v>
      </c>
      <c r="K869" s="10" t="s">
        <v>22</v>
      </c>
      <c r="L869" s="7" t="s">
        <v>70</v>
      </c>
      <c r="M869" s="7" t="s">
        <v>8</v>
      </c>
      <c r="N869" s="7" t="s">
        <v>467</v>
      </c>
      <c r="O869" s="7" t="s">
        <v>7</v>
      </c>
      <c r="P869" s="7" t="s">
        <v>6</v>
      </c>
      <c r="Q869" s="146">
        <v>11000000</v>
      </c>
      <c r="R869" s="35"/>
      <c r="S869" s="8"/>
      <c r="T869" s="8"/>
      <c r="U869" s="8"/>
      <c r="V869" s="35">
        <f t="shared" si="55"/>
        <v>11000000</v>
      </c>
      <c r="W869" s="35">
        <f t="shared" si="56"/>
        <v>11000000</v>
      </c>
      <c r="X869" s="26" t="s">
        <v>1483</v>
      </c>
      <c r="Y869" s="10" t="s">
        <v>4</v>
      </c>
      <c r="Z869" s="147">
        <v>202300000000304</v>
      </c>
      <c r="AA869" s="147" t="s">
        <v>12</v>
      </c>
      <c r="AB869" s="10" t="str">
        <f t="shared" si="54"/>
        <v>3299011</v>
      </c>
      <c r="AC869" s="10"/>
      <c r="AD869" s="147" t="s">
        <v>399</v>
      </c>
      <c r="AE869" s="3"/>
      <c r="AF869" s="3"/>
      <c r="AG869" s="3"/>
      <c r="AH869" s="3"/>
      <c r="AI869" s="3"/>
      <c r="AJ869" s="3"/>
      <c r="AK869" s="3"/>
      <c r="AL869" s="3"/>
      <c r="AM869" s="3"/>
      <c r="AN869" s="3"/>
      <c r="AO869" s="3"/>
      <c r="AP869" s="3"/>
      <c r="AQ869" s="3"/>
      <c r="AR869" s="3"/>
    </row>
    <row r="870" spans="1:44" ht="51" customHeight="1" x14ac:dyDescent="0.3">
      <c r="A870" s="9" t="s">
        <v>0</v>
      </c>
      <c r="B870" s="9" t="e">
        <f>VLOOKUP(#REF!,[1]Dpto!$G$2:$I$1125,2,FALSE)</f>
        <v>#REF!</v>
      </c>
      <c r="C870" s="9" t="str">
        <f>VLOOKUP(X870,[1]Proyectos!$B$2:$D$3,3,FALSE)</f>
        <v>CONSER</v>
      </c>
      <c r="D870" s="9" t="e">
        <f>VLOOKUP(#REF!,[1]Proyectos!$D$6:$E$9,2,FALSE)</f>
        <v>#REF!</v>
      </c>
      <c r="E870" s="9" t="e">
        <f>VLOOKUP(#REF!,[1]Proyectos!$B$12:$C$22,2,FALSE)</f>
        <v>#REF!</v>
      </c>
      <c r="F870" s="9" t="e">
        <f>VLOOKUP(#REF!,[1]Indi!$B$9:$C$36,2,FALSE)</f>
        <v>#REF!</v>
      </c>
      <c r="G870" s="9" t="str">
        <f>+IFERROR(IF(D870="MISIONAL",VLOOKUP(#REF!,[1]Actividades!$B$12:$C$25,2,FALSE),IF(D870="TASAS",VLOOKUP(#REF!,[1]Actividades!$B$26:$C$34,2,FALSE),IF(D870="MIPG",VLOOKUP(#REF!,[1]Actividades!$B$35:$C$41,2,FALSE),IF(D870="INFRA",VLOOKUP(#REF!,[1]Actividades!$B$42:$C$44,2,FALSE),"")))),"")</f>
        <v/>
      </c>
      <c r="H870" s="3"/>
      <c r="I870" s="7" t="s">
        <v>1777</v>
      </c>
      <c r="J870" s="10" t="s">
        <v>663</v>
      </c>
      <c r="K870" s="10" t="s">
        <v>22</v>
      </c>
      <c r="L870" s="7" t="s">
        <v>69</v>
      </c>
      <c r="M870" s="7" t="s">
        <v>103</v>
      </c>
      <c r="N870" s="7" t="s">
        <v>466</v>
      </c>
      <c r="O870" s="7" t="s">
        <v>7</v>
      </c>
      <c r="P870" s="7" t="s">
        <v>6</v>
      </c>
      <c r="Q870" s="146">
        <v>87229949</v>
      </c>
      <c r="R870" s="242">
        <v>8000000</v>
      </c>
      <c r="S870" s="8"/>
      <c r="T870" s="8"/>
      <c r="U870" s="8"/>
      <c r="V870" s="35">
        <f t="shared" si="55"/>
        <v>79229949</v>
      </c>
      <c r="W870" s="35">
        <f t="shared" si="56"/>
        <v>79229949</v>
      </c>
      <c r="X870" s="26" t="s">
        <v>465</v>
      </c>
      <c r="Y870" s="10" t="s">
        <v>19</v>
      </c>
      <c r="Z870" s="147">
        <v>202300000000060</v>
      </c>
      <c r="AA870" s="147" t="s">
        <v>30</v>
      </c>
      <c r="AB870" s="10" t="str">
        <f t="shared" si="54"/>
        <v>3202008</v>
      </c>
      <c r="AC870" s="10"/>
      <c r="AD870" s="147" t="s">
        <v>135</v>
      </c>
      <c r="AE870" s="3"/>
      <c r="AF870" s="3"/>
      <c r="AG870" s="3"/>
      <c r="AH870" s="3"/>
      <c r="AI870" s="3"/>
      <c r="AJ870" s="3"/>
      <c r="AK870" s="3"/>
      <c r="AL870" s="3"/>
      <c r="AM870" s="3"/>
      <c r="AN870" s="3"/>
      <c r="AO870" s="3"/>
      <c r="AP870" s="3"/>
      <c r="AQ870" s="3"/>
      <c r="AR870" s="3"/>
    </row>
    <row r="871" spans="1:44" ht="51" customHeight="1" x14ac:dyDescent="0.3">
      <c r="A871" s="9" t="s">
        <v>0</v>
      </c>
      <c r="B871" s="9" t="e">
        <f>VLOOKUP(#REF!,[1]Dpto!$G$2:$I$1125,2,FALSE)</f>
        <v>#REF!</v>
      </c>
      <c r="C871" s="9" t="str">
        <f>VLOOKUP(X871,[1]Proyectos!$B$2:$D$3,3,FALSE)</f>
        <v>CONSER</v>
      </c>
      <c r="D871" s="9" t="e">
        <f>VLOOKUP(#REF!,[1]Proyectos!$D$6:$E$9,2,FALSE)</f>
        <v>#REF!</v>
      </c>
      <c r="E871" s="9" t="e">
        <f>VLOOKUP(#REF!,[1]Proyectos!$B$12:$C$22,2,FALSE)</f>
        <v>#REF!</v>
      </c>
      <c r="F871" s="9" t="e">
        <f>VLOOKUP(#REF!,[1]Indi!$B$9:$C$36,2,FALSE)</f>
        <v>#REF!</v>
      </c>
      <c r="G871" s="9" t="str">
        <f>+IFERROR(IF(D871="MISIONAL",VLOOKUP(#REF!,[1]Actividades!$B$12:$C$25,2,FALSE),IF(D871="TASAS",VLOOKUP(#REF!,[1]Actividades!$B$26:$C$34,2,FALSE),IF(D871="MIPG",VLOOKUP(#REF!,[1]Actividades!$B$35:$C$41,2,FALSE),IF(D871="INFRA",VLOOKUP(#REF!,[1]Actividades!$B$42:$C$44,2,FALSE),"")))),"")</f>
        <v/>
      </c>
      <c r="H871" s="3"/>
      <c r="I871" s="7" t="s">
        <v>1336</v>
      </c>
      <c r="J871" s="10" t="s">
        <v>663</v>
      </c>
      <c r="K871" s="10" t="s">
        <v>22</v>
      </c>
      <c r="L871" s="7" t="s">
        <v>69</v>
      </c>
      <c r="M871" s="7" t="s">
        <v>13</v>
      </c>
      <c r="N871" s="7" t="s">
        <v>467</v>
      </c>
      <c r="O871" s="149" t="s">
        <v>7</v>
      </c>
      <c r="P871" s="7" t="s">
        <v>6</v>
      </c>
      <c r="Q871" s="146">
        <v>91868486</v>
      </c>
      <c r="R871" s="242">
        <v>756000</v>
      </c>
      <c r="S871" s="8"/>
      <c r="T871" s="8"/>
      <c r="U871" s="8"/>
      <c r="V871" s="35">
        <f t="shared" si="55"/>
        <v>91112486</v>
      </c>
      <c r="W871" s="35">
        <f t="shared" si="56"/>
        <v>91112486</v>
      </c>
      <c r="X871" s="26" t="s">
        <v>465</v>
      </c>
      <c r="Y871" s="10" t="s">
        <v>19</v>
      </c>
      <c r="Z871" s="147">
        <v>202300000000060</v>
      </c>
      <c r="AA871" s="147" t="s">
        <v>30</v>
      </c>
      <c r="AB871" s="10" t="str">
        <f t="shared" si="54"/>
        <v>3202008</v>
      </c>
      <c r="AC871" s="10"/>
      <c r="AD871" s="147" t="s">
        <v>135</v>
      </c>
      <c r="AE871" s="3"/>
      <c r="AF871" s="3"/>
      <c r="AG871" s="3"/>
      <c r="AH871" s="3"/>
      <c r="AI871" s="3"/>
      <c r="AJ871" s="3"/>
      <c r="AK871" s="3"/>
      <c r="AL871" s="3"/>
      <c r="AM871" s="3"/>
      <c r="AN871" s="3"/>
      <c r="AO871" s="3"/>
      <c r="AP871" s="3"/>
      <c r="AQ871" s="3"/>
      <c r="AR871" s="3"/>
    </row>
    <row r="872" spans="1:44" ht="51" customHeight="1" x14ac:dyDescent="0.3">
      <c r="A872" s="9" t="s">
        <v>0</v>
      </c>
      <c r="B872" s="9" t="e">
        <f>VLOOKUP(#REF!,[1]Dpto!$G$2:$I$1125,2,FALSE)</f>
        <v>#REF!</v>
      </c>
      <c r="C872" s="9" t="str">
        <f>VLOOKUP(X872,[1]Proyectos!$B$2:$D$3,3,FALSE)</f>
        <v>CONSER</v>
      </c>
      <c r="D872" s="9" t="e">
        <f>VLOOKUP(#REF!,[1]Proyectos!$D$6:$E$9,2,FALSE)</f>
        <v>#REF!</v>
      </c>
      <c r="E872" s="9" t="e">
        <f>VLOOKUP(#REF!,[1]Proyectos!$B$12:$C$22,2,FALSE)</f>
        <v>#REF!</v>
      </c>
      <c r="F872" s="9" t="e">
        <f>VLOOKUP(#REF!,[1]Indi!$B$9:$C$36,2,FALSE)</f>
        <v>#REF!</v>
      </c>
      <c r="G872" s="9" t="str">
        <f>+IFERROR(IF(D872="MISIONAL",VLOOKUP(#REF!,[1]Actividades!$B$12:$C$25,2,FALSE),IF(D872="TASAS",VLOOKUP(#REF!,[1]Actividades!$B$26:$C$34,2,FALSE),IF(D872="MIPG",VLOOKUP(#REF!,[1]Actividades!$B$35:$C$41,2,FALSE),IF(D872="INFRA",VLOOKUP(#REF!,[1]Actividades!$B$42:$C$44,2,FALSE),"")))),"")</f>
        <v/>
      </c>
      <c r="H872" s="3"/>
      <c r="I872" s="7" t="s">
        <v>1337</v>
      </c>
      <c r="J872" s="10" t="s">
        <v>663</v>
      </c>
      <c r="K872" s="10" t="s">
        <v>22</v>
      </c>
      <c r="L872" s="7" t="s">
        <v>69</v>
      </c>
      <c r="M872" s="7" t="s">
        <v>8</v>
      </c>
      <c r="N872" s="7" t="s">
        <v>467</v>
      </c>
      <c r="O872" s="149" t="s">
        <v>7</v>
      </c>
      <c r="P872" s="7" t="s">
        <v>6</v>
      </c>
      <c r="Q872" s="146">
        <v>74477</v>
      </c>
      <c r="R872" s="35"/>
      <c r="S872" s="8"/>
      <c r="T872" s="8"/>
      <c r="U872" s="8"/>
      <c r="V872" s="35">
        <f t="shared" si="55"/>
        <v>74477</v>
      </c>
      <c r="W872" s="35">
        <f t="shared" si="56"/>
        <v>74477</v>
      </c>
      <c r="X872" s="26" t="s">
        <v>465</v>
      </c>
      <c r="Y872" s="10" t="s">
        <v>19</v>
      </c>
      <c r="Z872" s="147">
        <v>202300000000060</v>
      </c>
      <c r="AA872" s="147" t="s">
        <v>30</v>
      </c>
      <c r="AB872" s="10" t="str">
        <f t="shared" si="54"/>
        <v>3202008</v>
      </c>
      <c r="AC872" s="10"/>
      <c r="AD872" s="147" t="s">
        <v>135</v>
      </c>
      <c r="AE872" s="3"/>
      <c r="AF872" s="3"/>
      <c r="AG872" s="3"/>
      <c r="AH872" s="3"/>
      <c r="AI872" s="3"/>
      <c r="AJ872" s="3"/>
      <c r="AK872" s="3"/>
      <c r="AL872" s="3"/>
      <c r="AM872" s="3"/>
      <c r="AN872" s="3"/>
      <c r="AO872" s="3"/>
      <c r="AP872" s="3"/>
      <c r="AQ872" s="3"/>
      <c r="AR872" s="3"/>
    </row>
    <row r="873" spans="1:44" ht="51" customHeight="1" x14ac:dyDescent="0.3">
      <c r="A873" s="9" t="s">
        <v>0</v>
      </c>
      <c r="B873" s="9" t="e">
        <f>VLOOKUP(#REF!,[1]Dpto!$G$2:$I$1125,2,FALSE)</f>
        <v>#REF!</v>
      </c>
      <c r="C873" s="9" t="str">
        <f>VLOOKUP(X873,[1]Proyectos!$B$2:$D$3,3,FALSE)</f>
        <v>CONSER</v>
      </c>
      <c r="D873" s="9" t="e">
        <f>VLOOKUP(#REF!,[1]Proyectos!$D$6:$E$9,2,FALSE)</f>
        <v>#REF!</v>
      </c>
      <c r="E873" s="9" t="e">
        <f>VLOOKUP(#REF!,[1]Proyectos!$B$12:$C$22,2,FALSE)</f>
        <v>#REF!</v>
      </c>
      <c r="F873" s="9" t="e">
        <f>VLOOKUP(#REF!,[1]Indi!$B$9:$C$36,2,FALSE)</f>
        <v>#REF!</v>
      </c>
      <c r="G873" s="9" t="str">
        <f>+IFERROR(IF(D873="MISIONAL",VLOOKUP(#REF!,[1]Actividades!$B$12:$C$25,2,FALSE),IF(D873="TASAS",VLOOKUP(#REF!,[1]Actividades!$B$26:$C$34,2,FALSE),IF(D873="MIPG",VLOOKUP(#REF!,[1]Actividades!$B$35:$C$41,2,FALSE),IF(D873="INFRA",VLOOKUP(#REF!,[1]Actividades!$B$42:$C$44,2,FALSE),"")))),"")</f>
        <v/>
      </c>
      <c r="H873" s="3"/>
      <c r="I873" s="7" t="s">
        <v>1778</v>
      </c>
      <c r="J873" s="10" t="s">
        <v>663</v>
      </c>
      <c r="K873" s="10" t="s">
        <v>22</v>
      </c>
      <c r="L873" s="7" t="s">
        <v>69</v>
      </c>
      <c r="M873" s="7" t="s">
        <v>103</v>
      </c>
      <c r="N873" s="7" t="s">
        <v>466</v>
      </c>
      <c r="O873" s="7" t="s">
        <v>7</v>
      </c>
      <c r="P873" s="7" t="s">
        <v>6</v>
      </c>
      <c r="Q873" s="146">
        <v>43274000</v>
      </c>
      <c r="R873" s="35"/>
      <c r="S873" s="8"/>
      <c r="T873" s="8"/>
      <c r="U873" s="8"/>
      <c r="V873" s="35">
        <f t="shared" si="55"/>
        <v>43274000</v>
      </c>
      <c r="W873" s="35">
        <f t="shared" si="56"/>
        <v>43274000</v>
      </c>
      <c r="X873" s="26" t="s">
        <v>465</v>
      </c>
      <c r="Y873" s="10" t="s">
        <v>19</v>
      </c>
      <c r="Z873" s="147">
        <v>202300000000060</v>
      </c>
      <c r="AA873" s="147" t="s">
        <v>30</v>
      </c>
      <c r="AB873" s="10" t="str">
        <f t="shared" si="54"/>
        <v>3202008</v>
      </c>
      <c r="AC873" s="10"/>
      <c r="AD873" s="147" t="s">
        <v>492</v>
      </c>
      <c r="AE873" s="3"/>
      <c r="AF873" s="3"/>
      <c r="AG873" s="3"/>
      <c r="AH873" s="3"/>
      <c r="AI873" s="3"/>
      <c r="AJ873" s="3"/>
      <c r="AK873" s="3"/>
      <c r="AL873" s="3"/>
      <c r="AM873" s="3"/>
      <c r="AN873" s="3"/>
      <c r="AO873" s="3"/>
      <c r="AP873" s="3"/>
      <c r="AQ873" s="3"/>
      <c r="AR873" s="3"/>
    </row>
    <row r="874" spans="1:44" ht="51" customHeight="1" x14ac:dyDescent="0.3">
      <c r="A874" s="9"/>
      <c r="B874" s="9"/>
      <c r="C874" s="9"/>
      <c r="D874" s="9"/>
      <c r="E874" s="9"/>
      <c r="F874" s="9"/>
      <c r="G874" s="9"/>
      <c r="H874" s="3"/>
      <c r="I874" s="7" t="s">
        <v>1779</v>
      </c>
      <c r="J874" s="10" t="s">
        <v>663</v>
      </c>
      <c r="K874" s="10" t="s">
        <v>22</v>
      </c>
      <c r="L874" s="7" t="s">
        <v>69</v>
      </c>
      <c r="M874" s="7" t="s">
        <v>103</v>
      </c>
      <c r="N874" s="7" t="s">
        <v>466</v>
      </c>
      <c r="O874" s="10" t="s">
        <v>7</v>
      </c>
      <c r="P874" s="7" t="s">
        <v>6</v>
      </c>
      <c r="Q874" s="146">
        <v>302103000</v>
      </c>
      <c r="R874" s="35"/>
      <c r="S874" s="8"/>
      <c r="T874" s="8"/>
      <c r="U874" s="8"/>
      <c r="V874" s="35">
        <f t="shared" si="55"/>
        <v>302103000</v>
      </c>
      <c r="W874" s="35">
        <f t="shared" si="56"/>
        <v>302103000</v>
      </c>
      <c r="X874" s="26" t="s">
        <v>465</v>
      </c>
      <c r="Y874" s="10" t="s">
        <v>19</v>
      </c>
      <c r="Z874" s="147">
        <v>202300000000060</v>
      </c>
      <c r="AA874" s="147" t="s">
        <v>36</v>
      </c>
      <c r="AB874" s="10" t="str">
        <f t="shared" si="54"/>
        <v>3202010</v>
      </c>
      <c r="AC874" s="10"/>
      <c r="AD874" s="147" t="s">
        <v>130</v>
      </c>
      <c r="AE874" s="3"/>
      <c r="AF874" s="3"/>
      <c r="AG874" s="3"/>
      <c r="AH874" s="3"/>
      <c r="AI874" s="3"/>
      <c r="AJ874" s="3"/>
      <c r="AK874" s="3"/>
      <c r="AL874" s="3"/>
      <c r="AM874" s="3"/>
      <c r="AN874" s="3"/>
      <c r="AO874" s="3"/>
      <c r="AP874" s="3"/>
      <c r="AQ874" s="3"/>
      <c r="AR874" s="3"/>
    </row>
    <row r="875" spans="1:44" ht="51" customHeight="1" x14ac:dyDescent="0.3">
      <c r="A875" s="9" t="s">
        <v>0</v>
      </c>
      <c r="B875" s="9" t="e">
        <f>VLOOKUP(#REF!,[1]Dpto!$G$2:$I$1125,2,FALSE)</f>
        <v>#REF!</v>
      </c>
      <c r="C875" s="9" t="str">
        <f>VLOOKUP(X875,[1]Proyectos!$B$2:$D$3,3,FALSE)</f>
        <v>CONSER</v>
      </c>
      <c r="D875" s="9" t="e">
        <f>VLOOKUP(#REF!,[1]Proyectos!$D$6:$E$9,2,FALSE)</f>
        <v>#REF!</v>
      </c>
      <c r="E875" s="9" t="e">
        <f>VLOOKUP(#REF!,[1]Proyectos!$B$12:$C$22,2,FALSE)</f>
        <v>#REF!</v>
      </c>
      <c r="F875" s="9" t="e">
        <f>VLOOKUP(#REF!,[1]Indi!$B$9:$C$36,2,FALSE)</f>
        <v>#REF!</v>
      </c>
      <c r="G875" s="9" t="str">
        <f>+IFERROR(IF(D875="MISIONAL",VLOOKUP(#REF!,[1]Actividades!$B$12:$C$25,2,FALSE),IF(D875="TASAS",VLOOKUP(#REF!,[1]Actividades!$B$26:$C$34,2,FALSE),IF(D875="MIPG",VLOOKUP(#REF!,[1]Actividades!$B$35:$C$41,2,FALSE),IF(D875="INFRA",VLOOKUP(#REF!,[1]Actividades!$B$42:$C$44,2,FALSE),"")))),"")</f>
        <v/>
      </c>
      <c r="H875" s="3"/>
      <c r="I875" s="7" t="s">
        <v>1340</v>
      </c>
      <c r="J875" s="10" t="s">
        <v>663</v>
      </c>
      <c r="K875" s="10" t="s">
        <v>22</v>
      </c>
      <c r="L875" s="7" t="s">
        <v>69</v>
      </c>
      <c r="M875" s="7" t="s">
        <v>13</v>
      </c>
      <c r="N875" s="7" t="s">
        <v>467</v>
      </c>
      <c r="O875" s="10" t="s">
        <v>7</v>
      </c>
      <c r="P875" s="7" t="s">
        <v>6</v>
      </c>
      <c r="Q875" s="146">
        <v>70000000</v>
      </c>
      <c r="R875" s="35"/>
      <c r="S875" s="8"/>
      <c r="T875" s="8"/>
      <c r="U875" s="8"/>
      <c r="V875" s="35">
        <f t="shared" si="55"/>
        <v>70000000</v>
      </c>
      <c r="W875" s="35">
        <f t="shared" si="56"/>
        <v>70000000</v>
      </c>
      <c r="X875" s="26" t="s">
        <v>465</v>
      </c>
      <c r="Y875" s="10" t="s">
        <v>19</v>
      </c>
      <c r="Z875" s="147">
        <v>202300000000060</v>
      </c>
      <c r="AA875" s="147" t="s">
        <v>36</v>
      </c>
      <c r="AB875" s="10" t="str">
        <f t="shared" si="54"/>
        <v>3202010</v>
      </c>
      <c r="AC875" s="10"/>
      <c r="AD875" s="147" t="s">
        <v>130</v>
      </c>
      <c r="AE875" s="3"/>
      <c r="AF875" s="3"/>
      <c r="AG875" s="3"/>
      <c r="AH875" s="3"/>
      <c r="AI875" s="3"/>
      <c r="AJ875" s="3"/>
      <c r="AK875" s="3"/>
      <c r="AL875" s="3"/>
      <c r="AM875" s="3"/>
      <c r="AN875" s="3"/>
      <c r="AO875" s="3"/>
      <c r="AP875" s="3"/>
      <c r="AQ875" s="3"/>
      <c r="AR875" s="3"/>
    </row>
    <row r="876" spans="1:44" ht="51" customHeight="1" x14ac:dyDescent="0.3">
      <c r="A876" s="9" t="s">
        <v>0</v>
      </c>
      <c r="B876" s="9" t="e">
        <f>VLOOKUP(#REF!,[1]Dpto!$G$2:$I$1125,2,FALSE)</f>
        <v>#REF!</v>
      </c>
      <c r="C876" s="9" t="str">
        <f>VLOOKUP(X876,[1]Proyectos!$B$2:$D$3,3,FALSE)</f>
        <v>CONSER</v>
      </c>
      <c r="D876" s="9" t="e">
        <f>VLOOKUP(#REF!,[1]Proyectos!$D$6:$E$9,2,FALSE)</f>
        <v>#REF!</v>
      </c>
      <c r="E876" s="9" t="e">
        <f>VLOOKUP(#REF!,[1]Proyectos!$B$12:$C$22,2,FALSE)</f>
        <v>#REF!</v>
      </c>
      <c r="F876" s="9" t="e">
        <f>VLOOKUP(#REF!,[1]Indi!$B$9:$C$36,2,FALSE)</f>
        <v>#REF!</v>
      </c>
      <c r="G876" s="9" t="str">
        <f>+IFERROR(IF(D876="MISIONAL",VLOOKUP(#REF!,[1]Actividades!$B$12:$C$25,2,FALSE),IF(D876="TASAS",VLOOKUP(#REF!,[1]Actividades!$B$26:$C$34,2,FALSE),IF(D876="MIPG",VLOOKUP(#REF!,[1]Actividades!$B$35:$C$41,2,FALSE),IF(D876="INFRA",VLOOKUP(#REF!,[1]Actividades!$B$42:$C$44,2,FALSE),"")))),"")</f>
        <v/>
      </c>
      <c r="H876" s="3"/>
      <c r="I876" s="7" t="s">
        <v>1780</v>
      </c>
      <c r="J876" s="10" t="s">
        <v>663</v>
      </c>
      <c r="K876" s="10" t="s">
        <v>22</v>
      </c>
      <c r="L876" s="7" t="s">
        <v>69</v>
      </c>
      <c r="M876" s="7" t="s">
        <v>103</v>
      </c>
      <c r="N876" s="7" t="s">
        <v>466</v>
      </c>
      <c r="O876" s="145" t="s">
        <v>7</v>
      </c>
      <c r="P876" s="7" t="s">
        <v>6</v>
      </c>
      <c r="Q876" s="146">
        <v>365549049</v>
      </c>
      <c r="R876" s="242">
        <v>3815952</v>
      </c>
      <c r="S876" s="8"/>
      <c r="T876" s="8"/>
      <c r="U876" s="8"/>
      <c r="V876" s="35">
        <f t="shared" si="55"/>
        <v>361733097</v>
      </c>
      <c r="W876" s="35">
        <f t="shared" si="56"/>
        <v>361733097</v>
      </c>
      <c r="X876" s="26" t="s">
        <v>465</v>
      </c>
      <c r="Y876" s="10" t="s">
        <v>19</v>
      </c>
      <c r="Z876" s="147">
        <v>202300000000060</v>
      </c>
      <c r="AA876" s="147" t="s">
        <v>493</v>
      </c>
      <c r="AB876" s="10" t="str">
        <f t="shared" si="54"/>
        <v>3202032</v>
      </c>
      <c r="AC876" s="10"/>
      <c r="AD876" s="147" t="s">
        <v>128</v>
      </c>
      <c r="AE876" s="3"/>
      <c r="AF876" s="3"/>
      <c r="AG876" s="3"/>
      <c r="AH876" s="3"/>
      <c r="AI876" s="3"/>
      <c r="AJ876" s="3"/>
      <c r="AK876" s="3"/>
      <c r="AL876" s="3"/>
      <c r="AM876" s="3"/>
      <c r="AN876" s="3"/>
      <c r="AO876" s="3"/>
      <c r="AP876" s="3"/>
      <c r="AQ876" s="3"/>
      <c r="AR876" s="3"/>
    </row>
    <row r="877" spans="1:44" ht="51" customHeight="1" x14ac:dyDescent="0.3">
      <c r="A877" s="9" t="s">
        <v>0</v>
      </c>
      <c r="B877" s="9" t="e">
        <f>VLOOKUP(#REF!,[1]Dpto!$G$2:$I$1125,2,FALSE)</f>
        <v>#REF!</v>
      </c>
      <c r="C877" s="9" t="str">
        <f>VLOOKUP(X877,[1]Proyectos!$B$2:$D$3,3,FALSE)</f>
        <v>CONSER</v>
      </c>
      <c r="D877" s="9" t="e">
        <f>VLOOKUP(#REF!,[1]Proyectos!$D$6:$E$9,2,FALSE)</f>
        <v>#REF!</v>
      </c>
      <c r="E877" s="9" t="e">
        <f>VLOOKUP(#REF!,[1]Proyectos!$B$12:$C$22,2,FALSE)</f>
        <v>#REF!</v>
      </c>
      <c r="F877" s="9" t="e">
        <f>VLOOKUP(#REF!,[1]Indi!$B$9:$C$36,2,FALSE)</f>
        <v>#REF!</v>
      </c>
      <c r="G877" s="9" t="str">
        <f>+IFERROR(IF(D877="MISIONAL",VLOOKUP(#REF!,[1]Actividades!$B$12:$C$25,2,FALSE),IF(D877="TASAS",VLOOKUP(#REF!,[1]Actividades!$B$26:$C$34,2,FALSE),IF(D877="MIPG",VLOOKUP(#REF!,[1]Actividades!$B$35:$C$41,2,FALSE),IF(D877="INFRA",VLOOKUP(#REF!,[1]Actividades!$B$42:$C$44,2,FALSE),"")))),"")</f>
        <v/>
      </c>
      <c r="H877" s="3"/>
      <c r="I877" s="7" t="s">
        <v>1342</v>
      </c>
      <c r="J877" s="10" t="s">
        <v>663</v>
      </c>
      <c r="K877" s="10" t="s">
        <v>22</v>
      </c>
      <c r="L877" s="7" t="s">
        <v>69</v>
      </c>
      <c r="M877" s="7" t="s">
        <v>13</v>
      </c>
      <c r="N877" s="7" t="s">
        <v>467</v>
      </c>
      <c r="O877" s="145" t="s">
        <v>7</v>
      </c>
      <c r="P877" s="7" t="s">
        <v>6</v>
      </c>
      <c r="Q877" s="146">
        <v>52300000</v>
      </c>
      <c r="R877" s="242">
        <v>809424</v>
      </c>
      <c r="S877" s="8"/>
      <c r="T877" s="8"/>
      <c r="U877" s="8"/>
      <c r="V877" s="35">
        <f t="shared" si="55"/>
        <v>51490576</v>
      </c>
      <c r="W877" s="35">
        <f t="shared" si="56"/>
        <v>51490576</v>
      </c>
      <c r="X877" s="26" t="s">
        <v>465</v>
      </c>
      <c r="Y877" s="10" t="s">
        <v>19</v>
      </c>
      <c r="Z877" s="147">
        <v>202300000000060</v>
      </c>
      <c r="AA877" s="147" t="s">
        <v>493</v>
      </c>
      <c r="AB877" s="10" t="str">
        <f t="shared" si="54"/>
        <v>3202032</v>
      </c>
      <c r="AC877" s="10"/>
      <c r="AD877" s="147" t="s">
        <v>128</v>
      </c>
      <c r="AE877" s="3"/>
      <c r="AF877" s="3"/>
      <c r="AG877" s="3"/>
      <c r="AH877" s="3"/>
      <c r="AI877" s="3"/>
      <c r="AJ877" s="3"/>
      <c r="AK877" s="3"/>
      <c r="AL877" s="3"/>
      <c r="AM877" s="3"/>
      <c r="AN877" s="3"/>
      <c r="AO877" s="3"/>
      <c r="AP877" s="3"/>
      <c r="AQ877" s="3"/>
      <c r="AR877" s="3"/>
    </row>
    <row r="878" spans="1:44" ht="51" customHeight="1" x14ac:dyDescent="0.3">
      <c r="A878" s="9" t="s">
        <v>0</v>
      </c>
      <c r="B878" s="9" t="e">
        <f>VLOOKUP(#REF!,[1]Dpto!$G$2:$I$1125,2,FALSE)</f>
        <v>#REF!</v>
      </c>
      <c r="C878" s="9" t="str">
        <f>VLOOKUP(X878,[1]Proyectos!$B$2:$D$3,3,FALSE)</f>
        <v>CONSER</v>
      </c>
      <c r="D878" s="9" t="e">
        <f>VLOOKUP(#REF!,[1]Proyectos!$D$6:$E$9,2,FALSE)</f>
        <v>#REF!</v>
      </c>
      <c r="E878" s="9" t="e">
        <f>VLOOKUP(#REF!,[1]Proyectos!$B$12:$C$22,2,FALSE)</f>
        <v>#REF!</v>
      </c>
      <c r="F878" s="9" t="e">
        <f>VLOOKUP(#REF!,[1]Indi!$B$9:$C$36,2,FALSE)</f>
        <v>#REF!</v>
      </c>
      <c r="G878" s="9" t="str">
        <f>+IFERROR(IF(D878="MISIONAL",VLOOKUP(#REF!,[1]Actividades!$B$12:$C$25,2,FALSE),IF(D878="TASAS",VLOOKUP(#REF!,[1]Actividades!$B$26:$C$34,2,FALSE),IF(D878="MIPG",VLOOKUP(#REF!,[1]Actividades!$B$35:$C$41,2,FALSE),IF(D878="INFRA",VLOOKUP(#REF!,[1]Actividades!$B$42:$C$44,2,FALSE),"")))),"")</f>
        <v/>
      </c>
      <c r="H878" s="3"/>
      <c r="I878" s="7" t="s">
        <v>1343</v>
      </c>
      <c r="J878" s="10" t="s">
        <v>663</v>
      </c>
      <c r="K878" s="10" t="s">
        <v>22</v>
      </c>
      <c r="L878" s="7" t="s">
        <v>69</v>
      </c>
      <c r="M878" s="7" t="s">
        <v>13</v>
      </c>
      <c r="N878" s="7" t="s">
        <v>467</v>
      </c>
      <c r="O878" s="10" t="s">
        <v>7</v>
      </c>
      <c r="P878" s="7" t="s">
        <v>6</v>
      </c>
      <c r="Q878" s="146">
        <v>45323875</v>
      </c>
      <c r="R878" s="35"/>
      <c r="S878" s="8"/>
      <c r="T878" s="8"/>
      <c r="U878" s="8"/>
      <c r="V878" s="35">
        <f t="shared" si="55"/>
        <v>45323875</v>
      </c>
      <c r="W878" s="35">
        <f t="shared" si="56"/>
        <v>45323875</v>
      </c>
      <c r="X878" s="26" t="s">
        <v>465</v>
      </c>
      <c r="Y878" s="10" t="s">
        <v>19</v>
      </c>
      <c r="Z878" s="147">
        <v>202300000000060</v>
      </c>
      <c r="AA878" s="147" t="s">
        <v>493</v>
      </c>
      <c r="AB878" s="10" t="str">
        <f t="shared" si="54"/>
        <v>3202032</v>
      </c>
      <c r="AC878" s="10"/>
      <c r="AD878" s="147" t="s">
        <v>127</v>
      </c>
      <c r="AE878" s="3"/>
      <c r="AF878" s="3"/>
      <c r="AG878" s="3"/>
      <c r="AH878" s="3"/>
      <c r="AI878" s="3"/>
      <c r="AJ878" s="3"/>
      <c r="AK878" s="3"/>
      <c r="AL878" s="3"/>
      <c r="AM878" s="3"/>
      <c r="AN878" s="3"/>
      <c r="AO878" s="3"/>
      <c r="AP878" s="3"/>
      <c r="AQ878" s="3"/>
      <c r="AR878" s="3"/>
    </row>
    <row r="879" spans="1:44" ht="51" customHeight="1" x14ac:dyDescent="0.3">
      <c r="A879" s="9"/>
      <c r="B879" s="9"/>
      <c r="C879" s="9"/>
      <c r="D879" s="9"/>
      <c r="E879" s="9"/>
      <c r="F879" s="9"/>
      <c r="G879" s="9"/>
      <c r="H879" s="3"/>
      <c r="I879" s="7" t="s">
        <v>1344</v>
      </c>
      <c r="J879" s="10" t="s">
        <v>663</v>
      </c>
      <c r="K879" s="10" t="s">
        <v>22</v>
      </c>
      <c r="L879" s="7" t="s">
        <v>69</v>
      </c>
      <c r="M879" s="7" t="s">
        <v>13</v>
      </c>
      <c r="N879" s="7" t="s">
        <v>467</v>
      </c>
      <c r="O879" s="145" t="s">
        <v>7</v>
      </c>
      <c r="P879" s="7" t="s">
        <v>6</v>
      </c>
      <c r="Q879" s="146">
        <v>79323000</v>
      </c>
      <c r="R879" s="35"/>
      <c r="S879" s="8"/>
      <c r="T879" s="8"/>
      <c r="U879" s="8"/>
      <c r="V879" s="35">
        <f t="shared" si="55"/>
        <v>79323000</v>
      </c>
      <c r="W879" s="35">
        <f t="shared" si="56"/>
        <v>79323000</v>
      </c>
      <c r="X879" s="26" t="s">
        <v>465</v>
      </c>
      <c r="Y879" s="10" t="s">
        <v>19</v>
      </c>
      <c r="Z879" s="147">
        <v>202300000000060</v>
      </c>
      <c r="AA879" s="147" t="s">
        <v>60</v>
      </c>
      <c r="AB879" s="10" t="str">
        <f t="shared" si="54"/>
        <v>3202038</v>
      </c>
      <c r="AC879" s="10"/>
      <c r="AD879" s="147" t="s">
        <v>134</v>
      </c>
      <c r="AE879" s="3"/>
      <c r="AF879" s="3"/>
      <c r="AG879" s="3"/>
      <c r="AH879" s="3"/>
      <c r="AI879" s="3"/>
      <c r="AJ879" s="3"/>
      <c r="AK879" s="3"/>
      <c r="AL879" s="3"/>
      <c r="AM879" s="3"/>
      <c r="AN879" s="3"/>
      <c r="AO879" s="3"/>
      <c r="AP879" s="3"/>
      <c r="AQ879" s="3"/>
      <c r="AR879" s="3"/>
    </row>
    <row r="880" spans="1:44" ht="51" customHeight="1" x14ac:dyDescent="0.3">
      <c r="A880" s="9" t="s">
        <v>0</v>
      </c>
      <c r="B880" s="9" t="e">
        <f>VLOOKUP(#REF!,[1]Dpto!$G$2:$I$1125,2,FALSE)</f>
        <v>#REF!</v>
      </c>
      <c r="C880" s="9" t="str">
        <f>VLOOKUP(X880,[1]Proyectos!$B$2:$D$3,3,FALSE)</f>
        <v>CONSER</v>
      </c>
      <c r="D880" s="9" t="e">
        <f>VLOOKUP(#REF!,[1]Proyectos!$D$6:$E$9,2,FALSE)</f>
        <v>#REF!</v>
      </c>
      <c r="E880" s="9" t="e">
        <f>VLOOKUP(#REF!,[1]Proyectos!$B$12:$C$22,2,FALSE)</f>
        <v>#REF!</v>
      </c>
      <c r="F880" s="9" t="e">
        <f>VLOOKUP(#REF!,[1]Indi!$B$9:$C$36,2,FALSE)</f>
        <v>#REF!</v>
      </c>
      <c r="G880" s="9" t="str">
        <f>+IFERROR(IF(D880="MISIONAL",VLOOKUP(#REF!,[1]Actividades!$B$12:$C$25,2,FALSE),IF(D880="TASAS",VLOOKUP(#REF!,[1]Actividades!$B$26:$C$34,2,FALSE),IF(D880="MIPG",VLOOKUP(#REF!,[1]Actividades!$B$35:$C$41,2,FALSE),IF(D880="INFRA",VLOOKUP(#REF!,[1]Actividades!$B$42:$C$44,2,FALSE),"")))),"")</f>
        <v/>
      </c>
      <c r="H880" s="3"/>
      <c r="I880" s="7" t="s">
        <v>1345</v>
      </c>
      <c r="J880" s="10" t="s">
        <v>663</v>
      </c>
      <c r="K880" s="10" t="s">
        <v>22</v>
      </c>
      <c r="L880" s="7" t="s">
        <v>69</v>
      </c>
      <c r="M880" s="7" t="s">
        <v>8</v>
      </c>
      <c r="N880" s="7" t="s">
        <v>467</v>
      </c>
      <c r="O880" s="145" t="s">
        <v>7</v>
      </c>
      <c r="P880" s="7" t="s">
        <v>6</v>
      </c>
      <c r="Q880" s="146">
        <v>27911000</v>
      </c>
      <c r="R880" s="35"/>
      <c r="S880" s="8"/>
      <c r="T880" s="8"/>
      <c r="U880" s="8"/>
      <c r="V880" s="35">
        <f t="shared" si="55"/>
        <v>27911000</v>
      </c>
      <c r="W880" s="35">
        <f t="shared" si="56"/>
        <v>27911000</v>
      </c>
      <c r="X880" s="26" t="s">
        <v>465</v>
      </c>
      <c r="Y880" s="10" t="s">
        <v>19</v>
      </c>
      <c r="Z880" s="147">
        <v>202300000000060</v>
      </c>
      <c r="AA880" s="147" t="s">
        <v>60</v>
      </c>
      <c r="AB880" s="10" t="str">
        <f t="shared" si="54"/>
        <v>3202038</v>
      </c>
      <c r="AC880" s="10"/>
      <c r="AD880" s="147" t="s">
        <v>134</v>
      </c>
      <c r="AE880" s="3"/>
      <c r="AF880" s="3"/>
      <c r="AG880" s="3"/>
      <c r="AH880" s="3"/>
      <c r="AI880" s="3"/>
      <c r="AJ880" s="3"/>
      <c r="AK880" s="3"/>
      <c r="AL880" s="3"/>
      <c r="AM880" s="3"/>
      <c r="AN880" s="3"/>
      <c r="AO880" s="3"/>
      <c r="AP880" s="3"/>
      <c r="AQ880" s="3"/>
      <c r="AR880" s="3"/>
    </row>
    <row r="881" spans="1:44" ht="51" customHeight="1" x14ac:dyDescent="0.3">
      <c r="A881" s="9" t="s">
        <v>0</v>
      </c>
      <c r="B881" s="9" t="e">
        <f>VLOOKUP(#REF!,[1]Dpto!$G$2:$I$1125,2,FALSE)</f>
        <v>#REF!</v>
      </c>
      <c r="C881" s="9" t="str">
        <f>VLOOKUP(X881,[1]Proyectos!$B$2:$D$3,3,FALSE)</f>
        <v>CONSER</v>
      </c>
      <c r="D881" s="9" t="e">
        <f>VLOOKUP(#REF!,[1]Proyectos!$D$6:$E$9,2,FALSE)</f>
        <v>#REF!</v>
      </c>
      <c r="E881" s="9" t="e">
        <f>VLOOKUP(#REF!,[1]Proyectos!$B$12:$C$22,2,FALSE)</f>
        <v>#REF!</v>
      </c>
      <c r="F881" s="9" t="e">
        <f>VLOOKUP(#REF!,[1]Indi!$B$9:$C$36,2,FALSE)</f>
        <v>#REF!</v>
      </c>
      <c r="G881" s="9" t="str">
        <f>+IFERROR(IF(D881="MISIONAL",VLOOKUP(#REF!,[1]Actividades!$B$12:$C$25,2,FALSE),IF(D881="TASAS",VLOOKUP(#REF!,[1]Actividades!$B$26:$C$34,2,FALSE),IF(D881="MIPG",VLOOKUP(#REF!,[1]Actividades!$B$35:$C$41,2,FALSE),IF(D881="INFRA",VLOOKUP(#REF!,[1]Actividades!$B$42:$C$44,2,FALSE),"")))),"")</f>
        <v/>
      </c>
      <c r="H881" s="3"/>
      <c r="I881" s="7" t="s">
        <v>1346</v>
      </c>
      <c r="J881" s="10" t="s">
        <v>663</v>
      </c>
      <c r="K881" s="10" t="s">
        <v>22</v>
      </c>
      <c r="L881" s="7" t="s">
        <v>69</v>
      </c>
      <c r="M881" s="7" t="s">
        <v>13</v>
      </c>
      <c r="N881" s="7" t="s">
        <v>467</v>
      </c>
      <c r="O881" s="145" t="s">
        <v>7</v>
      </c>
      <c r="P881" s="7" t="s">
        <v>6</v>
      </c>
      <c r="Q881" s="146">
        <v>31420000</v>
      </c>
      <c r="R881" s="35"/>
      <c r="S881" s="8"/>
      <c r="T881" s="8"/>
      <c r="U881" s="8"/>
      <c r="V881" s="35">
        <f t="shared" si="55"/>
        <v>31420000</v>
      </c>
      <c r="W881" s="35">
        <f t="shared" si="56"/>
        <v>31420000</v>
      </c>
      <c r="X881" s="26" t="s">
        <v>465</v>
      </c>
      <c r="Y881" s="10" t="s">
        <v>19</v>
      </c>
      <c r="Z881" s="147">
        <v>202300000000060</v>
      </c>
      <c r="AA881" s="147" t="s">
        <v>17</v>
      </c>
      <c r="AB881" s="10" t="str">
        <f t="shared" si="54"/>
        <v>3202052</v>
      </c>
      <c r="AC881" s="10"/>
      <c r="AD881" s="147" t="s">
        <v>495</v>
      </c>
      <c r="AE881" s="3"/>
      <c r="AF881" s="3"/>
      <c r="AG881" s="3"/>
      <c r="AH881" s="3"/>
      <c r="AI881" s="3"/>
      <c r="AJ881" s="3"/>
      <c r="AK881" s="3"/>
      <c r="AL881" s="3"/>
      <c r="AM881" s="3"/>
      <c r="AN881" s="3"/>
      <c r="AO881" s="3"/>
      <c r="AP881" s="3"/>
      <c r="AQ881" s="3"/>
      <c r="AR881" s="3"/>
    </row>
    <row r="882" spans="1:44" ht="51" customHeight="1" x14ac:dyDescent="0.3">
      <c r="A882" s="9" t="s">
        <v>0</v>
      </c>
      <c r="B882" s="9" t="e">
        <f>VLOOKUP(#REF!,[1]Dpto!$G$2:$I$1125,2,FALSE)</f>
        <v>#REF!</v>
      </c>
      <c r="C882" s="9" t="str">
        <f>VLOOKUP(X882,[1]Proyectos!$B$2:$D$3,3,FALSE)</f>
        <v>CONSER</v>
      </c>
      <c r="D882" s="9" t="e">
        <f>VLOOKUP(#REF!,[1]Proyectos!$D$6:$E$9,2,FALSE)</f>
        <v>#REF!</v>
      </c>
      <c r="E882" s="9" t="e">
        <f>VLOOKUP(#REF!,[1]Proyectos!$B$12:$C$22,2,FALSE)</f>
        <v>#REF!</v>
      </c>
      <c r="F882" s="9" t="e">
        <f>VLOOKUP(#REF!,[1]Indi!$B$9:$C$36,2,FALSE)</f>
        <v>#REF!</v>
      </c>
      <c r="G882" s="9" t="str">
        <f>+IFERROR(IF(D882="MISIONAL",VLOOKUP(#REF!,[1]Actividades!$B$12:$C$25,2,FALSE),IF(D882="TASAS",VLOOKUP(#REF!,[1]Actividades!$B$26:$C$34,2,FALSE),IF(D882="MIPG",VLOOKUP(#REF!,[1]Actividades!$B$35:$C$41,2,FALSE),IF(D882="INFRA",VLOOKUP(#REF!,[1]Actividades!$B$42:$C$44,2,FALSE),"")))),"")</f>
        <v/>
      </c>
      <c r="H882" s="3"/>
      <c r="I882" s="7" t="s">
        <v>1347</v>
      </c>
      <c r="J882" s="10" t="s">
        <v>663</v>
      </c>
      <c r="K882" s="10" t="s">
        <v>22</v>
      </c>
      <c r="L882" s="7" t="s">
        <v>69</v>
      </c>
      <c r="M882" s="7" t="s">
        <v>8</v>
      </c>
      <c r="N882" s="7" t="s">
        <v>467</v>
      </c>
      <c r="O882" s="10" t="s">
        <v>7</v>
      </c>
      <c r="P882" s="7" t="s">
        <v>6</v>
      </c>
      <c r="Q882" s="146">
        <v>30940000</v>
      </c>
      <c r="R882" s="35"/>
      <c r="S882" s="8"/>
      <c r="T882" s="8"/>
      <c r="U882" s="8"/>
      <c r="V882" s="35">
        <f t="shared" si="55"/>
        <v>30940000</v>
      </c>
      <c r="W882" s="35">
        <f t="shared" si="56"/>
        <v>30940000</v>
      </c>
      <c r="X882" s="26" t="s">
        <v>465</v>
      </c>
      <c r="Y882" s="10" t="s">
        <v>19</v>
      </c>
      <c r="Z882" s="147">
        <v>202300000000060</v>
      </c>
      <c r="AA882" s="147" t="s">
        <v>17</v>
      </c>
      <c r="AB882" s="10" t="str">
        <f t="shared" si="54"/>
        <v>3202052</v>
      </c>
      <c r="AC882" s="10"/>
      <c r="AD882" s="147" t="s">
        <v>495</v>
      </c>
      <c r="AE882" s="3"/>
      <c r="AF882" s="3"/>
      <c r="AG882" s="3"/>
      <c r="AH882" s="3"/>
      <c r="AI882" s="3"/>
      <c r="AJ882" s="3"/>
      <c r="AK882" s="3"/>
      <c r="AL882" s="3"/>
      <c r="AM882" s="3"/>
      <c r="AN882" s="3"/>
      <c r="AO882" s="3"/>
      <c r="AP882" s="3"/>
      <c r="AQ882" s="3"/>
      <c r="AR882" s="3"/>
    </row>
    <row r="883" spans="1:44" ht="51" customHeight="1" x14ac:dyDescent="0.3">
      <c r="A883" s="9" t="s">
        <v>0</v>
      </c>
      <c r="B883" s="9" t="e">
        <f>VLOOKUP(#REF!,[1]Dpto!$G$2:$I$1125,2,FALSE)</f>
        <v>#REF!</v>
      </c>
      <c r="C883" s="9" t="str">
        <f>VLOOKUP(X883,[1]Proyectos!$B$2:$D$3,3,FALSE)</f>
        <v>CONSER</v>
      </c>
      <c r="D883" s="9" t="e">
        <f>VLOOKUP(#REF!,[1]Proyectos!$D$6:$E$9,2,FALSE)</f>
        <v>#REF!</v>
      </c>
      <c r="E883" s="9" t="e">
        <f>VLOOKUP(#REF!,[1]Proyectos!$B$12:$C$22,2,FALSE)</f>
        <v>#REF!</v>
      </c>
      <c r="F883" s="9" t="e">
        <f>VLOOKUP(#REF!,[1]Indi!$B$9:$C$36,2,FALSE)</f>
        <v>#REF!</v>
      </c>
      <c r="G883" s="9" t="str">
        <f>+IFERROR(IF(D883="MISIONAL",VLOOKUP(#REF!,[1]Actividades!$B$12:$C$25,2,FALSE),IF(D883="TASAS",VLOOKUP(#REF!,[1]Actividades!$B$26:$C$34,2,FALSE),IF(D883="MIPG",VLOOKUP(#REF!,[1]Actividades!$B$35:$C$41,2,FALSE),IF(D883="INFRA",VLOOKUP(#REF!,[1]Actividades!$B$42:$C$44,2,FALSE),"")))),"")</f>
        <v/>
      </c>
      <c r="H883" s="3"/>
      <c r="I883" s="7" t="s">
        <v>1348</v>
      </c>
      <c r="J883" s="10" t="s">
        <v>663</v>
      </c>
      <c r="K883" s="10" t="s">
        <v>22</v>
      </c>
      <c r="L883" s="7" t="s">
        <v>69</v>
      </c>
      <c r="M883" s="7" t="s">
        <v>13</v>
      </c>
      <c r="N883" s="7" t="s">
        <v>467</v>
      </c>
      <c r="O883" s="149" t="s">
        <v>7</v>
      </c>
      <c r="P883" s="7" t="s">
        <v>6</v>
      </c>
      <c r="Q883" s="146">
        <v>53401500</v>
      </c>
      <c r="R883" s="35"/>
      <c r="S883" s="8"/>
      <c r="T883" s="8"/>
      <c r="U883" s="8"/>
      <c r="V883" s="35">
        <f t="shared" si="55"/>
        <v>53401500</v>
      </c>
      <c r="W883" s="35">
        <f t="shared" si="56"/>
        <v>53401500</v>
      </c>
      <c r="X883" s="26" t="s">
        <v>465</v>
      </c>
      <c r="Y883" s="10" t="s">
        <v>19</v>
      </c>
      <c r="Z883" s="147">
        <v>202300000000060</v>
      </c>
      <c r="AA883" s="147" t="s">
        <v>462</v>
      </c>
      <c r="AB883" s="10" t="str">
        <f t="shared" si="54"/>
        <v>3202053</v>
      </c>
      <c r="AC883" s="10"/>
      <c r="AD883" s="147" t="s">
        <v>136</v>
      </c>
      <c r="AE883" s="3"/>
      <c r="AF883" s="3"/>
      <c r="AG883" s="3"/>
      <c r="AH883" s="3"/>
      <c r="AI883" s="3"/>
      <c r="AJ883" s="3"/>
      <c r="AK883" s="3"/>
      <c r="AL883" s="3"/>
      <c r="AM883" s="3"/>
      <c r="AN883" s="3"/>
      <c r="AO883" s="3"/>
      <c r="AP883" s="3"/>
      <c r="AQ883" s="3"/>
      <c r="AR883" s="3"/>
    </row>
    <row r="884" spans="1:44" ht="51" customHeight="1" x14ac:dyDescent="0.3">
      <c r="A884" s="9" t="s">
        <v>0</v>
      </c>
      <c r="B884" s="9" t="e">
        <f>VLOOKUP(#REF!,[1]Dpto!$G$2:$I$1125,2,FALSE)</f>
        <v>#REF!</v>
      </c>
      <c r="C884" s="9" t="str">
        <f>VLOOKUP(X884,[1]Proyectos!$B$2:$D$3,3,FALSE)</f>
        <v>CONSER</v>
      </c>
      <c r="D884" s="9" t="e">
        <f>VLOOKUP(#REF!,[1]Proyectos!$D$6:$E$9,2,FALSE)</f>
        <v>#REF!</v>
      </c>
      <c r="E884" s="9" t="e">
        <f>VLOOKUP(#REF!,[1]Proyectos!$B$12:$C$22,2,FALSE)</f>
        <v>#REF!</v>
      </c>
      <c r="F884" s="9" t="e">
        <f>VLOOKUP(#REF!,[1]Indi!$B$9:$C$36,2,FALSE)</f>
        <v>#REF!</v>
      </c>
      <c r="G884" s="9" t="str">
        <f>+IFERROR(IF(D884="MISIONAL",VLOOKUP(#REF!,[1]Actividades!$B$12:$C$25,2,FALSE),IF(D884="TASAS",VLOOKUP(#REF!,[1]Actividades!$B$26:$C$34,2,FALSE),IF(D884="MIPG",VLOOKUP(#REF!,[1]Actividades!$B$35:$C$41,2,FALSE),IF(D884="INFRA",VLOOKUP(#REF!,[1]Actividades!$B$42:$C$44,2,FALSE),"")))),"")</f>
        <v/>
      </c>
      <c r="H884" s="3"/>
      <c r="I884" s="7" t="s">
        <v>1349</v>
      </c>
      <c r="J884" s="10" t="s">
        <v>663</v>
      </c>
      <c r="K884" s="10" t="s">
        <v>22</v>
      </c>
      <c r="L884" s="7" t="s">
        <v>69</v>
      </c>
      <c r="M884" s="7" t="s">
        <v>8</v>
      </c>
      <c r="N884" s="7" t="s">
        <v>467</v>
      </c>
      <c r="O884" s="149" t="s">
        <v>7</v>
      </c>
      <c r="P884" s="7" t="s">
        <v>6</v>
      </c>
      <c r="Q884" s="146">
        <v>77135500</v>
      </c>
      <c r="R884" s="35"/>
      <c r="S884" s="8"/>
      <c r="T884" s="8"/>
      <c r="U884" s="8"/>
      <c r="V884" s="35">
        <f t="shared" si="55"/>
        <v>77135500</v>
      </c>
      <c r="W884" s="35">
        <f t="shared" si="56"/>
        <v>77135500</v>
      </c>
      <c r="X884" s="26" t="s">
        <v>465</v>
      </c>
      <c r="Y884" s="10" t="s">
        <v>19</v>
      </c>
      <c r="Z884" s="147">
        <v>202300000000060</v>
      </c>
      <c r="AA884" s="147" t="s">
        <v>462</v>
      </c>
      <c r="AB884" s="10" t="str">
        <f t="shared" si="54"/>
        <v>3202053</v>
      </c>
      <c r="AC884" s="10"/>
      <c r="AD884" s="147" t="s">
        <v>136</v>
      </c>
      <c r="AE884" s="3"/>
      <c r="AF884" s="3"/>
      <c r="AG884" s="3"/>
      <c r="AH884" s="3"/>
      <c r="AI884" s="3"/>
      <c r="AJ884" s="3"/>
      <c r="AK884" s="3"/>
      <c r="AL884" s="3"/>
      <c r="AM884" s="3"/>
      <c r="AN884" s="3"/>
      <c r="AO884" s="3"/>
      <c r="AP884" s="3"/>
      <c r="AQ884" s="3"/>
      <c r="AR884" s="3"/>
    </row>
    <row r="885" spans="1:44" ht="51" customHeight="1" x14ac:dyDescent="0.3">
      <c r="A885" s="9" t="s">
        <v>0</v>
      </c>
      <c r="B885" s="9" t="e">
        <f>VLOOKUP(#REF!,[1]Dpto!$G$2:$I$1125,2,FALSE)</f>
        <v>#REF!</v>
      </c>
      <c r="C885" s="9" t="str">
        <f>VLOOKUP(X885,[1]Proyectos!$B$2:$D$3,3,FALSE)</f>
        <v>CONSER</v>
      </c>
      <c r="D885" s="9" t="e">
        <f>VLOOKUP(#REF!,[1]Proyectos!$D$6:$E$9,2,FALSE)</f>
        <v>#REF!</v>
      </c>
      <c r="E885" s="9" t="e">
        <f>VLOOKUP(#REF!,[1]Proyectos!$B$12:$C$22,2,FALSE)</f>
        <v>#REF!</v>
      </c>
      <c r="F885" s="9" t="e">
        <f>VLOOKUP(#REF!,[1]Indi!$B$9:$C$36,2,FALSE)</f>
        <v>#REF!</v>
      </c>
      <c r="G885" s="9" t="str">
        <f>+IFERROR(IF(D885="MISIONAL",VLOOKUP(#REF!,[1]Actividades!$B$12:$C$25,2,FALSE),IF(D885="TASAS",VLOOKUP(#REF!,[1]Actividades!$B$26:$C$34,2,FALSE),IF(D885="MIPG",VLOOKUP(#REF!,[1]Actividades!$B$35:$C$41,2,FALSE),IF(D885="INFRA",VLOOKUP(#REF!,[1]Actividades!$B$42:$C$44,2,FALSE),"")))),"")</f>
        <v/>
      </c>
      <c r="H885" s="3"/>
      <c r="I885" s="7" t="s">
        <v>1350</v>
      </c>
      <c r="J885" s="10" t="s">
        <v>663</v>
      </c>
      <c r="K885" s="10" t="s">
        <v>22</v>
      </c>
      <c r="L885" s="7" t="s">
        <v>69</v>
      </c>
      <c r="M885" s="7" t="s">
        <v>13</v>
      </c>
      <c r="N885" s="7" t="s">
        <v>467</v>
      </c>
      <c r="O885" s="149" t="s">
        <v>7</v>
      </c>
      <c r="P885" s="7" t="s">
        <v>6</v>
      </c>
      <c r="Q885" s="146">
        <v>19471500</v>
      </c>
      <c r="R885" s="35"/>
      <c r="S885" s="8"/>
      <c r="T885" s="8"/>
      <c r="U885" s="8"/>
      <c r="V885" s="35">
        <f t="shared" si="55"/>
        <v>19471500</v>
      </c>
      <c r="W885" s="35">
        <f t="shared" si="56"/>
        <v>19471500</v>
      </c>
      <c r="X885" s="26" t="s">
        <v>465</v>
      </c>
      <c r="Y885" s="10" t="s">
        <v>19</v>
      </c>
      <c r="Z885" s="147">
        <v>202300000000060</v>
      </c>
      <c r="AA885" s="147" t="s">
        <v>496</v>
      </c>
      <c r="AB885" s="10" t="str">
        <f t="shared" si="54"/>
        <v>3202056</v>
      </c>
      <c r="AC885" s="10"/>
      <c r="AD885" s="147" t="s">
        <v>129</v>
      </c>
      <c r="AE885" s="3"/>
      <c r="AF885" s="3"/>
      <c r="AG885" s="3"/>
      <c r="AH885" s="3"/>
      <c r="AI885" s="3"/>
      <c r="AJ885" s="3"/>
      <c r="AK885" s="3"/>
      <c r="AL885" s="3"/>
      <c r="AM885" s="3"/>
      <c r="AN885" s="3"/>
      <c r="AO885" s="3"/>
      <c r="AP885" s="3"/>
      <c r="AQ885" s="3"/>
      <c r="AR885" s="3"/>
    </row>
    <row r="886" spans="1:44" ht="51" customHeight="1" x14ac:dyDescent="0.3">
      <c r="A886" s="9" t="s">
        <v>0</v>
      </c>
      <c r="B886" s="9" t="e">
        <f>VLOOKUP(#REF!,[1]Dpto!$G$2:$I$1125,2,FALSE)</f>
        <v>#REF!</v>
      </c>
      <c r="C886" s="9" t="str">
        <f>VLOOKUP(X886,[1]Proyectos!$B$2:$D$3,3,FALSE)</f>
        <v>CONSER</v>
      </c>
      <c r="D886" s="9" t="e">
        <f>VLOOKUP(#REF!,[1]Proyectos!$D$6:$E$9,2,FALSE)</f>
        <v>#REF!</v>
      </c>
      <c r="E886" s="9" t="e">
        <f>VLOOKUP(#REF!,[1]Proyectos!$B$12:$C$22,2,FALSE)</f>
        <v>#REF!</v>
      </c>
      <c r="F886" s="9" t="e">
        <f>VLOOKUP(#REF!,[1]Indi!$B$9:$C$36,2,FALSE)</f>
        <v>#REF!</v>
      </c>
      <c r="G886" s="9" t="str">
        <f>+IFERROR(IF(D886="MISIONAL",VLOOKUP(#REF!,[1]Actividades!$B$12:$C$25,2,FALSE),IF(D886="TASAS",VLOOKUP(#REF!,[1]Actividades!$B$26:$C$34,2,FALSE),IF(D886="MIPG",VLOOKUP(#REF!,[1]Actividades!$B$35:$C$41,2,FALSE),IF(D886="INFRA",VLOOKUP(#REF!,[1]Actividades!$B$42:$C$44,2,FALSE),"")))),"")</f>
        <v/>
      </c>
      <c r="H886" s="3"/>
      <c r="I886" s="7" t="s">
        <v>1351</v>
      </c>
      <c r="J886" s="10" t="s">
        <v>663</v>
      </c>
      <c r="K886" s="10" t="s">
        <v>22</v>
      </c>
      <c r="L886" s="7" t="s">
        <v>69</v>
      </c>
      <c r="M886" s="7" t="s">
        <v>8</v>
      </c>
      <c r="N886" s="7" t="s">
        <v>467</v>
      </c>
      <c r="O886" s="7" t="s">
        <v>7</v>
      </c>
      <c r="P886" s="7" t="s">
        <v>6</v>
      </c>
      <c r="Q886" s="146">
        <v>28125500</v>
      </c>
      <c r="R886" s="35"/>
      <c r="S886" s="8"/>
      <c r="T886" s="8"/>
      <c r="U886" s="8"/>
      <c r="V886" s="35">
        <f t="shared" si="55"/>
        <v>28125500</v>
      </c>
      <c r="W886" s="35">
        <f t="shared" si="56"/>
        <v>28125500</v>
      </c>
      <c r="X886" s="26" t="s">
        <v>465</v>
      </c>
      <c r="Y886" s="10" t="s">
        <v>19</v>
      </c>
      <c r="Z886" s="147">
        <v>202300000000060</v>
      </c>
      <c r="AA886" s="147" t="s">
        <v>496</v>
      </c>
      <c r="AB886" s="10" t="str">
        <f t="shared" si="54"/>
        <v>3202056</v>
      </c>
      <c r="AC886" s="10"/>
      <c r="AD886" s="147" t="s">
        <v>129</v>
      </c>
      <c r="AE886" s="3"/>
      <c r="AF886" s="3"/>
      <c r="AG886" s="3"/>
      <c r="AH886" s="3"/>
      <c r="AI886" s="3"/>
      <c r="AJ886" s="3"/>
      <c r="AK886" s="3"/>
      <c r="AL886" s="3"/>
      <c r="AM886" s="3"/>
      <c r="AN886" s="3"/>
      <c r="AO886" s="3"/>
      <c r="AP886" s="3"/>
      <c r="AQ886" s="3"/>
      <c r="AR886" s="3"/>
    </row>
    <row r="887" spans="1:44" ht="51" customHeight="1" x14ac:dyDescent="0.3">
      <c r="A887" s="9" t="s">
        <v>0</v>
      </c>
      <c r="B887" s="9" t="e">
        <f>VLOOKUP(#REF!,[1]Dpto!$G$2:$I$1125,2,FALSE)</f>
        <v>#REF!</v>
      </c>
      <c r="C887" s="9" t="str">
        <f>VLOOKUP(X887,[1]Proyectos!$B$2:$D$3,3,FALSE)</f>
        <v>CONSER</v>
      </c>
      <c r="D887" s="9" t="e">
        <f>VLOOKUP(#REF!,[1]Proyectos!$D$6:$E$9,2,FALSE)</f>
        <v>#REF!</v>
      </c>
      <c r="E887" s="9" t="e">
        <f>VLOOKUP(#REF!,[1]Proyectos!$B$12:$C$22,2,FALSE)</f>
        <v>#REF!</v>
      </c>
      <c r="F887" s="9" t="e">
        <f>VLOOKUP(#REF!,[1]Indi!$B$9:$C$36,2,FALSE)</f>
        <v>#REF!</v>
      </c>
      <c r="G887" s="9" t="str">
        <f>+IFERROR(IF(D887="MISIONAL",VLOOKUP(#REF!,[1]Actividades!$B$12:$C$25,2,FALSE),IF(D887="TASAS",VLOOKUP(#REF!,[1]Actividades!$B$26:$C$34,2,FALSE),IF(D887="MIPG",VLOOKUP(#REF!,[1]Actividades!$B$35:$C$41,2,FALSE),IF(D887="INFRA",VLOOKUP(#REF!,[1]Actividades!$B$42:$C$44,2,FALSE),"")))),"")</f>
        <v/>
      </c>
      <c r="H887" s="3"/>
      <c r="I887" s="7" t="s">
        <v>1352</v>
      </c>
      <c r="J887" s="10" t="s">
        <v>663</v>
      </c>
      <c r="K887" s="10" t="s">
        <v>22</v>
      </c>
      <c r="L887" s="7" t="s">
        <v>69</v>
      </c>
      <c r="M887" s="7" t="s">
        <v>13</v>
      </c>
      <c r="N887" s="7" t="s">
        <v>467</v>
      </c>
      <c r="O887" s="7" t="s">
        <v>7</v>
      </c>
      <c r="P887" s="7" t="s">
        <v>6</v>
      </c>
      <c r="Q887" s="146">
        <v>73314000</v>
      </c>
      <c r="R887" s="35"/>
      <c r="S887" s="8"/>
      <c r="T887" s="8"/>
      <c r="U887" s="8"/>
      <c r="V887" s="35">
        <f t="shared" si="55"/>
        <v>73314000</v>
      </c>
      <c r="W887" s="35">
        <f t="shared" si="56"/>
        <v>73314000</v>
      </c>
      <c r="X887" s="26" t="s">
        <v>465</v>
      </c>
      <c r="Y887" s="10" t="s">
        <v>19</v>
      </c>
      <c r="Z887" s="147">
        <v>202300000000060</v>
      </c>
      <c r="AA887" s="147" t="s">
        <v>24</v>
      </c>
      <c r="AB887" s="10" t="str">
        <f t="shared" si="54"/>
        <v>3202060</v>
      </c>
      <c r="AC887" s="10"/>
      <c r="AD887" s="147" t="s">
        <v>239</v>
      </c>
      <c r="AE887" s="3"/>
      <c r="AF887" s="3"/>
      <c r="AG887" s="3"/>
      <c r="AH887" s="3"/>
      <c r="AI887" s="3"/>
      <c r="AJ887" s="3"/>
      <c r="AK887" s="3"/>
      <c r="AL887" s="3"/>
      <c r="AM887" s="3"/>
      <c r="AN887" s="3"/>
      <c r="AO887" s="3"/>
      <c r="AP887" s="3"/>
      <c r="AQ887" s="3"/>
      <c r="AR887" s="3"/>
    </row>
    <row r="888" spans="1:44" ht="51" customHeight="1" x14ac:dyDescent="0.3">
      <c r="A888" s="9" t="s">
        <v>0</v>
      </c>
      <c r="B888" s="9" t="e">
        <f>VLOOKUP(#REF!,[1]Dpto!$G$2:$I$1125,2,FALSE)</f>
        <v>#REF!</v>
      </c>
      <c r="C888" s="9" t="str">
        <f>VLOOKUP(X888,[1]Proyectos!$B$2:$D$3,3,FALSE)</f>
        <v>CONSER</v>
      </c>
      <c r="D888" s="9" t="e">
        <f>VLOOKUP(#REF!,[1]Proyectos!$D$6:$E$9,2,FALSE)</f>
        <v>#REF!</v>
      </c>
      <c r="E888" s="9" t="e">
        <f>VLOOKUP(#REF!,[1]Proyectos!$B$12:$C$22,2,FALSE)</f>
        <v>#REF!</v>
      </c>
      <c r="F888" s="9" t="e">
        <f>VLOOKUP(#REF!,[1]Indi!$B$9:$C$36,2,FALSE)</f>
        <v>#REF!</v>
      </c>
      <c r="G888" s="9" t="str">
        <f>+IFERROR(IF(D888="MISIONAL",VLOOKUP(#REF!,[1]Actividades!$B$12:$C$25,2,FALSE),IF(D888="TASAS",VLOOKUP(#REF!,[1]Actividades!$B$26:$C$34,2,FALSE),IF(D888="MIPG",VLOOKUP(#REF!,[1]Actividades!$B$35:$C$41,2,FALSE),IF(D888="INFRA",VLOOKUP(#REF!,[1]Actividades!$B$42:$C$44,2,FALSE),"")))),"")</f>
        <v/>
      </c>
      <c r="H888" s="3"/>
      <c r="I888" s="7" t="s">
        <v>1353</v>
      </c>
      <c r="J888" s="10" t="s">
        <v>663</v>
      </c>
      <c r="K888" s="10" t="s">
        <v>22</v>
      </c>
      <c r="L888" s="7" t="s">
        <v>69</v>
      </c>
      <c r="M888" s="7" t="s">
        <v>8</v>
      </c>
      <c r="N888" s="7" t="s">
        <v>467</v>
      </c>
      <c r="O888" s="145" t="s">
        <v>7</v>
      </c>
      <c r="P888" s="7" t="s">
        <v>6</v>
      </c>
      <c r="Q888" s="146">
        <v>105898000</v>
      </c>
      <c r="R888" s="35"/>
      <c r="S888" s="8"/>
      <c r="T888" s="8"/>
      <c r="U888" s="8"/>
      <c r="V888" s="35">
        <f t="shared" si="55"/>
        <v>105898000</v>
      </c>
      <c r="W888" s="35">
        <f t="shared" si="56"/>
        <v>105898000</v>
      </c>
      <c r="X888" s="26" t="s">
        <v>465</v>
      </c>
      <c r="Y888" s="10" t="s">
        <v>19</v>
      </c>
      <c r="Z888" s="147">
        <v>202300000000060</v>
      </c>
      <c r="AA888" s="147" t="s">
        <v>24</v>
      </c>
      <c r="AB888" s="10" t="str">
        <f t="shared" si="54"/>
        <v>3202060</v>
      </c>
      <c r="AC888" s="10"/>
      <c r="AD888" s="147" t="s">
        <v>239</v>
      </c>
      <c r="AE888" s="3"/>
      <c r="AF888" s="3"/>
      <c r="AG888" s="3"/>
      <c r="AH888" s="3"/>
      <c r="AI888" s="3"/>
      <c r="AJ888" s="3"/>
      <c r="AK888" s="3"/>
      <c r="AL888" s="3"/>
      <c r="AM888" s="3"/>
      <c r="AN888" s="3"/>
      <c r="AO888" s="3"/>
      <c r="AP888" s="3"/>
      <c r="AQ888" s="3"/>
      <c r="AR888" s="3"/>
    </row>
    <row r="889" spans="1:44" ht="51" customHeight="1" x14ac:dyDescent="0.3">
      <c r="A889" s="9" t="s">
        <v>0</v>
      </c>
      <c r="B889" s="9" t="e">
        <f>VLOOKUP(#REF!,[1]Dpto!$G$2:$I$1125,2,FALSE)</f>
        <v>#REF!</v>
      </c>
      <c r="C889" s="9" t="str">
        <f>VLOOKUP(X889,[1]Proyectos!$B$2:$D$3,3,FALSE)</f>
        <v>FORTA</v>
      </c>
      <c r="D889" s="9" t="e">
        <f>VLOOKUP(#REF!,[1]Proyectos!$D$6:$E$9,2,FALSE)</f>
        <v>#REF!</v>
      </c>
      <c r="E889" s="9" t="e">
        <f>VLOOKUP(#REF!,[1]Proyectos!$B$12:$C$22,2,FALSE)</f>
        <v>#REF!</v>
      </c>
      <c r="F889" s="9" t="e">
        <f>VLOOKUP(#REF!,[1]Indi!$B$9:$C$36,2,FALSE)</f>
        <v>#REF!</v>
      </c>
      <c r="G889" s="9" t="str">
        <f>+IFERROR(IF(D889="MISIONAL",VLOOKUP(#REF!,[1]Actividades!$B$12:$C$25,2,FALSE),IF(D889="TASAS",VLOOKUP(#REF!,[1]Actividades!$B$26:$C$34,2,FALSE),IF(D889="MIPG",VLOOKUP(#REF!,[1]Actividades!$B$35:$C$41,2,FALSE),IF(D889="INFRA",VLOOKUP(#REF!,[1]Actividades!$B$42:$C$44,2,FALSE),"")))),"")</f>
        <v/>
      </c>
      <c r="H889" s="3"/>
      <c r="I889" s="7" t="s">
        <v>1354</v>
      </c>
      <c r="J889" s="10" t="s">
        <v>663</v>
      </c>
      <c r="K889" s="10" t="s">
        <v>22</v>
      </c>
      <c r="L889" s="7" t="s">
        <v>69</v>
      </c>
      <c r="M889" s="7" t="s">
        <v>13</v>
      </c>
      <c r="N889" s="7" t="s">
        <v>467</v>
      </c>
      <c r="O889" s="10" t="s">
        <v>7</v>
      </c>
      <c r="P889" s="7" t="s">
        <v>6</v>
      </c>
      <c r="Q889" s="146">
        <v>7000000</v>
      </c>
      <c r="R889" s="35"/>
      <c r="S889" s="8"/>
      <c r="T889" s="8"/>
      <c r="U889" s="8"/>
      <c r="V889" s="35">
        <f t="shared" si="55"/>
        <v>7000000</v>
      </c>
      <c r="W889" s="35">
        <f t="shared" si="56"/>
        <v>7000000</v>
      </c>
      <c r="X889" s="26" t="s">
        <v>1483</v>
      </c>
      <c r="Y889" s="10" t="s">
        <v>4</v>
      </c>
      <c r="Z889" s="147">
        <v>202300000000304</v>
      </c>
      <c r="AA889" s="147" t="s">
        <v>3</v>
      </c>
      <c r="AB889" s="10" t="str">
        <f t="shared" si="54"/>
        <v>3299016</v>
      </c>
      <c r="AC889" s="10"/>
      <c r="AD889" s="147" t="s">
        <v>244</v>
      </c>
      <c r="AE889" s="3"/>
      <c r="AF889" s="3"/>
      <c r="AG889" s="3"/>
      <c r="AH889" s="3"/>
      <c r="AI889" s="3"/>
      <c r="AJ889" s="3"/>
      <c r="AK889" s="3"/>
      <c r="AL889" s="3"/>
      <c r="AM889" s="3"/>
      <c r="AN889" s="3"/>
      <c r="AO889" s="3"/>
      <c r="AP889" s="3"/>
      <c r="AQ889" s="3"/>
      <c r="AR889" s="3"/>
    </row>
    <row r="890" spans="1:44" ht="51" customHeight="1" x14ac:dyDescent="0.3">
      <c r="A890" s="9" t="s">
        <v>0</v>
      </c>
      <c r="B890" s="9" t="e">
        <f>VLOOKUP(#REF!,[1]Dpto!$G$2:$I$1125,2,FALSE)</f>
        <v>#REF!</v>
      </c>
      <c r="C890" s="9" t="str">
        <f>VLOOKUP(X890,[1]Proyectos!$B$2:$D$3,3,FALSE)</f>
        <v>CONSER</v>
      </c>
      <c r="D890" s="9" t="e">
        <f>VLOOKUP(#REF!,[1]Proyectos!$D$6:$E$9,2,FALSE)</f>
        <v>#REF!</v>
      </c>
      <c r="E890" s="9" t="e">
        <f>VLOOKUP(#REF!,[1]Proyectos!$B$12:$C$22,2,FALSE)</f>
        <v>#REF!</v>
      </c>
      <c r="F890" s="9" t="e">
        <f>VLOOKUP(#REF!,[1]Indi!$B$9:$C$36,2,FALSE)</f>
        <v>#REF!</v>
      </c>
      <c r="G890" s="9" t="str">
        <f>+IFERROR(IF(D890="MISIONAL",VLOOKUP(#REF!,[1]Actividades!$B$12:$C$25,2,FALSE),IF(D890="TASAS",VLOOKUP(#REF!,[1]Actividades!$B$26:$C$34,2,FALSE),IF(D890="MIPG",VLOOKUP(#REF!,[1]Actividades!$B$35:$C$41,2,FALSE),IF(D890="INFRA",VLOOKUP(#REF!,[1]Actividades!$B$42:$C$44,2,FALSE),"")))),"")</f>
        <v/>
      </c>
      <c r="H890" s="3"/>
      <c r="I890" s="7" t="s">
        <v>1781</v>
      </c>
      <c r="J890" s="10" t="s">
        <v>663</v>
      </c>
      <c r="K890" s="10" t="s">
        <v>22</v>
      </c>
      <c r="L890" s="7" t="s">
        <v>68</v>
      </c>
      <c r="M890" s="7" t="s">
        <v>103</v>
      </c>
      <c r="N890" s="7" t="s">
        <v>466</v>
      </c>
      <c r="O890" s="145" t="s">
        <v>7</v>
      </c>
      <c r="P890" s="7" t="s">
        <v>6</v>
      </c>
      <c r="Q890" s="146">
        <v>60075452</v>
      </c>
      <c r="R890" s="35"/>
      <c r="S890" s="8"/>
      <c r="T890" s="8"/>
      <c r="U890" s="8"/>
      <c r="V890" s="35">
        <f t="shared" si="55"/>
        <v>60075452</v>
      </c>
      <c r="W890" s="35">
        <f t="shared" si="56"/>
        <v>60075452</v>
      </c>
      <c r="X890" s="26" t="s">
        <v>465</v>
      </c>
      <c r="Y890" s="10" t="s">
        <v>19</v>
      </c>
      <c r="Z890" s="147">
        <v>202300000000060</v>
      </c>
      <c r="AA890" s="147" t="s">
        <v>30</v>
      </c>
      <c r="AB890" s="10" t="str">
        <f t="shared" si="54"/>
        <v>3202008</v>
      </c>
      <c r="AC890" s="10"/>
      <c r="AD890" s="147" t="s">
        <v>135</v>
      </c>
      <c r="AE890" s="3"/>
      <c r="AF890" s="3"/>
      <c r="AG890" s="3"/>
      <c r="AH890" s="3"/>
      <c r="AI890" s="3"/>
      <c r="AJ890" s="3"/>
      <c r="AK890" s="3"/>
      <c r="AL890" s="3"/>
      <c r="AM890" s="3"/>
      <c r="AN890" s="3"/>
      <c r="AO890" s="3"/>
      <c r="AP890" s="3"/>
      <c r="AQ890" s="3"/>
      <c r="AR890" s="3"/>
    </row>
    <row r="891" spans="1:44" ht="51" customHeight="1" x14ac:dyDescent="0.3">
      <c r="A891" s="9" t="s">
        <v>0</v>
      </c>
      <c r="B891" s="9" t="e">
        <f>VLOOKUP(#REF!,[1]Dpto!$G$2:$I$1125,2,FALSE)</f>
        <v>#REF!</v>
      </c>
      <c r="C891" s="9" t="str">
        <f>VLOOKUP(X891,[1]Proyectos!$B$2:$D$3,3,FALSE)</f>
        <v>CONSER</v>
      </c>
      <c r="D891" s="9" t="e">
        <f>VLOOKUP(#REF!,[1]Proyectos!$D$6:$E$9,2,FALSE)</f>
        <v>#REF!</v>
      </c>
      <c r="E891" s="9" t="e">
        <f>VLOOKUP(#REF!,[1]Proyectos!$B$12:$C$22,2,FALSE)</f>
        <v>#REF!</v>
      </c>
      <c r="F891" s="9" t="e">
        <f>VLOOKUP(#REF!,[1]Indi!$B$9:$C$36,2,FALSE)</f>
        <v>#REF!</v>
      </c>
      <c r="G891" s="9" t="str">
        <f>+IFERROR(IF(D891="MISIONAL",VLOOKUP(#REF!,[1]Actividades!$B$12:$C$25,2,FALSE),IF(D891="TASAS",VLOOKUP(#REF!,[1]Actividades!$B$26:$C$34,2,FALSE),IF(D891="MIPG",VLOOKUP(#REF!,[1]Actividades!$B$35:$C$41,2,FALSE),IF(D891="INFRA",VLOOKUP(#REF!,[1]Actividades!$B$42:$C$44,2,FALSE),"")))),"")</f>
        <v/>
      </c>
      <c r="H891" s="3"/>
      <c r="I891" s="7" t="s">
        <v>1782</v>
      </c>
      <c r="J891" s="10" t="s">
        <v>663</v>
      </c>
      <c r="K891" s="10" t="s">
        <v>22</v>
      </c>
      <c r="L891" s="7" t="s">
        <v>68</v>
      </c>
      <c r="M891" s="7" t="s">
        <v>103</v>
      </c>
      <c r="N891" s="7" t="s">
        <v>466</v>
      </c>
      <c r="O891" s="7" t="s">
        <v>7</v>
      </c>
      <c r="P891" s="7" t="s">
        <v>6</v>
      </c>
      <c r="Q891" s="146">
        <v>99594000</v>
      </c>
      <c r="R891" s="35"/>
      <c r="S891" s="8"/>
      <c r="T891" s="8"/>
      <c r="U891" s="8"/>
      <c r="V891" s="35">
        <f t="shared" si="55"/>
        <v>99594000</v>
      </c>
      <c r="W891" s="35">
        <f t="shared" si="56"/>
        <v>99594000</v>
      </c>
      <c r="X891" s="26" t="s">
        <v>465</v>
      </c>
      <c r="Y891" s="10" t="s">
        <v>19</v>
      </c>
      <c r="Z891" s="147">
        <v>202300000000060</v>
      </c>
      <c r="AA891" s="147" t="s">
        <v>30</v>
      </c>
      <c r="AB891" s="10" t="str">
        <f t="shared" si="54"/>
        <v>3202008</v>
      </c>
      <c r="AC891" s="10"/>
      <c r="AD891" s="147" t="s">
        <v>492</v>
      </c>
      <c r="AE891" s="3"/>
      <c r="AF891" s="3"/>
      <c r="AG891" s="3"/>
      <c r="AH891" s="3"/>
      <c r="AI891" s="3"/>
      <c r="AJ891" s="3"/>
      <c r="AK891" s="3"/>
      <c r="AL891" s="3"/>
      <c r="AM891" s="3"/>
      <c r="AN891" s="3"/>
      <c r="AO891" s="3"/>
      <c r="AP891" s="3"/>
      <c r="AQ891" s="3"/>
      <c r="AR891" s="3"/>
    </row>
    <row r="892" spans="1:44" ht="51" customHeight="1" x14ac:dyDescent="0.3">
      <c r="A892" s="9" t="s">
        <v>0</v>
      </c>
      <c r="B892" s="9" t="e">
        <f>VLOOKUP(#REF!,[1]Dpto!$G$2:$I$1125,2,FALSE)</f>
        <v>#REF!</v>
      </c>
      <c r="C892" s="9" t="str">
        <f>VLOOKUP(X892,[1]Proyectos!$B$2:$D$3,3,FALSE)</f>
        <v>CONSER</v>
      </c>
      <c r="D892" s="9" t="e">
        <f>VLOOKUP(#REF!,[1]Proyectos!$D$6:$E$9,2,FALSE)</f>
        <v>#REF!</v>
      </c>
      <c r="E892" s="9" t="e">
        <f>VLOOKUP(#REF!,[1]Proyectos!$B$12:$C$22,2,FALSE)</f>
        <v>#REF!</v>
      </c>
      <c r="F892" s="9" t="e">
        <f>VLOOKUP(#REF!,[1]Indi!$B$9:$C$36,2,FALSE)</f>
        <v>#REF!</v>
      </c>
      <c r="G892" s="9" t="str">
        <f>+IFERROR(IF(D892="MISIONAL",VLOOKUP(#REF!,[1]Actividades!$B$12:$C$25,2,FALSE),IF(D892="TASAS",VLOOKUP(#REF!,[1]Actividades!$B$26:$C$34,2,FALSE),IF(D892="MIPG",VLOOKUP(#REF!,[1]Actividades!$B$35:$C$41,2,FALSE),IF(D892="INFRA",VLOOKUP(#REF!,[1]Actividades!$B$42:$C$44,2,FALSE),"")))),"")</f>
        <v/>
      </c>
      <c r="H892" s="3"/>
      <c r="I892" s="7" t="s">
        <v>1357</v>
      </c>
      <c r="J892" s="10" t="s">
        <v>663</v>
      </c>
      <c r="K892" s="10" t="s">
        <v>22</v>
      </c>
      <c r="L892" s="7" t="s">
        <v>68</v>
      </c>
      <c r="M892" s="7" t="s">
        <v>13</v>
      </c>
      <c r="N892" s="7" t="s">
        <v>467</v>
      </c>
      <c r="O892" s="7" t="s">
        <v>7</v>
      </c>
      <c r="P892" s="7" t="s">
        <v>6</v>
      </c>
      <c r="Q892" s="146">
        <v>5000000</v>
      </c>
      <c r="R892" s="35"/>
      <c r="S892" s="8"/>
      <c r="T892" s="8"/>
      <c r="U892" s="8"/>
      <c r="V892" s="35">
        <f t="shared" si="55"/>
        <v>5000000</v>
      </c>
      <c r="W892" s="35">
        <f t="shared" si="56"/>
        <v>5000000</v>
      </c>
      <c r="X892" s="26" t="s">
        <v>465</v>
      </c>
      <c r="Y892" s="10" t="s">
        <v>19</v>
      </c>
      <c r="Z892" s="147">
        <v>202300000000060</v>
      </c>
      <c r="AA892" s="147" t="s">
        <v>30</v>
      </c>
      <c r="AB892" s="10" t="str">
        <f t="shared" si="54"/>
        <v>3202008</v>
      </c>
      <c r="AC892" s="10"/>
      <c r="AD892" s="147" t="s">
        <v>492</v>
      </c>
      <c r="AE892" s="3"/>
      <c r="AF892" s="3"/>
      <c r="AG892" s="3"/>
      <c r="AH892" s="3"/>
      <c r="AI892" s="3"/>
      <c r="AJ892" s="3"/>
      <c r="AK892" s="3"/>
      <c r="AL892" s="3"/>
      <c r="AM892" s="3"/>
      <c r="AN892" s="3"/>
      <c r="AO892" s="3"/>
      <c r="AP892" s="3"/>
      <c r="AQ892" s="3"/>
      <c r="AR892" s="3"/>
    </row>
    <row r="893" spans="1:44" ht="51" customHeight="1" x14ac:dyDescent="0.3">
      <c r="A893" s="9" t="s">
        <v>0</v>
      </c>
      <c r="B893" s="9" t="e">
        <f>VLOOKUP(#REF!,[1]Dpto!$G$2:$I$1125,2,FALSE)</f>
        <v>#REF!</v>
      </c>
      <c r="C893" s="9" t="str">
        <f>VLOOKUP(X893,[1]Proyectos!$B$2:$D$3,3,FALSE)</f>
        <v>CONSER</v>
      </c>
      <c r="D893" s="9" t="e">
        <f>VLOOKUP(#REF!,[1]Proyectos!$D$6:$E$9,2,FALSE)</f>
        <v>#REF!</v>
      </c>
      <c r="E893" s="9" t="e">
        <f>VLOOKUP(#REF!,[1]Proyectos!$B$12:$C$22,2,FALSE)</f>
        <v>#REF!</v>
      </c>
      <c r="F893" s="9" t="e">
        <f>VLOOKUP(#REF!,[1]Indi!$B$9:$C$36,2,FALSE)</f>
        <v>#REF!</v>
      </c>
      <c r="G893" s="9" t="str">
        <f>+IFERROR(IF(D893="MISIONAL",VLOOKUP(#REF!,[1]Actividades!$B$12:$C$25,2,FALSE),IF(D893="TASAS",VLOOKUP(#REF!,[1]Actividades!$B$26:$C$34,2,FALSE),IF(D893="MIPG",VLOOKUP(#REF!,[1]Actividades!$B$35:$C$41,2,FALSE),IF(D893="INFRA",VLOOKUP(#REF!,[1]Actividades!$B$42:$C$44,2,FALSE),"")))),"")</f>
        <v/>
      </c>
      <c r="H893" s="3"/>
      <c r="I893" s="7" t="s">
        <v>1358</v>
      </c>
      <c r="J893" s="10" t="s">
        <v>663</v>
      </c>
      <c r="K893" s="10" t="s">
        <v>22</v>
      </c>
      <c r="L893" s="7" t="s">
        <v>68</v>
      </c>
      <c r="M893" s="7" t="s">
        <v>8</v>
      </c>
      <c r="N893" s="7" t="s">
        <v>467</v>
      </c>
      <c r="O893" s="7" t="s">
        <v>7</v>
      </c>
      <c r="P893" s="7" t="s">
        <v>6</v>
      </c>
      <c r="Q893" s="146">
        <v>60000000</v>
      </c>
      <c r="R893" s="35"/>
      <c r="S893" s="8"/>
      <c r="T893" s="8"/>
      <c r="U893" s="8"/>
      <c r="V893" s="35">
        <f t="shared" si="55"/>
        <v>60000000</v>
      </c>
      <c r="W893" s="35">
        <f t="shared" si="56"/>
        <v>60000000</v>
      </c>
      <c r="X893" s="26" t="s">
        <v>465</v>
      </c>
      <c r="Y893" s="10" t="s">
        <v>19</v>
      </c>
      <c r="Z893" s="147">
        <v>202300000000060</v>
      </c>
      <c r="AA893" s="147" t="s">
        <v>30</v>
      </c>
      <c r="AB893" s="10" t="str">
        <f t="shared" si="54"/>
        <v>3202008</v>
      </c>
      <c r="AC893" s="10"/>
      <c r="AD893" s="147" t="s">
        <v>492</v>
      </c>
      <c r="AE893" s="3"/>
      <c r="AF893" s="3"/>
      <c r="AG893" s="3"/>
      <c r="AH893" s="3"/>
      <c r="AI893" s="3"/>
      <c r="AJ893" s="3"/>
      <c r="AK893" s="3"/>
      <c r="AL893" s="3"/>
      <c r="AM893" s="3"/>
      <c r="AN893" s="3"/>
      <c r="AO893" s="3"/>
      <c r="AP893" s="3"/>
      <c r="AQ893" s="3"/>
      <c r="AR893" s="3"/>
    </row>
    <row r="894" spans="1:44" ht="51" customHeight="1" x14ac:dyDescent="0.3">
      <c r="A894" s="9" t="s">
        <v>0</v>
      </c>
      <c r="B894" s="9" t="e">
        <f>VLOOKUP(#REF!,[1]Dpto!$G$2:$I$1125,2,FALSE)</f>
        <v>#REF!</v>
      </c>
      <c r="C894" s="9" t="str">
        <f>VLOOKUP(X894,[1]Proyectos!$B$2:$D$3,3,FALSE)</f>
        <v>CONSER</v>
      </c>
      <c r="D894" s="9" t="e">
        <f>VLOOKUP(#REF!,[1]Proyectos!$D$6:$E$9,2,FALSE)</f>
        <v>#REF!</v>
      </c>
      <c r="E894" s="9" t="e">
        <f>VLOOKUP(#REF!,[1]Proyectos!$B$12:$C$22,2,FALSE)</f>
        <v>#REF!</v>
      </c>
      <c r="F894" s="9" t="e">
        <f>VLOOKUP(#REF!,[1]Indi!$B$9:$C$36,2,FALSE)</f>
        <v>#REF!</v>
      </c>
      <c r="G894" s="9" t="str">
        <f>+IFERROR(IF(D894="MISIONAL",VLOOKUP(#REF!,[1]Actividades!$B$12:$C$25,2,FALSE),IF(D894="TASAS",VLOOKUP(#REF!,[1]Actividades!$B$26:$C$34,2,FALSE),IF(D894="MIPG",VLOOKUP(#REF!,[1]Actividades!$B$35:$C$41,2,FALSE),IF(D894="INFRA",VLOOKUP(#REF!,[1]Actividades!$B$42:$C$44,2,FALSE),"")))),"")</f>
        <v/>
      </c>
      <c r="H894" s="3"/>
      <c r="I894" s="7" t="s">
        <v>1783</v>
      </c>
      <c r="J894" s="10" t="s">
        <v>663</v>
      </c>
      <c r="K894" s="10" t="s">
        <v>22</v>
      </c>
      <c r="L894" s="7" t="s">
        <v>68</v>
      </c>
      <c r="M894" s="7" t="s">
        <v>103</v>
      </c>
      <c r="N894" s="7" t="s">
        <v>466</v>
      </c>
      <c r="O894" s="7" t="s">
        <v>7</v>
      </c>
      <c r="P894" s="7" t="s">
        <v>6</v>
      </c>
      <c r="Q894" s="146">
        <v>62234000</v>
      </c>
      <c r="R894" s="242">
        <v>11000</v>
      </c>
      <c r="S894" s="8"/>
      <c r="T894" s="8"/>
      <c r="U894" s="8"/>
      <c r="V894" s="35">
        <f t="shared" si="55"/>
        <v>62223000</v>
      </c>
      <c r="W894" s="35">
        <f t="shared" si="56"/>
        <v>62223000</v>
      </c>
      <c r="X894" s="26" t="s">
        <v>465</v>
      </c>
      <c r="Y894" s="10" t="s">
        <v>19</v>
      </c>
      <c r="Z894" s="147">
        <v>202300000000060</v>
      </c>
      <c r="AA894" s="147" t="s">
        <v>493</v>
      </c>
      <c r="AB894" s="10" t="str">
        <f t="shared" si="54"/>
        <v>3202032</v>
      </c>
      <c r="AC894" s="10"/>
      <c r="AD894" s="147" t="s">
        <v>128</v>
      </c>
      <c r="AE894" s="3"/>
      <c r="AF894" s="3"/>
      <c r="AG894" s="3"/>
      <c r="AH894" s="3"/>
      <c r="AI894" s="3"/>
      <c r="AJ894" s="3"/>
      <c r="AK894" s="3"/>
      <c r="AL894" s="3"/>
      <c r="AM894" s="3"/>
      <c r="AN894" s="3"/>
      <c r="AO894" s="3"/>
      <c r="AP894" s="3"/>
      <c r="AQ894" s="3"/>
      <c r="AR894" s="3"/>
    </row>
    <row r="895" spans="1:44" ht="51" customHeight="1" x14ac:dyDescent="0.3">
      <c r="A895" s="9" t="s">
        <v>0</v>
      </c>
      <c r="B895" s="9" t="e">
        <f>VLOOKUP(#REF!,[1]Dpto!$G$2:$I$1125,2,FALSE)</f>
        <v>#REF!</v>
      </c>
      <c r="C895" s="9" t="str">
        <f>VLOOKUP(X895,[1]Proyectos!$B$2:$D$3,3,FALSE)</f>
        <v>CONSER</v>
      </c>
      <c r="D895" s="9" t="e">
        <f>VLOOKUP(#REF!,[1]Proyectos!$D$6:$E$9,2,FALSE)</f>
        <v>#REF!</v>
      </c>
      <c r="E895" s="9" t="e">
        <f>VLOOKUP(#REF!,[1]Proyectos!$B$12:$C$22,2,FALSE)</f>
        <v>#REF!</v>
      </c>
      <c r="F895" s="9" t="e">
        <f>VLOOKUP(#REF!,[1]Indi!$B$9:$C$36,2,FALSE)</f>
        <v>#REF!</v>
      </c>
      <c r="G895" s="9" t="str">
        <f>+IFERROR(IF(D895="MISIONAL",VLOOKUP(#REF!,[1]Actividades!$B$12:$C$25,2,FALSE),IF(D895="TASAS",VLOOKUP(#REF!,[1]Actividades!$B$26:$C$34,2,FALSE),IF(D895="MIPG",VLOOKUP(#REF!,[1]Actividades!$B$35:$C$41,2,FALSE),IF(D895="INFRA",VLOOKUP(#REF!,[1]Actividades!$B$42:$C$44,2,FALSE),"")))),"")</f>
        <v/>
      </c>
      <c r="H895" s="3"/>
      <c r="I895" s="7" t="s">
        <v>1360</v>
      </c>
      <c r="J895" s="10" t="s">
        <v>663</v>
      </c>
      <c r="K895" s="10" t="s">
        <v>22</v>
      </c>
      <c r="L895" s="7" t="s">
        <v>68</v>
      </c>
      <c r="M895" s="7" t="s">
        <v>13</v>
      </c>
      <c r="N895" s="7" t="s">
        <v>467</v>
      </c>
      <c r="O895" s="7" t="s">
        <v>7</v>
      </c>
      <c r="P895" s="7" t="s">
        <v>6</v>
      </c>
      <c r="Q895" s="146">
        <v>77890032</v>
      </c>
      <c r="R895" s="35"/>
      <c r="S895" s="8"/>
      <c r="T895" s="8"/>
      <c r="U895" s="8"/>
      <c r="V895" s="35">
        <f t="shared" si="55"/>
        <v>77890032</v>
      </c>
      <c r="W895" s="35">
        <f t="shared" si="56"/>
        <v>77890032</v>
      </c>
      <c r="X895" s="26" t="s">
        <v>465</v>
      </c>
      <c r="Y895" s="10" t="s">
        <v>19</v>
      </c>
      <c r="Z895" s="147">
        <v>202300000000060</v>
      </c>
      <c r="AA895" s="147" t="s">
        <v>493</v>
      </c>
      <c r="AB895" s="10" t="str">
        <f t="shared" si="54"/>
        <v>3202032</v>
      </c>
      <c r="AC895" s="10"/>
      <c r="AD895" s="147" t="s">
        <v>128</v>
      </c>
      <c r="AE895" s="3"/>
      <c r="AF895" s="3"/>
      <c r="AG895" s="3"/>
      <c r="AH895" s="3"/>
      <c r="AI895" s="3"/>
      <c r="AJ895" s="3"/>
      <c r="AK895" s="3"/>
      <c r="AL895" s="3"/>
      <c r="AM895" s="3"/>
      <c r="AN895" s="3"/>
      <c r="AO895" s="3"/>
      <c r="AP895" s="3"/>
      <c r="AQ895" s="3"/>
      <c r="AR895" s="3"/>
    </row>
    <row r="896" spans="1:44" ht="51" customHeight="1" x14ac:dyDescent="0.3">
      <c r="A896" s="9" t="s">
        <v>0</v>
      </c>
      <c r="B896" s="9" t="e">
        <f>VLOOKUP(#REF!,[1]Dpto!$G$2:$I$1125,2,FALSE)</f>
        <v>#REF!</v>
      </c>
      <c r="C896" s="9" t="str">
        <f>VLOOKUP(X896,[1]Proyectos!$B$2:$D$3,3,FALSE)</f>
        <v>CONSER</v>
      </c>
      <c r="D896" s="9" t="e">
        <f>VLOOKUP(#REF!,[1]Proyectos!$D$6:$E$9,2,FALSE)</f>
        <v>#REF!</v>
      </c>
      <c r="E896" s="9" t="e">
        <f>VLOOKUP(#REF!,[1]Proyectos!$B$12:$C$22,2,FALSE)</f>
        <v>#REF!</v>
      </c>
      <c r="F896" s="9" t="e">
        <f>VLOOKUP(#REF!,[1]Indi!$B$9:$C$36,2,FALSE)</f>
        <v>#REF!</v>
      </c>
      <c r="G896" s="9" t="str">
        <f>+IFERROR(IF(D896="MISIONAL",VLOOKUP(#REF!,[1]Actividades!$B$12:$C$25,2,FALSE),IF(D896="TASAS",VLOOKUP(#REF!,[1]Actividades!$B$26:$C$34,2,FALSE),IF(D896="MIPG",VLOOKUP(#REF!,[1]Actividades!$B$35:$C$41,2,FALSE),IF(D896="INFRA",VLOOKUP(#REF!,[1]Actividades!$B$42:$C$44,2,FALSE),"")))),"")</f>
        <v/>
      </c>
      <c r="H896" s="3"/>
      <c r="I896" s="7" t="s">
        <v>1361</v>
      </c>
      <c r="J896" s="10" t="s">
        <v>663</v>
      </c>
      <c r="K896" s="10" t="s">
        <v>22</v>
      </c>
      <c r="L896" s="7" t="s">
        <v>68</v>
      </c>
      <c r="M896" s="7" t="s">
        <v>8</v>
      </c>
      <c r="N896" s="7" t="s">
        <v>467</v>
      </c>
      <c r="O896" s="7" t="s">
        <v>7</v>
      </c>
      <c r="P896" s="7" t="s">
        <v>6</v>
      </c>
      <c r="Q896" s="146">
        <v>23638427</v>
      </c>
      <c r="R896" s="35"/>
      <c r="S896" s="8"/>
      <c r="T896" s="8"/>
      <c r="U896" s="8"/>
      <c r="V896" s="35">
        <f t="shared" si="55"/>
        <v>23638427</v>
      </c>
      <c r="W896" s="35">
        <f t="shared" si="56"/>
        <v>23638427</v>
      </c>
      <c r="X896" s="26" t="s">
        <v>465</v>
      </c>
      <c r="Y896" s="10" t="s">
        <v>19</v>
      </c>
      <c r="Z896" s="147">
        <v>202300000000060</v>
      </c>
      <c r="AA896" s="147" t="s">
        <v>493</v>
      </c>
      <c r="AB896" s="10" t="str">
        <f t="shared" si="54"/>
        <v>3202032</v>
      </c>
      <c r="AC896" s="10"/>
      <c r="AD896" s="147" t="s">
        <v>128</v>
      </c>
      <c r="AE896" s="3"/>
      <c r="AF896" s="3"/>
      <c r="AG896" s="3"/>
      <c r="AH896" s="3"/>
      <c r="AI896" s="3"/>
      <c r="AJ896" s="3"/>
      <c r="AK896" s="3"/>
      <c r="AL896" s="3"/>
      <c r="AM896" s="3"/>
      <c r="AN896" s="3"/>
      <c r="AO896" s="3"/>
      <c r="AP896" s="3"/>
      <c r="AQ896" s="3"/>
      <c r="AR896" s="3"/>
    </row>
    <row r="897" spans="1:44" ht="51" customHeight="1" x14ac:dyDescent="0.3">
      <c r="A897" s="9" t="s">
        <v>0</v>
      </c>
      <c r="B897" s="9" t="e">
        <f>VLOOKUP(#REF!,[1]Dpto!$G$2:$I$1125,2,FALSE)</f>
        <v>#REF!</v>
      </c>
      <c r="C897" s="9" t="str">
        <f>VLOOKUP(X897,[1]Proyectos!$B$2:$D$3,3,FALSE)</f>
        <v>CONSER</v>
      </c>
      <c r="D897" s="9" t="e">
        <f>VLOOKUP(#REF!,[1]Proyectos!$D$6:$E$9,2,FALSE)</f>
        <v>#REF!</v>
      </c>
      <c r="E897" s="9" t="e">
        <f>VLOOKUP(#REF!,[1]Proyectos!$B$12:$C$22,2,FALSE)</f>
        <v>#REF!</v>
      </c>
      <c r="F897" s="9" t="e">
        <f>VLOOKUP(#REF!,[1]Indi!$B$9:$C$36,2,FALSE)</f>
        <v>#REF!</v>
      </c>
      <c r="G897" s="9" t="str">
        <f>+IFERROR(IF(D897="MISIONAL",VLOOKUP(#REF!,[1]Actividades!$B$12:$C$25,2,FALSE),IF(D897="TASAS",VLOOKUP(#REF!,[1]Actividades!$B$26:$C$34,2,FALSE),IF(D897="MIPG",VLOOKUP(#REF!,[1]Actividades!$B$35:$C$41,2,FALSE),IF(D897="INFRA",VLOOKUP(#REF!,[1]Actividades!$B$42:$C$44,2,FALSE),"")))),"")</f>
        <v/>
      </c>
      <c r="H897" s="3"/>
      <c r="I897" s="7" t="s">
        <v>1784</v>
      </c>
      <c r="J897" s="10" t="s">
        <v>663</v>
      </c>
      <c r="K897" s="10" t="s">
        <v>22</v>
      </c>
      <c r="L897" s="7" t="s">
        <v>68</v>
      </c>
      <c r="M897" s="7" t="s">
        <v>103</v>
      </c>
      <c r="N897" s="7" t="s">
        <v>466</v>
      </c>
      <c r="O897" s="7" t="s">
        <v>7</v>
      </c>
      <c r="P897" s="7" t="s">
        <v>6</v>
      </c>
      <c r="Q897" s="146">
        <v>70851000</v>
      </c>
      <c r="R897" s="35"/>
      <c r="S897" s="8"/>
      <c r="T897" s="8"/>
      <c r="U897" s="8"/>
      <c r="V897" s="35">
        <f t="shared" si="55"/>
        <v>70851000</v>
      </c>
      <c r="W897" s="35">
        <f t="shared" si="56"/>
        <v>70851000</v>
      </c>
      <c r="X897" s="26" t="s">
        <v>465</v>
      </c>
      <c r="Y897" s="10" t="s">
        <v>19</v>
      </c>
      <c r="Z897" s="147">
        <v>202300000000060</v>
      </c>
      <c r="AA897" s="147" t="s">
        <v>60</v>
      </c>
      <c r="AB897" s="10" t="str">
        <f t="shared" si="54"/>
        <v>3202038</v>
      </c>
      <c r="AC897" s="10"/>
      <c r="AD897" s="147" t="s">
        <v>134</v>
      </c>
      <c r="AE897" s="3"/>
      <c r="AF897" s="3"/>
      <c r="AG897" s="3"/>
      <c r="AH897" s="3"/>
      <c r="AI897" s="3"/>
      <c r="AJ897" s="3"/>
      <c r="AK897" s="3"/>
      <c r="AL897" s="3"/>
      <c r="AM897" s="3"/>
      <c r="AN897" s="3"/>
      <c r="AO897" s="3"/>
      <c r="AP897" s="3"/>
      <c r="AQ897" s="3"/>
      <c r="AR897" s="3"/>
    </row>
    <row r="898" spans="1:44" ht="51" customHeight="1" x14ac:dyDescent="0.3">
      <c r="A898" s="9" t="s">
        <v>0</v>
      </c>
      <c r="B898" s="9" t="e">
        <f>VLOOKUP(#REF!,[1]Dpto!$G$2:$I$1125,2,FALSE)</f>
        <v>#REF!</v>
      </c>
      <c r="C898" s="9" t="str">
        <f>VLOOKUP(X898,[1]Proyectos!$B$2:$D$3,3,FALSE)</f>
        <v>CONSER</v>
      </c>
      <c r="D898" s="9" t="e">
        <f>VLOOKUP(#REF!,[1]Proyectos!$D$6:$E$9,2,FALSE)</f>
        <v>#REF!</v>
      </c>
      <c r="E898" s="9" t="e">
        <f>VLOOKUP(#REF!,[1]Proyectos!$B$12:$C$22,2,FALSE)</f>
        <v>#REF!</v>
      </c>
      <c r="F898" s="9" t="e">
        <f>VLOOKUP(#REF!,[1]Indi!$B$9:$C$36,2,FALSE)</f>
        <v>#REF!</v>
      </c>
      <c r="G898" s="9" t="str">
        <f>+IFERROR(IF(D898="MISIONAL",VLOOKUP(#REF!,[1]Actividades!$B$12:$C$25,2,FALSE),IF(D898="TASAS",VLOOKUP(#REF!,[1]Actividades!$B$26:$C$34,2,FALSE),IF(D898="MIPG",VLOOKUP(#REF!,[1]Actividades!$B$35:$C$41,2,FALSE),IF(D898="INFRA",VLOOKUP(#REF!,[1]Actividades!$B$42:$C$44,2,FALSE),"")))),"")</f>
        <v/>
      </c>
      <c r="H898" s="3"/>
      <c r="I898" s="7" t="s">
        <v>1363</v>
      </c>
      <c r="J898" s="10" t="s">
        <v>663</v>
      </c>
      <c r="K898" s="10" t="s">
        <v>22</v>
      </c>
      <c r="L898" s="7" t="s">
        <v>68</v>
      </c>
      <c r="M898" s="7" t="s">
        <v>13</v>
      </c>
      <c r="N898" s="7" t="s">
        <v>467</v>
      </c>
      <c r="O898" s="7" t="s">
        <v>7</v>
      </c>
      <c r="P898" s="7" t="s">
        <v>6</v>
      </c>
      <c r="Q898" s="146">
        <v>50000000</v>
      </c>
      <c r="R898" s="35"/>
      <c r="S898" s="8"/>
      <c r="T898" s="8"/>
      <c r="U898" s="8"/>
      <c r="V898" s="35">
        <f t="shared" si="55"/>
        <v>50000000</v>
      </c>
      <c r="W898" s="35">
        <f t="shared" si="56"/>
        <v>50000000</v>
      </c>
      <c r="X898" s="26" t="s">
        <v>465</v>
      </c>
      <c r="Y898" s="10" t="s">
        <v>19</v>
      </c>
      <c r="Z898" s="147">
        <v>202300000000060</v>
      </c>
      <c r="AA898" s="147" t="s">
        <v>60</v>
      </c>
      <c r="AB898" s="10" t="str">
        <f t="shared" si="54"/>
        <v>3202038</v>
      </c>
      <c r="AC898" s="10"/>
      <c r="AD898" s="147" t="s">
        <v>134</v>
      </c>
      <c r="AE898" s="3"/>
      <c r="AF898" s="3"/>
      <c r="AG898" s="3"/>
      <c r="AH898" s="3"/>
      <c r="AI898" s="3"/>
      <c r="AJ898" s="3"/>
      <c r="AK898" s="3"/>
      <c r="AL898" s="3"/>
      <c r="AM898" s="3"/>
      <c r="AN898" s="3"/>
      <c r="AO898" s="3"/>
      <c r="AP898" s="3"/>
      <c r="AQ898" s="3"/>
      <c r="AR898" s="3"/>
    </row>
    <row r="899" spans="1:44" ht="51" customHeight="1" x14ac:dyDescent="0.3">
      <c r="A899" s="9" t="s">
        <v>0</v>
      </c>
      <c r="B899" s="9" t="e">
        <f>VLOOKUP(#REF!,[1]Dpto!$G$2:$I$1125,2,FALSE)</f>
        <v>#REF!</v>
      </c>
      <c r="C899" s="9" t="str">
        <f>VLOOKUP(X899,[1]Proyectos!$B$2:$D$3,3,FALSE)</f>
        <v>CONSER</v>
      </c>
      <c r="D899" s="9" t="e">
        <f>VLOOKUP(#REF!,[1]Proyectos!$D$6:$E$9,2,FALSE)</f>
        <v>#REF!</v>
      </c>
      <c r="E899" s="9" t="e">
        <f>VLOOKUP(#REF!,[1]Proyectos!$B$12:$C$22,2,FALSE)</f>
        <v>#REF!</v>
      </c>
      <c r="F899" s="9" t="e">
        <f>VLOOKUP(#REF!,[1]Indi!$B$9:$C$36,2,FALSE)</f>
        <v>#REF!</v>
      </c>
      <c r="G899" s="9" t="str">
        <f>+IFERROR(IF(D899="MISIONAL",VLOOKUP(#REF!,[1]Actividades!$B$12:$C$25,2,FALSE),IF(D899="TASAS",VLOOKUP(#REF!,[1]Actividades!$B$26:$C$34,2,FALSE),IF(D899="MIPG",VLOOKUP(#REF!,[1]Actividades!$B$35:$C$41,2,FALSE),IF(D899="INFRA",VLOOKUP(#REF!,[1]Actividades!$B$42:$C$44,2,FALSE),"")))),"")</f>
        <v/>
      </c>
      <c r="H899" s="3"/>
      <c r="I899" s="7" t="s">
        <v>1785</v>
      </c>
      <c r="J899" s="10" t="s">
        <v>663</v>
      </c>
      <c r="K899" s="10" t="s">
        <v>22</v>
      </c>
      <c r="L899" s="7" t="s">
        <v>68</v>
      </c>
      <c r="M899" s="7" t="s">
        <v>103</v>
      </c>
      <c r="N899" s="7" t="s">
        <v>466</v>
      </c>
      <c r="O899" s="7" t="s">
        <v>7</v>
      </c>
      <c r="P899" s="7" t="s">
        <v>6</v>
      </c>
      <c r="Q899" s="146">
        <v>73128000</v>
      </c>
      <c r="R899" s="35"/>
      <c r="S899" s="8"/>
      <c r="T899" s="8"/>
      <c r="U899" s="8"/>
      <c r="V899" s="35">
        <f t="shared" si="55"/>
        <v>73128000</v>
      </c>
      <c r="W899" s="35">
        <f t="shared" si="56"/>
        <v>73128000</v>
      </c>
      <c r="X899" s="26" t="s">
        <v>465</v>
      </c>
      <c r="Y899" s="10" t="s">
        <v>19</v>
      </c>
      <c r="Z899" s="147">
        <v>202300000000060</v>
      </c>
      <c r="AA899" s="147" t="s">
        <v>496</v>
      </c>
      <c r="AB899" s="10" t="str">
        <f t="shared" ref="AB899:AB962" si="57">MID(I899,SEARCH("-",I899)+1,SEARCH("-",I899,SEARCH("-",I899)+1)-SEARCH("-",I899)-1)</f>
        <v>3202056</v>
      </c>
      <c r="AC899" s="10"/>
      <c r="AD899" s="147" t="s">
        <v>129</v>
      </c>
      <c r="AE899" s="3"/>
      <c r="AF899" s="3"/>
      <c r="AG899" s="3"/>
      <c r="AH899" s="3"/>
      <c r="AI899" s="3"/>
      <c r="AJ899" s="3"/>
      <c r="AK899" s="3"/>
      <c r="AL899" s="3"/>
      <c r="AM899" s="3"/>
      <c r="AN899" s="3"/>
      <c r="AO899" s="3"/>
      <c r="AP899" s="3"/>
      <c r="AQ899" s="3"/>
      <c r="AR899" s="3"/>
    </row>
    <row r="900" spans="1:44" ht="51" customHeight="1" x14ac:dyDescent="0.3">
      <c r="A900" s="9" t="s">
        <v>0</v>
      </c>
      <c r="B900" s="9" t="e">
        <f>VLOOKUP(#REF!,[1]Dpto!$G$2:$I$1125,2,FALSE)</f>
        <v>#REF!</v>
      </c>
      <c r="C900" s="9" t="str">
        <f>VLOOKUP(X900,[1]Proyectos!$B$2:$D$3,3,FALSE)</f>
        <v>CONSER</v>
      </c>
      <c r="D900" s="9" t="e">
        <f>VLOOKUP(#REF!,[1]Proyectos!$D$6:$E$9,2,FALSE)</f>
        <v>#REF!</v>
      </c>
      <c r="E900" s="9" t="e">
        <f>VLOOKUP(#REF!,[1]Proyectos!$B$12:$C$22,2,FALSE)</f>
        <v>#REF!</v>
      </c>
      <c r="F900" s="9" t="e">
        <f>VLOOKUP(#REF!,[1]Indi!$B$9:$C$36,2,FALSE)</f>
        <v>#REF!</v>
      </c>
      <c r="G900" s="9" t="str">
        <f>+IFERROR(IF(D900="MISIONAL",VLOOKUP(#REF!,[1]Actividades!$B$12:$C$25,2,FALSE),IF(D900="TASAS",VLOOKUP(#REF!,[1]Actividades!$B$26:$C$34,2,FALSE),IF(D900="MIPG",VLOOKUP(#REF!,[1]Actividades!$B$35:$C$41,2,FALSE),IF(D900="INFRA",VLOOKUP(#REF!,[1]Actividades!$B$42:$C$44,2,FALSE),"")))),"")</f>
        <v/>
      </c>
      <c r="H900" s="3"/>
      <c r="I900" s="7" t="s">
        <v>1365</v>
      </c>
      <c r="J900" s="10" t="s">
        <v>663</v>
      </c>
      <c r="K900" s="10" t="s">
        <v>22</v>
      </c>
      <c r="L900" s="7" t="s">
        <v>68</v>
      </c>
      <c r="M900" s="7" t="s">
        <v>13</v>
      </c>
      <c r="N900" s="7" t="s">
        <v>467</v>
      </c>
      <c r="O900" s="7" t="s">
        <v>7</v>
      </c>
      <c r="P900" s="7" t="s">
        <v>6</v>
      </c>
      <c r="Q900" s="146">
        <v>39000000</v>
      </c>
      <c r="R900" s="35"/>
      <c r="S900" s="8"/>
      <c r="T900" s="8"/>
      <c r="U900" s="8"/>
      <c r="V900" s="35">
        <f t="shared" si="55"/>
        <v>39000000</v>
      </c>
      <c r="W900" s="35">
        <f t="shared" si="56"/>
        <v>39000000</v>
      </c>
      <c r="X900" s="26" t="s">
        <v>465</v>
      </c>
      <c r="Y900" s="10" t="s">
        <v>19</v>
      </c>
      <c r="Z900" s="147">
        <v>202300000000060</v>
      </c>
      <c r="AA900" s="147" t="s">
        <v>496</v>
      </c>
      <c r="AB900" s="10" t="str">
        <f t="shared" si="57"/>
        <v>3202056</v>
      </c>
      <c r="AC900" s="10"/>
      <c r="AD900" s="147" t="s">
        <v>129</v>
      </c>
      <c r="AE900" s="3"/>
      <c r="AF900" s="3"/>
      <c r="AG900" s="3"/>
      <c r="AH900" s="3"/>
      <c r="AI900" s="3"/>
      <c r="AJ900" s="3"/>
      <c r="AK900" s="3"/>
      <c r="AL900" s="3"/>
      <c r="AM900" s="3"/>
      <c r="AN900" s="3"/>
      <c r="AO900" s="3"/>
      <c r="AP900" s="3"/>
      <c r="AQ900" s="3"/>
      <c r="AR900" s="3"/>
    </row>
    <row r="901" spans="1:44" ht="51" customHeight="1" x14ac:dyDescent="0.3">
      <c r="A901" s="9" t="s">
        <v>0</v>
      </c>
      <c r="B901" s="9" t="e">
        <f>VLOOKUP(#REF!,[1]Dpto!$G$2:$I$1125,2,FALSE)</f>
        <v>#REF!</v>
      </c>
      <c r="C901" s="9" t="str">
        <f>VLOOKUP(X901,[1]Proyectos!$B$2:$D$3,3,FALSE)</f>
        <v>CONSER</v>
      </c>
      <c r="D901" s="9" t="e">
        <f>VLOOKUP(#REF!,[1]Proyectos!$D$6:$E$9,2,FALSE)</f>
        <v>#REF!</v>
      </c>
      <c r="E901" s="9" t="e">
        <f>VLOOKUP(#REF!,[1]Proyectos!$B$12:$C$22,2,FALSE)</f>
        <v>#REF!</v>
      </c>
      <c r="F901" s="9" t="e">
        <f>VLOOKUP(#REF!,[1]Indi!$B$9:$C$36,2,FALSE)</f>
        <v>#REF!</v>
      </c>
      <c r="G901" s="9" t="str">
        <f>+IFERROR(IF(D901="MISIONAL",VLOOKUP(#REF!,[1]Actividades!$B$12:$C$25,2,FALSE),IF(D901="TASAS",VLOOKUP(#REF!,[1]Actividades!$B$26:$C$34,2,FALSE),IF(D901="MIPG",VLOOKUP(#REF!,[1]Actividades!$B$35:$C$41,2,FALSE),IF(D901="INFRA",VLOOKUP(#REF!,[1]Actividades!$B$42:$C$44,2,FALSE),"")))),"")</f>
        <v/>
      </c>
      <c r="H901" s="3"/>
      <c r="I901" s="7" t="s">
        <v>1786</v>
      </c>
      <c r="J901" s="10" t="s">
        <v>663</v>
      </c>
      <c r="K901" s="10" t="s">
        <v>22</v>
      </c>
      <c r="L901" s="7" t="s">
        <v>68</v>
      </c>
      <c r="M901" s="7" t="s">
        <v>103</v>
      </c>
      <c r="N901" s="7" t="s">
        <v>466</v>
      </c>
      <c r="O901" s="7" t="s">
        <v>7</v>
      </c>
      <c r="P901" s="7" t="s">
        <v>6</v>
      </c>
      <c r="Q901" s="146">
        <v>88924000</v>
      </c>
      <c r="R901" s="35"/>
      <c r="S901" s="8"/>
      <c r="T901" s="8"/>
      <c r="U901" s="8"/>
      <c r="V901" s="35">
        <f t="shared" si="55"/>
        <v>88924000</v>
      </c>
      <c r="W901" s="35">
        <f t="shared" si="56"/>
        <v>88924000</v>
      </c>
      <c r="X901" s="26" t="s">
        <v>465</v>
      </c>
      <c r="Y901" s="10" t="s">
        <v>19</v>
      </c>
      <c r="Z901" s="147">
        <v>202300000000060</v>
      </c>
      <c r="AA901" s="147" t="s">
        <v>24</v>
      </c>
      <c r="AB901" s="10" t="str">
        <f t="shared" si="57"/>
        <v>3202060</v>
      </c>
      <c r="AC901" s="10"/>
      <c r="AD901" s="147" t="s">
        <v>126</v>
      </c>
      <c r="AE901" s="3"/>
      <c r="AF901" s="3"/>
      <c r="AG901" s="3"/>
      <c r="AH901" s="3"/>
      <c r="AI901" s="3"/>
      <c r="AJ901" s="3"/>
      <c r="AK901" s="3"/>
      <c r="AL901" s="3"/>
      <c r="AM901" s="3"/>
      <c r="AN901" s="3"/>
      <c r="AO901" s="3"/>
      <c r="AP901" s="3"/>
      <c r="AQ901" s="3"/>
      <c r="AR901" s="3"/>
    </row>
    <row r="902" spans="1:44" ht="51" customHeight="1" x14ac:dyDescent="0.3">
      <c r="A902" s="9" t="s">
        <v>0</v>
      </c>
      <c r="B902" s="9" t="e">
        <f>VLOOKUP(#REF!,[1]Dpto!$G$2:$I$1125,2,FALSE)</f>
        <v>#REF!</v>
      </c>
      <c r="C902" s="9" t="str">
        <f>VLOOKUP(X902,[1]Proyectos!$B$2:$D$3,3,FALSE)</f>
        <v>CONSER</v>
      </c>
      <c r="D902" s="9" t="e">
        <f>VLOOKUP(#REF!,[1]Proyectos!$D$6:$E$9,2,FALSE)</f>
        <v>#REF!</v>
      </c>
      <c r="E902" s="9" t="e">
        <f>VLOOKUP(#REF!,[1]Proyectos!$B$12:$C$22,2,FALSE)</f>
        <v>#REF!</v>
      </c>
      <c r="F902" s="9" t="e">
        <f>VLOOKUP(#REF!,[1]Indi!$B$9:$C$36,2,FALSE)</f>
        <v>#REF!</v>
      </c>
      <c r="G902" s="9" t="str">
        <f>+IFERROR(IF(D902="MISIONAL",VLOOKUP(#REF!,[1]Actividades!$B$12:$C$25,2,FALSE),IF(D902="TASAS",VLOOKUP(#REF!,[1]Actividades!$B$26:$C$34,2,FALSE),IF(D902="MIPG",VLOOKUP(#REF!,[1]Actividades!$B$35:$C$41,2,FALSE),IF(D902="INFRA",VLOOKUP(#REF!,[1]Actividades!$B$42:$C$44,2,FALSE),"")))),"")</f>
        <v/>
      </c>
      <c r="H902" s="3"/>
      <c r="I902" s="7" t="s">
        <v>1367</v>
      </c>
      <c r="J902" s="10" t="s">
        <v>663</v>
      </c>
      <c r="K902" s="10" t="s">
        <v>22</v>
      </c>
      <c r="L902" s="7" t="s">
        <v>68</v>
      </c>
      <c r="M902" s="7" t="s">
        <v>13</v>
      </c>
      <c r="N902" s="7" t="s">
        <v>467</v>
      </c>
      <c r="O902" s="7" t="s">
        <v>7</v>
      </c>
      <c r="P902" s="7" t="s">
        <v>6</v>
      </c>
      <c r="Q902" s="146">
        <v>309983724</v>
      </c>
      <c r="R902" s="35"/>
      <c r="S902" s="8"/>
      <c r="T902" s="8"/>
      <c r="U902" s="8"/>
      <c r="V902" s="35">
        <f t="shared" si="55"/>
        <v>309983724</v>
      </c>
      <c r="W902" s="35">
        <f t="shared" si="56"/>
        <v>309983724</v>
      </c>
      <c r="X902" s="26" t="s">
        <v>465</v>
      </c>
      <c r="Y902" s="10" t="s">
        <v>19</v>
      </c>
      <c r="Z902" s="147">
        <v>202300000000060</v>
      </c>
      <c r="AA902" s="147" t="s">
        <v>24</v>
      </c>
      <c r="AB902" s="10" t="str">
        <f t="shared" si="57"/>
        <v>3202060</v>
      </c>
      <c r="AC902" s="10"/>
      <c r="AD902" s="147" t="s">
        <v>126</v>
      </c>
      <c r="AE902" s="3"/>
      <c r="AF902" s="3"/>
      <c r="AG902" s="3"/>
      <c r="AH902" s="3"/>
      <c r="AI902" s="3"/>
      <c r="AJ902" s="3"/>
      <c r="AK902" s="3"/>
      <c r="AL902" s="3"/>
      <c r="AM902" s="3"/>
      <c r="AN902" s="3"/>
      <c r="AO902" s="3"/>
      <c r="AP902" s="3"/>
      <c r="AQ902" s="3"/>
      <c r="AR902" s="3"/>
    </row>
    <row r="903" spans="1:44" ht="51" customHeight="1" x14ac:dyDescent="0.3">
      <c r="A903" s="9" t="s">
        <v>0</v>
      </c>
      <c r="B903" s="9" t="e">
        <f>VLOOKUP(#REF!,[1]Dpto!$G$2:$I$1125,2,FALSE)</f>
        <v>#REF!</v>
      </c>
      <c r="C903" s="9" t="str">
        <f>VLOOKUP(X903,[1]Proyectos!$B$2:$D$3,3,FALSE)</f>
        <v>FORTA</v>
      </c>
      <c r="D903" s="9" t="e">
        <f>VLOOKUP(#REF!,[1]Proyectos!$D$6:$E$9,2,FALSE)</f>
        <v>#REF!</v>
      </c>
      <c r="E903" s="9" t="e">
        <f>VLOOKUP(#REF!,[1]Proyectos!$B$12:$C$22,2,FALSE)</f>
        <v>#REF!</v>
      </c>
      <c r="F903" s="9" t="e">
        <f>VLOOKUP(#REF!,[1]Indi!$B$9:$C$36,2,FALSE)</f>
        <v>#REF!</v>
      </c>
      <c r="G903" s="9" t="str">
        <f>+IFERROR(IF(D903="MISIONAL",VLOOKUP(#REF!,[1]Actividades!$B$12:$C$25,2,FALSE),IF(D903="TASAS",VLOOKUP(#REF!,[1]Actividades!$B$26:$C$34,2,FALSE),IF(D903="MIPG",VLOOKUP(#REF!,[1]Actividades!$B$35:$C$41,2,FALSE),IF(D903="INFRA",VLOOKUP(#REF!,[1]Actividades!$B$42:$C$44,2,FALSE),"")))),"")</f>
        <v/>
      </c>
      <c r="H903" s="3"/>
      <c r="I903" s="7" t="s">
        <v>1368</v>
      </c>
      <c r="J903" s="10" t="s">
        <v>663</v>
      </c>
      <c r="K903" s="10" t="s">
        <v>22</v>
      </c>
      <c r="L903" s="7" t="s">
        <v>68</v>
      </c>
      <c r="M903" s="7" t="s">
        <v>13</v>
      </c>
      <c r="N903" s="7" t="s">
        <v>467</v>
      </c>
      <c r="O903" s="7" t="s">
        <v>7</v>
      </c>
      <c r="P903" s="7" t="s">
        <v>6</v>
      </c>
      <c r="Q903" s="146">
        <v>7000000</v>
      </c>
      <c r="R903" s="35"/>
      <c r="S903" s="8"/>
      <c r="T903" s="8"/>
      <c r="U903" s="8"/>
      <c r="V903" s="35">
        <f t="shared" ref="V903:V966" si="58">+Q903-R903+S903</f>
        <v>7000000</v>
      </c>
      <c r="W903" s="35">
        <f t="shared" ref="W903:W966" si="59">+Q903-R903+S903-T903+U903</f>
        <v>7000000</v>
      </c>
      <c r="X903" s="26" t="s">
        <v>1483</v>
      </c>
      <c r="Y903" s="10" t="s">
        <v>4</v>
      </c>
      <c r="Z903" s="147">
        <v>202300000000304</v>
      </c>
      <c r="AA903" s="147" t="s">
        <v>12</v>
      </c>
      <c r="AB903" s="10" t="str">
        <f t="shared" si="57"/>
        <v>3299011</v>
      </c>
      <c r="AC903" s="10"/>
      <c r="AD903" s="147" t="s">
        <v>399</v>
      </c>
      <c r="AE903" s="3"/>
      <c r="AF903" s="3"/>
      <c r="AG903" s="3"/>
      <c r="AH903" s="3"/>
      <c r="AI903" s="3"/>
      <c r="AJ903" s="3"/>
      <c r="AK903" s="3"/>
      <c r="AL903" s="3"/>
      <c r="AM903" s="3"/>
      <c r="AN903" s="3"/>
      <c r="AO903" s="3"/>
      <c r="AP903" s="3"/>
      <c r="AQ903" s="3"/>
      <c r="AR903" s="3"/>
    </row>
    <row r="904" spans="1:44" ht="51" customHeight="1" x14ac:dyDescent="0.3">
      <c r="A904" s="9" t="s">
        <v>0</v>
      </c>
      <c r="B904" s="9" t="e">
        <f>VLOOKUP(#REF!,[1]Dpto!$G$2:$I$1125,2,FALSE)</f>
        <v>#REF!</v>
      </c>
      <c r="C904" s="9" t="str">
        <f>VLOOKUP(X904,[1]Proyectos!$B$2:$D$3,3,FALSE)</f>
        <v>CONSER</v>
      </c>
      <c r="D904" s="9" t="e">
        <f>VLOOKUP(#REF!,[1]Proyectos!$D$6:$E$9,2,FALSE)</f>
        <v>#REF!</v>
      </c>
      <c r="E904" s="9" t="e">
        <f>VLOOKUP(#REF!,[1]Proyectos!$B$12:$C$22,2,FALSE)</f>
        <v>#REF!</v>
      </c>
      <c r="F904" s="9" t="e">
        <f>VLOOKUP(#REF!,[1]Indi!$B$9:$C$36,2,FALSE)</f>
        <v>#REF!</v>
      </c>
      <c r="G904" s="9" t="str">
        <f>+IFERROR(IF(D904="MISIONAL",VLOOKUP(#REF!,[1]Actividades!$B$12:$C$25,2,FALSE),IF(D904="TASAS",VLOOKUP(#REF!,[1]Actividades!$B$26:$C$34,2,FALSE),IF(D904="MIPG",VLOOKUP(#REF!,[1]Actividades!$B$35:$C$41,2,FALSE),IF(D904="INFRA",VLOOKUP(#REF!,[1]Actividades!$B$42:$C$44,2,FALSE),"")))),"")</f>
        <v/>
      </c>
      <c r="H904" s="3"/>
      <c r="I904" s="7" t="s">
        <v>1787</v>
      </c>
      <c r="J904" s="10" t="s">
        <v>663</v>
      </c>
      <c r="K904" s="10" t="s">
        <v>22</v>
      </c>
      <c r="L904" s="7" t="s">
        <v>64</v>
      </c>
      <c r="M904" s="7" t="s">
        <v>103</v>
      </c>
      <c r="N904" s="7" t="s">
        <v>466</v>
      </c>
      <c r="O904" s="7" t="s">
        <v>7</v>
      </c>
      <c r="P904" s="7" t="s">
        <v>6</v>
      </c>
      <c r="Q904" s="146">
        <v>87078000</v>
      </c>
      <c r="R904" s="35"/>
      <c r="S904" s="8"/>
      <c r="T904" s="8"/>
      <c r="U904" s="8"/>
      <c r="V904" s="35">
        <f t="shared" si="58"/>
        <v>87078000</v>
      </c>
      <c r="W904" s="35">
        <f t="shared" si="59"/>
        <v>87078000</v>
      </c>
      <c r="X904" s="26" t="s">
        <v>465</v>
      </c>
      <c r="Y904" s="10" t="s">
        <v>19</v>
      </c>
      <c r="Z904" s="147">
        <v>202300000000060</v>
      </c>
      <c r="AA904" s="147" t="s">
        <v>30</v>
      </c>
      <c r="AB904" s="10" t="str">
        <f t="shared" si="57"/>
        <v>3202008</v>
      </c>
      <c r="AC904" s="10"/>
      <c r="AD904" s="147" t="s">
        <v>123</v>
      </c>
      <c r="AE904" s="3"/>
      <c r="AF904" s="3"/>
      <c r="AG904" s="3"/>
      <c r="AH904" s="3"/>
      <c r="AI904" s="3"/>
      <c r="AJ904" s="3"/>
      <c r="AK904" s="3"/>
      <c r="AL904" s="3"/>
      <c r="AM904" s="3"/>
      <c r="AN904" s="3"/>
      <c r="AO904" s="3"/>
      <c r="AP904" s="3"/>
      <c r="AQ904" s="3"/>
      <c r="AR904" s="3"/>
    </row>
    <row r="905" spans="1:44" ht="51" customHeight="1" x14ac:dyDescent="0.3">
      <c r="A905" s="9" t="s">
        <v>0</v>
      </c>
      <c r="B905" s="9" t="e">
        <f>VLOOKUP(#REF!,[1]Dpto!$G$2:$I$1125,2,FALSE)</f>
        <v>#REF!</v>
      </c>
      <c r="C905" s="9" t="str">
        <f>VLOOKUP(X905,[1]Proyectos!$B$2:$D$3,3,FALSE)</f>
        <v>CONSER</v>
      </c>
      <c r="D905" s="9" t="e">
        <f>VLOOKUP(#REF!,[1]Proyectos!$D$6:$E$9,2,FALSE)</f>
        <v>#REF!</v>
      </c>
      <c r="E905" s="9" t="e">
        <f>VLOOKUP(#REF!,[1]Proyectos!$B$12:$C$22,2,FALSE)</f>
        <v>#REF!</v>
      </c>
      <c r="F905" s="9" t="e">
        <f>VLOOKUP(#REF!,[1]Indi!$B$9:$C$36,2,FALSE)</f>
        <v>#REF!</v>
      </c>
      <c r="G905" s="9" t="str">
        <f>+IFERROR(IF(D905="MISIONAL",VLOOKUP(#REF!,[1]Actividades!$B$12:$C$25,2,FALSE),IF(D905="TASAS",VLOOKUP(#REF!,[1]Actividades!$B$26:$C$34,2,FALSE),IF(D905="MIPG",VLOOKUP(#REF!,[1]Actividades!$B$35:$C$41,2,FALSE),IF(D905="INFRA",VLOOKUP(#REF!,[1]Actividades!$B$42:$C$44,2,FALSE),"")))),"")</f>
        <v/>
      </c>
      <c r="H905" s="3"/>
      <c r="I905" s="7" t="s">
        <v>1788</v>
      </c>
      <c r="J905" s="10" t="s">
        <v>663</v>
      </c>
      <c r="K905" s="10" t="s">
        <v>22</v>
      </c>
      <c r="L905" s="7" t="s">
        <v>64</v>
      </c>
      <c r="M905" s="7" t="s">
        <v>103</v>
      </c>
      <c r="N905" s="7" t="s">
        <v>466</v>
      </c>
      <c r="O905" s="7" t="s">
        <v>7</v>
      </c>
      <c r="P905" s="7" t="s">
        <v>6</v>
      </c>
      <c r="Q905" s="146">
        <v>9280000</v>
      </c>
      <c r="R905" s="35"/>
      <c r="S905" s="8"/>
      <c r="T905" s="8"/>
      <c r="U905" s="8"/>
      <c r="V905" s="35">
        <f t="shared" si="58"/>
        <v>9280000</v>
      </c>
      <c r="W905" s="35">
        <f t="shared" si="59"/>
        <v>9280000</v>
      </c>
      <c r="X905" s="26" t="s">
        <v>465</v>
      </c>
      <c r="Y905" s="10" t="s">
        <v>19</v>
      </c>
      <c r="Z905" s="147">
        <v>202300000000060</v>
      </c>
      <c r="AA905" s="147" t="s">
        <v>30</v>
      </c>
      <c r="AB905" s="10" t="str">
        <f t="shared" si="57"/>
        <v>3202008</v>
      </c>
      <c r="AC905" s="10"/>
      <c r="AD905" s="147" t="s">
        <v>135</v>
      </c>
      <c r="AE905" s="3"/>
      <c r="AF905" s="3"/>
      <c r="AG905" s="3"/>
      <c r="AH905" s="3"/>
      <c r="AI905" s="3"/>
      <c r="AJ905" s="3"/>
      <c r="AK905" s="3"/>
      <c r="AL905" s="3"/>
      <c r="AM905" s="3"/>
      <c r="AN905" s="3"/>
      <c r="AO905" s="3"/>
      <c r="AP905" s="3"/>
      <c r="AQ905" s="3"/>
      <c r="AR905" s="3"/>
    </row>
    <row r="906" spans="1:44" ht="51" customHeight="1" x14ac:dyDescent="0.3">
      <c r="A906" s="9" t="s">
        <v>0</v>
      </c>
      <c r="B906" s="9" t="e">
        <f>VLOOKUP(#REF!,[1]Dpto!$G$2:$I$1125,2,FALSE)</f>
        <v>#REF!</v>
      </c>
      <c r="C906" s="9" t="str">
        <f>VLOOKUP(X906,[1]Proyectos!$B$2:$D$3,3,FALSE)</f>
        <v>CONSER</v>
      </c>
      <c r="D906" s="9" t="e">
        <f>VLOOKUP(#REF!,[1]Proyectos!$D$6:$E$9,2,FALSE)</f>
        <v>#REF!</v>
      </c>
      <c r="E906" s="9" t="e">
        <f>VLOOKUP(#REF!,[1]Proyectos!$B$12:$C$22,2,FALSE)</f>
        <v>#REF!</v>
      </c>
      <c r="F906" s="9" t="e">
        <f>VLOOKUP(#REF!,[1]Indi!$B$9:$C$36,2,FALSE)</f>
        <v>#REF!</v>
      </c>
      <c r="G906" s="9" t="str">
        <f>+IFERROR(IF(D906="MISIONAL",VLOOKUP(#REF!,[1]Actividades!$B$12:$C$25,2,FALSE),IF(D906="TASAS",VLOOKUP(#REF!,[1]Actividades!$B$26:$C$34,2,FALSE),IF(D906="MIPG",VLOOKUP(#REF!,[1]Actividades!$B$35:$C$41,2,FALSE),IF(D906="INFRA",VLOOKUP(#REF!,[1]Actividades!$B$42:$C$44,2,FALSE),"")))),"")</f>
        <v/>
      </c>
      <c r="H906" s="3"/>
      <c r="I906" s="7" t="s">
        <v>1371</v>
      </c>
      <c r="J906" s="10" t="s">
        <v>663</v>
      </c>
      <c r="K906" s="10" t="s">
        <v>22</v>
      </c>
      <c r="L906" s="7" t="s">
        <v>64</v>
      </c>
      <c r="M906" s="7" t="s">
        <v>13</v>
      </c>
      <c r="N906" s="7" t="s">
        <v>467</v>
      </c>
      <c r="O906" s="7" t="s">
        <v>7</v>
      </c>
      <c r="P906" s="7" t="s">
        <v>6</v>
      </c>
      <c r="Q906" s="146">
        <v>10044000</v>
      </c>
      <c r="R906" s="35"/>
      <c r="S906" s="8"/>
      <c r="T906" s="8"/>
      <c r="U906" s="8"/>
      <c r="V906" s="35">
        <f t="shared" si="58"/>
        <v>10044000</v>
      </c>
      <c r="W906" s="35">
        <f t="shared" si="59"/>
        <v>10044000</v>
      </c>
      <c r="X906" s="26" t="s">
        <v>465</v>
      </c>
      <c r="Y906" s="10" t="s">
        <v>19</v>
      </c>
      <c r="Z906" s="147">
        <v>202300000000060</v>
      </c>
      <c r="AA906" s="147" t="s">
        <v>30</v>
      </c>
      <c r="AB906" s="10" t="str">
        <f t="shared" si="57"/>
        <v>3202008</v>
      </c>
      <c r="AC906" s="10"/>
      <c r="AD906" s="147" t="s">
        <v>135</v>
      </c>
      <c r="AE906" s="3"/>
      <c r="AF906" s="3"/>
      <c r="AG906" s="3"/>
      <c r="AH906" s="3"/>
      <c r="AI906" s="3"/>
      <c r="AJ906" s="3"/>
      <c r="AK906" s="3"/>
      <c r="AL906" s="3"/>
      <c r="AM906" s="3"/>
      <c r="AN906" s="3"/>
      <c r="AO906" s="3"/>
      <c r="AP906" s="3"/>
      <c r="AQ906" s="3"/>
      <c r="AR906" s="3"/>
    </row>
    <row r="907" spans="1:44" ht="51" customHeight="1" x14ac:dyDescent="0.3">
      <c r="A907" s="9" t="s">
        <v>0</v>
      </c>
      <c r="B907" s="9" t="e">
        <f>VLOOKUP(#REF!,[1]Dpto!$G$2:$I$1125,2,FALSE)</f>
        <v>#REF!</v>
      </c>
      <c r="C907" s="9" t="str">
        <f>VLOOKUP(X907,[1]Proyectos!$B$2:$D$3,3,FALSE)</f>
        <v>CONSER</v>
      </c>
      <c r="D907" s="9" t="e">
        <f>VLOOKUP(#REF!,[1]Proyectos!$D$6:$E$9,2,FALSE)</f>
        <v>#REF!</v>
      </c>
      <c r="E907" s="9" t="e">
        <f>VLOOKUP(#REF!,[1]Proyectos!$B$12:$C$22,2,FALSE)</f>
        <v>#REF!</v>
      </c>
      <c r="F907" s="9" t="e">
        <f>VLOOKUP(#REF!,[1]Indi!$B$9:$C$36,2,FALSE)</f>
        <v>#REF!</v>
      </c>
      <c r="G907" s="9" t="str">
        <f>+IFERROR(IF(D907="MISIONAL",VLOOKUP(#REF!,[1]Actividades!$B$12:$C$25,2,FALSE),IF(D907="TASAS",VLOOKUP(#REF!,[1]Actividades!$B$26:$C$34,2,FALSE),IF(D907="MIPG",VLOOKUP(#REF!,[1]Actividades!$B$35:$C$41,2,FALSE),IF(D907="INFRA",VLOOKUP(#REF!,[1]Actividades!$B$42:$C$44,2,FALSE),"")))),"")</f>
        <v/>
      </c>
      <c r="H907" s="3"/>
      <c r="I907" s="7" t="s">
        <v>1372</v>
      </c>
      <c r="J907" s="10" t="s">
        <v>663</v>
      </c>
      <c r="K907" s="10" t="s">
        <v>22</v>
      </c>
      <c r="L907" s="7" t="s">
        <v>64</v>
      </c>
      <c r="M907" s="7" t="s">
        <v>8</v>
      </c>
      <c r="N907" s="7" t="s">
        <v>467</v>
      </c>
      <c r="O907" s="7" t="s">
        <v>7</v>
      </c>
      <c r="P907" s="7" t="s">
        <v>6</v>
      </c>
      <c r="Q907" s="146">
        <v>49760500</v>
      </c>
      <c r="R907" s="35"/>
      <c r="S907" s="8"/>
      <c r="T907" s="8"/>
      <c r="U907" s="8"/>
      <c r="V907" s="35">
        <f t="shared" si="58"/>
        <v>49760500</v>
      </c>
      <c r="W907" s="35">
        <f t="shared" si="59"/>
        <v>49760500</v>
      </c>
      <c r="X907" s="26" t="s">
        <v>465</v>
      </c>
      <c r="Y907" s="10" t="s">
        <v>19</v>
      </c>
      <c r="Z907" s="147">
        <v>202300000000060</v>
      </c>
      <c r="AA907" s="147" t="s">
        <v>30</v>
      </c>
      <c r="AB907" s="10" t="str">
        <f t="shared" si="57"/>
        <v>3202008</v>
      </c>
      <c r="AC907" s="10"/>
      <c r="AD907" s="147" t="s">
        <v>135</v>
      </c>
      <c r="AE907" s="3"/>
      <c r="AF907" s="3"/>
      <c r="AG907" s="3"/>
      <c r="AH907" s="3"/>
      <c r="AI907" s="3"/>
      <c r="AJ907" s="3"/>
      <c r="AK907" s="3"/>
      <c r="AL907" s="3"/>
      <c r="AM907" s="3"/>
      <c r="AN907" s="3"/>
      <c r="AO907" s="3"/>
      <c r="AP907" s="3"/>
      <c r="AQ907" s="3"/>
      <c r="AR907" s="3"/>
    </row>
    <row r="908" spans="1:44" ht="51" customHeight="1" x14ac:dyDescent="0.3">
      <c r="A908" s="9" t="s">
        <v>0</v>
      </c>
      <c r="B908" s="9" t="e">
        <f>VLOOKUP(#REF!,[1]Dpto!$G$2:$I$1125,2,FALSE)</f>
        <v>#REF!</v>
      </c>
      <c r="C908" s="9" t="str">
        <f>VLOOKUP(X908,[1]Proyectos!$B$2:$D$3,3,FALSE)</f>
        <v>CONSER</v>
      </c>
      <c r="D908" s="9" t="e">
        <f>VLOOKUP(#REF!,[1]Proyectos!$D$6:$E$9,2,FALSE)</f>
        <v>#REF!</v>
      </c>
      <c r="E908" s="9" t="e">
        <f>VLOOKUP(#REF!,[1]Proyectos!$B$12:$C$22,2,FALSE)</f>
        <v>#REF!</v>
      </c>
      <c r="F908" s="9" t="e">
        <f>VLOOKUP(#REF!,[1]Indi!$B$9:$C$36,2,FALSE)</f>
        <v>#REF!</v>
      </c>
      <c r="G908" s="9" t="str">
        <f>+IFERROR(IF(D908="MISIONAL",VLOOKUP(#REF!,[1]Actividades!$B$12:$C$25,2,FALSE),IF(D908="TASAS",VLOOKUP(#REF!,[1]Actividades!$B$26:$C$34,2,FALSE),IF(D908="MIPG",VLOOKUP(#REF!,[1]Actividades!$B$35:$C$41,2,FALSE),IF(D908="INFRA",VLOOKUP(#REF!,[1]Actividades!$B$42:$C$44,2,FALSE),"")))),"")</f>
        <v/>
      </c>
      <c r="H908" s="3"/>
      <c r="I908" s="7" t="s">
        <v>1373</v>
      </c>
      <c r="J908" s="10" t="s">
        <v>663</v>
      </c>
      <c r="K908" s="10" t="s">
        <v>22</v>
      </c>
      <c r="L908" s="7" t="s">
        <v>64</v>
      </c>
      <c r="M908" s="7" t="s">
        <v>13</v>
      </c>
      <c r="N908" s="7" t="s">
        <v>467</v>
      </c>
      <c r="O908" s="7" t="s">
        <v>7</v>
      </c>
      <c r="P908" s="7" t="s">
        <v>6</v>
      </c>
      <c r="Q908" s="146">
        <v>14280000</v>
      </c>
      <c r="R908" s="35"/>
      <c r="S908" s="8"/>
      <c r="T908" s="8"/>
      <c r="U908" s="8"/>
      <c r="V908" s="35">
        <f t="shared" si="58"/>
        <v>14280000</v>
      </c>
      <c r="W908" s="35">
        <f t="shared" si="59"/>
        <v>14280000</v>
      </c>
      <c r="X908" s="26" t="s">
        <v>465</v>
      </c>
      <c r="Y908" s="10" t="s">
        <v>19</v>
      </c>
      <c r="Z908" s="147">
        <v>202300000000060</v>
      </c>
      <c r="AA908" s="147" t="s">
        <v>30</v>
      </c>
      <c r="AB908" s="10" t="str">
        <f t="shared" si="57"/>
        <v>3202008</v>
      </c>
      <c r="AC908" s="10"/>
      <c r="AD908" s="147" t="s">
        <v>492</v>
      </c>
      <c r="AE908" s="3"/>
      <c r="AF908" s="3"/>
      <c r="AG908" s="3"/>
      <c r="AH908" s="3"/>
      <c r="AI908" s="3"/>
      <c r="AJ908" s="3"/>
      <c r="AK908" s="3"/>
      <c r="AL908" s="3"/>
      <c r="AM908" s="3"/>
      <c r="AN908" s="3"/>
      <c r="AO908" s="3"/>
      <c r="AP908" s="3"/>
      <c r="AQ908" s="3"/>
      <c r="AR908" s="3"/>
    </row>
    <row r="909" spans="1:44" ht="51" customHeight="1" x14ac:dyDescent="0.3">
      <c r="A909" s="9" t="s">
        <v>0</v>
      </c>
      <c r="B909" s="9" t="e">
        <f>VLOOKUP(#REF!,[1]Dpto!$G$2:$I$1125,2,FALSE)</f>
        <v>#REF!</v>
      </c>
      <c r="C909" s="9" t="str">
        <f>VLOOKUP(X909,[1]Proyectos!$B$2:$D$3,3,FALSE)</f>
        <v>CONSER</v>
      </c>
      <c r="D909" s="9" t="e">
        <f>VLOOKUP(#REF!,[1]Proyectos!$D$6:$E$9,2,FALSE)</f>
        <v>#REF!</v>
      </c>
      <c r="E909" s="9" t="e">
        <f>VLOOKUP(#REF!,[1]Proyectos!$B$12:$C$22,2,FALSE)</f>
        <v>#REF!</v>
      </c>
      <c r="F909" s="9" t="e">
        <f>VLOOKUP(#REF!,[1]Indi!$B$9:$C$36,2,FALSE)</f>
        <v>#REF!</v>
      </c>
      <c r="G909" s="9" t="str">
        <f>+IFERROR(IF(D909="MISIONAL",VLOOKUP(#REF!,[1]Actividades!$B$12:$C$25,2,FALSE),IF(D909="TASAS",VLOOKUP(#REF!,[1]Actividades!$B$26:$C$34,2,FALSE),IF(D909="MIPG",VLOOKUP(#REF!,[1]Actividades!$B$35:$C$41,2,FALSE),IF(D909="INFRA",VLOOKUP(#REF!,[1]Actividades!$B$42:$C$44,2,FALSE),"")))),"")</f>
        <v/>
      </c>
      <c r="H909" s="3"/>
      <c r="I909" s="7" t="s">
        <v>1374</v>
      </c>
      <c r="J909" s="10" t="s">
        <v>663</v>
      </c>
      <c r="K909" s="10" t="s">
        <v>22</v>
      </c>
      <c r="L909" s="7" t="s">
        <v>64</v>
      </c>
      <c r="M909" s="7" t="s">
        <v>8</v>
      </c>
      <c r="N909" s="7" t="s">
        <v>467</v>
      </c>
      <c r="O909" s="7" t="s">
        <v>7</v>
      </c>
      <c r="P909" s="7" t="s">
        <v>6</v>
      </c>
      <c r="Q909" s="146">
        <v>38080000</v>
      </c>
      <c r="R909" s="35"/>
      <c r="S909" s="8"/>
      <c r="T909" s="8"/>
      <c r="U909" s="8"/>
      <c r="V909" s="35">
        <f t="shared" si="58"/>
        <v>38080000</v>
      </c>
      <c r="W909" s="35">
        <f t="shared" si="59"/>
        <v>38080000</v>
      </c>
      <c r="X909" s="26" t="s">
        <v>465</v>
      </c>
      <c r="Y909" s="10" t="s">
        <v>19</v>
      </c>
      <c r="Z909" s="147">
        <v>202300000000060</v>
      </c>
      <c r="AA909" s="147" t="s">
        <v>30</v>
      </c>
      <c r="AB909" s="10" t="str">
        <f t="shared" si="57"/>
        <v>3202008</v>
      </c>
      <c r="AC909" s="10"/>
      <c r="AD909" s="147" t="s">
        <v>492</v>
      </c>
      <c r="AE909" s="3"/>
      <c r="AF909" s="3"/>
      <c r="AG909" s="3"/>
      <c r="AH909" s="3"/>
      <c r="AI909" s="3"/>
      <c r="AJ909" s="3"/>
      <c r="AK909" s="3"/>
      <c r="AL909" s="3"/>
      <c r="AM909" s="3"/>
      <c r="AN909" s="3"/>
      <c r="AO909" s="3"/>
      <c r="AP909" s="3"/>
      <c r="AQ909" s="3"/>
      <c r="AR909" s="3"/>
    </row>
    <row r="910" spans="1:44" ht="51" customHeight="1" x14ac:dyDescent="0.3">
      <c r="A910" s="9" t="s">
        <v>0</v>
      </c>
      <c r="B910" s="9" t="e">
        <f>VLOOKUP(#REF!,[1]Dpto!$G$2:$I$1125,2,FALSE)</f>
        <v>#REF!</v>
      </c>
      <c r="C910" s="9" t="str">
        <f>VLOOKUP(X910,[1]Proyectos!$B$2:$D$3,3,FALSE)</f>
        <v>CONSER</v>
      </c>
      <c r="D910" s="9" t="e">
        <f>VLOOKUP(#REF!,[1]Proyectos!$D$6:$E$9,2,FALSE)</f>
        <v>#REF!</v>
      </c>
      <c r="E910" s="9" t="e">
        <f>VLOOKUP(#REF!,[1]Proyectos!$B$12:$C$22,2,FALSE)</f>
        <v>#REF!</v>
      </c>
      <c r="F910" s="9" t="e">
        <f>VLOOKUP(#REF!,[1]Indi!$B$9:$C$36,2,FALSE)</f>
        <v>#REF!</v>
      </c>
      <c r="G910" s="9" t="str">
        <f>+IFERROR(IF(D910="MISIONAL",VLOOKUP(#REF!,[1]Actividades!$B$12:$C$25,2,FALSE),IF(D910="TASAS",VLOOKUP(#REF!,[1]Actividades!$B$26:$C$34,2,FALSE),IF(D910="MIPG",VLOOKUP(#REF!,[1]Actividades!$B$35:$C$41,2,FALSE),IF(D910="INFRA",VLOOKUP(#REF!,[1]Actividades!$B$42:$C$44,2,FALSE),"")))),"")</f>
        <v/>
      </c>
      <c r="H910" s="3"/>
      <c r="I910" s="7" t="s">
        <v>1789</v>
      </c>
      <c r="J910" s="10" t="s">
        <v>663</v>
      </c>
      <c r="K910" s="10" t="s">
        <v>22</v>
      </c>
      <c r="L910" s="7" t="s">
        <v>64</v>
      </c>
      <c r="M910" s="7" t="s">
        <v>103</v>
      </c>
      <c r="N910" s="7" t="s">
        <v>466</v>
      </c>
      <c r="O910" s="7" t="s">
        <v>7</v>
      </c>
      <c r="P910" s="7" t="s">
        <v>6</v>
      </c>
      <c r="Q910" s="146">
        <v>45426821</v>
      </c>
      <c r="R910" s="242">
        <f>5000000+2899214</f>
        <v>7899214</v>
      </c>
      <c r="S910" s="8"/>
      <c r="T910" s="8"/>
      <c r="U910" s="8"/>
      <c r="V910" s="35">
        <f t="shared" si="58"/>
        <v>37527607</v>
      </c>
      <c r="W910" s="35">
        <f t="shared" si="59"/>
        <v>37527607</v>
      </c>
      <c r="X910" s="26" t="s">
        <v>465</v>
      </c>
      <c r="Y910" s="10" t="s">
        <v>19</v>
      </c>
      <c r="Z910" s="147">
        <v>202300000000060</v>
      </c>
      <c r="AA910" s="147" t="s">
        <v>493</v>
      </c>
      <c r="AB910" s="10" t="str">
        <f t="shared" si="57"/>
        <v>3202032</v>
      </c>
      <c r="AC910" s="10"/>
      <c r="AD910" s="147" t="s">
        <v>128</v>
      </c>
      <c r="AE910" s="3"/>
      <c r="AF910" s="3"/>
      <c r="AG910" s="3"/>
      <c r="AH910" s="3"/>
      <c r="AI910" s="3"/>
      <c r="AJ910" s="3"/>
      <c r="AK910" s="3"/>
      <c r="AL910" s="3"/>
      <c r="AM910" s="3"/>
      <c r="AN910" s="3"/>
      <c r="AO910" s="3"/>
      <c r="AP910" s="3"/>
      <c r="AQ910" s="3"/>
      <c r="AR910" s="3"/>
    </row>
    <row r="911" spans="1:44" ht="51" customHeight="1" x14ac:dyDescent="0.3">
      <c r="A911" s="9" t="s">
        <v>0</v>
      </c>
      <c r="B911" s="9" t="e">
        <f>VLOOKUP(#REF!,[1]Dpto!$G$2:$I$1125,2,FALSE)</f>
        <v>#REF!</v>
      </c>
      <c r="C911" s="9" t="str">
        <f>VLOOKUP(X911,[1]Proyectos!$B$2:$D$3,3,FALSE)</f>
        <v>CONSER</v>
      </c>
      <c r="D911" s="9" t="e">
        <f>VLOOKUP(#REF!,[1]Proyectos!$D$6:$E$9,2,FALSE)</f>
        <v>#REF!</v>
      </c>
      <c r="E911" s="9" t="e">
        <f>VLOOKUP(#REF!,[1]Proyectos!$B$12:$C$22,2,FALSE)</f>
        <v>#REF!</v>
      </c>
      <c r="F911" s="9" t="e">
        <f>VLOOKUP(#REF!,[1]Indi!$B$9:$C$36,2,FALSE)</f>
        <v>#REF!</v>
      </c>
      <c r="G911" s="9" t="str">
        <f>+IFERROR(IF(D911="MISIONAL",VLOOKUP(#REF!,[1]Actividades!$B$12:$C$25,2,FALSE),IF(D911="TASAS",VLOOKUP(#REF!,[1]Actividades!$B$26:$C$34,2,FALSE),IF(D911="MIPG",VLOOKUP(#REF!,[1]Actividades!$B$35:$C$41,2,FALSE),IF(D911="INFRA",VLOOKUP(#REF!,[1]Actividades!$B$42:$C$44,2,FALSE),"")))),"")</f>
        <v/>
      </c>
      <c r="H911" s="3"/>
      <c r="I911" s="7" t="s">
        <v>1376</v>
      </c>
      <c r="J911" s="10" t="s">
        <v>663</v>
      </c>
      <c r="K911" s="10" t="s">
        <v>22</v>
      </c>
      <c r="L911" s="7" t="s">
        <v>64</v>
      </c>
      <c r="M911" s="7" t="s">
        <v>13</v>
      </c>
      <c r="N911" s="7" t="s">
        <v>467</v>
      </c>
      <c r="O911" s="7" t="s">
        <v>7</v>
      </c>
      <c r="P911" s="7" t="s">
        <v>6</v>
      </c>
      <c r="Q911" s="146">
        <v>91765958</v>
      </c>
      <c r="R911" s="242">
        <v>4065511</v>
      </c>
      <c r="S911" s="8"/>
      <c r="T911" s="8"/>
      <c r="U911" s="8"/>
      <c r="V911" s="35">
        <f t="shared" si="58"/>
        <v>87700447</v>
      </c>
      <c r="W911" s="35">
        <f t="shared" si="59"/>
        <v>87700447</v>
      </c>
      <c r="X911" s="26" t="s">
        <v>465</v>
      </c>
      <c r="Y911" s="10" t="s">
        <v>19</v>
      </c>
      <c r="Z911" s="147">
        <v>202300000000060</v>
      </c>
      <c r="AA911" s="147" t="s">
        <v>493</v>
      </c>
      <c r="AB911" s="10" t="str">
        <f t="shared" si="57"/>
        <v>3202032</v>
      </c>
      <c r="AC911" s="10"/>
      <c r="AD911" s="147" t="s">
        <v>128</v>
      </c>
      <c r="AE911" s="3"/>
      <c r="AF911" s="3"/>
      <c r="AG911" s="3"/>
      <c r="AH911" s="3"/>
      <c r="AI911" s="3"/>
      <c r="AJ911" s="3"/>
      <c r="AK911" s="3"/>
      <c r="AL911" s="3"/>
      <c r="AM911" s="3"/>
      <c r="AN911" s="3"/>
      <c r="AO911" s="3"/>
      <c r="AP911" s="3"/>
      <c r="AQ911" s="3"/>
      <c r="AR911" s="3"/>
    </row>
    <row r="912" spans="1:44" ht="51" customHeight="1" x14ac:dyDescent="0.3">
      <c r="A912" s="9" t="s">
        <v>0</v>
      </c>
      <c r="B912" s="9" t="e">
        <f>VLOOKUP(#REF!,[1]Dpto!$G$2:$I$1125,2,FALSE)</f>
        <v>#REF!</v>
      </c>
      <c r="C912" s="9" t="str">
        <f>VLOOKUP(X912,[1]Proyectos!$B$2:$D$3,3,FALSE)</f>
        <v>CONSER</v>
      </c>
      <c r="D912" s="9" t="e">
        <f>VLOOKUP(#REF!,[1]Proyectos!$D$6:$E$9,2,FALSE)</f>
        <v>#REF!</v>
      </c>
      <c r="E912" s="9" t="e">
        <f>VLOOKUP(#REF!,[1]Proyectos!$B$12:$C$22,2,FALSE)</f>
        <v>#REF!</v>
      </c>
      <c r="F912" s="9" t="e">
        <f>VLOOKUP(#REF!,[1]Indi!$B$9:$C$36,2,FALSE)</f>
        <v>#REF!</v>
      </c>
      <c r="G912" s="9" t="str">
        <f>+IFERROR(IF(D912="MISIONAL",VLOOKUP(#REF!,[1]Actividades!$B$12:$C$25,2,FALSE),IF(D912="TASAS",VLOOKUP(#REF!,[1]Actividades!$B$26:$C$34,2,FALSE),IF(D912="MIPG",VLOOKUP(#REF!,[1]Actividades!$B$35:$C$41,2,FALSE),IF(D912="INFRA",VLOOKUP(#REF!,[1]Actividades!$B$42:$C$44,2,FALSE),"")))),"")</f>
        <v/>
      </c>
      <c r="H912" s="3"/>
      <c r="I912" s="7" t="s">
        <v>1377</v>
      </c>
      <c r="J912" s="10" t="s">
        <v>663</v>
      </c>
      <c r="K912" s="10" t="s">
        <v>22</v>
      </c>
      <c r="L912" s="7" t="s">
        <v>64</v>
      </c>
      <c r="M912" s="7" t="s">
        <v>8</v>
      </c>
      <c r="N912" s="7" t="s">
        <v>467</v>
      </c>
      <c r="O912" s="7" t="s">
        <v>7</v>
      </c>
      <c r="P912" s="7" t="s">
        <v>6</v>
      </c>
      <c r="Q912" s="146">
        <v>97049082</v>
      </c>
      <c r="R912" s="242">
        <v>67200</v>
      </c>
      <c r="S912" s="8"/>
      <c r="T912" s="8"/>
      <c r="U912" s="8"/>
      <c r="V912" s="35">
        <f t="shared" si="58"/>
        <v>96981882</v>
      </c>
      <c r="W912" s="35">
        <f t="shared" si="59"/>
        <v>96981882</v>
      </c>
      <c r="X912" s="26" t="s">
        <v>465</v>
      </c>
      <c r="Y912" s="10" t="s">
        <v>19</v>
      </c>
      <c r="Z912" s="147">
        <v>202300000000060</v>
      </c>
      <c r="AA912" s="147" t="s">
        <v>493</v>
      </c>
      <c r="AB912" s="10" t="str">
        <f t="shared" si="57"/>
        <v>3202032</v>
      </c>
      <c r="AC912" s="10"/>
      <c r="AD912" s="147" t="s">
        <v>128</v>
      </c>
      <c r="AE912" s="3"/>
      <c r="AF912" s="3"/>
      <c r="AG912" s="3"/>
      <c r="AH912" s="3"/>
      <c r="AI912" s="3"/>
      <c r="AJ912" s="3"/>
      <c r="AK912" s="3"/>
      <c r="AL912" s="3"/>
      <c r="AM912" s="3"/>
      <c r="AN912" s="3"/>
      <c r="AO912" s="3"/>
      <c r="AP912" s="3"/>
      <c r="AQ912" s="3"/>
      <c r="AR912" s="3"/>
    </row>
    <row r="913" spans="1:44" ht="51" customHeight="1" x14ac:dyDescent="0.3">
      <c r="A913" s="9" t="s">
        <v>0</v>
      </c>
      <c r="B913" s="9" t="e">
        <f>VLOOKUP(#REF!,[1]Dpto!$G$2:$I$1125,2,FALSE)</f>
        <v>#REF!</v>
      </c>
      <c r="C913" s="9" t="str">
        <f>VLOOKUP(X913,[1]Proyectos!$B$2:$D$3,3,FALSE)</f>
        <v>CONSER</v>
      </c>
      <c r="D913" s="9" t="e">
        <f>VLOOKUP(#REF!,[1]Proyectos!$D$6:$E$9,2,FALSE)</f>
        <v>#REF!</v>
      </c>
      <c r="E913" s="9" t="e">
        <f>VLOOKUP(#REF!,[1]Proyectos!$B$12:$C$22,2,FALSE)</f>
        <v>#REF!</v>
      </c>
      <c r="F913" s="9" t="e">
        <f>VLOOKUP(#REF!,[1]Indi!$B$9:$C$36,2,FALSE)</f>
        <v>#REF!</v>
      </c>
      <c r="G913" s="9" t="str">
        <f>+IFERROR(IF(D913="MISIONAL",VLOOKUP(#REF!,[1]Actividades!$B$12:$C$25,2,FALSE),IF(D913="TASAS",VLOOKUP(#REF!,[1]Actividades!$B$26:$C$34,2,FALSE),IF(D913="MIPG",VLOOKUP(#REF!,[1]Actividades!$B$35:$C$41,2,FALSE),IF(D913="INFRA",VLOOKUP(#REF!,[1]Actividades!$B$42:$C$44,2,FALSE),"")))),"")</f>
        <v/>
      </c>
      <c r="H913" s="3"/>
      <c r="I913" s="7" t="s">
        <v>1790</v>
      </c>
      <c r="J913" s="10" t="s">
        <v>663</v>
      </c>
      <c r="K913" s="10" t="s">
        <v>22</v>
      </c>
      <c r="L913" s="7" t="s">
        <v>64</v>
      </c>
      <c r="M913" s="7" t="s">
        <v>103</v>
      </c>
      <c r="N913" s="7" t="s">
        <v>466</v>
      </c>
      <c r="O913" s="7" t="s">
        <v>7</v>
      </c>
      <c r="P913" s="7" t="s">
        <v>6</v>
      </c>
      <c r="Q913" s="146">
        <v>27610000</v>
      </c>
      <c r="R913" s="35"/>
      <c r="S913" s="8"/>
      <c r="T913" s="8"/>
      <c r="U913" s="8"/>
      <c r="V913" s="35">
        <f t="shared" si="58"/>
        <v>27610000</v>
      </c>
      <c r="W913" s="35">
        <f t="shared" si="59"/>
        <v>27610000</v>
      </c>
      <c r="X913" s="26" t="s">
        <v>465</v>
      </c>
      <c r="Y913" s="10" t="s">
        <v>19</v>
      </c>
      <c r="Z913" s="147">
        <v>202300000000060</v>
      </c>
      <c r="AA913" s="147" t="s">
        <v>60</v>
      </c>
      <c r="AB913" s="10" t="str">
        <f t="shared" si="57"/>
        <v>3202038</v>
      </c>
      <c r="AC913" s="10"/>
      <c r="AD913" s="147" t="s">
        <v>134</v>
      </c>
      <c r="AE913" s="3"/>
      <c r="AF913" s="3"/>
      <c r="AG913" s="3"/>
      <c r="AH913" s="3"/>
      <c r="AI913" s="3"/>
      <c r="AJ913" s="3"/>
      <c r="AK913" s="3"/>
      <c r="AL913" s="3"/>
      <c r="AM913" s="3"/>
      <c r="AN913" s="3"/>
      <c r="AO913" s="3"/>
      <c r="AP913" s="3"/>
      <c r="AQ913" s="3"/>
      <c r="AR913" s="3"/>
    </row>
    <row r="914" spans="1:44" ht="51" customHeight="1" x14ac:dyDescent="0.3">
      <c r="A914" s="9" t="s">
        <v>0</v>
      </c>
      <c r="B914" s="9" t="e">
        <f>VLOOKUP(#REF!,[1]Dpto!$G$2:$I$1125,2,FALSE)</f>
        <v>#REF!</v>
      </c>
      <c r="C914" s="9" t="str">
        <f>VLOOKUP(X914,[1]Proyectos!$B$2:$D$3,3,FALSE)</f>
        <v>CONSER</v>
      </c>
      <c r="D914" s="9" t="e">
        <f>VLOOKUP(#REF!,[1]Proyectos!$D$6:$E$9,2,FALSE)</f>
        <v>#REF!</v>
      </c>
      <c r="E914" s="9" t="e">
        <f>VLOOKUP(#REF!,[1]Proyectos!$B$12:$C$22,2,FALSE)</f>
        <v>#REF!</v>
      </c>
      <c r="F914" s="9" t="e">
        <f>VLOOKUP(#REF!,[1]Indi!$B$9:$C$36,2,FALSE)</f>
        <v>#REF!</v>
      </c>
      <c r="G914" s="9" t="str">
        <f>+IFERROR(IF(D914="MISIONAL",VLOOKUP(#REF!,[1]Actividades!$B$12:$C$25,2,FALSE),IF(D914="TASAS",VLOOKUP(#REF!,[1]Actividades!$B$26:$C$34,2,FALSE),IF(D914="MIPG",VLOOKUP(#REF!,[1]Actividades!$B$35:$C$41,2,FALSE),IF(D914="INFRA",VLOOKUP(#REF!,[1]Actividades!$B$42:$C$44,2,FALSE),"")))),"")</f>
        <v/>
      </c>
      <c r="H914" s="3"/>
      <c r="I914" s="7" t="s">
        <v>1379</v>
      </c>
      <c r="J914" s="10" t="s">
        <v>663</v>
      </c>
      <c r="K914" s="10" t="s">
        <v>22</v>
      </c>
      <c r="L914" s="7" t="s">
        <v>64</v>
      </c>
      <c r="M914" s="7" t="s">
        <v>13</v>
      </c>
      <c r="N914" s="7" t="s">
        <v>467</v>
      </c>
      <c r="O914" s="7" t="s">
        <v>7</v>
      </c>
      <c r="P914" s="7" t="s">
        <v>6</v>
      </c>
      <c r="Q914" s="146">
        <v>31942043</v>
      </c>
      <c r="R914" s="35"/>
      <c r="S914" s="8"/>
      <c r="T914" s="8"/>
      <c r="U914" s="8"/>
      <c r="V914" s="35">
        <f t="shared" si="58"/>
        <v>31942043</v>
      </c>
      <c r="W914" s="35">
        <f t="shared" si="59"/>
        <v>31942043</v>
      </c>
      <c r="X914" s="26" t="s">
        <v>465</v>
      </c>
      <c r="Y914" s="10" t="s">
        <v>19</v>
      </c>
      <c r="Z914" s="147">
        <v>202300000000060</v>
      </c>
      <c r="AA914" s="147" t="s">
        <v>60</v>
      </c>
      <c r="AB914" s="10" t="str">
        <f t="shared" si="57"/>
        <v>3202038</v>
      </c>
      <c r="AC914" s="10"/>
      <c r="AD914" s="147" t="s">
        <v>134</v>
      </c>
      <c r="AE914" s="3"/>
      <c r="AF914" s="3"/>
      <c r="AG914" s="3"/>
      <c r="AH914" s="3"/>
      <c r="AI914" s="3"/>
      <c r="AJ914" s="3"/>
      <c r="AK914" s="3"/>
      <c r="AL914" s="3"/>
      <c r="AM914" s="3"/>
      <c r="AN914" s="3"/>
      <c r="AO914" s="3"/>
      <c r="AP914" s="3"/>
      <c r="AQ914" s="3"/>
      <c r="AR914" s="3"/>
    </row>
    <row r="915" spans="1:44" ht="51" customHeight="1" x14ac:dyDescent="0.3">
      <c r="A915" s="9" t="s">
        <v>0</v>
      </c>
      <c r="B915" s="9" t="e">
        <f>VLOOKUP(#REF!,[1]Dpto!$G$2:$I$1125,2,FALSE)</f>
        <v>#REF!</v>
      </c>
      <c r="C915" s="9" t="str">
        <f>VLOOKUP(X915,[1]Proyectos!$B$2:$D$3,3,FALSE)</f>
        <v>CONSER</v>
      </c>
      <c r="D915" s="9" t="e">
        <f>VLOOKUP(#REF!,[1]Proyectos!$D$6:$E$9,2,FALSE)</f>
        <v>#REF!</v>
      </c>
      <c r="E915" s="9" t="e">
        <f>VLOOKUP(#REF!,[1]Proyectos!$B$12:$C$22,2,FALSE)</f>
        <v>#REF!</v>
      </c>
      <c r="F915" s="9" t="e">
        <f>VLOOKUP(#REF!,[1]Indi!$B$9:$C$36,2,FALSE)</f>
        <v>#REF!</v>
      </c>
      <c r="G915" s="9" t="str">
        <f>+IFERROR(IF(D915="MISIONAL",VLOOKUP(#REF!,[1]Actividades!$B$12:$C$25,2,FALSE),IF(D915="TASAS",VLOOKUP(#REF!,[1]Actividades!$B$26:$C$34,2,FALSE),IF(D915="MIPG",VLOOKUP(#REF!,[1]Actividades!$B$35:$C$41,2,FALSE),IF(D915="INFRA",VLOOKUP(#REF!,[1]Actividades!$B$42:$C$44,2,FALSE),"")))),"")</f>
        <v/>
      </c>
      <c r="H915" s="3"/>
      <c r="I915" s="7" t="s">
        <v>1380</v>
      </c>
      <c r="J915" s="10" t="s">
        <v>663</v>
      </c>
      <c r="K915" s="10" t="s">
        <v>22</v>
      </c>
      <c r="L915" s="7" t="s">
        <v>64</v>
      </c>
      <c r="M915" s="7" t="s">
        <v>8</v>
      </c>
      <c r="N915" s="7" t="s">
        <v>467</v>
      </c>
      <c r="O915" s="7" t="s">
        <v>7</v>
      </c>
      <c r="P915" s="7" t="s">
        <v>6</v>
      </c>
      <c r="Q915" s="146">
        <v>23800000</v>
      </c>
      <c r="R915" s="35"/>
      <c r="S915" s="8"/>
      <c r="T915" s="8"/>
      <c r="U915" s="8"/>
      <c r="V915" s="35">
        <f t="shared" si="58"/>
        <v>23800000</v>
      </c>
      <c r="W915" s="35">
        <f t="shared" si="59"/>
        <v>23800000</v>
      </c>
      <c r="X915" s="26" t="s">
        <v>465</v>
      </c>
      <c r="Y915" s="10" t="s">
        <v>19</v>
      </c>
      <c r="Z915" s="147">
        <v>202300000000060</v>
      </c>
      <c r="AA915" s="147" t="s">
        <v>17</v>
      </c>
      <c r="AB915" s="10" t="str">
        <f t="shared" si="57"/>
        <v>3202052</v>
      </c>
      <c r="AC915" s="10"/>
      <c r="AD915" s="147" t="s">
        <v>495</v>
      </c>
      <c r="AE915" s="3"/>
      <c r="AF915" s="3"/>
      <c r="AG915" s="3"/>
      <c r="AH915" s="3"/>
      <c r="AI915" s="3"/>
      <c r="AJ915" s="3"/>
      <c r="AK915" s="3"/>
      <c r="AL915" s="3"/>
      <c r="AM915" s="3"/>
      <c r="AN915" s="3"/>
      <c r="AO915" s="3"/>
      <c r="AP915" s="3"/>
      <c r="AQ915" s="3"/>
      <c r="AR915" s="3"/>
    </row>
    <row r="916" spans="1:44" ht="51" customHeight="1" x14ac:dyDescent="0.3">
      <c r="A916" s="9" t="s">
        <v>0</v>
      </c>
      <c r="B916" s="9" t="e">
        <f>VLOOKUP(#REF!,[1]Dpto!$G$2:$I$1125,2,FALSE)</f>
        <v>#REF!</v>
      </c>
      <c r="C916" s="9" t="str">
        <f>VLOOKUP(X916,[1]Proyectos!$B$2:$D$3,3,FALSE)</f>
        <v>CONSER</v>
      </c>
      <c r="D916" s="9" t="e">
        <f>VLOOKUP(#REF!,[1]Proyectos!$D$6:$E$9,2,FALSE)</f>
        <v>#REF!</v>
      </c>
      <c r="E916" s="9" t="e">
        <f>VLOOKUP(#REF!,[1]Proyectos!$B$12:$C$22,2,FALSE)</f>
        <v>#REF!</v>
      </c>
      <c r="F916" s="9" t="e">
        <f>VLOOKUP(#REF!,[1]Indi!$B$9:$C$36,2,FALSE)</f>
        <v>#REF!</v>
      </c>
      <c r="G916" s="9" t="str">
        <f>+IFERROR(IF(D916="MISIONAL",VLOOKUP(#REF!,[1]Actividades!$B$12:$C$25,2,FALSE),IF(D916="TASAS",VLOOKUP(#REF!,[1]Actividades!$B$26:$C$34,2,FALSE),IF(D916="MIPG",VLOOKUP(#REF!,[1]Actividades!$B$35:$C$41,2,FALSE),IF(D916="INFRA",VLOOKUP(#REF!,[1]Actividades!$B$42:$C$44,2,FALSE),"")))),"")</f>
        <v/>
      </c>
      <c r="H916" s="3"/>
      <c r="I916" s="7" t="s">
        <v>1381</v>
      </c>
      <c r="J916" s="10" t="s">
        <v>663</v>
      </c>
      <c r="K916" s="10" t="s">
        <v>22</v>
      </c>
      <c r="L916" s="7" t="s">
        <v>64</v>
      </c>
      <c r="M916" s="7" t="s">
        <v>13</v>
      </c>
      <c r="N916" s="7" t="s">
        <v>467</v>
      </c>
      <c r="O916" s="7" t="s">
        <v>7</v>
      </c>
      <c r="P916" s="7" t="s">
        <v>6</v>
      </c>
      <c r="Q916" s="146">
        <v>12981000</v>
      </c>
      <c r="R916" s="35"/>
      <c r="S916" s="8"/>
      <c r="T916" s="8"/>
      <c r="U916" s="8"/>
      <c r="V916" s="35">
        <f t="shared" si="58"/>
        <v>12981000</v>
      </c>
      <c r="W916" s="35">
        <f t="shared" si="59"/>
        <v>12981000</v>
      </c>
      <c r="X916" s="26" t="s">
        <v>465</v>
      </c>
      <c r="Y916" s="10" t="s">
        <v>19</v>
      </c>
      <c r="Z916" s="147">
        <v>202300000000060</v>
      </c>
      <c r="AA916" s="147" t="s">
        <v>496</v>
      </c>
      <c r="AB916" s="10" t="str">
        <f t="shared" si="57"/>
        <v>3202056</v>
      </c>
      <c r="AC916" s="10"/>
      <c r="AD916" s="147" t="s">
        <v>129</v>
      </c>
      <c r="AE916" s="3"/>
      <c r="AF916" s="3"/>
      <c r="AG916" s="3"/>
      <c r="AH916" s="3"/>
      <c r="AI916" s="3"/>
      <c r="AJ916" s="3"/>
      <c r="AK916" s="3"/>
      <c r="AL916" s="3"/>
      <c r="AM916" s="3"/>
      <c r="AN916" s="3"/>
      <c r="AO916" s="3"/>
      <c r="AP916" s="3"/>
      <c r="AQ916" s="3"/>
      <c r="AR916" s="3"/>
    </row>
    <row r="917" spans="1:44" ht="51" customHeight="1" x14ac:dyDescent="0.3">
      <c r="A917" s="9" t="s">
        <v>0</v>
      </c>
      <c r="B917" s="9" t="e">
        <f>VLOOKUP(#REF!,[1]Dpto!$G$2:$I$1125,2,FALSE)</f>
        <v>#REF!</v>
      </c>
      <c r="C917" s="9" t="str">
        <f>VLOOKUP(X917,[1]Proyectos!$B$2:$D$3,3,FALSE)</f>
        <v>CONSER</v>
      </c>
      <c r="D917" s="9" t="e">
        <f>VLOOKUP(#REF!,[1]Proyectos!$D$6:$E$9,2,FALSE)</f>
        <v>#REF!</v>
      </c>
      <c r="E917" s="9" t="e">
        <f>VLOOKUP(#REF!,[1]Proyectos!$B$12:$C$22,2,FALSE)</f>
        <v>#REF!</v>
      </c>
      <c r="F917" s="9" t="e">
        <f>VLOOKUP(#REF!,[1]Indi!$B$9:$C$36,2,FALSE)</f>
        <v>#REF!</v>
      </c>
      <c r="G917" s="9" t="str">
        <f>+IFERROR(IF(D917="MISIONAL",VLOOKUP(#REF!,[1]Actividades!$B$12:$C$25,2,FALSE),IF(D917="TASAS",VLOOKUP(#REF!,[1]Actividades!$B$26:$C$34,2,FALSE),IF(D917="MIPG",VLOOKUP(#REF!,[1]Actividades!$B$35:$C$41,2,FALSE),IF(D917="INFRA",VLOOKUP(#REF!,[1]Actividades!$B$42:$C$44,2,FALSE),"")))),"")</f>
        <v/>
      </c>
      <c r="H917" s="3"/>
      <c r="I917" s="7" t="s">
        <v>1382</v>
      </c>
      <c r="J917" s="10" t="s">
        <v>663</v>
      </c>
      <c r="K917" s="10" t="s">
        <v>22</v>
      </c>
      <c r="L917" s="7" t="s">
        <v>64</v>
      </c>
      <c r="M917" s="7" t="s">
        <v>8</v>
      </c>
      <c r="N917" s="7" t="s">
        <v>467</v>
      </c>
      <c r="O917" s="7" t="s">
        <v>7</v>
      </c>
      <c r="P917" s="7" t="s">
        <v>6</v>
      </c>
      <c r="Q917" s="146">
        <v>34616000</v>
      </c>
      <c r="R917" s="35"/>
      <c r="S917" s="8"/>
      <c r="T917" s="8"/>
      <c r="U917" s="8"/>
      <c r="V917" s="35">
        <f t="shared" si="58"/>
        <v>34616000</v>
      </c>
      <c r="W917" s="35">
        <f t="shared" si="59"/>
        <v>34616000</v>
      </c>
      <c r="X917" s="26" t="s">
        <v>465</v>
      </c>
      <c r="Y917" s="10" t="s">
        <v>19</v>
      </c>
      <c r="Z917" s="147">
        <v>202300000000060</v>
      </c>
      <c r="AA917" s="147" t="s">
        <v>496</v>
      </c>
      <c r="AB917" s="10" t="str">
        <f t="shared" si="57"/>
        <v>3202056</v>
      </c>
      <c r="AC917" s="10"/>
      <c r="AD917" s="147" t="s">
        <v>129</v>
      </c>
      <c r="AE917" s="3"/>
      <c r="AF917" s="3"/>
      <c r="AG917" s="3"/>
      <c r="AH917" s="3"/>
      <c r="AI917" s="3"/>
      <c r="AJ917" s="3"/>
      <c r="AK917" s="3"/>
      <c r="AL917" s="3"/>
      <c r="AM917" s="3"/>
      <c r="AN917" s="3"/>
      <c r="AO917" s="3"/>
      <c r="AP917" s="3"/>
      <c r="AQ917" s="3"/>
      <c r="AR917" s="3"/>
    </row>
    <row r="918" spans="1:44" ht="51" customHeight="1" x14ac:dyDescent="0.3">
      <c r="A918" s="9" t="s">
        <v>0</v>
      </c>
      <c r="B918" s="9" t="e">
        <f>VLOOKUP(#REF!,[1]Dpto!$G$2:$I$1125,2,FALSE)</f>
        <v>#REF!</v>
      </c>
      <c r="C918" s="9" t="str">
        <f>VLOOKUP(X918,[1]Proyectos!$B$2:$D$3,3,FALSE)</f>
        <v>CONSER</v>
      </c>
      <c r="D918" s="9" t="e">
        <f>VLOOKUP(#REF!,[1]Proyectos!$D$6:$E$9,2,FALSE)</f>
        <v>#REF!</v>
      </c>
      <c r="E918" s="9" t="e">
        <f>VLOOKUP(#REF!,[1]Proyectos!$B$12:$C$22,2,FALSE)</f>
        <v>#REF!</v>
      </c>
      <c r="F918" s="9" t="e">
        <f>VLOOKUP(#REF!,[1]Indi!$B$9:$C$36,2,FALSE)</f>
        <v>#REF!</v>
      </c>
      <c r="G918" s="9" t="str">
        <f>+IFERROR(IF(D918="MISIONAL",VLOOKUP(#REF!,[1]Actividades!$B$12:$C$25,2,FALSE),IF(D918="TASAS",VLOOKUP(#REF!,[1]Actividades!$B$26:$C$34,2,FALSE),IF(D918="MIPG",VLOOKUP(#REF!,[1]Actividades!$B$35:$C$41,2,FALSE),IF(D918="INFRA",VLOOKUP(#REF!,[1]Actividades!$B$42:$C$44,2,FALSE),"")))),"")</f>
        <v/>
      </c>
      <c r="H918" s="3"/>
      <c r="I918" s="7" t="s">
        <v>1791</v>
      </c>
      <c r="J918" s="10" t="s">
        <v>663</v>
      </c>
      <c r="K918" s="10" t="s">
        <v>22</v>
      </c>
      <c r="L918" s="7" t="s">
        <v>64</v>
      </c>
      <c r="M918" s="7" t="s">
        <v>103</v>
      </c>
      <c r="N918" s="7" t="s">
        <v>466</v>
      </c>
      <c r="O918" s="7" t="s">
        <v>7</v>
      </c>
      <c r="P918" s="7" t="s">
        <v>6</v>
      </c>
      <c r="Q918" s="146">
        <v>81619000</v>
      </c>
      <c r="R918" s="35"/>
      <c r="S918" s="8"/>
      <c r="T918" s="8"/>
      <c r="U918" s="8"/>
      <c r="V918" s="35">
        <f t="shared" si="58"/>
        <v>81619000</v>
      </c>
      <c r="W918" s="35">
        <f t="shared" si="59"/>
        <v>81619000</v>
      </c>
      <c r="X918" s="26" t="s">
        <v>465</v>
      </c>
      <c r="Y918" s="10" t="s">
        <v>19</v>
      </c>
      <c r="Z918" s="147">
        <v>202300000000060</v>
      </c>
      <c r="AA918" s="147" t="s">
        <v>24</v>
      </c>
      <c r="AB918" s="10" t="str">
        <f t="shared" si="57"/>
        <v>3202060</v>
      </c>
      <c r="AC918" s="10"/>
      <c r="AD918" s="147" t="s">
        <v>126</v>
      </c>
      <c r="AE918" s="3"/>
      <c r="AF918" s="3"/>
      <c r="AG918" s="3"/>
      <c r="AH918" s="3"/>
      <c r="AI918" s="3"/>
      <c r="AJ918" s="3"/>
      <c r="AK918" s="3"/>
      <c r="AL918" s="3"/>
      <c r="AM918" s="3"/>
      <c r="AN918" s="3"/>
      <c r="AO918" s="3"/>
      <c r="AP918" s="3"/>
      <c r="AQ918" s="3"/>
      <c r="AR918" s="3"/>
    </row>
    <row r="919" spans="1:44" ht="51" customHeight="1" x14ac:dyDescent="0.3">
      <c r="A919" s="9" t="s">
        <v>0</v>
      </c>
      <c r="B919" s="9" t="e">
        <f>VLOOKUP(#REF!,[1]Dpto!$G$2:$I$1125,2,FALSE)</f>
        <v>#REF!</v>
      </c>
      <c r="C919" s="9" t="str">
        <f>VLOOKUP(X919,[1]Proyectos!$B$2:$D$3,3,FALSE)</f>
        <v>CONSER</v>
      </c>
      <c r="D919" s="9" t="e">
        <f>VLOOKUP(#REF!,[1]Proyectos!$D$6:$E$9,2,FALSE)</f>
        <v>#REF!</v>
      </c>
      <c r="E919" s="9" t="e">
        <f>VLOOKUP(#REF!,[1]Proyectos!$B$12:$C$22,2,FALSE)</f>
        <v>#REF!</v>
      </c>
      <c r="F919" s="9" t="e">
        <f>VLOOKUP(#REF!,[1]Indi!$B$9:$C$36,2,FALSE)</f>
        <v>#REF!</v>
      </c>
      <c r="G919" s="9" t="str">
        <f>+IFERROR(IF(D919="MISIONAL",VLOOKUP(#REF!,[1]Actividades!$B$12:$C$25,2,FALSE),IF(D919="TASAS",VLOOKUP(#REF!,[1]Actividades!$B$26:$C$34,2,FALSE),IF(D919="MIPG",VLOOKUP(#REF!,[1]Actividades!$B$35:$C$41,2,FALSE),IF(D919="INFRA",VLOOKUP(#REF!,[1]Actividades!$B$42:$C$44,2,FALSE),"")))),"")</f>
        <v/>
      </c>
      <c r="H919" s="3"/>
      <c r="I919" s="7" t="s">
        <v>1384</v>
      </c>
      <c r="J919" s="10" t="s">
        <v>663</v>
      </c>
      <c r="K919" s="10" t="s">
        <v>22</v>
      </c>
      <c r="L919" s="7" t="s">
        <v>64</v>
      </c>
      <c r="M919" s="7" t="s">
        <v>13</v>
      </c>
      <c r="N919" s="7" t="s">
        <v>467</v>
      </c>
      <c r="O919" s="7" t="s">
        <v>7</v>
      </c>
      <c r="P919" s="7" t="s">
        <v>6</v>
      </c>
      <c r="Q919" s="146">
        <v>79337596</v>
      </c>
      <c r="R919" s="35"/>
      <c r="S919" s="8"/>
      <c r="T919" s="8"/>
      <c r="U919" s="8"/>
      <c r="V919" s="35">
        <f t="shared" si="58"/>
        <v>79337596</v>
      </c>
      <c r="W919" s="35">
        <f t="shared" si="59"/>
        <v>79337596</v>
      </c>
      <c r="X919" s="26" t="s">
        <v>465</v>
      </c>
      <c r="Y919" s="10" t="s">
        <v>19</v>
      </c>
      <c r="Z919" s="147">
        <v>202300000000060</v>
      </c>
      <c r="AA919" s="147" t="s">
        <v>24</v>
      </c>
      <c r="AB919" s="10" t="str">
        <f t="shared" si="57"/>
        <v>3202060</v>
      </c>
      <c r="AC919" s="10"/>
      <c r="AD919" s="147" t="s">
        <v>126</v>
      </c>
      <c r="AE919" s="3"/>
      <c r="AF919" s="3"/>
      <c r="AG919" s="3"/>
      <c r="AH919" s="3"/>
      <c r="AI919" s="3"/>
      <c r="AJ919" s="3"/>
      <c r="AK919" s="3"/>
      <c r="AL919" s="3"/>
      <c r="AM919" s="3"/>
      <c r="AN919" s="3"/>
      <c r="AO919" s="3"/>
      <c r="AP919" s="3"/>
      <c r="AQ919" s="3"/>
      <c r="AR919" s="3"/>
    </row>
    <row r="920" spans="1:44" ht="51" customHeight="1" x14ac:dyDescent="0.3">
      <c r="A920" s="9" t="s">
        <v>0</v>
      </c>
      <c r="B920" s="9" t="e">
        <f>VLOOKUP(#REF!,[1]Dpto!$G$2:$I$1125,2,FALSE)</f>
        <v>#REF!</v>
      </c>
      <c r="C920" s="9" t="str">
        <f>VLOOKUP(X920,[1]Proyectos!$B$2:$D$3,3,FALSE)</f>
        <v>FORTA</v>
      </c>
      <c r="D920" s="9" t="e">
        <f>VLOOKUP(#REF!,[1]Proyectos!$D$6:$E$9,2,FALSE)</f>
        <v>#REF!</v>
      </c>
      <c r="E920" s="9" t="e">
        <f>VLOOKUP(#REF!,[1]Proyectos!$B$12:$C$22,2,FALSE)</f>
        <v>#REF!</v>
      </c>
      <c r="F920" s="9" t="e">
        <f>VLOOKUP(#REF!,[1]Indi!$B$9:$C$36,2,FALSE)</f>
        <v>#REF!</v>
      </c>
      <c r="G920" s="9" t="str">
        <f>+IFERROR(IF(D920="MISIONAL",VLOOKUP(#REF!,[1]Actividades!$B$12:$C$25,2,FALSE),IF(D920="TASAS",VLOOKUP(#REF!,[1]Actividades!$B$26:$C$34,2,FALSE),IF(D920="MIPG",VLOOKUP(#REF!,[1]Actividades!$B$35:$C$41,2,FALSE),IF(D920="INFRA",VLOOKUP(#REF!,[1]Actividades!$B$42:$C$44,2,FALSE),"")))),"")</f>
        <v/>
      </c>
      <c r="H920" s="3"/>
      <c r="I920" s="7" t="s">
        <v>1385</v>
      </c>
      <c r="J920" s="10" t="s">
        <v>663</v>
      </c>
      <c r="K920" s="10" t="s">
        <v>22</v>
      </c>
      <c r="L920" s="7" t="s">
        <v>64</v>
      </c>
      <c r="M920" s="7" t="s">
        <v>13</v>
      </c>
      <c r="N920" s="7" t="s">
        <v>467</v>
      </c>
      <c r="O920" s="7" t="s">
        <v>7</v>
      </c>
      <c r="P920" s="7" t="s">
        <v>6</v>
      </c>
      <c r="Q920" s="146">
        <v>7000000</v>
      </c>
      <c r="R920" s="35"/>
      <c r="S920" s="8"/>
      <c r="T920" s="8"/>
      <c r="U920" s="8"/>
      <c r="V920" s="35">
        <f t="shared" si="58"/>
        <v>7000000</v>
      </c>
      <c r="W920" s="35">
        <f t="shared" si="59"/>
        <v>7000000</v>
      </c>
      <c r="X920" s="26" t="s">
        <v>1483</v>
      </c>
      <c r="Y920" s="10" t="s">
        <v>4</v>
      </c>
      <c r="Z920" s="147">
        <v>202300000000304</v>
      </c>
      <c r="AA920" s="147" t="s">
        <v>12</v>
      </c>
      <c r="AB920" s="10" t="str">
        <f t="shared" si="57"/>
        <v>3299011</v>
      </c>
      <c r="AC920" s="10"/>
      <c r="AD920" s="147" t="s">
        <v>399</v>
      </c>
      <c r="AE920" s="3"/>
      <c r="AF920" s="3"/>
      <c r="AG920" s="3"/>
      <c r="AH920" s="3"/>
      <c r="AI920" s="3"/>
      <c r="AJ920" s="3"/>
      <c r="AK920" s="3"/>
      <c r="AL920" s="3"/>
      <c r="AM920" s="3"/>
      <c r="AN920" s="3"/>
      <c r="AO920" s="3"/>
      <c r="AP920" s="3"/>
      <c r="AQ920" s="3"/>
      <c r="AR920" s="3"/>
    </row>
    <row r="921" spans="1:44" ht="51" customHeight="1" x14ac:dyDescent="0.3">
      <c r="A921" s="9" t="s">
        <v>0</v>
      </c>
      <c r="B921" s="9" t="e">
        <f>VLOOKUP(#REF!,[1]Dpto!$G$2:$I$1125,2,FALSE)</f>
        <v>#REF!</v>
      </c>
      <c r="C921" s="9" t="str">
        <f>VLOOKUP(X921,[1]Proyectos!$B$2:$D$3,3,FALSE)</f>
        <v>CONSER</v>
      </c>
      <c r="D921" s="9" t="e">
        <f>VLOOKUP(#REF!,[1]Proyectos!$D$6:$E$9,2,FALSE)</f>
        <v>#REF!</v>
      </c>
      <c r="E921" s="9" t="e">
        <f>VLOOKUP(#REF!,[1]Proyectos!$B$12:$C$22,2,FALSE)</f>
        <v>#REF!</v>
      </c>
      <c r="F921" s="9" t="e">
        <f>VLOOKUP(#REF!,[1]Indi!$B$9:$C$36,2,FALSE)</f>
        <v>#REF!</v>
      </c>
      <c r="G921" s="9" t="str">
        <f>+IFERROR(IF(D921="MISIONAL",VLOOKUP(#REF!,[1]Actividades!$B$12:$C$25,2,FALSE),IF(D921="TASAS",VLOOKUP(#REF!,[1]Actividades!$B$26:$C$34,2,FALSE),IF(D921="MIPG",VLOOKUP(#REF!,[1]Actividades!$B$35:$C$41,2,FALSE),IF(D921="INFRA",VLOOKUP(#REF!,[1]Actividades!$B$42:$C$44,2,FALSE),"")))),"")</f>
        <v/>
      </c>
      <c r="H921" s="3"/>
      <c r="I921" s="7" t="s">
        <v>1386</v>
      </c>
      <c r="J921" s="10" t="s">
        <v>663</v>
      </c>
      <c r="K921" s="10" t="s">
        <v>22</v>
      </c>
      <c r="L921" s="7" t="s">
        <v>58</v>
      </c>
      <c r="M921" s="7" t="s">
        <v>13</v>
      </c>
      <c r="N921" s="7" t="s">
        <v>467</v>
      </c>
      <c r="O921" s="7" t="s">
        <v>57</v>
      </c>
      <c r="P921" s="7" t="s">
        <v>6</v>
      </c>
      <c r="Q921" s="146">
        <v>15000000</v>
      </c>
      <c r="R921" s="35"/>
      <c r="S921" s="8"/>
      <c r="T921" s="8"/>
      <c r="U921" s="8"/>
      <c r="V921" s="35">
        <f t="shared" si="58"/>
        <v>15000000</v>
      </c>
      <c r="W921" s="35">
        <f t="shared" si="59"/>
        <v>15000000</v>
      </c>
      <c r="X921" s="26" t="s">
        <v>465</v>
      </c>
      <c r="Y921" s="10" t="s">
        <v>19</v>
      </c>
      <c r="Z921" s="147">
        <v>202300000000060</v>
      </c>
      <c r="AA921" s="147" t="s">
        <v>30</v>
      </c>
      <c r="AB921" s="10" t="str">
        <f t="shared" si="57"/>
        <v>3202008</v>
      </c>
      <c r="AC921" s="10"/>
      <c r="AD921" s="147" t="s">
        <v>135</v>
      </c>
      <c r="AE921" s="3"/>
      <c r="AF921" s="3"/>
      <c r="AG921" s="3"/>
      <c r="AH921" s="3"/>
      <c r="AI921" s="3"/>
      <c r="AJ921" s="3"/>
      <c r="AK921" s="3"/>
      <c r="AL921" s="3"/>
      <c r="AM921" s="3"/>
      <c r="AN921" s="3"/>
      <c r="AO921" s="3"/>
      <c r="AP921" s="3"/>
      <c r="AQ921" s="3"/>
      <c r="AR921" s="3"/>
    </row>
    <row r="922" spans="1:44" ht="51" customHeight="1" x14ac:dyDescent="0.3">
      <c r="A922" s="9"/>
      <c r="B922" s="9"/>
      <c r="C922" s="9"/>
      <c r="D922" s="9"/>
      <c r="E922" s="9"/>
      <c r="F922" s="9"/>
      <c r="G922" s="9"/>
      <c r="H922" s="3"/>
      <c r="I922" s="7" t="s">
        <v>1387</v>
      </c>
      <c r="J922" s="10" t="s">
        <v>663</v>
      </c>
      <c r="K922" s="10" t="s">
        <v>22</v>
      </c>
      <c r="L922" s="7" t="s">
        <v>58</v>
      </c>
      <c r="M922" s="7" t="s">
        <v>8</v>
      </c>
      <c r="N922" s="7" t="s">
        <v>467</v>
      </c>
      <c r="O922" s="7" t="s">
        <v>57</v>
      </c>
      <c r="P922" s="7" t="s">
        <v>6</v>
      </c>
      <c r="Q922" s="146">
        <v>58493000</v>
      </c>
      <c r="R922" s="35"/>
      <c r="S922" s="8"/>
      <c r="T922" s="8"/>
      <c r="U922" s="8"/>
      <c r="V922" s="35">
        <f t="shared" si="58"/>
        <v>58493000</v>
      </c>
      <c r="W922" s="35">
        <f t="shared" si="59"/>
        <v>58493000</v>
      </c>
      <c r="X922" s="26" t="s">
        <v>465</v>
      </c>
      <c r="Y922" s="10" t="s">
        <v>19</v>
      </c>
      <c r="Z922" s="147">
        <v>202300000000060</v>
      </c>
      <c r="AA922" s="147" t="s">
        <v>30</v>
      </c>
      <c r="AB922" s="10" t="str">
        <f t="shared" si="57"/>
        <v>3202008</v>
      </c>
      <c r="AC922" s="10"/>
      <c r="AD922" s="147" t="s">
        <v>135</v>
      </c>
      <c r="AE922" s="3"/>
      <c r="AF922" s="3"/>
      <c r="AG922" s="3"/>
      <c r="AH922" s="3"/>
      <c r="AI922" s="3"/>
      <c r="AJ922" s="3"/>
      <c r="AK922" s="3"/>
      <c r="AL922" s="3"/>
      <c r="AM922" s="3"/>
      <c r="AN922" s="3"/>
      <c r="AO922" s="3"/>
      <c r="AP922" s="3"/>
      <c r="AQ922" s="3"/>
      <c r="AR922" s="3"/>
    </row>
    <row r="923" spans="1:44" ht="51" customHeight="1" x14ac:dyDescent="0.3">
      <c r="A923" s="9" t="s">
        <v>0</v>
      </c>
      <c r="B923" s="9" t="e">
        <f>VLOOKUP(#REF!,[1]Dpto!$G$2:$I$1125,2,FALSE)</f>
        <v>#REF!</v>
      </c>
      <c r="C923" s="9" t="str">
        <f>VLOOKUP(X923,[1]Proyectos!$B$2:$D$3,3,FALSE)</f>
        <v>CONSER</v>
      </c>
      <c r="D923" s="9" t="e">
        <f>VLOOKUP(#REF!,[1]Proyectos!$D$6:$E$9,2,FALSE)</f>
        <v>#REF!</v>
      </c>
      <c r="E923" s="9" t="e">
        <f>VLOOKUP(#REF!,[1]Proyectos!$B$12:$C$22,2,FALSE)</f>
        <v>#REF!</v>
      </c>
      <c r="F923" s="9" t="e">
        <f>VLOOKUP(#REF!,[1]Indi!$B$9:$C$36,2,FALSE)</f>
        <v>#REF!</v>
      </c>
      <c r="G923" s="9" t="str">
        <f>+IFERROR(IF(D923="MISIONAL",VLOOKUP(#REF!,[1]Actividades!$B$12:$C$25,2,FALSE),IF(D923="TASAS",VLOOKUP(#REF!,[1]Actividades!$B$26:$C$34,2,FALSE),IF(D923="MIPG",VLOOKUP(#REF!,[1]Actividades!$B$35:$C$41,2,FALSE),IF(D923="INFRA",VLOOKUP(#REF!,[1]Actividades!$B$42:$C$44,2,FALSE),"")))),"")</f>
        <v/>
      </c>
      <c r="H923" s="3"/>
      <c r="I923" s="7" t="s">
        <v>1388</v>
      </c>
      <c r="J923" s="10" t="s">
        <v>663</v>
      </c>
      <c r="K923" s="10" t="s">
        <v>22</v>
      </c>
      <c r="L923" s="7" t="s">
        <v>58</v>
      </c>
      <c r="M923" s="7" t="s">
        <v>8</v>
      </c>
      <c r="N923" s="7" t="s">
        <v>467</v>
      </c>
      <c r="O923" s="7" t="s">
        <v>57</v>
      </c>
      <c r="P923" s="7" t="s">
        <v>6</v>
      </c>
      <c r="Q923" s="146">
        <v>134589000</v>
      </c>
      <c r="R923" s="35"/>
      <c r="S923" s="8"/>
      <c r="T923" s="8"/>
      <c r="U923" s="8"/>
      <c r="V923" s="35">
        <f t="shared" si="58"/>
        <v>134589000</v>
      </c>
      <c r="W923" s="35">
        <f t="shared" si="59"/>
        <v>134589000</v>
      </c>
      <c r="X923" s="26" t="s">
        <v>465</v>
      </c>
      <c r="Y923" s="10" t="s">
        <v>19</v>
      </c>
      <c r="Z923" s="147">
        <v>202300000000060</v>
      </c>
      <c r="AA923" s="147" t="s">
        <v>30</v>
      </c>
      <c r="AB923" s="10" t="str">
        <f t="shared" si="57"/>
        <v>3202008</v>
      </c>
      <c r="AC923" s="10"/>
      <c r="AD923" s="147" t="s">
        <v>492</v>
      </c>
      <c r="AE923" s="3"/>
      <c r="AF923" s="3"/>
      <c r="AG923" s="3"/>
      <c r="AH923" s="3"/>
      <c r="AI923" s="3"/>
      <c r="AJ923" s="3"/>
      <c r="AK923" s="3"/>
      <c r="AL923" s="3"/>
      <c r="AM923" s="3"/>
      <c r="AN923" s="3"/>
      <c r="AO923" s="3"/>
      <c r="AP923" s="3"/>
      <c r="AQ923" s="3"/>
      <c r="AR923" s="3"/>
    </row>
    <row r="924" spans="1:44" ht="51" customHeight="1" x14ac:dyDescent="0.3">
      <c r="A924" s="9"/>
      <c r="B924" s="9"/>
      <c r="C924" s="9"/>
      <c r="D924" s="9"/>
      <c r="E924" s="9"/>
      <c r="F924" s="9"/>
      <c r="G924" s="9"/>
      <c r="H924" s="3"/>
      <c r="I924" s="7" t="s">
        <v>1389</v>
      </c>
      <c r="J924" s="10" t="s">
        <v>663</v>
      </c>
      <c r="K924" s="10" t="s">
        <v>22</v>
      </c>
      <c r="L924" s="7" t="s">
        <v>58</v>
      </c>
      <c r="M924" s="7" t="s">
        <v>13</v>
      </c>
      <c r="N924" s="7" t="s">
        <v>467</v>
      </c>
      <c r="O924" s="7" t="s">
        <v>57</v>
      </c>
      <c r="P924" s="7" t="s">
        <v>6</v>
      </c>
      <c r="Q924" s="146">
        <v>44820845</v>
      </c>
      <c r="R924" s="35"/>
      <c r="S924" s="8"/>
      <c r="T924" s="8"/>
      <c r="U924" s="8"/>
      <c r="V924" s="35">
        <f t="shared" si="58"/>
        <v>44820845</v>
      </c>
      <c r="W924" s="35">
        <f t="shared" si="59"/>
        <v>44820845</v>
      </c>
      <c r="X924" s="26" t="s">
        <v>465</v>
      </c>
      <c r="Y924" s="10" t="s">
        <v>19</v>
      </c>
      <c r="Z924" s="147">
        <v>202300000000060</v>
      </c>
      <c r="AA924" s="147" t="s">
        <v>493</v>
      </c>
      <c r="AB924" s="10" t="str">
        <f t="shared" si="57"/>
        <v>3202032</v>
      </c>
      <c r="AC924" s="10"/>
      <c r="AD924" s="147" t="s">
        <v>128</v>
      </c>
      <c r="AE924" s="3"/>
      <c r="AF924" s="3"/>
      <c r="AG924" s="3"/>
      <c r="AH924" s="3"/>
      <c r="AI924" s="3"/>
      <c r="AJ924" s="3"/>
      <c r="AK924" s="3"/>
      <c r="AL924" s="3"/>
      <c r="AM924" s="3"/>
      <c r="AN924" s="3"/>
      <c r="AO924" s="3"/>
      <c r="AP924" s="3"/>
      <c r="AQ924" s="3"/>
      <c r="AR924" s="3"/>
    </row>
    <row r="925" spans="1:44" ht="51" customHeight="1" x14ac:dyDescent="0.3">
      <c r="A925" s="9" t="s">
        <v>0</v>
      </c>
      <c r="B925" s="9" t="e">
        <f>VLOOKUP(#REF!,[1]Dpto!$G$2:$I$1125,2,FALSE)</f>
        <v>#REF!</v>
      </c>
      <c r="C925" s="9" t="str">
        <f>VLOOKUP(X925,[1]Proyectos!$B$2:$D$3,3,FALSE)</f>
        <v>CONSER</v>
      </c>
      <c r="D925" s="9" t="e">
        <f>VLOOKUP(#REF!,[1]Proyectos!$D$6:$E$9,2,FALSE)</f>
        <v>#REF!</v>
      </c>
      <c r="E925" s="9" t="e">
        <f>VLOOKUP(#REF!,[1]Proyectos!$B$12:$C$22,2,FALSE)</f>
        <v>#REF!</v>
      </c>
      <c r="F925" s="9" t="e">
        <f>VLOOKUP(#REF!,[1]Indi!$B$9:$C$36,2,FALSE)</f>
        <v>#REF!</v>
      </c>
      <c r="G925" s="9" t="str">
        <f>+IFERROR(IF(D925="MISIONAL",VLOOKUP(#REF!,[1]Actividades!$B$12:$C$25,2,FALSE),IF(D925="TASAS",VLOOKUP(#REF!,[1]Actividades!$B$26:$C$34,2,FALSE),IF(D925="MIPG",VLOOKUP(#REF!,[1]Actividades!$B$35:$C$41,2,FALSE),IF(D925="INFRA",VLOOKUP(#REF!,[1]Actividades!$B$42:$C$44,2,FALSE),"")))),"")</f>
        <v/>
      </c>
      <c r="H925" s="3"/>
      <c r="I925" s="7" t="s">
        <v>1390</v>
      </c>
      <c r="J925" s="10" t="s">
        <v>663</v>
      </c>
      <c r="K925" s="10" t="s">
        <v>22</v>
      </c>
      <c r="L925" s="7" t="s">
        <v>58</v>
      </c>
      <c r="M925" s="7" t="s">
        <v>8</v>
      </c>
      <c r="N925" s="7" t="s">
        <v>467</v>
      </c>
      <c r="O925" s="7" t="s">
        <v>57</v>
      </c>
      <c r="P925" s="7" t="s">
        <v>6</v>
      </c>
      <c r="Q925" s="146">
        <v>130493000</v>
      </c>
      <c r="R925" s="35"/>
      <c r="S925" s="8"/>
      <c r="T925" s="8"/>
      <c r="U925" s="8"/>
      <c r="V925" s="35">
        <f t="shared" si="58"/>
        <v>130493000</v>
      </c>
      <c r="W925" s="35">
        <f t="shared" si="59"/>
        <v>130493000</v>
      </c>
      <c r="X925" s="26" t="s">
        <v>465</v>
      </c>
      <c r="Y925" s="10" t="s">
        <v>19</v>
      </c>
      <c r="Z925" s="147">
        <v>202300000000060</v>
      </c>
      <c r="AA925" s="147" t="s">
        <v>493</v>
      </c>
      <c r="AB925" s="10" t="str">
        <f t="shared" si="57"/>
        <v>3202032</v>
      </c>
      <c r="AC925" s="10"/>
      <c r="AD925" s="147" t="s">
        <v>128</v>
      </c>
      <c r="AE925" s="3"/>
      <c r="AF925" s="3"/>
      <c r="AG925" s="3"/>
      <c r="AH925" s="3"/>
      <c r="AI925" s="3"/>
      <c r="AJ925" s="3"/>
      <c r="AK925" s="3"/>
      <c r="AL925" s="3"/>
      <c r="AM925" s="3"/>
      <c r="AN925" s="3"/>
      <c r="AO925" s="3"/>
      <c r="AP925" s="3"/>
      <c r="AQ925" s="3"/>
      <c r="AR925" s="3"/>
    </row>
    <row r="926" spans="1:44" ht="51" customHeight="1" x14ac:dyDescent="0.3">
      <c r="A926" s="9" t="s">
        <v>0</v>
      </c>
      <c r="B926" s="9" t="e">
        <f>VLOOKUP(#REF!,[1]Dpto!$G$2:$I$1125,2,FALSE)</f>
        <v>#REF!</v>
      </c>
      <c r="C926" s="9" t="str">
        <f>VLOOKUP(X926,[1]Proyectos!$B$2:$D$3,3,FALSE)</f>
        <v>CONSER</v>
      </c>
      <c r="D926" s="9" t="e">
        <f>VLOOKUP(#REF!,[1]Proyectos!$D$6:$E$9,2,FALSE)</f>
        <v>#REF!</v>
      </c>
      <c r="E926" s="9" t="e">
        <f>VLOOKUP(#REF!,[1]Proyectos!$B$12:$C$22,2,FALSE)</f>
        <v>#REF!</v>
      </c>
      <c r="F926" s="9" t="e">
        <f>VLOOKUP(#REF!,[1]Indi!$B$9:$C$36,2,FALSE)</f>
        <v>#REF!</v>
      </c>
      <c r="G926" s="9" t="str">
        <f>+IFERROR(IF(D926="MISIONAL",VLOOKUP(#REF!,[1]Actividades!$B$12:$C$25,2,FALSE),IF(D926="TASAS",VLOOKUP(#REF!,[1]Actividades!$B$26:$C$34,2,FALSE),IF(D926="MIPG",VLOOKUP(#REF!,[1]Actividades!$B$35:$C$41,2,FALSE),IF(D926="INFRA",VLOOKUP(#REF!,[1]Actividades!$B$42:$C$44,2,FALSE),"")))),"")</f>
        <v/>
      </c>
      <c r="H926" s="3"/>
      <c r="I926" s="7" t="s">
        <v>1391</v>
      </c>
      <c r="J926" s="10" t="s">
        <v>663</v>
      </c>
      <c r="K926" s="10" t="s">
        <v>22</v>
      </c>
      <c r="L926" s="7" t="s">
        <v>58</v>
      </c>
      <c r="M926" s="7" t="s">
        <v>13</v>
      </c>
      <c r="N926" s="7" t="s">
        <v>467</v>
      </c>
      <c r="O926" s="7" t="s">
        <v>57</v>
      </c>
      <c r="P926" s="7" t="s">
        <v>6</v>
      </c>
      <c r="Q926" s="146">
        <v>553200903</v>
      </c>
      <c r="R926" s="35"/>
      <c r="S926" s="8"/>
      <c r="T926" s="8"/>
      <c r="U926" s="8"/>
      <c r="V926" s="35">
        <f t="shared" si="58"/>
        <v>553200903</v>
      </c>
      <c r="W926" s="35">
        <f t="shared" si="59"/>
        <v>553200903</v>
      </c>
      <c r="X926" s="26" t="s">
        <v>465</v>
      </c>
      <c r="Y926" s="10" t="s">
        <v>19</v>
      </c>
      <c r="Z926" s="147">
        <v>202300000000060</v>
      </c>
      <c r="AA926" s="147" t="s">
        <v>493</v>
      </c>
      <c r="AB926" s="10" t="str">
        <f t="shared" si="57"/>
        <v>3202032</v>
      </c>
      <c r="AC926" s="10"/>
      <c r="AD926" s="147" t="s">
        <v>127</v>
      </c>
      <c r="AE926" s="3"/>
      <c r="AF926" s="3"/>
      <c r="AG926" s="3"/>
      <c r="AH926" s="3"/>
      <c r="AI926" s="3"/>
      <c r="AJ926" s="3"/>
      <c r="AK926" s="3"/>
      <c r="AL926" s="3"/>
      <c r="AM926" s="3"/>
      <c r="AN926" s="3"/>
      <c r="AO926" s="3"/>
      <c r="AP926" s="3"/>
      <c r="AQ926" s="3"/>
      <c r="AR926" s="3"/>
    </row>
    <row r="927" spans="1:44" ht="51" customHeight="1" x14ac:dyDescent="0.3">
      <c r="A927" s="9" t="s">
        <v>0</v>
      </c>
      <c r="B927" s="9" t="e">
        <f>VLOOKUP(#REF!,[1]Dpto!$G$2:$I$1125,2,FALSE)</f>
        <v>#REF!</v>
      </c>
      <c r="C927" s="9" t="str">
        <f>VLOOKUP(X927,[1]Proyectos!$B$2:$D$3,3,FALSE)</f>
        <v>CONSER</v>
      </c>
      <c r="D927" s="9" t="e">
        <f>VLOOKUP(#REF!,[1]Proyectos!$D$6:$E$9,2,FALSE)</f>
        <v>#REF!</v>
      </c>
      <c r="E927" s="9" t="e">
        <f>VLOOKUP(#REF!,[1]Proyectos!$B$12:$C$22,2,FALSE)</f>
        <v>#REF!</v>
      </c>
      <c r="F927" s="9" t="e">
        <f>VLOOKUP(#REF!,[1]Indi!$B$9:$C$36,2,FALSE)</f>
        <v>#REF!</v>
      </c>
      <c r="G927" s="9" t="str">
        <f>+IFERROR(IF(D927="MISIONAL",VLOOKUP(#REF!,[1]Actividades!$B$12:$C$25,2,FALSE),IF(D927="TASAS",VLOOKUP(#REF!,[1]Actividades!$B$26:$C$34,2,FALSE),IF(D927="MIPG",VLOOKUP(#REF!,[1]Actividades!$B$35:$C$41,2,FALSE),IF(D927="INFRA",VLOOKUP(#REF!,[1]Actividades!$B$42:$C$44,2,FALSE),"")))),"")</f>
        <v/>
      </c>
      <c r="H927" s="3"/>
      <c r="I927" s="7" t="s">
        <v>1392</v>
      </c>
      <c r="J927" s="10" t="s">
        <v>663</v>
      </c>
      <c r="K927" s="10" t="s">
        <v>22</v>
      </c>
      <c r="L927" s="7" t="s">
        <v>58</v>
      </c>
      <c r="M927" s="7" t="s">
        <v>8</v>
      </c>
      <c r="N927" s="7" t="s">
        <v>467</v>
      </c>
      <c r="O927" s="7" t="s">
        <v>57</v>
      </c>
      <c r="P927" s="7" t="s">
        <v>6</v>
      </c>
      <c r="Q927" s="146">
        <v>23617000</v>
      </c>
      <c r="R927" s="35"/>
      <c r="S927" s="8"/>
      <c r="T927" s="8"/>
      <c r="U927" s="8"/>
      <c r="V927" s="35">
        <f t="shared" si="58"/>
        <v>23617000</v>
      </c>
      <c r="W927" s="35">
        <f t="shared" si="59"/>
        <v>23617000</v>
      </c>
      <c r="X927" s="26" t="s">
        <v>465</v>
      </c>
      <c r="Y927" s="10" t="s">
        <v>19</v>
      </c>
      <c r="Z927" s="147">
        <v>202300000000060</v>
      </c>
      <c r="AA927" s="147" t="s">
        <v>493</v>
      </c>
      <c r="AB927" s="10" t="str">
        <f t="shared" si="57"/>
        <v>3202032</v>
      </c>
      <c r="AC927" s="10"/>
      <c r="AD927" s="147" t="s">
        <v>127</v>
      </c>
      <c r="AE927" s="3"/>
      <c r="AF927" s="3"/>
      <c r="AG927" s="3"/>
      <c r="AH927" s="3"/>
      <c r="AI927" s="3"/>
      <c r="AJ927" s="3"/>
      <c r="AK927" s="3"/>
      <c r="AL927" s="3"/>
      <c r="AM927" s="3"/>
      <c r="AN927" s="3"/>
      <c r="AO927" s="3"/>
      <c r="AP927" s="3"/>
      <c r="AQ927" s="3"/>
      <c r="AR927" s="3"/>
    </row>
    <row r="928" spans="1:44" ht="51" customHeight="1" x14ac:dyDescent="0.3">
      <c r="A928" s="9" t="s">
        <v>0</v>
      </c>
      <c r="B928" s="9" t="e">
        <f>VLOOKUP(#REF!,[1]Dpto!$G$2:$I$1125,2,FALSE)</f>
        <v>#REF!</v>
      </c>
      <c r="C928" s="9" t="str">
        <f>VLOOKUP(X928,[1]Proyectos!$B$2:$D$3,3,FALSE)</f>
        <v>CONSER</v>
      </c>
      <c r="D928" s="9" t="e">
        <f>VLOOKUP(#REF!,[1]Proyectos!$D$6:$E$9,2,FALSE)</f>
        <v>#REF!</v>
      </c>
      <c r="E928" s="9" t="e">
        <f>VLOOKUP(#REF!,[1]Proyectos!$B$12:$C$22,2,FALSE)</f>
        <v>#REF!</v>
      </c>
      <c r="F928" s="9" t="e">
        <f>VLOOKUP(#REF!,[1]Indi!$B$9:$C$36,2,FALSE)</f>
        <v>#REF!</v>
      </c>
      <c r="G928" s="9" t="str">
        <f>+IFERROR(IF(D928="MISIONAL",VLOOKUP(#REF!,[1]Actividades!$B$12:$C$25,2,FALSE),IF(D928="TASAS",VLOOKUP(#REF!,[1]Actividades!$B$26:$C$34,2,FALSE),IF(D928="MIPG",VLOOKUP(#REF!,[1]Actividades!$B$35:$C$41,2,FALSE),IF(D928="INFRA",VLOOKUP(#REF!,[1]Actividades!$B$42:$C$44,2,FALSE),"")))),"")</f>
        <v/>
      </c>
      <c r="H928" s="3"/>
      <c r="I928" s="7" t="s">
        <v>1393</v>
      </c>
      <c r="J928" s="10" t="s">
        <v>663</v>
      </c>
      <c r="K928" s="10" t="s">
        <v>22</v>
      </c>
      <c r="L928" s="7" t="s">
        <v>58</v>
      </c>
      <c r="M928" s="7" t="s">
        <v>8</v>
      </c>
      <c r="N928" s="7" t="s">
        <v>467</v>
      </c>
      <c r="O928" s="7" t="s">
        <v>57</v>
      </c>
      <c r="P928" s="7" t="s">
        <v>6</v>
      </c>
      <c r="Q928" s="146">
        <v>41646000</v>
      </c>
      <c r="R928" s="35"/>
      <c r="S928" s="8"/>
      <c r="T928" s="8"/>
      <c r="U928" s="8"/>
      <c r="V928" s="35">
        <f t="shared" si="58"/>
        <v>41646000</v>
      </c>
      <c r="W928" s="35">
        <f t="shared" si="59"/>
        <v>41646000</v>
      </c>
      <c r="X928" s="26" t="s">
        <v>465</v>
      </c>
      <c r="Y928" s="10" t="s">
        <v>19</v>
      </c>
      <c r="Z928" s="147">
        <v>202300000000060</v>
      </c>
      <c r="AA928" s="147" t="s">
        <v>60</v>
      </c>
      <c r="AB928" s="10" t="str">
        <f t="shared" si="57"/>
        <v>3202038</v>
      </c>
      <c r="AC928" s="10"/>
      <c r="AD928" s="147" t="s">
        <v>134</v>
      </c>
      <c r="AE928" s="3"/>
      <c r="AF928" s="3"/>
      <c r="AG928" s="3"/>
      <c r="AH928" s="3"/>
      <c r="AI928" s="3"/>
      <c r="AJ928" s="3"/>
      <c r="AK928" s="3"/>
      <c r="AL928" s="3"/>
      <c r="AM928" s="3"/>
      <c r="AN928" s="3"/>
      <c r="AO928" s="3"/>
      <c r="AP928" s="3"/>
      <c r="AQ928" s="3"/>
      <c r="AR928" s="3"/>
    </row>
    <row r="929" spans="1:44" ht="51" customHeight="1" x14ac:dyDescent="0.3">
      <c r="A929" s="9" t="s">
        <v>0</v>
      </c>
      <c r="B929" s="9" t="e">
        <f>VLOOKUP(#REF!,[1]Dpto!$G$2:$I$1125,2,FALSE)</f>
        <v>#REF!</v>
      </c>
      <c r="C929" s="9" t="str">
        <f>VLOOKUP(X929,[1]Proyectos!$B$2:$D$3,3,FALSE)</f>
        <v>CONSER</v>
      </c>
      <c r="D929" s="9" t="e">
        <f>VLOOKUP(#REF!,[1]Proyectos!$D$6:$E$9,2,FALSE)</f>
        <v>#REF!</v>
      </c>
      <c r="E929" s="9" t="e">
        <f>VLOOKUP(#REF!,[1]Proyectos!$B$12:$C$22,2,FALSE)</f>
        <v>#REF!</v>
      </c>
      <c r="F929" s="9" t="e">
        <f>VLOOKUP(#REF!,[1]Indi!$B$9:$C$36,2,FALSE)</f>
        <v>#REF!</v>
      </c>
      <c r="G929" s="9" t="str">
        <f>+IFERROR(IF(D929="MISIONAL",VLOOKUP(#REF!,[1]Actividades!$B$12:$C$25,2,FALSE),IF(D929="TASAS",VLOOKUP(#REF!,[1]Actividades!$B$26:$C$34,2,FALSE),IF(D929="MIPG",VLOOKUP(#REF!,[1]Actividades!$B$35:$C$41,2,FALSE),IF(D929="INFRA",VLOOKUP(#REF!,[1]Actividades!$B$42:$C$44,2,FALSE),"")))),"")</f>
        <v/>
      </c>
      <c r="H929" s="3"/>
      <c r="I929" s="7" t="s">
        <v>1394</v>
      </c>
      <c r="J929" s="10" t="s">
        <v>663</v>
      </c>
      <c r="K929" s="10" t="s">
        <v>22</v>
      </c>
      <c r="L929" s="7" t="s">
        <v>58</v>
      </c>
      <c r="M929" s="7" t="s">
        <v>8</v>
      </c>
      <c r="N929" s="7" t="s">
        <v>467</v>
      </c>
      <c r="O929" s="7" t="s">
        <v>57</v>
      </c>
      <c r="P929" s="7" t="s">
        <v>6</v>
      </c>
      <c r="Q929" s="146">
        <v>23649367</v>
      </c>
      <c r="R929" s="35"/>
      <c r="S929" s="8"/>
      <c r="T929" s="8"/>
      <c r="U929" s="8"/>
      <c r="V929" s="35">
        <f t="shared" si="58"/>
        <v>23649367</v>
      </c>
      <c r="W929" s="35">
        <f t="shared" si="59"/>
        <v>23649367</v>
      </c>
      <c r="X929" s="26" t="s">
        <v>465</v>
      </c>
      <c r="Y929" s="10" t="s">
        <v>19</v>
      </c>
      <c r="Z929" s="147">
        <v>202300000000060</v>
      </c>
      <c r="AA929" s="147" t="s">
        <v>17</v>
      </c>
      <c r="AB929" s="10" t="str">
        <f t="shared" si="57"/>
        <v>3202052</v>
      </c>
      <c r="AC929" s="10"/>
      <c r="AD929" s="147" t="s">
        <v>495</v>
      </c>
      <c r="AE929" s="3"/>
      <c r="AF929" s="3"/>
      <c r="AG929" s="3"/>
      <c r="AH929" s="3"/>
      <c r="AI929" s="3"/>
      <c r="AJ929" s="3"/>
      <c r="AK929" s="3"/>
      <c r="AL929" s="3"/>
      <c r="AM929" s="3"/>
      <c r="AN929" s="3"/>
      <c r="AO929" s="3"/>
      <c r="AP929" s="3"/>
      <c r="AQ929" s="3"/>
      <c r="AR929" s="3"/>
    </row>
    <row r="930" spans="1:44" ht="51" customHeight="1" x14ac:dyDescent="0.3">
      <c r="A930" s="9" t="s">
        <v>0</v>
      </c>
      <c r="B930" s="9" t="e">
        <f>VLOOKUP(#REF!,[1]Dpto!$G$2:$I$1125,2,FALSE)</f>
        <v>#REF!</v>
      </c>
      <c r="C930" s="9" t="str">
        <f>VLOOKUP(X930,[1]Proyectos!$B$2:$D$3,3,FALSE)</f>
        <v>CONSER</v>
      </c>
      <c r="D930" s="9" t="e">
        <f>VLOOKUP(#REF!,[1]Proyectos!$D$6:$E$9,2,FALSE)</f>
        <v>#REF!</v>
      </c>
      <c r="E930" s="9" t="e">
        <f>VLOOKUP(#REF!,[1]Proyectos!$B$12:$C$22,2,FALSE)</f>
        <v>#REF!</v>
      </c>
      <c r="F930" s="9" t="e">
        <f>VLOOKUP(#REF!,[1]Indi!$B$9:$C$36,2,FALSE)</f>
        <v>#REF!</v>
      </c>
      <c r="G930" s="9" t="str">
        <f>+IFERROR(IF(D930="MISIONAL",VLOOKUP(#REF!,[1]Actividades!$B$12:$C$25,2,FALSE),IF(D930="TASAS",VLOOKUP(#REF!,[1]Actividades!$B$26:$C$34,2,FALSE),IF(D930="MIPG",VLOOKUP(#REF!,[1]Actividades!$B$35:$C$41,2,FALSE),IF(D930="INFRA",VLOOKUP(#REF!,[1]Actividades!$B$42:$C$44,2,FALSE),"")))),"")</f>
        <v/>
      </c>
      <c r="H930" s="3"/>
      <c r="I930" s="7" t="s">
        <v>1395</v>
      </c>
      <c r="J930" s="10" t="s">
        <v>663</v>
      </c>
      <c r="K930" s="10" t="s">
        <v>22</v>
      </c>
      <c r="L930" s="7" t="s">
        <v>58</v>
      </c>
      <c r="M930" s="7" t="s">
        <v>8</v>
      </c>
      <c r="N930" s="7" t="s">
        <v>467</v>
      </c>
      <c r="O930" s="7" t="s">
        <v>57</v>
      </c>
      <c r="P930" s="7" t="s">
        <v>6</v>
      </c>
      <c r="Q930" s="146">
        <v>89143000</v>
      </c>
      <c r="R930" s="35"/>
      <c r="S930" s="8"/>
      <c r="T930" s="8"/>
      <c r="U930" s="8"/>
      <c r="V930" s="35">
        <f t="shared" si="58"/>
        <v>89143000</v>
      </c>
      <c r="W930" s="35">
        <f t="shared" si="59"/>
        <v>89143000</v>
      </c>
      <c r="X930" s="26" t="s">
        <v>465</v>
      </c>
      <c r="Y930" s="10" t="s">
        <v>19</v>
      </c>
      <c r="Z930" s="147">
        <v>202300000000060</v>
      </c>
      <c r="AA930" s="147" t="s">
        <v>39</v>
      </c>
      <c r="AB930" s="10" t="str">
        <f t="shared" si="57"/>
        <v>3202055</v>
      </c>
      <c r="AC930" s="10"/>
      <c r="AD930" s="147" t="s">
        <v>1091</v>
      </c>
      <c r="AE930" s="3"/>
      <c r="AF930" s="3"/>
      <c r="AG930" s="3"/>
      <c r="AH930" s="3"/>
      <c r="AI930" s="3"/>
      <c r="AJ930" s="3"/>
      <c r="AK930" s="3"/>
      <c r="AL930" s="3"/>
      <c r="AM930" s="3"/>
      <c r="AN930" s="3"/>
      <c r="AO930" s="3"/>
      <c r="AP930" s="3"/>
      <c r="AQ930" s="3"/>
      <c r="AR930" s="3"/>
    </row>
    <row r="931" spans="1:44" ht="51" customHeight="1" x14ac:dyDescent="0.3">
      <c r="A931" s="9" t="s">
        <v>0</v>
      </c>
      <c r="B931" s="9" t="e">
        <f>VLOOKUP(#REF!,[1]Dpto!$G$2:$I$1125,2,FALSE)</f>
        <v>#REF!</v>
      </c>
      <c r="C931" s="9" t="str">
        <f>VLOOKUP(X931,[1]Proyectos!$B$2:$D$3,3,FALSE)</f>
        <v>CONSER</v>
      </c>
      <c r="D931" s="9" t="e">
        <f>VLOOKUP(#REF!,[1]Proyectos!$D$6:$E$9,2,FALSE)</f>
        <v>#REF!</v>
      </c>
      <c r="E931" s="9" t="e">
        <f>VLOOKUP(#REF!,[1]Proyectos!$B$12:$C$22,2,FALSE)</f>
        <v>#REF!</v>
      </c>
      <c r="F931" s="9" t="e">
        <f>VLOOKUP(#REF!,[1]Indi!$B$9:$C$36,2,FALSE)</f>
        <v>#REF!</v>
      </c>
      <c r="G931" s="9" t="str">
        <f>+IFERROR(IF(D931="MISIONAL",VLOOKUP(#REF!,[1]Actividades!$B$12:$C$25,2,FALSE),IF(D931="TASAS",VLOOKUP(#REF!,[1]Actividades!$B$26:$C$34,2,FALSE),IF(D931="MIPG",VLOOKUP(#REF!,[1]Actividades!$B$35:$C$41,2,FALSE),IF(D931="INFRA",VLOOKUP(#REF!,[1]Actividades!$B$42:$C$44,2,FALSE),"")))),"")</f>
        <v/>
      </c>
      <c r="H931" s="3"/>
      <c r="I931" s="7" t="s">
        <v>1396</v>
      </c>
      <c r="J931" s="10" t="s">
        <v>663</v>
      </c>
      <c r="K931" s="10" t="s">
        <v>22</v>
      </c>
      <c r="L931" s="7" t="s">
        <v>58</v>
      </c>
      <c r="M931" s="7" t="s">
        <v>8</v>
      </c>
      <c r="N931" s="7" t="s">
        <v>467</v>
      </c>
      <c r="O931" s="7" t="s">
        <v>57</v>
      </c>
      <c r="P931" s="7" t="s">
        <v>6</v>
      </c>
      <c r="Q931" s="146">
        <v>1000000</v>
      </c>
      <c r="R931" s="35"/>
      <c r="S931" s="8"/>
      <c r="T931" s="8"/>
      <c r="U931" s="8"/>
      <c r="V931" s="35">
        <f t="shared" si="58"/>
        <v>1000000</v>
      </c>
      <c r="W931" s="35">
        <f t="shared" si="59"/>
        <v>1000000</v>
      </c>
      <c r="X931" s="26" t="s">
        <v>465</v>
      </c>
      <c r="Y931" s="10" t="s">
        <v>19</v>
      </c>
      <c r="Z931" s="147">
        <v>202300000000060</v>
      </c>
      <c r="AA931" s="147" t="s">
        <v>496</v>
      </c>
      <c r="AB931" s="10" t="str">
        <f t="shared" si="57"/>
        <v>3202056</v>
      </c>
      <c r="AC931" s="10"/>
      <c r="AD931" s="147" t="s">
        <v>129</v>
      </c>
      <c r="AE931" s="3"/>
      <c r="AF931" s="3"/>
      <c r="AG931" s="3"/>
      <c r="AH931" s="3"/>
      <c r="AI931" s="3"/>
      <c r="AJ931" s="3"/>
      <c r="AK931" s="3"/>
      <c r="AL931" s="3"/>
      <c r="AM931" s="3"/>
      <c r="AN931" s="3"/>
      <c r="AO931" s="3"/>
      <c r="AP931" s="3"/>
      <c r="AQ931" s="3"/>
      <c r="AR931" s="3"/>
    </row>
    <row r="932" spans="1:44" ht="51" customHeight="1" x14ac:dyDescent="0.3">
      <c r="A932" s="9" t="s">
        <v>0</v>
      </c>
      <c r="B932" s="9" t="e">
        <f>VLOOKUP(#REF!,[1]Dpto!$G$2:$I$1125,2,FALSE)</f>
        <v>#REF!</v>
      </c>
      <c r="C932" s="9" t="str">
        <f>VLOOKUP(X932,[1]Proyectos!$B$2:$D$3,3,FALSE)</f>
        <v>CONSER</v>
      </c>
      <c r="D932" s="9" t="e">
        <f>VLOOKUP(#REF!,[1]Proyectos!$D$6:$E$9,2,FALSE)</f>
        <v>#REF!</v>
      </c>
      <c r="E932" s="9" t="e">
        <f>VLOOKUP(#REF!,[1]Proyectos!$B$12:$C$22,2,FALSE)</f>
        <v>#REF!</v>
      </c>
      <c r="F932" s="9" t="e">
        <f>VLOOKUP(#REF!,[1]Indi!$B$9:$C$36,2,FALSE)</f>
        <v>#REF!</v>
      </c>
      <c r="G932" s="9" t="str">
        <f>+IFERROR(IF(D932="MISIONAL",VLOOKUP(#REF!,[1]Actividades!$B$12:$C$25,2,FALSE),IF(D932="TASAS",VLOOKUP(#REF!,[1]Actividades!$B$26:$C$34,2,FALSE),IF(D932="MIPG",VLOOKUP(#REF!,[1]Actividades!$B$35:$C$41,2,FALSE),IF(D932="INFRA",VLOOKUP(#REF!,[1]Actividades!$B$42:$C$44,2,FALSE),"")))),"")</f>
        <v/>
      </c>
      <c r="H932" s="3"/>
      <c r="I932" s="7" t="s">
        <v>1397</v>
      </c>
      <c r="J932" s="10" t="s">
        <v>663</v>
      </c>
      <c r="K932" s="10" t="s">
        <v>22</v>
      </c>
      <c r="L932" s="7" t="s">
        <v>58</v>
      </c>
      <c r="M932" s="7" t="s">
        <v>8</v>
      </c>
      <c r="N932" s="7" t="s">
        <v>467</v>
      </c>
      <c r="O932" s="7" t="s">
        <v>57</v>
      </c>
      <c r="P932" s="7" t="s">
        <v>6</v>
      </c>
      <c r="Q932" s="146">
        <v>125444000</v>
      </c>
      <c r="R932" s="35"/>
      <c r="S932" s="8"/>
      <c r="T932" s="8"/>
      <c r="U932" s="8"/>
      <c r="V932" s="35">
        <f t="shared" si="58"/>
        <v>125444000</v>
      </c>
      <c r="W932" s="35">
        <f t="shared" si="59"/>
        <v>125444000</v>
      </c>
      <c r="X932" s="26" t="s">
        <v>465</v>
      </c>
      <c r="Y932" s="10" t="s">
        <v>19</v>
      </c>
      <c r="Z932" s="147">
        <v>202300000000060</v>
      </c>
      <c r="AA932" s="147" t="s">
        <v>24</v>
      </c>
      <c r="AB932" s="10" t="str">
        <f t="shared" si="57"/>
        <v>3202060</v>
      </c>
      <c r="AC932" s="10"/>
      <c r="AD932" s="147" t="s">
        <v>239</v>
      </c>
      <c r="AE932" s="3"/>
      <c r="AF932" s="3"/>
      <c r="AG932" s="3"/>
      <c r="AH932" s="3"/>
      <c r="AI932" s="3"/>
      <c r="AJ932" s="3"/>
      <c r="AK932" s="3"/>
      <c r="AL932" s="3"/>
      <c r="AM932" s="3"/>
      <c r="AN932" s="3"/>
      <c r="AO932" s="3"/>
      <c r="AP932" s="3"/>
      <c r="AQ932" s="3"/>
      <c r="AR932" s="3"/>
    </row>
    <row r="933" spans="1:44" ht="51" customHeight="1" x14ac:dyDescent="0.3">
      <c r="A933" s="9" t="s">
        <v>0</v>
      </c>
      <c r="B933" s="9" t="e">
        <f>VLOOKUP(#REF!,[1]Dpto!$G$2:$I$1125,2,FALSE)</f>
        <v>#REF!</v>
      </c>
      <c r="C933" s="9" t="str">
        <f>VLOOKUP(X933,[1]Proyectos!$B$2:$D$3,3,FALSE)</f>
        <v>FORTA</v>
      </c>
      <c r="D933" s="9" t="e">
        <f>VLOOKUP(#REF!,[1]Proyectos!$D$6:$E$9,2,FALSE)</f>
        <v>#REF!</v>
      </c>
      <c r="E933" s="9" t="e">
        <f>VLOOKUP(#REF!,[1]Proyectos!$B$12:$C$22,2,FALSE)</f>
        <v>#REF!</v>
      </c>
      <c r="F933" s="9" t="e">
        <f>VLOOKUP(#REF!,[1]Indi!$B$9:$C$36,2,FALSE)</f>
        <v>#REF!</v>
      </c>
      <c r="G933" s="9" t="str">
        <f>+IFERROR(IF(D933="MISIONAL",VLOOKUP(#REF!,[1]Actividades!$B$12:$C$25,2,FALSE),IF(D933="TASAS",VLOOKUP(#REF!,[1]Actividades!$B$26:$C$34,2,FALSE),IF(D933="MIPG",VLOOKUP(#REF!,[1]Actividades!$B$35:$C$41,2,FALSE),IF(D933="INFRA",VLOOKUP(#REF!,[1]Actividades!$B$42:$C$44,2,FALSE),"")))),"")</f>
        <v/>
      </c>
      <c r="H933" s="3"/>
      <c r="I933" s="7" t="s">
        <v>1398</v>
      </c>
      <c r="J933" s="10" t="s">
        <v>663</v>
      </c>
      <c r="K933" s="10" t="s">
        <v>22</v>
      </c>
      <c r="L933" s="7" t="s">
        <v>58</v>
      </c>
      <c r="M933" s="7" t="s">
        <v>8</v>
      </c>
      <c r="N933" s="7" t="s">
        <v>467</v>
      </c>
      <c r="O933" s="7" t="s">
        <v>7</v>
      </c>
      <c r="P933" s="7" t="s">
        <v>6</v>
      </c>
      <c r="Q933" s="146">
        <v>7000000</v>
      </c>
      <c r="R933" s="35"/>
      <c r="S933" s="8"/>
      <c r="T933" s="8"/>
      <c r="U933" s="8"/>
      <c r="V933" s="35">
        <f t="shared" si="58"/>
        <v>7000000</v>
      </c>
      <c r="W933" s="35">
        <f t="shared" si="59"/>
        <v>7000000</v>
      </c>
      <c r="X933" s="26" t="s">
        <v>1483</v>
      </c>
      <c r="Y933" s="10" t="s">
        <v>4</v>
      </c>
      <c r="Z933" s="147">
        <v>202300000000304</v>
      </c>
      <c r="AA933" s="147" t="s">
        <v>12</v>
      </c>
      <c r="AB933" s="10" t="str">
        <f t="shared" si="57"/>
        <v>3299011</v>
      </c>
      <c r="AC933" s="10"/>
      <c r="AD933" s="147" t="s">
        <v>399</v>
      </c>
      <c r="AE933" s="3"/>
      <c r="AF933" s="3"/>
      <c r="AG933" s="3"/>
      <c r="AH933" s="3"/>
      <c r="AI933" s="3"/>
      <c r="AJ933" s="3"/>
      <c r="AK933" s="3"/>
      <c r="AL933" s="3"/>
      <c r="AM933" s="3"/>
      <c r="AN933" s="3"/>
      <c r="AO933" s="3"/>
      <c r="AP933" s="3"/>
      <c r="AQ933" s="3"/>
      <c r="AR933" s="3"/>
    </row>
    <row r="934" spans="1:44" ht="51" customHeight="1" x14ac:dyDescent="0.3">
      <c r="A934" s="9"/>
      <c r="B934" s="9"/>
      <c r="C934" s="9"/>
      <c r="D934" s="9"/>
      <c r="E934" s="9"/>
      <c r="F934" s="9"/>
      <c r="G934" s="9"/>
      <c r="H934" s="3"/>
      <c r="I934" s="7" t="s">
        <v>1399</v>
      </c>
      <c r="J934" s="10" t="s">
        <v>663</v>
      </c>
      <c r="K934" s="10" t="s">
        <v>22</v>
      </c>
      <c r="L934" s="7" t="s">
        <v>52</v>
      </c>
      <c r="M934" s="7" t="s">
        <v>13</v>
      </c>
      <c r="N934" s="7" t="s">
        <v>467</v>
      </c>
      <c r="O934" s="7" t="s">
        <v>7</v>
      </c>
      <c r="P934" s="7" t="s">
        <v>6</v>
      </c>
      <c r="Q934" s="35">
        <v>34962000</v>
      </c>
      <c r="R934" s="242">
        <v>5900</v>
      </c>
      <c r="S934" s="8"/>
      <c r="T934" s="8"/>
      <c r="U934" s="8"/>
      <c r="V934" s="35">
        <f t="shared" si="58"/>
        <v>34956100</v>
      </c>
      <c r="W934" s="35">
        <f t="shared" si="59"/>
        <v>34956100</v>
      </c>
      <c r="X934" s="26" t="s">
        <v>465</v>
      </c>
      <c r="Y934" s="155" t="s">
        <v>19</v>
      </c>
      <c r="Z934" s="147">
        <v>202300000000060</v>
      </c>
      <c r="AA934" s="147" t="s">
        <v>30</v>
      </c>
      <c r="AB934" s="10" t="str">
        <f t="shared" si="57"/>
        <v>3202008</v>
      </c>
      <c r="AC934" s="155"/>
      <c r="AD934" s="156" t="s">
        <v>135</v>
      </c>
      <c r="AE934" s="3"/>
      <c r="AF934" s="3"/>
      <c r="AG934" s="3"/>
      <c r="AH934" s="3"/>
      <c r="AI934" s="3"/>
      <c r="AJ934" s="3"/>
      <c r="AK934" s="3"/>
      <c r="AL934" s="3"/>
      <c r="AM934" s="3"/>
      <c r="AN934" s="3"/>
      <c r="AO934" s="3"/>
      <c r="AP934" s="3"/>
      <c r="AQ934" s="3"/>
      <c r="AR934" s="3"/>
    </row>
    <row r="935" spans="1:44" ht="51" customHeight="1" x14ac:dyDescent="0.3">
      <c r="A935" s="9"/>
      <c r="B935" s="9"/>
      <c r="C935" s="9"/>
      <c r="D935" s="9"/>
      <c r="E935" s="9"/>
      <c r="F935" s="9"/>
      <c r="G935" s="9"/>
      <c r="H935" s="3"/>
      <c r="I935" s="7" t="s">
        <v>1400</v>
      </c>
      <c r="J935" s="10" t="s">
        <v>663</v>
      </c>
      <c r="K935" s="10" t="s">
        <v>22</v>
      </c>
      <c r="L935" s="7" t="s">
        <v>52</v>
      </c>
      <c r="M935" s="7" t="s">
        <v>8</v>
      </c>
      <c r="N935" s="7" t="s">
        <v>467</v>
      </c>
      <c r="O935" s="7" t="s">
        <v>7</v>
      </c>
      <c r="P935" s="7" t="s">
        <v>6</v>
      </c>
      <c r="Q935" s="35">
        <v>29135000</v>
      </c>
      <c r="R935" s="35"/>
      <c r="S935" s="8"/>
      <c r="T935" s="8"/>
      <c r="U935" s="8"/>
      <c r="V935" s="35">
        <f t="shared" si="58"/>
        <v>29135000</v>
      </c>
      <c r="W935" s="35">
        <f t="shared" si="59"/>
        <v>29135000</v>
      </c>
      <c r="X935" s="26" t="s">
        <v>465</v>
      </c>
      <c r="Y935" s="26" t="s">
        <v>19</v>
      </c>
      <c r="Z935" s="147">
        <v>202300000000060</v>
      </c>
      <c r="AA935" s="147" t="s">
        <v>30</v>
      </c>
      <c r="AB935" s="10" t="str">
        <f t="shared" si="57"/>
        <v>3202008</v>
      </c>
      <c r="AC935" s="26"/>
      <c r="AD935" s="26" t="s">
        <v>135</v>
      </c>
      <c r="AE935" s="3"/>
      <c r="AF935" s="3"/>
      <c r="AG935" s="3"/>
      <c r="AH935" s="3"/>
      <c r="AI935" s="3"/>
      <c r="AJ935" s="3"/>
      <c r="AK935" s="3"/>
      <c r="AL935" s="3"/>
      <c r="AM935" s="3"/>
      <c r="AN935" s="3"/>
      <c r="AO935" s="3"/>
      <c r="AP935" s="3"/>
      <c r="AQ935" s="3"/>
      <c r="AR935" s="3"/>
    </row>
    <row r="936" spans="1:44" ht="51" customHeight="1" x14ac:dyDescent="0.3">
      <c r="A936" s="9"/>
      <c r="B936" s="9"/>
      <c r="C936" s="9"/>
      <c r="D936" s="9"/>
      <c r="E936" s="9"/>
      <c r="F936" s="9"/>
      <c r="G936" s="9"/>
      <c r="H936" s="3"/>
      <c r="I936" s="7" t="s">
        <v>1792</v>
      </c>
      <c r="J936" s="10" t="s">
        <v>663</v>
      </c>
      <c r="K936" s="10" t="s">
        <v>22</v>
      </c>
      <c r="L936" s="7" t="s">
        <v>52</v>
      </c>
      <c r="M936" s="7" t="s">
        <v>103</v>
      </c>
      <c r="N936" s="7" t="s">
        <v>466</v>
      </c>
      <c r="O936" s="7" t="s">
        <v>7</v>
      </c>
      <c r="P936" s="7" t="s">
        <v>6</v>
      </c>
      <c r="Q936" s="35">
        <v>20823000</v>
      </c>
      <c r="R936" s="35"/>
      <c r="S936" s="8"/>
      <c r="T936" s="8"/>
      <c r="U936" s="8"/>
      <c r="V936" s="35">
        <f t="shared" si="58"/>
        <v>20823000</v>
      </c>
      <c r="W936" s="35">
        <f t="shared" si="59"/>
        <v>20823000</v>
      </c>
      <c r="X936" s="26" t="s">
        <v>465</v>
      </c>
      <c r="Y936" s="26" t="s">
        <v>19</v>
      </c>
      <c r="Z936" s="147">
        <v>202300000000060</v>
      </c>
      <c r="AA936" s="147" t="s">
        <v>30</v>
      </c>
      <c r="AB936" s="10" t="str">
        <f t="shared" si="57"/>
        <v>3202008</v>
      </c>
      <c r="AC936" s="26"/>
      <c r="AD936" s="147" t="s">
        <v>492</v>
      </c>
      <c r="AE936" s="3"/>
      <c r="AF936" s="3"/>
      <c r="AG936" s="3"/>
      <c r="AH936" s="3"/>
      <c r="AI936" s="3"/>
      <c r="AJ936" s="3"/>
      <c r="AK936" s="3"/>
      <c r="AL936" s="3"/>
      <c r="AM936" s="3"/>
      <c r="AN936" s="3"/>
      <c r="AO936" s="3"/>
      <c r="AP936" s="3"/>
      <c r="AQ936" s="3"/>
      <c r="AR936" s="3"/>
    </row>
    <row r="937" spans="1:44" ht="51" customHeight="1" x14ac:dyDescent="0.3">
      <c r="A937" s="9"/>
      <c r="B937" s="9"/>
      <c r="C937" s="9"/>
      <c r="D937" s="9"/>
      <c r="E937" s="9"/>
      <c r="F937" s="9"/>
      <c r="G937" s="9"/>
      <c r="H937" s="3"/>
      <c r="I937" s="7" t="s">
        <v>1402</v>
      </c>
      <c r="J937" s="10" t="s">
        <v>663</v>
      </c>
      <c r="K937" s="10" t="s">
        <v>22</v>
      </c>
      <c r="L937" s="7" t="s">
        <v>52</v>
      </c>
      <c r="M937" s="7" t="s">
        <v>13</v>
      </c>
      <c r="N937" s="7" t="s">
        <v>467</v>
      </c>
      <c r="O937" s="7" t="s">
        <v>7</v>
      </c>
      <c r="P937" s="7" t="s">
        <v>6</v>
      </c>
      <c r="Q937" s="35">
        <v>29320000</v>
      </c>
      <c r="R937" s="35"/>
      <c r="S937" s="8"/>
      <c r="T937" s="8"/>
      <c r="U937" s="8"/>
      <c r="V937" s="35">
        <f t="shared" si="58"/>
        <v>29320000</v>
      </c>
      <c r="W937" s="35">
        <f t="shared" si="59"/>
        <v>29320000</v>
      </c>
      <c r="X937" s="26" t="s">
        <v>465</v>
      </c>
      <c r="Y937" s="26" t="s">
        <v>19</v>
      </c>
      <c r="Z937" s="147">
        <v>202300000000060</v>
      </c>
      <c r="AA937" s="147" t="s">
        <v>30</v>
      </c>
      <c r="AB937" s="10" t="str">
        <f t="shared" si="57"/>
        <v>3202008</v>
      </c>
      <c r="AC937" s="26"/>
      <c r="AD937" s="147" t="s">
        <v>492</v>
      </c>
      <c r="AE937" s="3"/>
      <c r="AF937" s="3"/>
      <c r="AG937" s="3"/>
      <c r="AH937" s="3"/>
      <c r="AI937" s="3"/>
      <c r="AJ937" s="3"/>
      <c r="AK937" s="3"/>
      <c r="AL937" s="3"/>
      <c r="AM937" s="3"/>
      <c r="AN937" s="3"/>
      <c r="AO937" s="3"/>
      <c r="AP937" s="3"/>
      <c r="AQ937" s="3"/>
      <c r="AR937" s="3"/>
    </row>
    <row r="938" spans="1:44" ht="51" customHeight="1" x14ac:dyDescent="0.3">
      <c r="A938" s="9"/>
      <c r="B938" s="9"/>
      <c r="C938" s="9"/>
      <c r="D938" s="9"/>
      <c r="E938" s="9"/>
      <c r="F938" s="9"/>
      <c r="G938" s="9"/>
      <c r="H938" s="3"/>
      <c r="I938" s="7" t="s">
        <v>1403</v>
      </c>
      <c r="J938" s="10" t="s">
        <v>663</v>
      </c>
      <c r="K938" s="10" t="s">
        <v>22</v>
      </c>
      <c r="L938" s="7" t="s">
        <v>52</v>
      </c>
      <c r="M938" s="7" t="s">
        <v>8</v>
      </c>
      <c r="N938" s="7" t="s">
        <v>467</v>
      </c>
      <c r="O938" s="7" t="s">
        <v>7</v>
      </c>
      <c r="P938" s="7" t="s">
        <v>6</v>
      </c>
      <c r="Q938" s="35">
        <v>34320000</v>
      </c>
      <c r="R938" s="35"/>
      <c r="S938" s="8"/>
      <c r="T938" s="8"/>
      <c r="U938" s="8"/>
      <c r="V938" s="35">
        <f t="shared" si="58"/>
        <v>34320000</v>
      </c>
      <c r="W938" s="35">
        <f t="shared" si="59"/>
        <v>34320000</v>
      </c>
      <c r="X938" s="26" t="s">
        <v>465</v>
      </c>
      <c r="Y938" s="26" t="s">
        <v>19</v>
      </c>
      <c r="Z938" s="147">
        <v>202300000000060</v>
      </c>
      <c r="AA938" s="147" t="s">
        <v>30</v>
      </c>
      <c r="AB938" s="10" t="str">
        <f t="shared" si="57"/>
        <v>3202008</v>
      </c>
      <c r="AC938" s="26"/>
      <c r="AD938" s="147" t="s">
        <v>492</v>
      </c>
      <c r="AE938" s="3"/>
      <c r="AF938" s="3"/>
      <c r="AG938" s="3"/>
      <c r="AH938" s="3"/>
      <c r="AI938" s="3"/>
      <c r="AJ938" s="3"/>
      <c r="AK938" s="3"/>
      <c r="AL938" s="3"/>
      <c r="AM938" s="3"/>
      <c r="AN938" s="3"/>
      <c r="AO938" s="3"/>
      <c r="AP938" s="3"/>
      <c r="AQ938" s="3"/>
      <c r="AR938" s="3"/>
    </row>
    <row r="939" spans="1:44" ht="51" customHeight="1" x14ac:dyDescent="0.3">
      <c r="A939" s="9"/>
      <c r="B939" s="9"/>
      <c r="C939" s="9"/>
      <c r="D939" s="9"/>
      <c r="E939" s="9"/>
      <c r="F939" s="9"/>
      <c r="G939" s="9"/>
      <c r="H939" s="3"/>
      <c r="I939" s="7" t="s">
        <v>1404</v>
      </c>
      <c r="J939" s="10" t="s">
        <v>663</v>
      </c>
      <c r="K939" s="10" t="s">
        <v>22</v>
      </c>
      <c r="L939" s="7" t="s">
        <v>52</v>
      </c>
      <c r="M939" s="7" t="s">
        <v>13</v>
      </c>
      <c r="N939" s="7" t="s">
        <v>467</v>
      </c>
      <c r="O939" s="7" t="s">
        <v>7</v>
      </c>
      <c r="P939" s="7" t="s">
        <v>6</v>
      </c>
      <c r="Q939" s="35">
        <v>55380000</v>
      </c>
      <c r="R939" s="35"/>
      <c r="S939" s="8"/>
      <c r="T939" s="8"/>
      <c r="U939" s="8"/>
      <c r="V939" s="35">
        <f t="shared" si="58"/>
        <v>55380000</v>
      </c>
      <c r="W939" s="35">
        <f t="shared" si="59"/>
        <v>55380000</v>
      </c>
      <c r="X939" s="26" t="s">
        <v>465</v>
      </c>
      <c r="Y939" s="26" t="s">
        <v>19</v>
      </c>
      <c r="Z939" s="147">
        <v>202300000000060</v>
      </c>
      <c r="AA939" s="147" t="s">
        <v>36</v>
      </c>
      <c r="AB939" s="10" t="str">
        <f t="shared" si="57"/>
        <v>3202010</v>
      </c>
      <c r="AC939" s="26"/>
      <c r="AD939" s="147" t="s">
        <v>130</v>
      </c>
      <c r="AE939" s="3"/>
      <c r="AF939" s="3"/>
      <c r="AG939" s="3"/>
      <c r="AH939" s="3"/>
      <c r="AI939" s="3"/>
      <c r="AJ939" s="3"/>
      <c r="AK939" s="3"/>
      <c r="AL939" s="3"/>
      <c r="AM939" s="3"/>
      <c r="AN939" s="3"/>
      <c r="AO939" s="3"/>
      <c r="AP939" s="3"/>
      <c r="AQ939" s="3"/>
      <c r="AR939" s="3"/>
    </row>
    <row r="940" spans="1:44" ht="51" customHeight="1" x14ac:dyDescent="0.3">
      <c r="A940" s="9"/>
      <c r="B940" s="9"/>
      <c r="C940" s="9"/>
      <c r="D940" s="9"/>
      <c r="E940" s="9"/>
      <c r="F940" s="9"/>
      <c r="G940" s="9"/>
      <c r="H940" s="3"/>
      <c r="I940" s="7" t="s">
        <v>1405</v>
      </c>
      <c r="J940" s="10" t="s">
        <v>663</v>
      </c>
      <c r="K940" s="10" t="s">
        <v>22</v>
      </c>
      <c r="L940" s="7" t="s">
        <v>52</v>
      </c>
      <c r="M940" s="7" t="s">
        <v>8</v>
      </c>
      <c r="N940" s="7" t="s">
        <v>467</v>
      </c>
      <c r="O940" s="7" t="s">
        <v>7</v>
      </c>
      <c r="P940" s="7" t="s">
        <v>6</v>
      </c>
      <c r="Q940" s="35">
        <v>35653500</v>
      </c>
      <c r="R940" s="35"/>
      <c r="S940" s="8"/>
      <c r="T940" s="8"/>
      <c r="U940" s="8"/>
      <c r="V940" s="35">
        <f t="shared" si="58"/>
        <v>35653500</v>
      </c>
      <c r="W940" s="35">
        <f t="shared" si="59"/>
        <v>35653500</v>
      </c>
      <c r="X940" s="26" t="s">
        <v>465</v>
      </c>
      <c r="Y940" s="26" t="s">
        <v>19</v>
      </c>
      <c r="Z940" s="147">
        <v>202300000000060</v>
      </c>
      <c r="AA940" s="147" t="s">
        <v>36</v>
      </c>
      <c r="AB940" s="10" t="str">
        <f t="shared" si="57"/>
        <v>3202010</v>
      </c>
      <c r="AC940" s="26"/>
      <c r="AD940" s="147" t="s">
        <v>130</v>
      </c>
      <c r="AE940" s="3"/>
      <c r="AF940" s="3"/>
      <c r="AG940" s="3"/>
      <c r="AH940" s="3"/>
      <c r="AI940" s="3"/>
      <c r="AJ940" s="3"/>
      <c r="AK940" s="3"/>
      <c r="AL940" s="3"/>
      <c r="AM940" s="3"/>
      <c r="AN940" s="3"/>
      <c r="AO940" s="3"/>
      <c r="AP940" s="3"/>
      <c r="AQ940" s="3"/>
      <c r="AR940" s="3"/>
    </row>
    <row r="941" spans="1:44" ht="51" customHeight="1" x14ac:dyDescent="0.3">
      <c r="A941" s="9"/>
      <c r="B941" s="9"/>
      <c r="C941" s="9"/>
      <c r="D941" s="9"/>
      <c r="E941" s="9"/>
      <c r="F941" s="9"/>
      <c r="G941" s="9"/>
      <c r="H941" s="3"/>
      <c r="I941" s="7" t="s">
        <v>1793</v>
      </c>
      <c r="J941" s="10" t="s">
        <v>663</v>
      </c>
      <c r="K941" s="10" t="s">
        <v>22</v>
      </c>
      <c r="L941" s="7" t="s">
        <v>52</v>
      </c>
      <c r="M941" s="7" t="s">
        <v>103</v>
      </c>
      <c r="N941" s="7" t="s">
        <v>466</v>
      </c>
      <c r="O941" s="7" t="s">
        <v>7</v>
      </c>
      <c r="P941" s="7" t="s">
        <v>6</v>
      </c>
      <c r="Q941" s="35">
        <v>100521212</v>
      </c>
      <c r="R941" s="242">
        <v>44533</v>
      </c>
      <c r="S941" s="8"/>
      <c r="T941" s="8"/>
      <c r="U941" s="8"/>
      <c r="V941" s="35">
        <f t="shared" si="58"/>
        <v>100476679</v>
      </c>
      <c r="W941" s="35">
        <f t="shared" si="59"/>
        <v>100476679</v>
      </c>
      <c r="X941" s="26" t="s">
        <v>465</v>
      </c>
      <c r="Y941" s="26" t="s">
        <v>19</v>
      </c>
      <c r="Z941" s="147">
        <v>202300000000060</v>
      </c>
      <c r="AA941" s="147" t="s">
        <v>493</v>
      </c>
      <c r="AB941" s="10" t="str">
        <f t="shared" si="57"/>
        <v>3202032</v>
      </c>
      <c r="AC941" s="26"/>
      <c r="AD941" s="157" t="s">
        <v>128</v>
      </c>
      <c r="AE941" s="3"/>
      <c r="AF941" s="3"/>
      <c r="AG941" s="3"/>
      <c r="AH941" s="3"/>
      <c r="AI941" s="3"/>
      <c r="AJ941" s="3"/>
      <c r="AK941" s="3"/>
      <c r="AL941" s="3"/>
      <c r="AM941" s="3"/>
      <c r="AN941" s="3"/>
      <c r="AO941" s="3"/>
      <c r="AP941" s="3"/>
      <c r="AQ941" s="3"/>
      <c r="AR941" s="3"/>
    </row>
    <row r="942" spans="1:44" ht="51" customHeight="1" x14ac:dyDescent="0.3">
      <c r="A942" s="9"/>
      <c r="B942" s="9"/>
      <c r="C942" s="9"/>
      <c r="D942" s="9"/>
      <c r="E942" s="9"/>
      <c r="F942" s="9"/>
      <c r="G942" s="9"/>
      <c r="H942" s="3"/>
      <c r="I942" s="7" t="s">
        <v>1407</v>
      </c>
      <c r="J942" s="10" t="s">
        <v>663</v>
      </c>
      <c r="K942" s="10" t="s">
        <v>22</v>
      </c>
      <c r="L942" s="7" t="s">
        <v>52</v>
      </c>
      <c r="M942" s="7" t="s">
        <v>13</v>
      </c>
      <c r="N942" s="7" t="s">
        <v>467</v>
      </c>
      <c r="O942" s="7" t="s">
        <v>7</v>
      </c>
      <c r="P942" s="7" t="s">
        <v>6</v>
      </c>
      <c r="Q942" s="35">
        <v>29665345</v>
      </c>
      <c r="R942" s="35"/>
      <c r="S942" s="8"/>
      <c r="T942" s="8"/>
      <c r="U942" s="8"/>
      <c r="V942" s="35">
        <f t="shared" si="58"/>
        <v>29665345</v>
      </c>
      <c r="W942" s="35">
        <f t="shared" si="59"/>
        <v>29665345</v>
      </c>
      <c r="X942" s="26" t="s">
        <v>465</v>
      </c>
      <c r="Y942" s="26" t="s">
        <v>19</v>
      </c>
      <c r="Z942" s="147">
        <v>202300000000060</v>
      </c>
      <c r="AA942" s="147" t="s">
        <v>493</v>
      </c>
      <c r="AB942" s="10" t="str">
        <f t="shared" si="57"/>
        <v>3202032</v>
      </c>
      <c r="AC942" s="26"/>
      <c r="AD942" s="147" t="s">
        <v>128</v>
      </c>
      <c r="AE942" s="3"/>
      <c r="AF942" s="3"/>
      <c r="AG942" s="3"/>
      <c r="AH942" s="3"/>
      <c r="AI942" s="3"/>
      <c r="AJ942" s="3"/>
      <c r="AK942" s="3"/>
      <c r="AL942" s="3"/>
      <c r="AM942" s="3"/>
      <c r="AN942" s="3"/>
      <c r="AO942" s="3"/>
      <c r="AP942" s="3"/>
      <c r="AQ942" s="3"/>
      <c r="AR942" s="3"/>
    </row>
    <row r="943" spans="1:44" ht="51" customHeight="1" x14ac:dyDescent="0.3">
      <c r="A943" s="9"/>
      <c r="B943" s="9"/>
      <c r="C943" s="9"/>
      <c r="D943" s="9"/>
      <c r="E943" s="9"/>
      <c r="F943" s="9"/>
      <c r="G943" s="9"/>
      <c r="H943" s="3"/>
      <c r="I943" s="7" t="s">
        <v>1408</v>
      </c>
      <c r="J943" s="10" t="s">
        <v>663</v>
      </c>
      <c r="K943" s="10" t="s">
        <v>22</v>
      </c>
      <c r="L943" s="7" t="s">
        <v>52</v>
      </c>
      <c r="M943" s="7" t="s">
        <v>8</v>
      </c>
      <c r="N943" s="7" t="s">
        <v>467</v>
      </c>
      <c r="O943" s="7" t="s">
        <v>7</v>
      </c>
      <c r="P943" s="7" t="s">
        <v>6</v>
      </c>
      <c r="Q943" s="35">
        <v>28420000</v>
      </c>
      <c r="R943" s="242">
        <v>248500</v>
      </c>
      <c r="S943" s="8"/>
      <c r="T943" s="8"/>
      <c r="U943" s="8"/>
      <c r="V943" s="35">
        <f t="shared" si="58"/>
        <v>28171500</v>
      </c>
      <c r="W943" s="35">
        <f t="shared" si="59"/>
        <v>28171500</v>
      </c>
      <c r="X943" s="26" t="s">
        <v>465</v>
      </c>
      <c r="Y943" s="26" t="s">
        <v>19</v>
      </c>
      <c r="Z943" s="147">
        <v>202300000000060</v>
      </c>
      <c r="AA943" s="147" t="s">
        <v>493</v>
      </c>
      <c r="AB943" s="10" t="str">
        <f t="shared" si="57"/>
        <v>3202032</v>
      </c>
      <c r="AC943" s="26"/>
      <c r="AD943" s="147" t="s">
        <v>128</v>
      </c>
      <c r="AE943" s="3"/>
      <c r="AF943" s="3"/>
      <c r="AG943" s="3"/>
      <c r="AH943" s="3"/>
      <c r="AI943" s="3"/>
      <c r="AJ943" s="3"/>
      <c r="AK943" s="3"/>
      <c r="AL943" s="3"/>
      <c r="AM943" s="3"/>
      <c r="AN943" s="3"/>
      <c r="AO943" s="3"/>
      <c r="AP943" s="3"/>
      <c r="AQ943" s="3"/>
      <c r="AR943" s="3"/>
    </row>
    <row r="944" spans="1:44" ht="51" customHeight="1" x14ac:dyDescent="0.3">
      <c r="A944" s="9"/>
      <c r="B944" s="9"/>
      <c r="C944" s="9"/>
      <c r="D944" s="9"/>
      <c r="E944" s="9"/>
      <c r="F944" s="9"/>
      <c r="G944" s="9"/>
      <c r="H944" s="3"/>
      <c r="I944" s="7" t="s">
        <v>1794</v>
      </c>
      <c r="J944" s="10" t="s">
        <v>663</v>
      </c>
      <c r="K944" s="10" t="s">
        <v>22</v>
      </c>
      <c r="L944" s="7" t="s">
        <v>52</v>
      </c>
      <c r="M944" s="7" t="s">
        <v>103</v>
      </c>
      <c r="N944" s="7" t="s">
        <v>466</v>
      </c>
      <c r="O944" s="7" t="s">
        <v>7</v>
      </c>
      <c r="P944" s="7" t="s">
        <v>6</v>
      </c>
      <c r="Q944" s="35">
        <v>55230000</v>
      </c>
      <c r="R944" s="35"/>
      <c r="S944" s="8"/>
      <c r="T944" s="8"/>
      <c r="U944" s="8"/>
      <c r="V944" s="35">
        <f t="shared" si="58"/>
        <v>55230000</v>
      </c>
      <c r="W944" s="35">
        <f t="shared" si="59"/>
        <v>55230000</v>
      </c>
      <c r="X944" s="26" t="s">
        <v>465</v>
      </c>
      <c r="Y944" s="26" t="s">
        <v>19</v>
      </c>
      <c r="Z944" s="147">
        <v>202300000000060</v>
      </c>
      <c r="AA944" s="147" t="s">
        <v>17</v>
      </c>
      <c r="AB944" s="10" t="str">
        <f t="shared" si="57"/>
        <v>3202052</v>
      </c>
      <c r="AC944" s="26"/>
      <c r="AD944" s="147" t="s">
        <v>495</v>
      </c>
      <c r="AE944" s="3"/>
      <c r="AF944" s="3"/>
      <c r="AG944" s="3"/>
      <c r="AH944" s="3"/>
      <c r="AI944" s="3"/>
      <c r="AJ944" s="3"/>
      <c r="AK944" s="3"/>
      <c r="AL944" s="3"/>
      <c r="AM944" s="3"/>
      <c r="AN944" s="3"/>
      <c r="AO944" s="3"/>
      <c r="AP944" s="3"/>
      <c r="AQ944" s="3"/>
      <c r="AR944" s="3"/>
    </row>
    <row r="945" spans="1:44" ht="51" customHeight="1" x14ac:dyDescent="0.3">
      <c r="A945" s="9"/>
      <c r="B945" s="9"/>
      <c r="C945" s="9"/>
      <c r="D945" s="9"/>
      <c r="E945" s="9"/>
      <c r="F945" s="9"/>
      <c r="G945" s="9"/>
      <c r="H945" s="3"/>
      <c r="I945" s="7" t="s">
        <v>1410</v>
      </c>
      <c r="J945" s="10" t="s">
        <v>663</v>
      </c>
      <c r="K945" s="10" t="s">
        <v>22</v>
      </c>
      <c r="L945" s="7" t="s">
        <v>52</v>
      </c>
      <c r="M945" s="7" t="s">
        <v>13</v>
      </c>
      <c r="N945" s="7" t="s">
        <v>467</v>
      </c>
      <c r="O945" s="7" t="s">
        <v>7</v>
      </c>
      <c r="P945" s="7" t="s">
        <v>6</v>
      </c>
      <c r="Q945" s="35">
        <v>22698000</v>
      </c>
      <c r="R945" s="35"/>
      <c r="S945" s="8"/>
      <c r="T945" s="8"/>
      <c r="U945" s="8"/>
      <c r="V945" s="35">
        <f t="shared" si="58"/>
        <v>22698000</v>
      </c>
      <c r="W945" s="35">
        <f t="shared" si="59"/>
        <v>22698000</v>
      </c>
      <c r="X945" s="26" t="s">
        <v>465</v>
      </c>
      <c r="Y945" s="26" t="s">
        <v>19</v>
      </c>
      <c r="Z945" s="147">
        <v>202300000000060</v>
      </c>
      <c r="AA945" s="147" t="s">
        <v>496</v>
      </c>
      <c r="AB945" s="10" t="str">
        <f t="shared" si="57"/>
        <v>3202056</v>
      </c>
      <c r="AC945" s="26"/>
      <c r="AD945" s="147" t="s">
        <v>129</v>
      </c>
      <c r="AE945" s="3"/>
      <c r="AF945" s="3"/>
      <c r="AG945" s="3"/>
      <c r="AH945" s="3"/>
      <c r="AI945" s="3"/>
      <c r="AJ945" s="3"/>
      <c r="AK945" s="3"/>
      <c r="AL945" s="3"/>
      <c r="AM945" s="3"/>
      <c r="AN945" s="3"/>
      <c r="AO945" s="3"/>
      <c r="AP945" s="3"/>
      <c r="AQ945" s="3"/>
      <c r="AR945" s="3"/>
    </row>
    <row r="946" spans="1:44" ht="51" customHeight="1" x14ac:dyDescent="0.3">
      <c r="A946" s="9"/>
      <c r="B946" s="9"/>
      <c r="C946" s="9"/>
      <c r="D946" s="9"/>
      <c r="E946" s="9"/>
      <c r="F946" s="9"/>
      <c r="G946" s="9"/>
      <c r="H946" s="3"/>
      <c r="I946" s="7" t="s">
        <v>1411</v>
      </c>
      <c r="J946" s="10" t="s">
        <v>663</v>
      </c>
      <c r="K946" s="10" t="s">
        <v>22</v>
      </c>
      <c r="L946" s="7" t="s">
        <v>52</v>
      </c>
      <c r="M946" s="7" t="s">
        <v>8</v>
      </c>
      <c r="N946" s="7" t="s">
        <v>467</v>
      </c>
      <c r="O946" s="7" t="s">
        <v>7</v>
      </c>
      <c r="P946" s="7" t="s">
        <v>6</v>
      </c>
      <c r="Q946" s="35">
        <v>19768445</v>
      </c>
      <c r="R946" s="35"/>
      <c r="S946" s="8"/>
      <c r="T946" s="8"/>
      <c r="U946" s="8"/>
      <c r="V946" s="35">
        <f t="shared" si="58"/>
        <v>19768445</v>
      </c>
      <c r="W946" s="35">
        <f t="shared" si="59"/>
        <v>19768445</v>
      </c>
      <c r="X946" s="26" t="s">
        <v>465</v>
      </c>
      <c r="Y946" s="26" t="s">
        <v>19</v>
      </c>
      <c r="Z946" s="147">
        <v>202300000000060</v>
      </c>
      <c r="AA946" s="147" t="s">
        <v>496</v>
      </c>
      <c r="AB946" s="10" t="str">
        <f t="shared" si="57"/>
        <v>3202056</v>
      </c>
      <c r="AC946" s="26"/>
      <c r="AD946" s="147" t="s">
        <v>129</v>
      </c>
      <c r="AE946" s="3"/>
      <c r="AF946" s="3"/>
      <c r="AG946" s="3"/>
      <c r="AH946" s="3"/>
      <c r="AI946" s="3"/>
      <c r="AJ946" s="3"/>
      <c r="AK946" s="3"/>
      <c r="AL946" s="3"/>
      <c r="AM946" s="3"/>
      <c r="AN946" s="3"/>
      <c r="AO946" s="3"/>
      <c r="AP946" s="3"/>
      <c r="AQ946" s="3"/>
      <c r="AR946" s="3"/>
    </row>
    <row r="947" spans="1:44" ht="51" customHeight="1" x14ac:dyDescent="0.3">
      <c r="A947" s="9"/>
      <c r="B947" s="9"/>
      <c r="C947" s="9"/>
      <c r="D947" s="9"/>
      <c r="E947" s="9"/>
      <c r="F947" s="9"/>
      <c r="G947" s="9"/>
      <c r="H947" s="3"/>
      <c r="I947" s="7" t="s">
        <v>1412</v>
      </c>
      <c r="J947" s="10" t="s">
        <v>663</v>
      </c>
      <c r="K947" s="10" t="s">
        <v>22</v>
      </c>
      <c r="L947" s="7" t="s">
        <v>52</v>
      </c>
      <c r="M947" s="7" t="s">
        <v>13</v>
      </c>
      <c r="N947" s="7" t="s">
        <v>467</v>
      </c>
      <c r="O947" s="7" t="s">
        <v>7</v>
      </c>
      <c r="P947" s="7" t="s">
        <v>6</v>
      </c>
      <c r="Q947" s="35">
        <v>57324000</v>
      </c>
      <c r="R947" s="35"/>
      <c r="S947" s="8"/>
      <c r="T947" s="8"/>
      <c r="U947" s="8"/>
      <c r="V947" s="35">
        <f t="shared" si="58"/>
        <v>57324000</v>
      </c>
      <c r="W947" s="35">
        <f t="shared" si="59"/>
        <v>57324000</v>
      </c>
      <c r="X947" s="26" t="s">
        <v>465</v>
      </c>
      <c r="Y947" s="26" t="s">
        <v>19</v>
      </c>
      <c r="Z947" s="147">
        <v>202300000000060</v>
      </c>
      <c r="AA947" s="147" t="s">
        <v>24</v>
      </c>
      <c r="AB947" s="10" t="str">
        <f t="shared" si="57"/>
        <v>3202060</v>
      </c>
      <c r="AC947" s="26"/>
      <c r="AD947" s="147" t="s">
        <v>239</v>
      </c>
      <c r="AE947" s="3"/>
      <c r="AF947" s="3"/>
      <c r="AG947" s="3"/>
      <c r="AH947" s="3"/>
      <c r="AI947" s="3"/>
      <c r="AJ947" s="3"/>
      <c r="AK947" s="3"/>
      <c r="AL947" s="3"/>
      <c r="AM947" s="3"/>
      <c r="AN947" s="3"/>
      <c r="AO947" s="3"/>
      <c r="AP947" s="3"/>
      <c r="AQ947" s="3"/>
      <c r="AR947" s="3"/>
    </row>
    <row r="948" spans="1:44" ht="51" customHeight="1" x14ac:dyDescent="0.3">
      <c r="A948" s="9"/>
      <c r="B948" s="9"/>
      <c r="C948" s="9"/>
      <c r="D948" s="9"/>
      <c r="E948" s="9"/>
      <c r="F948" s="9"/>
      <c r="G948" s="9"/>
      <c r="H948" s="3"/>
      <c r="I948" s="7" t="s">
        <v>1413</v>
      </c>
      <c r="J948" s="10" t="s">
        <v>663</v>
      </c>
      <c r="K948" s="10" t="s">
        <v>22</v>
      </c>
      <c r="L948" s="7" t="s">
        <v>52</v>
      </c>
      <c r="M948" s="7" t="s">
        <v>8</v>
      </c>
      <c r="N948" s="7" t="s">
        <v>467</v>
      </c>
      <c r="O948" s="7" t="s">
        <v>7</v>
      </c>
      <c r="P948" s="7" t="s">
        <v>6</v>
      </c>
      <c r="Q948" s="35">
        <v>56888485</v>
      </c>
      <c r="R948" s="35"/>
      <c r="S948" s="8"/>
      <c r="T948" s="8"/>
      <c r="U948" s="8"/>
      <c r="V948" s="35">
        <f t="shared" si="58"/>
        <v>56888485</v>
      </c>
      <c r="W948" s="35">
        <f t="shared" si="59"/>
        <v>56888485</v>
      </c>
      <c r="X948" s="26" t="s">
        <v>465</v>
      </c>
      <c r="Y948" s="26" t="s">
        <v>19</v>
      </c>
      <c r="Z948" s="147">
        <v>202300000000060</v>
      </c>
      <c r="AA948" s="147" t="s">
        <v>24</v>
      </c>
      <c r="AB948" s="10" t="str">
        <f t="shared" si="57"/>
        <v>3202060</v>
      </c>
      <c r="AC948" s="26"/>
      <c r="AD948" s="147" t="s">
        <v>239</v>
      </c>
      <c r="AE948" s="3"/>
      <c r="AF948" s="3"/>
      <c r="AG948" s="3"/>
      <c r="AH948" s="3"/>
      <c r="AI948" s="3"/>
      <c r="AJ948" s="3"/>
      <c r="AK948" s="3"/>
      <c r="AL948" s="3"/>
      <c r="AM948" s="3"/>
      <c r="AN948" s="3"/>
      <c r="AO948" s="3"/>
      <c r="AP948" s="3"/>
      <c r="AQ948" s="3"/>
      <c r="AR948" s="3"/>
    </row>
    <row r="949" spans="1:44" ht="51" customHeight="1" x14ac:dyDescent="0.3">
      <c r="A949" s="9"/>
      <c r="B949" s="9"/>
      <c r="C949" s="9"/>
      <c r="D949" s="9"/>
      <c r="E949" s="9"/>
      <c r="F949" s="9"/>
      <c r="G949" s="9"/>
      <c r="H949" s="3"/>
      <c r="I949" s="7" t="s">
        <v>1414</v>
      </c>
      <c r="J949" s="10" t="s">
        <v>663</v>
      </c>
      <c r="K949" s="10" t="s">
        <v>22</v>
      </c>
      <c r="L949" s="7" t="s">
        <v>52</v>
      </c>
      <c r="M949" s="7" t="s">
        <v>13</v>
      </c>
      <c r="N949" s="7" t="s">
        <v>467</v>
      </c>
      <c r="O949" s="7" t="s">
        <v>7</v>
      </c>
      <c r="P949" s="7" t="s">
        <v>6</v>
      </c>
      <c r="Q949" s="35">
        <v>7000000</v>
      </c>
      <c r="R949" s="35"/>
      <c r="S949" s="8"/>
      <c r="T949" s="8"/>
      <c r="U949" s="8"/>
      <c r="V949" s="35">
        <f t="shared" si="58"/>
        <v>7000000</v>
      </c>
      <c r="W949" s="35">
        <f t="shared" si="59"/>
        <v>7000000</v>
      </c>
      <c r="X949" s="26" t="s">
        <v>1483</v>
      </c>
      <c r="Y949" s="26" t="s">
        <v>4</v>
      </c>
      <c r="Z949" s="147">
        <v>202300000000304</v>
      </c>
      <c r="AA949" s="147" t="s">
        <v>12</v>
      </c>
      <c r="AB949" s="10" t="str">
        <f t="shared" si="57"/>
        <v>3299011</v>
      </c>
      <c r="AC949" s="26"/>
      <c r="AD949" s="147" t="s">
        <v>399</v>
      </c>
      <c r="AE949" s="3"/>
      <c r="AF949" s="3"/>
      <c r="AG949" s="3"/>
      <c r="AH949" s="3"/>
      <c r="AI949" s="3"/>
      <c r="AJ949" s="3"/>
      <c r="AK949" s="3"/>
      <c r="AL949" s="3"/>
      <c r="AM949" s="3"/>
      <c r="AN949" s="3"/>
      <c r="AO949" s="3"/>
      <c r="AP949" s="3"/>
      <c r="AQ949" s="3"/>
      <c r="AR949" s="3"/>
    </row>
    <row r="950" spans="1:44" ht="51" customHeight="1" x14ac:dyDescent="0.3">
      <c r="A950" s="9"/>
      <c r="B950" s="9"/>
      <c r="C950" s="9"/>
      <c r="D950" s="9"/>
      <c r="E950" s="9"/>
      <c r="F950" s="9"/>
      <c r="G950" s="9"/>
      <c r="H950" s="3"/>
      <c r="I950" s="7" t="s">
        <v>1415</v>
      </c>
      <c r="J950" s="10" t="s">
        <v>663</v>
      </c>
      <c r="K950" s="10" t="s">
        <v>22</v>
      </c>
      <c r="L950" s="7" t="s">
        <v>50</v>
      </c>
      <c r="M950" s="7" t="s">
        <v>8</v>
      </c>
      <c r="N950" s="7" t="s">
        <v>467</v>
      </c>
      <c r="O950" s="7" t="s">
        <v>7</v>
      </c>
      <c r="P950" s="7" t="s">
        <v>6</v>
      </c>
      <c r="Q950" s="35">
        <v>20812000</v>
      </c>
      <c r="R950" s="35"/>
      <c r="S950" s="8"/>
      <c r="T950" s="8"/>
      <c r="U950" s="8"/>
      <c r="V950" s="35">
        <f t="shared" si="58"/>
        <v>20812000</v>
      </c>
      <c r="W950" s="35">
        <f t="shared" si="59"/>
        <v>20812000</v>
      </c>
      <c r="X950" s="26" t="s">
        <v>465</v>
      </c>
      <c r="Y950" s="26" t="s">
        <v>19</v>
      </c>
      <c r="Z950" s="147">
        <v>202300000000060</v>
      </c>
      <c r="AA950" s="147" t="s">
        <v>30</v>
      </c>
      <c r="AB950" s="10" t="str">
        <f t="shared" si="57"/>
        <v>3202008</v>
      </c>
      <c r="AC950" s="26"/>
      <c r="AD950" s="147" t="s">
        <v>123</v>
      </c>
      <c r="AE950" s="3"/>
      <c r="AF950" s="3"/>
      <c r="AG950" s="3"/>
      <c r="AH950" s="3"/>
      <c r="AI950" s="3"/>
      <c r="AJ950" s="3"/>
      <c r="AK950" s="3"/>
      <c r="AL950" s="3"/>
      <c r="AM950" s="3"/>
      <c r="AN950" s="3"/>
      <c r="AO950" s="3"/>
      <c r="AP950" s="3"/>
      <c r="AQ950" s="3"/>
      <c r="AR950" s="3"/>
    </row>
    <row r="951" spans="1:44" ht="51" customHeight="1" x14ac:dyDescent="0.3">
      <c r="A951" s="9"/>
      <c r="B951" s="9"/>
      <c r="C951" s="9"/>
      <c r="D951" s="9"/>
      <c r="E951" s="9"/>
      <c r="F951" s="9"/>
      <c r="G951" s="9"/>
      <c r="H951" s="3"/>
      <c r="I951" s="7" t="s">
        <v>1795</v>
      </c>
      <c r="J951" s="10" t="s">
        <v>663</v>
      </c>
      <c r="K951" s="10" t="s">
        <v>22</v>
      </c>
      <c r="L951" s="7" t="s">
        <v>50</v>
      </c>
      <c r="M951" s="7" t="s">
        <v>103</v>
      </c>
      <c r="N951" s="7" t="s">
        <v>466</v>
      </c>
      <c r="O951" s="7" t="s">
        <v>7</v>
      </c>
      <c r="P951" s="7" t="s">
        <v>6</v>
      </c>
      <c r="Q951" s="35">
        <v>79981000</v>
      </c>
      <c r="R951" s="35"/>
      <c r="S951" s="8"/>
      <c r="T951" s="8"/>
      <c r="U951" s="8"/>
      <c r="V951" s="35">
        <f t="shared" si="58"/>
        <v>79981000</v>
      </c>
      <c r="W951" s="35">
        <f t="shared" si="59"/>
        <v>79981000</v>
      </c>
      <c r="X951" s="26" t="s">
        <v>465</v>
      </c>
      <c r="Y951" s="26" t="s">
        <v>19</v>
      </c>
      <c r="Z951" s="147">
        <v>202300000000060</v>
      </c>
      <c r="AA951" s="147" t="s">
        <v>30</v>
      </c>
      <c r="AB951" s="10" t="str">
        <f t="shared" si="57"/>
        <v>3202008</v>
      </c>
      <c r="AC951" s="26"/>
      <c r="AD951" s="147" t="s">
        <v>191</v>
      </c>
      <c r="AE951" s="3"/>
      <c r="AF951" s="3"/>
      <c r="AG951" s="3"/>
      <c r="AH951" s="3"/>
      <c r="AI951" s="3"/>
      <c r="AJ951" s="3"/>
      <c r="AK951" s="3"/>
      <c r="AL951" s="3"/>
      <c r="AM951" s="3"/>
      <c r="AN951" s="3"/>
      <c r="AO951" s="3"/>
      <c r="AP951" s="3"/>
      <c r="AQ951" s="3"/>
      <c r="AR951" s="3"/>
    </row>
    <row r="952" spans="1:44" ht="51" customHeight="1" x14ac:dyDescent="0.3">
      <c r="A952" s="9"/>
      <c r="B952" s="9"/>
      <c r="C952" s="9"/>
      <c r="D952" s="9"/>
      <c r="E952" s="9"/>
      <c r="F952" s="9"/>
      <c r="G952" s="9"/>
      <c r="H952" s="3"/>
      <c r="I952" s="7" t="s">
        <v>1417</v>
      </c>
      <c r="J952" s="10" t="s">
        <v>663</v>
      </c>
      <c r="K952" s="10" t="s">
        <v>22</v>
      </c>
      <c r="L952" s="7" t="s">
        <v>50</v>
      </c>
      <c r="M952" s="7" t="s">
        <v>13</v>
      </c>
      <c r="N952" s="7" t="s">
        <v>467</v>
      </c>
      <c r="O952" s="149" t="s">
        <v>7</v>
      </c>
      <c r="P952" s="7" t="s">
        <v>6</v>
      </c>
      <c r="Q952" s="35">
        <v>2200000</v>
      </c>
      <c r="R952" s="35"/>
      <c r="S952" s="8"/>
      <c r="T952" s="8"/>
      <c r="U952" s="8"/>
      <c r="V952" s="35">
        <f t="shared" si="58"/>
        <v>2200000</v>
      </c>
      <c r="W952" s="35">
        <f t="shared" si="59"/>
        <v>2200000</v>
      </c>
      <c r="X952" s="26" t="s">
        <v>465</v>
      </c>
      <c r="Y952" s="10" t="s">
        <v>19</v>
      </c>
      <c r="Z952" s="147">
        <v>202300000000060</v>
      </c>
      <c r="AA952" s="147" t="s">
        <v>30</v>
      </c>
      <c r="AB952" s="10" t="str">
        <f t="shared" si="57"/>
        <v>3202008</v>
      </c>
      <c r="AC952" s="26"/>
      <c r="AD952" s="147" t="s">
        <v>191</v>
      </c>
      <c r="AE952" s="3"/>
      <c r="AF952" s="3"/>
      <c r="AG952" s="3"/>
      <c r="AH952" s="3"/>
      <c r="AI952" s="3"/>
      <c r="AJ952" s="3"/>
      <c r="AK952" s="3"/>
      <c r="AL952" s="3"/>
      <c r="AM952" s="3"/>
      <c r="AN952" s="3"/>
      <c r="AO952" s="3"/>
      <c r="AP952" s="3"/>
      <c r="AQ952" s="3"/>
      <c r="AR952" s="3"/>
    </row>
    <row r="953" spans="1:44" ht="51" customHeight="1" x14ac:dyDescent="0.3">
      <c r="A953" s="9"/>
      <c r="B953" s="9"/>
      <c r="C953" s="9"/>
      <c r="D953" s="9"/>
      <c r="E953" s="9"/>
      <c r="F953" s="9"/>
      <c r="G953" s="9"/>
      <c r="H953" s="3"/>
      <c r="I953" s="7" t="s">
        <v>1418</v>
      </c>
      <c r="J953" s="10" t="s">
        <v>663</v>
      </c>
      <c r="K953" s="10" t="s">
        <v>22</v>
      </c>
      <c r="L953" s="7" t="s">
        <v>50</v>
      </c>
      <c r="M953" s="7" t="s">
        <v>8</v>
      </c>
      <c r="N953" s="7" t="s">
        <v>467</v>
      </c>
      <c r="O953" s="149" t="s">
        <v>7</v>
      </c>
      <c r="P953" s="7" t="s">
        <v>6</v>
      </c>
      <c r="Q953" s="35">
        <v>41560933</v>
      </c>
      <c r="R953" s="242">
        <v>35500</v>
      </c>
      <c r="S953" s="8"/>
      <c r="T953" s="8"/>
      <c r="U953" s="8"/>
      <c r="V953" s="35">
        <f t="shared" si="58"/>
        <v>41525433</v>
      </c>
      <c r="W953" s="35">
        <f t="shared" si="59"/>
        <v>41525433</v>
      </c>
      <c r="X953" s="26" t="s">
        <v>465</v>
      </c>
      <c r="Y953" s="10" t="s">
        <v>19</v>
      </c>
      <c r="Z953" s="147">
        <v>202300000000060</v>
      </c>
      <c r="AA953" s="147" t="s">
        <v>30</v>
      </c>
      <c r="AB953" s="10" t="str">
        <f t="shared" si="57"/>
        <v>3202008</v>
      </c>
      <c r="AC953" s="26"/>
      <c r="AD953" s="147" t="s">
        <v>191</v>
      </c>
      <c r="AE953" s="3"/>
      <c r="AF953" s="3"/>
      <c r="AG953" s="3"/>
      <c r="AH953" s="3"/>
      <c r="AI953" s="3"/>
      <c r="AJ953" s="3"/>
      <c r="AK953" s="3"/>
      <c r="AL953" s="3"/>
      <c r="AM953" s="3"/>
      <c r="AN953" s="3"/>
      <c r="AO953" s="3"/>
      <c r="AP953" s="3"/>
      <c r="AQ953" s="3"/>
      <c r="AR953" s="3"/>
    </row>
    <row r="954" spans="1:44" ht="51" customHeight="1" x14ac:dyDescent="0.3">
      <c r="A954" s="9"/>
      <c r="B954" s="9"/>
      <c r="C954" s="9"/>
      <c r="D954" s="9"/>
      <c r="E954" s="9"/>
      <c r="F954" s="9"/>
      <c r="G954" s="9"/>
      <c r="H954" s="3"/>
      <c r="I954" s="7" t="s">
        <v>1796</v>
      </c>
      <c r="J954" s="10" t="s">
        <v>663</v>
      </c>
      <c r="K954" s="10" t="s">
        <v>22</v>
      </c>
      <c r="L954" s="7" t="s">
        <v>50</v>
      </c>
      <c r="M954" s="7" t="s">
        <v>103</v>
      </c>
      <c r="N954" s="7" t="s">
        <v>466</v>
      </c>
      <c r="O954" s="149" t="s">
        <v>7</v>
      </c>
      <c r="P954" s="7" t="s">
        <v>6</v>
      </c>
      <c r="Q954" s="35">
        <v>54740000</v>
      </c>
      <c r="R954" s="35"/>
      <c r="S954" s="8"/>
      <c r="T954" s="8"/>
      <c r="U954" s="8"/>
      <c r="V954" s="35">
        <f t="shared" si="58"/>
        <v>54740000</v>
      </c>
      <c r="W954" s="35">
        <f t="shared" si="59"/>
        <v>54740000</v>
      </c>
      <c r="X954" s="26" t="s">
        <v>465</v>
      </c>
      <c r="Y954" s="10" t="s">
        <v>19</v>
      </c>
      <c r="Z954" s="147">
        <v>202300000000060</v>
      </c>
      <c r="AA954" s="147" t="s">
        <v>30</v>
      </c>
      <c r="AB954" s="10" t="str">
        <f t="shared" si="57"/>
        <v>3202008</v>
      </c>
      <c r="AC954" s="26"/>
      <c r="AD954" s="147" t="s">
        <v>135</v>
      </c>
      <c r="AE954" s="3"/>
      <c r="AF954" s="3"/>
      <c r="AG954" s="3"/>
      <c r="AH954" s="3"/>
      <c r="AI954" s="3"/>
      <c r="AJ954" s="3"/>
      <c r="AK954" s="3"/>
      <c r="AL954" s="3"/>
      <c r="AM954" s="3"/>
      <c r="AN954" s="3"/>
      <c r="AO954" s="3"/>
      <c r="AP954" s="3"/>
      <c r="AQ954" s="3"/>
      <c r="AR954" s="3"/>
    </row>
    <row r="955" spans="1:44" ht="51" customHeight="1" x14ac:dyDescent="0.3">
      <c r="A955" s="9"/>
      <c r="B955" s="9"/>
      <c r="C955" s="9"/>
      <c r="D955" s="9"/>
      <c r="E955" s="9"/>
      <c r="F955" s="9"/>
      <c r="G955" s="9"/>
      <c r="H955" s="3"/>
      <c r="I955" s="7" t="s">
        <v>1797</v>
      </c>
      <c r="J955" s="10" t="s">
        <v>663</v>
      </c>
      <c r="K955" s="10" t="s">
        <v>22</v>
      </c>
      <c r="L955" s="7" t="s">
        <v>50</v>
      </c>
      <c r="M955" s="7" t="s">
        <v>103</v>
      </c>
      <c r="N955" s="7" t="s">
        <v>466</v>
      </c>
      <c r="O955" s="149" t="s">
        <v>7</v>
      </c>
      <c r="P955" s="7" t="s">
        <v>6</v>
      </c>
      <c r="Q955" s="35">
        <v>54740000</v>
      </c>
      <c r="R955" s="35"/>
      <c r="S955" s="8"/>
      <c r="T955" s="8"/>
      <c r="U955" s="8"/>
      <c r="V955" s="35">
        <f t="shared" si="58"/>
        <v>54740000</v>
      </c>
      <c r="W955" s="35">
        <f t="shared" si="59"/>
        <v>54740000</v>
      </c>
      <c r="X955" s="26" t="s">
        <v>465</v>
      </c>
      <c r="Y955" s="10" t="s">
        <v>19</v>
      </c>
      <c r="Z955" s="147">
        <v>202300000000060</v>
      </c>
      <c r="AA955" s="147" t="s">
        <v>36</v>
      </c>
      <c r="AB955" s="10" t="str">
        <f t="shared" si="57"/>
        <v>3202010</v>
      </c>
      <c r="AC955" s="26"/>
      <c r="AD955" s="147" t="s">
        <v>181</v>
      </c>
      <c r="AE955" s="3"/>
      <c r="AF955" s="3"/>
      <c r="AG955" s="3"/>
      <c r="AH955" s="3"/>
      <c r="AI955" s="3"/>
      <c r="AJ955" s="3"/>
      <c r="AK955" s="3"/>
      <c r="AL955" s="3"/>
      <c r="AM955" s="3"/>
      <c r="AN955" s="3"/>
      <c r="AO955" s="3"/>
      <c r="AP955" s="3"/>
      <c r="AQ955" s="3"/>
      <c r="AR955" s="3"/>
    </row>
    <row r="956" spans="1:44" ht="51" customHeight="1" x14ac:dyDescent="0.3">
      <c r="A956" s="9"/>
      <c r="B956" s="9"/>
      <c r="C956" s="9"/>
      <c r="D956" s="9"/>
      <c r="E956" s="9"/>
      <c r="F956" s="9"/>
      <c r="G956" s="9"/>
      <c r="H956" s="3"/>
      <c r="I956" s="7" t="s">
        <v>1421</v>
      </c>
      <c r="J956" s="10" t="s">
        <v>663</v>
      </c>
      <c r="K956" s="10" t="s">
        <v>22</v>
      </c>
      <c r="L956" s="7" t="s">
        <v>50</v>
      </c>
      <c r="M956" s="7" t="s">
        <v>8</v>
      </c>
      <c r="N956" s="7" t="s">
        <v>467</v>
      </c>
      <c r="O956" s="149" t="s">
        <v>7</v>
      </c>
      <c r="P956" s="7" t="s">
        <v>6</v>
      </c>
      <c r="Q956" s="35">
        <v>87032000</v>
      </c>
      <c r="R956" s="242">
        <v>164371</v>
      </c>
      <c r="S956" s="8"/>
      <c r="T956" s="8"/>
      <c r="U956" s="8"/>
      <c r="V956" s="35">
        <f t="shared" si="58"/>
        <v>86867629</v>
      </c>
      <c r="W956" s="35">
        <f t="shared" si="59"/>
        <v>86867629</v>
      </c>
      <c r="X956" s="26" t="s">
        <v>465</v>
      </c>
      <c r="Y956" s="10" t="s">
        <v>19</v>
      </c>
      <c r="Z956" s="147">
        <v>202300000000060</v>
      </c>
      <c r="AA956" s="147" t="s">
        <v>36</v>
      </c>
      <c r="AB956" s="10" t="str">
        <f t="shared" si="57"/>
        <v>3202010</v>
      </c>
      <c r="AC956" s="26"/>
      <c r="AD956" s="147" t="s">
        <v>181</v>
      </c>
      <c r="AE956" s="3"/>
      <c r="AF956" s="3"/>
      <c r="AG956" s="3"/>
      <c r="AH956" s="3"/>
      <c r="AI956" s="3"/>
      <c r="AJ956" s="3"/>
      <c r="AK956" s="3"/>
      <c r="AL956" s="3"/>
      <c r="AM956" s="3"/>
      <c r="AN956" s="3"/>
      <c r="AO956" s="3"/>
      <c r="AP956" s="3"/>
      <c r="AQ956" s="3"/>
      <c r="AR956" s="3"/>
    </row>
    <row r="957" spans="1:44" ht="51" customHeight="1" x14ac:dyDescent="0.3">
      <c r="A957" s="9"/>
      <c r="B957" s="9"/>
      <c r="C957" s="9"/>
      <c r="D957" s="9"/>
      <c r="E957" s="9"/>
      <c r="F957" s="9"/>
      <c r="G957" s="9"/>
      <c r="H957" s="3"/>
      <c r="I957" s="7" t="s">
        <v>1798</v>
      </c>
      <c r="J957" s="10" t="s">
        <v>663</v>
      </c>
      <c r="K957" s="10" t="s">
        <v>22</v>
      </c>
      <c r="L957" s="7" t="s">
        <v>50</v>
      </c>
      <c r="M957" s="7" t="s">
        <v>103</v>
      </c>
      <c r="N957" s="7" t="s">
        <v>466</v>
      </c>
      <c r="O957" s="149" t="s">
        <v>7</v>
      </c>
      <c r="P957" s="7" t="s">
        <v>6</v>
      </c>
      <c r="Q957" s="35">
        <v>56052720</v>
      </c>
      <c r="R957" s="242">
        <f>3888720+62000</f>
        <v>3950720</v>
      </c>
      <c r="S957" s="8"/>
      <c r="T957" s="8"/>
      <c r="U957" s="8"/>
      <c r="V957" s="35">
        <f t="shared" si="58"/>
        <v>52102000</v>
      </c>
      <c r="W957" s="35">
        <f t="shared" si="59"/>
        <v>52102000</v>
      </c>
      <c r="X957" s="26" t="s">
        <v>465</v>
      </c>
      <c r="Y957" s="10" t="s">
        <v>19</v>
      </c>
      <c r="Z957" s="147">
        <v>202300000000060</v>
      </c>
      <c r="AA957" s="147" t="s">
        <v>493</v>
      </c>
      <c r="AB957" s="10" t="str">
        <f t="shared" si="57"/>
        <v>3202032</v>
      </c>
      <c r="AC957" s="26"/>
      <c r="AD957" s="147" t="s">
        <v>128</v>
      </c>
      <c r="AE957" s="3"/>
      <c r="AF957" s="3"/>
      <c r="AG957" s="3"/>
      <c r="AH957" s="3"/>
      <c r="AI957" s="3"/>
      <c r="AJ957" s="3"/>
      <c r="AK957" s="3"/>
      <c r="AL957" s="3"/>
      <c r="AM957" s="3"/>
      <c r="AN957" s="3"/>
      <c r="AO957" s="3"/>
      <c r="AP957" s="3"/>
      <c r="AQ957" s="3"/>
      <c r="AR957" s="3"/>
    </row>
    <row r="958" spans="1:44" ht="51" customHeight="1" x14ac:dyDescent="0.3">
      <c r="A958" s="9"/>
      <c r="B958" s="9"/>
      <c r="C958" s="9"/>
      <c r="D958" s="9"/>
      <c r="E958" s="9"/>
      <c r="F958" s="9"/>
      <c r="G958" s="9"/>
      <c r="H958" s="3"/>
      <c r="I958" s="7" t="s">
        <v>1423</v>
      </c>
      <c r="J958" s="10" t="s">
        <v>663</v>
      </c>
      <c r="K958" s="10" t="s">
        <v>22</v>
      </c>
      <c r="L958" s="7" t="s">
        <v>50</v>
      </c>
      <c r="M958" s="7" t="s">
        <v>13</v>
      </c>
      <c r="N958" s="7" t="s">
        <v>467</v>
      </c>
      <c r="O958" s="149" t="s">
        <v>7</v>
      </c>
      <c r="P958" s="7" t="s">
        <v>6</v>
      </c>
      <c r="Q958" s="35">
        <v>78412072</v>
      </c>
      <c r="R958" s="35"/>
      <c r="S958" s="8"/>
      <c r="T958" s="8"/>
      <c r="U958" s="8"/>
      <c r="V958" s="35">
        <f t="shared" si="58"/>
        <v>78412072</v>
      </c>
      <c r="W958" s="35">
        <f t="shared" si="59"/>
        <v>78412072</v>
      </c>
      <c r="X958" s="26" t="s">
        <v>465</v>
      </c>
      <c r="Y958" s="10" t="s">
        <v>19</v>
      </c>
      <c r="Z958" s="147">
        <v>202300000000060</v>
      </c>
      <c r="AA958" s="147" t="s">
        <v>493</v>
      </c>
      <c r="AB958" s="10" t="str">
        <f t="shared" si="57"/>
        <v>3202032</v>
      </c>
      <c r="AC958" s="26"/>
      <c r="AD958" s="147" t="s">
        <v>128</v>
      </c>
      <c r="AE958" s="3"/>
      <c r="AF958" s="3"/>
      <c r="AG958" s="3"/>
      <c r="AH958" s="3"/>
      <c r="AI958" s="3"/>
      <c r="AJ958" s="3"/>
      <c r="AK958" s="3"/>
      <c r="AL958" s="3"/>
      <c r="AM958" s="3"/>
      <c r="AN958" s="3"/>
      <c r="AO958" s="3"/>
      <c r="AP958" s="3"/>
      <c r="AQ958" s="3"/>
      <c r="AR958" s="3"/>
    </row>
    <row r="959" spans="1:44" ht="51" customHeight="1" x14ac:dyDescent="0.3">
      <c r="A959" s="9"/>
      <c r="B959" s="9"/>
      <c r="C959" s="9"/>
      <c r="D959" s="9"/>
      <c r="E959" s="9"/>
      <c r="F959" s="9"/>
      <c r="G959" s="9"/>
      <c r="H959" s="3"/>
      <c r="I959" s="7" t="s">
        <v>1799</v>
      </c>
      <c r="J959" s="10" t="s">
        <v>663</v>
      </c>
      <c r="K959" s="10" t="s">
        <v>22</v>
      </c>
      <c r="L959" s="7" t="s">
        <v>50</v>
      </c>
      <c r="M959" s="7" t="s">
        <v>103</v>
      </c>
      <c r="N959" s="7" t="s">
        <v>466</v>
      </c>
      <c r="O959" s="149" t="s">
        <v>7</v>
      </c>
      <c r="P959" s="7" t="s">
        <v>6</v>
      </c>
      <c r="Q959" s="35">
        <v>115720000</v>
      </c>
      <c r="R959" s="35"/>
      <c r="S959" s="8"/>
      <c r="T959" s="8"/>
      <c r="U959" s="8"/>
      <c r="V959" s="35">
        <f t="shared" si="58"/>
        <v>115720000</v>
      </c>
      <c r="W959" s="35">
        <f t="shared" si="59"/>
        <v>115720000</v>
      </c>
      <c r="X959" s="26" t="s">
        <v>465</v>
      </c>
      <c r="Y959" s="10" t="s">
        <v>19</v>
      </c>
      <c r="Z959" s="147">
        <v>202300000000060</v>
      </c>
      <c r="AA959" s="147" t="s">
        <v>17</v>
      </c>
      <c r="AB959" s="10" t="str">
        <f t="shared" si="57"/>
        <v>3202052</v>
      </c>
      <c r="AC959" s="26"/>
      <c r="AD959" s="147" t="s">
        <v>495</v>
      </c>
      <c r="AE959" s="3"/>
      <c r="AF959" s="3"/>
      <c r="AG959" s="3"/>
      <c r="AH959" s="3"/>
      <c r="AI959" s="3"/>
      <c r="AJ959" s="3"/>
      <c r="AK959" s="3"/>
      <c r="AL959" s="3"/>
      <c r="AM959" s="3"/>
      <c r="AN959" s="3"/>
      <c r="AO959" s="3"/>
      <c r="AP959" s="3"/>
      <c r="AQ959" s="3"/>
      <c r="AR959" s="3"/>
    </row>
    <row r="960" spans="1:44" ht="51" customHeight="1" x14ac:dyDescent="0.3">
      <c r="A960" s="9"/>
      <c r="B960" s="9"/>
      <c r="C960" s="9"/>
      <c r="D960" s="9"/>
      <c r="E960" s="9"/>
      <c r="F960" s="9"/>
      <c r="G960" s="9"/>
      <c r="H960" s="3"/>
      <c r="I960" s="7" t="s">
        <v>1800</v>
      </c>
      <c r="J960" s="10" t="s">
        <v>663</v>
      </c>
      <c r="K960" s="10" t="s">
        <v>22</v>
      </c>
      <c r="L960" s="7" t="s">
        <v>50</v>
      </c>
      <c r="M960" s="7" t="s">
        <v>103</v>
      </c>
      <c r="N960" s="7" t="s">
        <v>466</v>
      </c>
      <c r="O960" s="149" t="s">
        <v>7</v>
      </c>
      <c r="P960" s="7" t="s">
        <v>6</v>
      </c>
      <c r="Q960" s="35">
        <v>43274000</v>
      </c>
      <c r="R960" s="35"/>
      <c r="S960" s="8"/>
      <c r="T960" s="8"/>
      <c r="U960" s="8"/>
      <c r="V960" s="35">
        <f t="shared" si="58"/>
        <v>43274000</v>
      </c>
      <c r="W960" s="35">
        <f t="shared" si="59"/>
        <v>43274000</v>
      </c>
      <c r="X960" s="26" t="s">
        <v>465</v>
      </c>
      <c r="Y960" s="147" t="s">
        <v>19</v>
      </c>
      <c r="Z960" s="147">
        <v>202300000000060</v>
      </c>
      <c r="AA960" s="147" t="s">
        <v>496</v>
      </c>
      <c r="AB960" s="10" t="str">
        <f t="shared" si="57"/>
        <v>3202056</v>
      </c>
      <c r="AC960" s="26"/>
      <c r="AD960" s="147" t="s">
        <v>129</v>
      </c>
      <c r="AE960" s="3"/>
      <c r="AF960" s="3"/>
      <c r="AG960" s="3"/>
      <c r="AH960" s="3"/>
      <c r="AI960" s="3"/>
      <c r="AJ960" s="3"/>
      <c r="AK960" s="3"/>
      <c r="AL960" s="3"/>
      <c r="AM960" s="3"/>
      <c r="AN960" s="3"/>
      <c r="AO960" s="3"/>
      <c r="AP960" s="3"/>
      <c r="AQ960" s="3"/>
      <c r="AR960" s="3"/>
    </row>
    <row r="961" spans="1:44" ht="51" customHeight="1" x14ac:dyDescent="0.3">
      <c r="A961" s="9"/>
      <c r="B961" s="9"/>
      <c r="C961" s="9"/>
      <c r="D961" s="9"/>
      <c r="E961" s="9"/>
      <c r="F961" s="9"/>
      <c r="G961" s="9"/>
      <c r="H961" s="3"/>
      <c r="I961" s="7" t="s">
        <v>1426</v>
      </c>
      <c r="J961" s="10" t="s">
        <v>663</v>
      </c>
      <c r="K961" s="10" t="s">
        <v>22</v>
      </c>
      <c r="L961" s="7" t="s">
        <v>50</v>
      </c>
      <c r="M961" s="7" t="s">
        <v>13</v>
      </c>
      <c r="N961" s="7" t="s">
        <v>467</v>
      </c>
      <c r="O961" s="149" t="s">
        <v>7</v>
      </c>
      <c r="P961" s="7" t="s">
        <v>6</v>
      </c>
      <c r="Q961" s="35">
        <v>9300000</v>
      </c>
      <c r="R961" s="35"/>
      <c r="S961" s="8"/>
      <c r="T961" s="8"/>
      <c r="U961" s="8"/>
      <c r="V961" s="35">
        <f t="shared" si="58"/>
        <v>9300000</v>
      </c>
      <c r="W961" s="35">
        <f t="shared" si="59"/>
        <v>9300000</v>
      </c>
      <c r="X961" s="26" t="s">
        <v>465</v>
      </c>
      <c r="Y961" s="147" t="s">
        <v>19</v>
      </c>
      <c r="Z961" s="147">
        <v>202300000000060</v>
      </c>
      <c r="AA961" s="147" t="s">
        <v>496</v>
      </c>
      <c r="AB961" s="10" t="str">
        <f t="shared" si="57"/>
        <v>3202056</v>
      </c>
      <c r="AC961" s="26"/>
      <c r="AD961" s="147" t="s">
        <v>129</v>
      </c>
      <c r="AE961" s="3"/>
      <c r="AF961" s="3"/>
      <c r="AG961" s="3"/>
      <c r="AH961" s="3"/>
      <c r="AI961" s="3"/>
      <c r="AJ961" s="3"/>
      <c r="AK961" s="3"/>
      <c r="AL961" s="3"/>
      <c r="AM961" s="3"/>
      <c r="AN961" s="3"/>
      <c r="AO961" s="3"/>
      <c r="AP961" s="3"/>
      <c r="AQ961" s="3"/>
      <c r="AR961" s="3"/>
    </row>
    <row r="962" spans="1:44" ht="51" customHeight="1" x14ac:dyDescent="0.3">
      <c r="A962" s="9"/>
      <c r="B962" s="9"/>
      <c r="C962" s="9"/>
      <c r="D962" s="9"/>
      <c r="E962" s="9"/>
      <c r="F962" s="9"/>
      <c r="G962" s="9"/>
      <c r="H962" s="3"/>
      <c r="I962" s="7" t="s">
        <v>1427</v>
      </c>
      <c r="J962" s="10" t="s">
        <v>663</v>
      </c>
      <c r="K962" s="10" t="s">
        <v>22</v>
      </c>
      <c r="L962" s="7" t="s">
        <v>50</v>
      </c>
      <c r="M962" s="7" t="s">
        <v>13</v>
      </c>
      <c r="N962" s="7" t="s">
        <v>467</v>
      </c>
      <c r="O962" s="149" t="s">
        <v>7</v>
      </c>
      <c r="P962" s="7" t="s">
        <v>6</v>
      </c>
      <c r="Q962" s="35">
        <v>7000000</v>
      </c>
      <c r="R962" s="35"/>
      <c r="S962" s="8"/>
      <c r="T962" s="8"/>
      <c r="U962" s="8"/>
      <c r="V962" s="35">
        <f t="shared" si="58"/>
        <v>7000000</v>
      </c>
      <c r="W962" s="35">
        <f t="shared" si="59"/>
        <v>7000000</v>
      </c>
      <c r="X962" s="26" t="s">
        <v>1483</v>
      </c>
      <c r="Y962" s="147" t="s">
        <v>4</v>
      </c>
      <c r="Z962" s="147">
        <v>202300000000304</v>
      </c>
      <c r="AA962" s="147" t="s">
        <v>12</v>
      </c>
      <c r="AB962" s="10" t="str">
        <f t="shared" si="57"/>
        <v>3299011</v>
      </c>
      <c r="AC962" s="26"/>
      <c r="AD962" s="147" t="s">
        <v>399</v>
      </c>
      <c r="AE962" s="3"/>
      <c r="AF962" s="3"/>
      <c r="AG962" s="3"/>
      <c r="AH962" s="3"/>
      <c r="AI962" s="3"/>
      <c r="AJ962" s="3"/>
      <c r="AK962" s="3"/>
      <c r="AL962" s="3"/>
      <c r="AM962" s="3"/>
      <c r="AN962" s="3"/>
      <c r="AO962" s="3"/>
      <c r="AP962" s="3"/>
      <c r="AQ962" s="3"/>
      <c r="AR962" s="3"/>
    </row>
    <row r="963" spans="1:44" ht="51" customHeight="1" x14ac:dyDescent="0.3">
      <c r="A963" s="9"/>
      <c r="B963" s="9"/>
      <c r="C963" s="9"/>
      <c r="D963" s="9"/>
      <c r="E963" s="9"/>
      <c r="F963" s="9"/>
      <c r="G963" s="9"/>
      <c r="H963" s="3"/>
      <c r="I963" s="7" t="s">
        <v>1801</v>
      </c>
      <c r="J963" s="10" t="s">
        <v>663</v>
      </c>
      <c r="K963" s="10" t="s">
        <v>22</v>
      </c>
      <c r="L963" s="7" t="s">
        <v>41</v>
      </c>
      <c r="M963" s="7" t="s">
        <v>103</v>
      </c>
      <c r="N963" s="7" t="s">
        <v>466</v>
      </c>
      <c r="O963" s="149" t="s">
        <v>7</v>
      </c>
      <c r="P963" s="7" t="s">
        <v>6</v>
      </c>
      <c r="Q963" s="35">
        <v>9465000</v>
      </c>
      <c r="R963" s="35"/>
      <c r="S963" s="8"/>
      <c r="T963" s="8"/>
      <c r="U963" s="8"/>
      <c r="V963" s="35">
        <f t="shared" si="58"/>
        <v>9465000</v>
      </c>
      <c r="W963" s="35">
        <f t="shared" si="59"/>
        <v>9465000</v>
      </c>
      <c r="X963" s="26" t="s">
        <v>465</v>
      </c>
      <c r="Y963" s="147" t="s">
        <v>19</v>
      </c>
      <c r="Z963" s="147">
        <v>202300000000060</v>
      </c>
      <c r="AA963" s="147" t="s">
        <v>30</v>
      </c>
      <c r="AB963" s="10" t="str">
        <f t="shared" ref="AB963:AB991" si="60">MID(I963,SEARCH("-",I963)+1,SEARCH("-",I963,SEARCH("-",I963)+1)-SEARCH("-",I963)-1)</f>
        <v>3202008</v>
      </c>
      <c r="AC963" s="26"/>
      <c r="AD963" s="147" t="s">
        <v>262</v>
      </c>
      <c r="AE963" s="3"/>
      <c r="AF963" s="3"/>
      <c r="AG963" s="3"/>
      <c r="AH963" s="3"/>
      <c r="AI963" s="3"/>
      <c r="AJ963" s="3"/>
      <c r="AK963" s="3"/>
      <c r="AL963" s="3"/>
      <c r="AM963" s="3"/>
      <c r="AN963" s="3"/>
      <c r="AO963" s="3"/>
      <c r="AP963" s="3"/>
      <c r="AQ963" s="3"/>
      <c r="AR963" s="3"/>
    </row>
    <row r="964" spans="1:44" ht="51" customHeight="1" x14ac:dyDescent="0.3">
      <c r="A964" s="9"/>
      <c r="B964" s="9"/>
      <c r="C964" s="9"/>
      <c r="D964" s="9"/>
      <c r="E964" s="9"/>
      <c r="F964" s="9"/>
      <c r="G964" s="9"/>
      <c r="H964" s="3"/>
      <c r="I964" s="7" t="s">
        <v>1429</v>
      </c>
      <c r="J964" s="10" t="s">
        <v>663</v>
      </c>
      <c r="K964" s="10" t="s">
        <v>22</v>
      </c>
      <c r="L964" s="7" t="s">
        <v>41</v>
      </c>
      <c r="M964" s="7" t="s">
        <v>13</v>
      </c>
      <c r="N964" s="7" t="s">
        <v>467</v>
      </c>
      <c r="O964" s="149" t="s">
        <v>7</v>
      </c>
      <c r="P964" s="7" t="s">
        <v>6</v>
      </c>
      <c r="Q964" s="35">
        <v>7268000</v>
      </c>
      <c r="R964" s="35"/>
      <c r="S964" s="8"/>
      <c r="T964" s="8"/>
      <c r="U964" s="8"/>
      <c r="V964" s="35">
        <f t="shared" si="58"/>
        <v>7268000</v>
      </c>
      <c r="W964" s="35">
        <f t="shared" si="59"/>
        <v>7268000</v>
      </c>
      <c r="X964" s="26" t="s">
        <v>465</v>
      </c>
      <c r="Y964" s="147" t="s">
        <v>19</v>
      </c>
      <c r="Z964" s="147">
        <v>202300000000060</v>
      </c>
      <c r="AA964" s="147" t="s">
        <v>30</v>
      </c>
      <c r="AB964" s="10" t="str">
        <f t="shared" si="60"/>
        <v>3202008</v>
      </c>
      <c r="AC964" s="26"/>
      <c r="AD964" s="147" t="s">
        <v>262</v>
      </c>
      <c r="AE964" s="3"/>
      <c r="AF964" s="3"/>
      <c r="AG964" s="3"/>
      <c r="AH964" s="3"/>
      <c r="AI964" s="3"/>
      <c r="AJ964" s="3"/>
      <c r="AK964" s="3"/>
      <c r="AL964" s="3"/>
      <c r="AM964" s="3"/>
      <c r="AN964" s="3"/>
      <c r="AO964" s="3"/>
      <c r="AP964" s="3"/>
      <c r="AQ964" s="3"/>
      <c r="AR964" s="3"/>
    </row>
    <row r="965" spans="1:44" ht="51" customHeight="1" x14ac:dyDescent="0.3">
      <c r="A965" s="9"/>
      <c r="B965" s="9"/>
      <c r="C965" s="9"/>
      <c r="D965" s="9"/>
      <c r="E965" s="9"/>
      <c r="F965" s="9"/>
      <c r="G965" s="9"/>
      <c r="H965" s="3"/>
      <c r="I965" s="7" t="s">
        <v>1430</v>
      </c>
      <c r="J965" s="10" t="s">
        <v>663</v>
      </c>
      <c r="K965" s="10" t="s">
        <v>22</v>
      </c>
      <c r="L965" s="7" t="s">
        <v>41</v>
      </c>
      <c r="M965" s="7" t="s">
        <v>8</v>
      </c>
      <c r="N965" s="7" t="s">
        <v>467</v>
      </c>
      <c r="O965" s="149" t="s">
        <v>7</v>
      </c>
      <c r="P965" s="7" t="s">
        <v>6</v>
      </c>
      <c r="Q965" s="35">
        <v>34616000</v>
      </c>
      <c r="R965" s="35"/>
      <c r="S965" s="8"/>
      <c r="T965" s="8"/>
      <c r="U965" s="8"/>
      <c r="V965" s="35">
        <f t="shared" si="58"/>
        <v>34616000</v>
      </c>
      <c r="W965" s="35">
        <f t="shared" si="59"/>
        <v>34616000</v>
      </c>
      <c r="X965" s="26" t="s">
        <v>465</v>
      </c>
      <c r="Y965" s="147" t="s">
        <v>19</v>
      </c>
      <c r="Z965" s="147">
        <v>202300000000060</v>
      </c>
      <c r="AA965" s="147" t="s">
        <v>30</v>
      </c>
      <c r="AB965" s="10" t="str">
        <f t="shared" si="60"/>
        <v>3202008</v>
      </c>
      <c r="AC965" s="26"/>
      <c r="AD965" s="147" t="s">
        <v>262</v>
      </c>
      <c r="AE965" s="3"/>
      <c r="AF965" s="3"/>
      <c r="AG965" s="3"/>
      <c r="AH965" s="3"/>
      <c r="AI965" s="3"/>
      <c r="AJ965" s="3"/>
      <c r="AK965" s="3"/>
      <c r="AL965" s="3"/>
      <c r="AM965" s="3"/>
      <c r="AN965" s="3"/>
      <c r="AO965" s="3"/>
      <c r="AP965" s="3"/>
      <c r="AQ965" s="3"/>
      <c r="AR965" s="3"/>
    </row>
    <row r="966" spans="1:44" ht="51" customHeight="1" x14ac:dyDescent="0.3">
      <c r="A966" s="9"/>
      <c r="B966" s="9"/>
      <c r="C966" s="9"/>
      <c r="D966" s="9"/>
      <c r="E966" s="9"/>
      <c r="F966" s="9"/>
      <c r="G966" s="9"/>
      <c r="H966" s="3"/>
      <c r="I966" s="7" t="s">
        <v>1802</v>
      </c>
      <c r="J966" s="10" t="s">
        <v>663</v>
      </c>
      <c r="K966" s="10" t="s">
        <v>22</v>
      </c>
      <c r="L966" s="7" t="s">
        <v>41</v>
      </c>
      <c r="M966" s="7" t="s">
        <v>103</v>
      </c>
      <c r="N966" s="7" t="s">
        <v>466</v>
      </c>
      <c r="O966" s="149" t="s">
        <v>7</v>
      </c>
      <c r="P966" s="7" t="s">
        <v>6</v>
      </c>
      <c r="Q966" s="35">
        <v>21635000</v>
      </c>
      <c r="R966" s="35"/>
      <c r="S966" s="8"/>
      <c r="T966" s="8"/>
      <c r="U966" s="8"/>
      <c r="V966" s="35">
        <f t="shared" si="58"/>
        <v>21635000</v>
      </c>
      <c r="W966" s="35">
        <f t="shared" si="59"/>
        <v>21635000</v>
      </c>
      <c r="X966" s="26" t="s">
        <v>465</v>
      </c>
      <c r="Y966" s="147" t="s">
        <v>19</v>
      </c>
      <c r="Z966" s="147">
        <v>202300000000060</v>
      </c>
      <c r="AA966" s="147" t="s">
        <v>30</v>
      </c>
      <c r="AB966" s="10" t="str">
        <f t="shared" si="60"/>
        <v>3202008</v>
      </c>
      <c r="AC966" s="26"/>
      <c r="AD966" s="147" t="s">
        <v>143</v>
      </c>
      <c r="AE966" s="3"/>
      <c r="AF966" s="3"/>
      <c r="AG966" s="3"/>
      <c r="AH966" s="3"/>
      <c r="AI966" s="3"/>
      <c r="AJ966" s="3"/>
      <c r="AK966" s="3"/>
      <c r="AL966" s="3"/>
      <c r="AM966" s="3"/>
      <c r="AN966" s="3"/>
      <c r="AO966" s="3"/>
      <c r="AP966" s="3"/>
      <c r="AQ966" s="3"/>
      <c r="AR966" s="3"/>
    </row>
    <row r="967" spans="1:44" ht="51" customHeight="1" x14ac:dyDescent="0.3">
      <c r="A967" s="9"/>
      <c r="B967" s="9"/>
      <c r="C967" s="9"/>
      <c r="D967" s="9"/>
      <c r="E967" s="9"/>
      <c r="F967" s="9"/>
      <c r="G967" s="9"/>
      <c r="H967" s="3"/>
      <c r="I967" s="7" t="s">
        <v>1432</v>
      </c>
      <c r="J967" s="10" t="s">
        <v>663</v>
      </c>
      <c r="K967" s="10" t="s">
        <v>22</v>
      </c>
      <c r="L967" s="7" t="s">
        <v>41</v>
      </c>
      <c r="M967" s="7" t="s">
        <v>13</v>
      </c>
      <c r="N967" s="7" t="s">
        <v>467</v>
      </c>
      <c r="O967" s="149" t="s">
        <v>7</v>
      </c>
      <c r="P967" s="7" t="s">
        <v>6</v>
      </c>
      <c r="Q967" s="35">
        <v>16808000</v>
      </c>
      <c r="R967" s="35"/>
      <c r="S967" s="8"/>
      <c r="T967" s="8"/>
      <c r="U967" s="8"/>
      <c r="V967" s="35">
        <f t="shared" ref="V967:V1018" si="61">+Q967-R967+S967</f>
        <v>16808000</v>
      </c>
      <c r="W967" s="35">
        <f t="shared" ref="W967:W1018" si="62">+Q967-R967+S967-T967+U967</f>
        <v>16808000</v>
      </c>
      <c r="X967" s="26" t="s">
        <v>465</v>
      </c>
      <c r="Y967" s="147" t="s">
        <v>19</v>
      </c>
      <c r="Z967" s="147">
        <v>202300000000060</v>
      </c>
      <c r="AA967" s="147" t="s">
        <v>30</v>
      </c>
      <c r="AB967" s="10" t="str">
        <f t="shared" si="60"/>
        <v>3202008</v>
      </c>
      <c r="AC967" s="26"/>
      <c r="AD967" s="147" t="s">
        <v>143</v>
      </c>
      <c r="AE967" s="3"/>
      <c r="AF967" s="3"/>
      <c r="AG967" s="3"/>
      <c r="AH967" s="3"/>
      <c r="AI967" s="3"/>
      <c r="AJ967" s="3"/>
      <c r="AK967" s="3"/>
      <c r="AL967" s="3"/>
      <c r="AM967" s="3"/>
      <c r="AN967" s="3"/>
      <c r="AO967" s="3"/>
      <c r="AP967" s="3"/>
      <c r="AQ967" s="3"/>
      <c r="AR967" s="3"/>
    </row>
    <row r="968" spans="1:44" ht="51" customHeight="1" x14ac:dyDescent="0.3">
      <c r="A968" s="9"/>
      <c r="B968" s="9"/>
      <c r="C968" s="9"/>
      <c r="D968" s="9"/>
      <c r="E968" s="9"/>
      <c r="F968" s="9"/>
      <c r="G968" s="9"/>
      <c r="H968" s="3"/>
      <c r="I968" s="7" t="s">
        <v>1803</v>
      </c>
      <c r="J968" s="10" t="s">
        <v>663</v>
      </c>
      <c r="K968" s="10" t="s">
        <v>22</v>
      </c>
      <c r="L968" s="7" t="s">
        <v>41</v>
      </c>
      <c r="M968" s="7" t="s">
        <v>103</v>
      </c>
      <c r="N968" s="7" t="s">
        <v>466</v>
      </c>
      <c r="O968" s="149" t="s">
        <v>7</v>
      </c>
      <c r="P968" s="7" t="s">
        <v>6</v>
      </c>
      <c r="Q968" s="35">
        <v>32163000</v>
      </c>
      <c r="R968" s="35"/>
      <c r="S968" s="8"/>
      <c r="T968" s="8"/>
      <c r="U968" s="8"/>
      <c r="V968" s="35">
        <f t="shared" si="61"/>
        <v>32163000</v>
      </c>
      <c r="W968" s="35">
        <f t="shared" si="62"/>
        <v>32163000</v>
      </c>
      <c r="X968" s="26" t="s">
        <v>465</v>
      </c>
      <c r="Y968" s="147" t="s">
        <v>19</v>
      </c>
      <c r="Z968" s="147">
        <v>202300000000060</v>
      </c>
      <c r="AA968" s="147" t="s">
        <v>30</v>
      </c>
      <c r="AB968" s="10" t="str">
        <f t="shared" si="60"/>
        <v>3202008</v>
      </c>
      <c r="AC968" s="26"/>
      <c r="AD968" s="147" t="s">
        <v>135</v>
      </c>
      <c r="AE968" s="3"/>
      <c r="AF968" s="3"/>
      <c r="AG968" s="3"/>
      <c r="AH968" s="3"/>
      <c r="AI968" s="3"/>
      <c r="AJ968" s="3"/>
      <c r="AK968" s="3"/>
      <c r="AL968" s="3"/>
      <c r="AM968" s="3"/>
      <c r="AN968" s="3"/>
      <c r="AO968" s="3"/>
      <c r="AP968" s="3"/>
      <c r="AQ968" s="3"/>
      <c r="AR968" s="3"/>
    </row>
    <row r="969" spans="1:44" ht="51" customHeight="1" x14ac:dyDescent="0.3">
      <c r="A969" s="9"/>
      <c r="B969" s="9"/>
      <c r="C969" s="9"/>
      <c r="D969" s="9"/>
      <c r="E969" s="9"/>
      <c r="F969" s="9"/>
      <c r="G969" s="9"/>
      <c r="H969" s="3"/>
      <c r="I969" s="7" t="s">
        <v>1434</v>
      </c>
      <c r="J969" s="10" t="s">
        <v>663</v>
      </c>
      <c r="K969" s="10" t="s">
        <v>22</v>
      </c>
      <c r="L969" s="7" t="s">
        <v>41</v>
      </c>
      <c r="M969" s="7" t="s">
        <v>13</v>
      </c>
      <c r="N969" s="7" t="s">
        <v>467</v>
      </c>
      <c r="O969" s="149" t="s">
        <v>7</v>
      </c>
      <c r="P969" s="7" t="s">
        <v>6</v>
      </c>
      <c r="Q969" s="35">
        <v>21900000</v>
      </c>
      <c r="R969" s="35"/>
      <c r="S969" s="8"/>
      <c r="T969" s="8"/>
      <c r="U969" s="8"/>
      <c r="V969" s="35">
        <f t="shared" si="61"/>
        <v>21900000</v>
      </c>
      <c r="W969" s="35">
        <f t="shared" si="62"/>
        <v>21900000</v>
      </c>
      <c r="X969" s="26" t="s">
        <v>465</v>
      </c>
      <c r="Y969" s="147" t="s">
        <v>19</v>
      </c>
      <c r="Z969" s="147">
        <v>202300000000060</v>
      </c>
      <c r="AA969" s="147" t="s">
        <v>30</v>
      </c>
      <c r="AB969" s="10" t="str">
        <f t="shared" si="60"/>
        <v>3202008</v>
      </c>
      <c r="AC969" s="26"/>
      <c r="AD969" s="147" t="s">
        <v>135</v>
      </c>
      <c r="AE969" s="3"/>
      <c r="AF969" s="3"/>
      <c r="AG969" s="3"/>
      <c r="AH969" s="3"/>
      <c r="AI969" s="3"/>
      <c r="AJ969" s="3"/>
      <c r="AK969" s="3"/>
      <c r="AL969" s="3"/>
      <c r="AM969" s="3"/>
      <c r="AN969" s="3"/>
      <c r="AO969" s="3"/>
      <c r="AP969" s="3"/>
      <c r="AQ969" s="3"/>
      <c r="AR969" s="3"/>
    </row>
    <row r="970" spans="1:44" ht="51" customHeight="1" x14ac:dyDescent="0.3">
      <c r="A970" s="9"/>
      <c r="B970" s="9"/>
      <c r="C970" s="9"/>
      <c r="D970" s="9"/>
      <c r="E970" s="9"/>
      <c r="F970" s="9"/>
      <c r="G970" s="9"/>
      <c r="H970" s="3"/>
      <c r="I970" s="7" t="s">
        <v>1435</v>
      </c>
      <c r="J970" s="10" t="s">
        <v>663</v>
      </c>
      <c r="K970" s="10" t="s">
        <v>22</v>
      </c>
      <c r="L970" s="7" t="s">
        <v>41</v>
      </c>
      <c r="M970" s="7" t="s">
        <v>13</v>
      </c>
      <c r="N970" s="7" t="s">
        <v>467</v>
      </c>
      <c r="O970" s="149" t="s">
        <v>42</v>
      </c>
      <c r="P970" s="7" t="s">
        <v>6</v>
      </c>
      <c r="Q970" s="35">
        <v>1198040</v>
      </c>
      <c r="R970" s="35"/>
      <c r="S970" s="8"/>
      <c r="T970" s="8"/>
      <c r="U970" s="8"/>
      <c r="V970" s="35">
        <f t="shared" si="61"/>
        <v>1198040</v>
      </c>
      <c r="W970" s="35">
        <f t="shared" si="62"/>
        <v>1198040</v>
      </c>
      <c r="X970" s="26" t="s">
        <v>465</v>
      </c>
      <c r="Y970" s="147" t="s">
        <v>19</v>
      </c>
      <c r="Z970" s="147">
        <v>202300000000060</v>
      </c>
      <c r="AA970" s="147" t="s">
        <v>30</v>
      </c>
      <c r="AB970" s="10" t="str">
        <f t="shared" si="60"/>
        <v>3202008</v>
      </c>
      <c r="AC970" s="26"/>
      <c r="AD970" s="147" t="s">
        <v>135</v>
      </c>
      <c r="AE970" s="3"/>
      <c r="AF970" s="3"/>
      <c r="AG970" s="3"/>
      <c r="AH970" s="3"/>
      <c r="AI970" s="3"/>
      <c r="AJ970" s="3"/>
      <c r="AK970" s="3"/>
      <c r="AL970" s="3"/>
      <c r="AM970" s="3"/>
      <c r="AN970" s="3"/>
      <c r="AO970" s="3"/>
      <c r="AP970" s="3"/>
      <c r="AQ970" s="3"/>
      <c r="AR970" s="3"/>
    </row>
    <row r="971" spans="1:44" ht="51" customHeight="1" x14ac:dyDescent="0.3">
      <c r="A971" s="9"/>
      <c r="B971" s="9"/>
      <c r="C971" s="9"/>
      <c r="D971" s="9"/>
      <c r="E971" s="9"/>
      <c r="F971" s="9"/>
      <c r="G971" s="9"/>
      <c r="H971" s="3"/>
      <c r="I971" s="7" t="s">
        <v>1804</v>
      </c>
      <c r="J971" s="10" t="s">
        <v>663</v>
      </c>
      <c r="K971" s="10" t="s">
        <v>22</v>
      </c>
      <c r="L971" s="7" t="s">
        <v>41</v>
      </c>
      <c r="M971" s="7" t="s">
        <v>103</v>
      </c>
      <c r="N971" s="7" t="s">
        <v>466</v>
      </c>
      <c r="O971" s="149" t="s">
        <v>7</v>
      </c>
      <c r="P971" s="7" t="s">
        <v>6</v>
      </c>
      <c r="Q971" s="35">
        <v>31100000</v>
      </c>
      <c r="R971" s="35"/>
      <c r="S971" s="8"/>
      <c r="T971" s="8"/>
      <c r="U971" s="8"/>
      <c r="V971" s="35">
        <f t="shared" si="61"/>
        <v>31100000</v>
      </c>
      <c r="W971" s="35">
        <f t="shared" si="62"/>
        <v>31100000</v>
      </c>
      <c r="X971" s="26" t="s">
        <v>465</v>
      </c>
      <c r="Y971" s="147" t="s">
        <v>19</v>
      </c>
      <c r="Z971" s="147">
        <v>202300000000060</v>
      </c>
      <c r="AA971" s="147" t="s">
        <v>30</v>
      </c>
      <c r="AB971" s="10" t="str">
        <f t="shared" si="60"/>
        <v>3202008</v>
      </c>
      <c r="AC971" s="26"/>
      <c r="AD971" s="147" t="s">
        <v>492</v>
      </c>
      <c r="AE971" s="3"/>
      <c r="AF971" s="3"/>
      <c r="AG971" s="3"/>
      <c r="AH971" s="3"/>
      <c r="AI971" s="3"/>
      <c r="AJ971" s="3"/>
      <c r="AK971" s="3"/>
      <c r="AL971" s="3"/>
      <c r="AM971" s="3"/>
      <c r="AN971" s="3"/>
      <c r="AO971" s="3"/>
      <c r="AP971" s="3"/>
      <c r="AQ971" s="3"/>
      <c r="AR971" s="3"/>
    </row>
    <row r="972" spans="1:44" ht="51" customHeight="1" x14ac:dyDescent="0.3">
      <c r="A972" s="9"/>
      <c r="B972" s="9"/>
      <c r="C972" s="9"/>
      <c r="D972" s="9"/>
      <c r="E972" s="9"/>
      <c r="F972" s="9"/>
      <c r="G972" s="9"/>
      <c r="H972" s="3"/>
      <c r="I972" s="7" t="s">
        <v>1437</v>
      </c>
      <c r="J972" s="10" t="s">
        <v>663</v>
      </c>
      <c r="K972" s="10" t="s">
        <v>22</v>
      </c>
      <c r="L972" s="7" t="s">
        <v>41</v>
      </c>
      <c r="M972" s="7" t="s">
        <v>13</v>
      </c>
      <c r="N972" s="7" t="s">
        <v>467</v>
      </c>
      <c r="O972" s="149" t="s">
        <v>7</v>
      </c>
      <c r="P972" s="7" t="s">
        <v>6</v>
      </c>
      <c r="Q972" s="35">
        <v>24076000</v>
      </c>
      <c r="R972" s="35"/>
      <c r="S972" s="8"/>
      <c r="T972" s="8"/>
      <c r="U972" s="8"/>
      <c r="V972" s="35">
        <f t="shared" si="61"/>
        <v>24076000</v>
      </c>
      <c r="W972" s="35">
        <f t="shared" si="62"/>
        <v>24076000</v>
      </c>
      <c r="X972" s="26" t="s">
        <v>465</v>
      </c>
      <c r="Y972" s="147" t="s">
        <v>19</v>
      </c>
      <c r="Z972" s="147">
        <v>202300000000060</v>
      </c>
      <c r="AA972" s="147" t="s">
        <v>30</v>
      </c>
      <c r="AB972" s="10" t="str">
        <f t="shared" si="60"/>
        <v>3202008</v>
      </c>
      <c r="AC972" s="26"/>
      <c r="AD972" s="147" t="s">
        <v>492</v>
      </c>
      <c r="AE972" s="3"/>
      <c r="AF972" s="3"/>
      <c r="AG972" s="3"/>
      <c r="AH972" s="3"/>
      <c r="AI972" s="3"/>
      <c r="AJ972" s="3"/>
      <c r="AK972" s="3"/>
      <c r="AL972" s="3"/>
      <c r="AM972" s="3"/>
      <c r="AN972" s="3"/>
      <c r="AO972" s="3"/>
      <c r="AP972" s="3"/>
      <c r="AQ972" s="3"/>
      <c r="AR972" s="3"/>
    </row>
    <row r="973" spans="1:44" ht="51" customHeight="1" x14ac:dyDescent="0.3">
      <c r="A973" s="9"/>
      <c r="B973" s="9"/>
      <c r="C973" s="9"/>
      <c r="D973" s="9"/>
      <c r="E973" s="9"/>
      <c r="F973" s="9"/>
      <c r="G973" s="9"/>
      <c r="H973" s="3"/>
      <c r="I973" s="7" t="s">
        <v>1805</v>
      </c>
      <c r="J973" s="10" t="s">
        <v>663</v>
      </c>
      <c r="K973" s="10" t="s">
        <v>22</v>
      </c>
      <c r="L973" s="7" t="s">
        <v>41</v>
      </c>
      <c r="M973" s="7" t="s">
        <v>103</v>
      </c>
      <c r="N973" s="7" t="s">
        <v>466</v>
      </c>
      <c r="O973" s="149" t="s">
        <v>7</v>
      </c>
      <c r="P973" s="7" t="s">
        <v>6</v>
      </c>
      <c r="Q973" s="35">
        <v>21635000</v>
      </c>
      <c r="R973" s="35"/>
      <c r="S973" s="8"/>
      <c r="T973" s="8"/>
      <c r="U973" s="8"/>
      <c r="V973" s="35">
        <f t="shared" si="61"/>
        <v>21635000</v>
      </c>
      <c r="W973" s="35">
        <f t="shared" si="62"/>
        <v>21635000</v>
      </c>
      <c r="X973" s="26" t="s">
        <v>465</v>
      </c>
      <c r="Y973" s="147" t="s">
        <v>19</v>
      </c>
      <c r="Z973" s="147">
        <v>202300000000060</v>
      </c>
      <c r="AA973" s="147" t="s">
        <v>36</v>
      </c>
      <c r="AB973" s="10" t="str">
        <f t="shared" si="60"/>
        <v>3202010</v>
      </c>
      <c r="AC973" s="26"/>
      <c r="AD973" s="147" t="s">
        <v>130</v>
      </c>
      <c r="AE973" s="3"/>
      <c r="AF973" s="3"/>
      <c r="AG973" s="3"/>
      <c r="AH973" s="3"/>
      <c r="AI973" s="3"/>
      <c r="AJ973" s="3"/>
      <c r="AK973" s="3"/>
      <c r="AL973" s="3"/>
      <c r="AM973" s="3"/>
      <c r="AN973" s="3"/>
      <c r="AO973" s="3"/>
      <c r="AP973" s="3"/>
      <c r="AQ973" s="3"/>
      <c r="AR973" s="3"/>
    </row>
    <row r="974" spans="1:44" ht="51" customHeight="1" x14ac:dyDescent="0.3">
      <c r="A974" s="9"/>
      <c r="B974" s="9"/>
      <c r="C974" s="9"/>
      <c r="D974" s="9"/>
      <c r="E974" s="9"/>
      <c r="F974" s="9"/>
      <c r="G974" s="9"/>
      <c r="H974" s="3"/>
      <c r="I974" s="7" t="s">
        <v>1439</v>
      </c>
      <c r="J974" s="10" t="s">
        <v>663</v>
      </c>
      <c r="K974" s="10" t="s">
        <v>22</v>
      </c>
      <c r="L974" s="7" t="s">
        <v>41</v>
      </c>
      <c r="M974" s="7" t="s">
        <v>13</v>
      </c>
      <c r="N974" s="7" t="s">
        <v>467</v>
      </c>
      <c r="O974" s="149" t="s">
        <v>7</v>
      </c>
      <c r="P974" s="7" t="s">
        <v>6</v>
      </c>
      <c r="Q974" s="35">
        <v>16808000</v>
      </c>
      <c r="R974" s="35"/>
      <c r="S974" s="8"/>
      <c r="T974" s="8"/>
      <c r="U974" s="8"/>
      <c r="V974" s="35">
        <f t="shared" si="61"/>
        <v>16808000</v>
      </c>
      <c r="W974" s="35">
        <f t="shared" si="62"/>
        <v>16808000</v>
      </c>
      <c r="X974" s="26" t="s">
        <v>465</v>
      </c>
      <c r="Y974" s="147" t="s">
        <v>19</v>
      </c>
      <c r="Z974" s="147">
        <v>202300000000060</v>
      </c>
      <c r="AA974" s="147" t="s">
        <v>36</v>
      </c>
      <c r="AB974" s="10" t="str">
        <f t="shared" si="60"/>
        <v>3202010</v>
      </c>
      <c r="AC974" s="26"/>
      <c r="AD974" s="147" t="s">
        <v>130</v>
      </c>
      <c r="AE974" s="3"/>
      <c r="AF974" s="3"/>
      <c r="AG974" s="3"/>
      <c r="AH974" s="3"/>
      <c r="AI974" s="3"/>
      <c r="AJ974" s="3"/>
      <c r="AK974" s="3"/>
      <c r="AL974" s="3"/>
      <c r="AM974" s="3"/>
      <c r="AN974" s="3"/>
      <c r="AO974" s="3"/>
      <c r="AP974" s="3"/>
      <c r="AQ974" s="3"/>
      <c r="AR974" s="3"/>
    </row>
    <row r="975" spans="1:44" ht="51" customHeight="1" x14ac:dyDescent="0.3">
      <c r="A975" s="9"/>
      <c r="B975" s="9"/>
      <c r="C975" s="9"/>
      <c r="D975" s="9"/>
      <c r="E975" s="9"/>
      <c r="F975" s="9"/>
      <c r="G975" s="9"/>
      <c r="H975" s="3"/>
      <c r="I975" s="7" t="s">
        <v>1806</v>
      </c>
      <c r="J975" s="10" t="s">
        <v>663</v>
      </c>
      <c r="K975" s="10" t="s">
        <v>22</v>
      </c>
      <c r="L975" s="7" t="s">
        <v>41</v>
      </c>
      <c r="M975" s="7" t="s">
        <v>103</v>
      </c>
      <c r="N975" s="7" t="s">
        <v>466</v>
      </c>
      <c r="O975" s="149" t="s">
        <v>7</v>
      </c>
      <c r="P975" s="7" t="s">
        <v>6</v>
      </c>
      <c r="Q975" s="35">
        <v>82383864</v>
      </c>
      <c r="R975" s="242">
        <v>6700000</v>
      </c>
      <c r="S975" s="8">
        <v>8853500</v>
      </c>
      <c r="T975" s="8"/>
      <c r="U975" s="8"/>
      <c r="V975" s="35">
        <f t="shared" si="61"/>
        <v>84537364</v>
      </c>
      <c r="W975" s="35">
        <f t="shared" si="62"/>
        <v>84537364</v>
      </c>
      <c r="X975" s="26" t="s">
        <v>465</v>
      </c>
      <c r="Y975" s="147" t="s">
        <v>19</v>
      </c>
      <c r="Z975" s="147">
        <v>202300000000060</v>
      </c>
      <c r="AA975" s="147" t="s">
        <v>493</v>
      </c>
      <c r="AB975" s="10" t="str">
        <f t="shared" si="60"/>
        <v>3202032</v>
      </c>
      <c r="AC975" s="26"/>
      <c r="AD975" s="147" t="s">
        <v>128</v>
      </c>
      <c r="AE975" s="3"/>
      <c r="AF975" s="3"/>
      <c r="AG975" s="3"/>
      <c r="AH975" s="3"/>
      <c r="AI975" s="3"/>
      <c r="AJ975" s="3"/>
      <c r="AK975" s="3"/>
      <c r="AL975" s="3"/>
      <c r="AM975" s="3"/>
      <c r="AN975" s="3"/>
      <c r="AO975" s="3"/>
      <c r="AP975" s="3"/>
      <c r="AQ975" s="3"/>
      <c r="AR975" s="3"/>
    </row>
    <row r="976" spans="1:44" ht="51" customHeight="1" x14ac:dyDescent="0.3">
      <c r="A976" s="9"/>
      <c r="B976" s="9"/>
      <c r="C976" s="9"/>
      <c r="D976" s="9"/>
      <c r="E976" s="9"/>
      <c r="F976" s="9"/>
      <c r="G976" s="9"/>
      <c r="H976" s="3"/>
      <c r="I976" s="7" t="s">
        <v>1441</v>
      </c>
      <c r="J976" s="10" t="s">
        <v>663</v>
      </c>
      <c r="K976" s="10" t="s">
        <v>22</v>
      </c>
      <c r="L976" s="7" t="s">
        <v>41</v>
      </c>
      <c r="M976" s="7" t="s">
        <v>13</v>
      </c>
      <c r="N976" s="7" t="s">
        <v>467</v>
      </c>
      <c r="O976" s="149" t="s">
        <v>7</v>
      </c>
      <c r="P976" s="7" t="s">
        <v>6</v>
      </c>
      <c r="Q976" s="35">
        <v>75731601</v>
      </c>
      <c r="R976" s="35"/>
      <c r="S976" s="8"/>
      <c r="T976" s="8"/>
      <c r="U976" s="8"/>
      <c r="V976" s="35">
        <f t="shared" si="61"/>
        <v>75731601</v>
      </c>
      <c r="W976" s="35">
        <f t="shared" si="62"/>
        <v>75731601</v>
      </c>
      <c r="X976" s="26" t="s">
        <v>465</v>
      </c>
      <c r="Y976" s="147" t="s">
        <v>19</v>
      </c>
      <c r="Z976" s="147">
        <v>202300000000060</v>
      </c>
      <c r="AA976" s="147" t="s">
        <v>493</v>
      </c>
      <c r="AB976" s="10" t="str">
        <f t="shared" si="60"/>
        <v>3202032</v>
      </c>
      <c r="AC976" s="26"/>
      <c r="AD976" s="147" t="s">
        <v>128</v>
      </c>
      <c r="AE976" s="3"/>
      <c r="AF976" s="3"/>
      <c r="AG976" s="3"/>
      <c r="AH976" s="3"/>
      <c r="AI976" s="3"/>
      <c r="AJ976" s="3"/>
      <c r="AK976" s="3"/>
      <c r="AL976" s="3"/>
      <c r="AM976" s="3"/>
      <c r="AN976" s="3"/>
      <c r="AO976" s="3"/>
      <c r="AP976" s="3"/>
      <c r="AQ976" s="3"/>
      <c r="AR976" s="3"/>
    </row>
    <row r="977" spans="1:44" ht="51" customHeight="1" x14ac:dyDescent="0.3">
      <c r="A977" s="9"/>
      <c r="B977" s="9"/>
      <c r="C977" s="9"/>
      <c r="D977" s="9"/>
      <c r="E977" s="9"/>
      <c r="F977" s="9"/>
      <c r="G977" s="9"/>
      <c r="H977" s="3"/>
      <c r="I977" s="7" t="s">
        <v>1807</v>
      </c>
      <c r="J977" s="10" t="s">
        <v>663</v>
      </c>
      <c r="K977" s="10" t="s">
        <v>22</v>
      </c>
      <c r="L977" s="7" t="s">
        <v>41</v>
      </c>
      <c r="M977" s="7" t="s">
        <v>103</v>
      </c>
      <c r="N977" s="7" t="s">
        <v>466</v>
      </c>
      <c r="O977" s="149" t="s">
        <v>7</v>
      </c>
      <c r="P977" s="7" t="s">
        <v>6</v>
      </c>
      <c r="Q977" s="35">
        <v>50020000</v>
      </c>
      <c r="R977" s="35"/>
      <c r="S977" s="8"/>
      <c r="T977" s="8"/>
      <c r="U977" s="8"/>
      <c r="V977" s="35">
        <f t="shared" si="61"/>
        <v>50020000</v>
      </c>
      <c r="W977" s="35">
        <f t="shared" si="62"/>
        <v>50020000</v>
      </c>
      <c r="X977" s="26" t="s">
        <v>465</v>
      </c>
      <c r="Y977" s="147" t="s">
        <v>19</v>
      </c>
      <c r="Z977" s="147">
        <v>202300000000060</v>
      </c>
      <c r="AA977" s="147" t="s">
        <v>24</v>
      </c>
      <c r="AB977" s="10" t="str">
        <f t="shared" si="60"/>
        <v>3202060</v>
      </c>
      <c r="AC977" s="26"/>
      <c r="AD977" s="147" t="s">
        <v>137</v>
      </c>
      <c r="AE977" s="3"/>
      <c r="AF977" s="3"/>
      <c r="AG977" s="3"/>
      <c r="AH977" s="3"/>
      <c r="AI977" s="3"/>
      <c r="AJ977" s="3"/>
      <c r="AK977" s="3"/>
      <c r="AL977" s="3"/>
      <c r="AM977" s="3"/>
      <c r="AN977" s="3"/>
      <c r="AO977" s="3"/>
      <c r="AP977" s="3"/>
      <c r="AQ977" s="3"/>
      <c r="AR977" s="3"/>
    </row>
    <row r="978" spans="1:44" ht="51" customHeight="1" x14ac:dyDescent="0.3">
      <c r="A978" s="9"/>
      <c r="B978" s="9"/>
      <c r="C978" s="9"/>
      <c r="D978" s="9"/>
      <c r="E978" s="9"/>
      <c r="F978" s="9"/>
      <c r="G978" s="9"/>
      <c r="H978" s="3"/>
      <c r="I978" s="7" t="s">
        <v>1443</v>
      </c>
      <c r="J978" s="10" t="s">
        <v>663</v>
      </c>
      <c r="K978" s="10" t="s">
        <v>22</v>
      </c>
      <c r="L978" s="7" t="s">
        <v>41</v>
      </c>
      <c r="M978" s="7" t="s">
        <v>13</v>
      </c>
      <c r="N978" s="7" t="s">
        <v>467</v>
      </c>
      <c r="O978" s="149" t="s">
        <v>7</v>
      </c>
      <c r="P978" s="7" t="s">
        <v>6</v>
      </c>
      <c r="Q978" s="35">
        <v>38612000</v>
      </c>
      <c r="R978" s="35"/>
      <c r="S978" s="8"/>
      <c r="T978" s="8"/>
      <c r="U978" s="8"/>
      <c r="V978" s="35">
        <f t="shared" si="61"/>
        <v>38612000</v>
      </c>
      <c r="W978" s="35">
        <f t="shared" si="62"/>
        <v>38612000</v>
      </c>
      <c r="X978" s="26" t="s">
        <v>465</v>
      </c>
      <c r="Y978" s="147" t="s">
        <v>19</v>
      </c>
      <c r="Z978" s="147">
        <v>202300000000060</v>
      </c>
      <c r="AA978" s="147" t="s">
        <v>24</v>
      </c>
      <c r="AB978" s="10" t="str">
        <f t="shared" si="60"/>
        <v>3202060</v>
      </c>
      <c r="AC978" s="26"/>
      <c r="AD978" s="147" t="s">
        <v>137</v>
      </c>
      <c r="AE978" s="3"/>
      <c r="AF978" s="3"/>
      <c r="AG978" s="3"/>
      <c r="AH978" s="3"/>
      <c r="AI978" s="3"/>
      <c r="AJ978" s="3"/>
      <c r="AK978" s="3"/>
      <c r="AL978" s="3"/>
      <c r="AM978" s="3"/>
      <c r="AN978" s="3"/>
      <c r="AO978" s="3"/>
      <c r="AP978" s="3"/>
      <c r="AQ978" s="3"/>
      <c r="AR978" s="3"/>
    </row>
    <row r="979" spans="1:44" ht="51" customHeight="1" x14ac:dyDescent="0.3">
      <c r="A979" s="9"/>
      <c r="B979" s="9"/>
      <c r="C979" s="9"/>
      <c r="D979" s="9"/>
      <c r="E979" s="9"/>
      <c r="F979" s="9"/>
      <c r="G979" s="9"/>
      <c r="H979" s="3"/>
      <c r="I979" s="7" t="s">
        <v>1444</v>
      </c>
      <c r="J979" s="10" t="s">
        <v>663</v>
      </c>
      <c r="K979" s="10" t="s">
        <v>22</v>
      </c>
      <c r="L979" s="7" t="s">
        <v>41</v>
      </c>
      <c r="M979" s="7" t="s">
        <v>13</v>
      </c>
      <c r="N979" s="7" t="s">
        <v>467</v>
      </c>
      <c r="O979" s="149" t="s">
        <v>7</v>
      </c>
      <c r="P979" s="7" t="s">
        <v>6</v>
      </c>
      <c r="Q979" s="35">
        <v>7000000</v>
      </c>
      <c r="R979" s="35"/>
      <c r="S979" s="8"/>
      <c r="T979" s="8"/>
      <c r="U979" s="8"/>
      <c r="V979" s="35">
        <f t="shared" si="61"/>
        <v>7000000</v>
      </c>
      <c r="W979" s="35">
        <f t="shared" si="62"/>
        <v>7000000</v>
      </c>
      <c r="X979" s="26" t="s">
        <v>1483</v>
      </c>
      <c r="Y979" s="147" t="s">
        <v>4</v>
      </c>
      <c r="Z979" s="147">
        <v>202300000000304</v>
      </c>
      <c r="AA979" s="147" t="s">
        <v>12</v>
      </c>
      <c r="AB979" s="10" t="str">
        <f t="shared" si="60"/>
        <v>3299011</v>
      </c>
      <c r="AC979" s="26"/>
      <c r="AD979" s="147" t="s">
        <v>399</v>
      </c>
      <c r="AE979" s="3"/>
      <c r="AF979" s="3"/>
      <c r="AG979" s="3"/>
      <c r="AH979" s="3"/>
      <c r="AI979" s="3"/>
      <c r="AJ979" s="3"/>
      <c r="AK979" s="3"/>
      <c r="AL979" s="3"/>
      <c r="AM979" s="3"/>
      <c r="AN979" s="3"/>
      <c r="AO979" s="3"/>
      <c r="AP979" s="3"/>
      <c r="AQ979" s="3"/>
      <c r="AR979" s="3"/>
    </row>
    <row r="980" spans="1:44" ht="51" customHeight="1" x14ac:dyDescent="0.3">
      <c r="A980" s="9"/>
      <c r="B980" s="9"/>
      <c r="C980" s="9"/>
      <c r="D980" s="9"/>
      <c r="E980" s="9"/>
      <c r="F980" s="9"/>
      <c r="G980" s="9"/>
      <c r="H980" s="3"/>
      <c r="I980" s="7" t="s">
        <v>1808</v>
      </c>
      <c r="J980" s="10" t="s">
        <v>663</v>
      </c>
      <c r="K980" s="10" t="s">
        <v>22</v>
      </c>
      <c r="L980" s="7" t="s">
        <v>21</v>
      </c>
      <c r="M980" s="7" t="s">
        <v>103</v>
      </c>
      <c r="N980" s="7" t="s">
        <v>466</v>
      </c>
      <c r="O980" s="149" t="s">
        <v>7</v>
      </c>
      <c r="P980" s="7" t="s">
        <v>6</v>
      </c>
      <c r="Q980" s="35">
        <v>53399000</v>
      </c>
      <c r="R980" s="35"/>
      <c r="S980" s="8"/>
      <c r="T980" s="8"/>
      <c r="U980" s="8"/>
      <c r="V980" s="35">
        <f t="shared" si="61"/>
        <v>53399000</v>
      </c>
      <c r="W980" s="35">
        <f t="shared" si="62"/>
        <v>53399000</v>
      </c>
      <c r="X980" s="26" t="s">
        <v>465</v>
      </c>
      <c r="Y980" s="147" t="s">
        <v>19</v>
      </c>
      <c r="Z980" s="147">
        <v>202300000000060</v>
      </c>
      <c r="AA980" s="147" t="s">
        <v>30</v>
      </c>
      <c r="AB980" s="10" t="str">
        <f t="shared" si="60"/>
        <v>3202008</v>
      </c>
      <c r="AC980" s="26"/>
      <c r="AD980" s="147" t="s">
        <v>135</v>
      </c>
      <c r="AE980" s="3"/>
      <c r="AF980" s="3"/>
      <c r="AG980" s="3"/>
      <c r="AH980" s="3"/>
      <c r="AI980" s="3"/>
      <c r="AJ980" s="3"/>
      <c r="AK980" s="3"/>
      <c r="AL980" s="3"/>
      <c r="AM980" s="3"/>
      <c r="AN980" s="3"/>
      <c r="AO980" s="3"/>
      <c r="AP980" s="3"/>
      <c r="AQ980" s="3"/>
      <c r="AR980" s="3"/>
    </row>
    <row r="981" spans="1:44" ht="51" customHeight="1" x14ac:dyDescent="0.3">
      <c r="A981" s="9"/>
      <c r="B981" s="9"/>
      <c r="C981" s="9"/>
      <c r="D981" s="9"/>
      <c r="E981" s="9"/>
      <c r="F981" s="9"/>
      <c r="G981" s="9"/>
      <c r="H981" s="3"/>
      <c r="I981" s="7" t="s">
        <v>1446</v>
      </c>
      <c r="J981" s="10" t="s">
        <v>663</v>
      </c>
      <c r="K981" s="10" t="s">
        <v>22</v>
      </c>
      <c r="L981" s="7" t="s">
        <v>21</v>
      </c>
      <c r="M981" s="7" t="s">
        <v>13</v>
      </c>
      <c r="N981" s="7" t="s">
        <v>467</v>
      </c>
      <c r="O981" s="149" t="s">
        <v>7</v>
      </c>
      <c r="P981" s="7" t="s">
        <v>6</v>
      </c>
      <c r="Q981" s="35">
        <v>59187000</v>
      </c>
      <c r="R981" s="242">
        <v>28767</v>
      </c>
      <c r="S981" s="8"/>
      <c r="T981" s="8"/>
      <c r="U981" s="8"/>
      <c r="V981" s="35">
        <f t="shared" si="61"/>
        <v>59158233</v>
      </c>
      <c r="W981" s="35">
        <f t="shared" si="62"/>
        <v>59158233</v>
      </c>
      <c r="X981" s="26" t="s">
        <v>465</v>
      </c>
      <c r="Y981" s="147" t="s">
        <v>19</v>
      </c>
      <c r="Z981" s="147">
        <v>202300000000060</v>
      </c>
      <c r="AA981" s="147" t="s">
        <v>30</v>
      </c>
      <c r="AB981" s="10" t="str">
        <f t="shared" si="60"/>
        <v>3202008</v>
      </c>
      <c r="AC981" s="26"/>
      <c r="AD981" s="147" t="s">
        <v>135</v>
      </c>
      <c r="AE981" s="3"/>
      <c r="AF981" s="3"/>
      <c r="AG981" s="3"/>
      <c r="AH981" s="3"/>
      <c r="AI981" s="3"/>
      <c r="AJ981" s="3"/>
      <c r="AK981" s="3"/>
      <c r="AL981" s="3"/>
      <c r="AM981" s="3"/>
      <c r="AN981" s="3"/>
      <c r="AO981" s="3"/>
      <c r="AP981" s="3"/>
      <c r="AQ981" s="3"/>
      <c r="AR981" s="3"/>
    </row>
    <row r="982" spans="1:44" ht="51" customHeight="1" x14ac:dyDescent="0.3">
      <c r="A982" s="9"/>
      <c r="B982" s="9"/>
      <c r="C982" s="9"/>
      <c r="D982" s="9"/>
      <c r="E982" s="9"/>
      <c r="F982" s="9"/>
      <c r="G982" s="9"/>
      <c r="H982" s="3"/>
      <c r="I982" s="7" t="s">
        <v>1447</v>
      </c>
      <c r="J982" s="10" t="s">
        <v>663</v>
      </c>
      <c r="K982" s="10" t="s">
        <v>22</v>
      </c>
      <c r="L982" s="7" t="s">
        <v>21</v>
      </c>
      <c r="M982" s="7" t="s">
        <v>8</v>
      </c>
      <c r="N982" s="7" t="s">
        <v>467</v>
      </c>
      <c r="O982" s="149" t="s">
        <v>7</v>
      </c>
      <c r="P982" s="7" t="s">
        <v>6</v>
      </c>
      <c r="Q982" s="35">
        <v>4487047</v>
      </c>
      <c r="R982" s="35"/>
      <c r="S982" s="8"/>
      <c r="T982" s="8"/>
      <c r="U982" s="8"/>
      <c r="V982" s="35">
        <f t="shared" si="61"/>
        <v>4487047</v>
      </c>
      <c r="W982" s="35">
        <f t="shared" si="62"/>
        <v>4487047</v>
      </c>
      <c r="X982" s="26" t="s">
        <v>465</v>
      </c>
      <c r="Y982" s="147" t="s">
        <v>19</v>
      </c>
      <c r="Z982" s="147">
        <v>202300000000060</v>
      </c>
      <c r="AA982" s="147" t="s">
        <v>30</v>
      </c>
      <c r="AB982" s="10" t="str">
        <f t="shared" si="60"/>
        <v>3202008</v>
      </c>
      <c r="AC982" s="26"/>
      <c r="AD982" s="147" t="s">
        <v>135</v>
      </c>
      <c r="AE982" s="3"/>
      <c r="AF982" s="3"/>
      <c r="AG982" s="3"/>
      <c r="AH982" s="3"/>
      <c r="AI982" s="3"/>
      <c r="AJ982" s="3"/>
      <c r="AK982" s="3"/>
      <c r="AL982" s="3"/>
      <c r="AM982" s="3"/>
      <c r="AN982" s="3"/>
      <c r="AO982" s="3"/>
      <c r="AP982" s="3"/>
      <c r="AQ982" s="3"/>
      <c r="AR982" s="3"/>
    </row>
    <row r="983" spans="1:44" ht="51" customHeight="1" x14ac:dyDescent="0.3">
      <c r="A983" s="9"/>
      <c r="B983" s="9"/>
      <c r="C983" s="9"/>
      <c r="D983" s="9"/>
      <c r="E983" s="9"/>
      <c r="F983" s="9"/>
      <c r="G983" s="9"/>
      <c r="H983" s="3"/>
      <c r="I983" s="7" t="s">
        <v>1809</v>
      </c>
      <c r="J983" s="10" t="s">
        <v>663</v>
      </c>
      <c r="K983" s="10" t="s">
        <v>22</v>
      </c>
      <c r="L983" s="7" t="s">
        <v>21</v>
      </c>
      <c r="M983" s="7" t="s">
        <v>103</v>
      </c>
      <c r="N983" s="7" t="s">
        <v>466</v>
      </c>
      <c r="O983" s="149" t="s">
        <v>7</v>
      </c>
      <c r="P983" s="7" t="s">
        <v>6</v>
      </c>
      <c r="Q983" s="35">
        <v>30371000</v>
      </c>
      <c r="R983" s="35"/>
      <c r="S983" s="8"/>
      <c r="T983" s="8"/>
      <c r="U983" s="8"/>
      <c r="V983" s="35">
        <f t="shared" si="61"/>
        <v>30371000</v>
      </c>
      <c r="W983" s="35">
        <f t="shared" si="62"/>
        <v>30371000</v>
      </c>
      <c r="X983" s="26" t="s">
        <v>465</v>
      </c>
      <c r="Y983" s="147" t="s">
        <v>19</v>
      </c>
      <c r="Z983" s="147">
        <v>202300000000060</v>
      </c>
      <c r="AA983" s="147" t="s">
        <v>36</v>
      </c>
      <c r="AB983" s="10" t="str">
        <f t="shared" si="60"/>
        <v>3202010</v>
      </c>
      <c r="AC983" s="26"/>
      <c r="AD983" s="147" t="s">
        <v>181</v>
      </c>
      <c r="AE983" s="3"/>
      <c r="AF983" s="3"/>
      <c r="AG983" s="3"/>
      <c r="AH983" s="3"/>
      <c r="AI983" s="3"/>
      <c r="AJ983" s="3"/>
      <c r="AK983" s="3"/>
      <c r="AL983" s="3"/>
      <c r="AM983" s="3"/>
      <c r="AN983" s="3"/>
      <c r="AO983" s="3"/>
      <c r="AP983" s="3"/>
      <c r="AQ983" s="3"/>
      <c r="AR983" s="3"/>
    </row>
    <row r="984" spans="1:44" ht="51" customHeight="1" x14ac:dyDescent="0.3">
      <c r="A984" s="9"/>
      <c r="B984" s="9"/>
      <c r="C984" s="9"/>
      <c r="D984" s="9"/>
      <c r="E984" s="9"/>
      <c r="F984" s="9"/>
      <c r="G984" s="9"/>
      <c r="H984" s="3"/>
      <c r="I984" s="7" t="s">
        <v>1449</v>
      </c>
      <c r="J984" s="10" t="s">
        <v>663</v>
      </c>
      <c r="K984" s="10" t="s">
        <v>22</v>
      </c>
      <c r="L984" s="7" t="s">
        <v>21</v>
      </c>
      <c r="M984" s="7" t="s">
        <v>13</v>
      </c>
      <c r="N984" s="7" t="s">
        <v>467</v>
      </c>
      <c r="O984" s="149" t="s">
        <v>7</v>
      </c>
      <c r="P984" s="7" t="s">
        <v>6</v>
      </c>
      <c r="Q984" s="35">
        <v>28816532</v>
      </c>
      <c r="R984" s="242">
        <v>1652732</v>
      </c>
      <c r="S984" s="8"/>
      <c r="T984" s="8"/>
      <c r="U984" s="8"/>
      <c r="V984" s="35">
        <f t="shared" si="61"/>
        <v>27163800</v>
      </c>
      <c r="W984" s="35">
        <f t="shared" si="62"/>
        <v>27163800</v>
      </c>
      <c r="X984" s="26" t="s">
        <v>465</v>
      </c>
      <c r="Y984" s="147" t="s">
        <v>19</v>
      </c>
      <c r="Z984" s="147">
        <v>202300000000060</v>
      </c>
      <c r="AA984" s="147" t="s">
        <v>36</v>
      </c>
      <c r="AB984" s="10" t="str">
        <f t="shared" si="60"/>
        <v>3202010</v>
      </c>
      <c r="AC984" s="26"/>
      <c r="AD984" s="147" t="s">
        <v>181</v>
      </c>
      <c r="AE984" s="3"/>
      <c r="AF984" s="3"/>
      <c r="AG984" s="3"/>
      <c r="AH984" s="3"/>
      <c r="AI984" s="3"/>
      <c r="AJ984" s="3"/>
      <c r="AK984" s="3"/>
      <c r="AL984" s="3"/>
      <c r="AM984" s="3"/>
      <c r="AN984" s="3"/>
      <c r="AO984" s="3"/>
      <c r="AP984" s="3"/>
      <c r="AQ984" s="3"/>
      <c r="AR984" s="3"/>
    </row>
    <row r="985" spans="1:44" ht="51" customHeight="1" x14ac:dyDescent="0.3">
      <c r="A985" s="9"/>
      <c r="B985" s="9"/>
      <c r="C985" s="9"/>
      <c r="D985" s="9"/>
      <c r="E985" s="9"/>
      <c r="F985" s="9"/>
      <c r="G985" s="9"/>
      <c r="H985" s="3"/>
      <c r="I985" s="7" t="s">
        <v>1810</v>
      </c>
      <c r="J985" s="10" t="s">
        <v>663</v>
      </c>
      <c r="K985" s="10" t="s">
        <v>22</v>
      </c>
      <c r="L985" s="7" t="s">
        <v>21</v>
      </c>
      <c r="M985" s="7" t="s">
        <v>103</v>
      </c>
      <c r="N985" s="7" t="s">
        <v>466</v>
      </c>
      <c r="O985" s="149" t="s">
        <v>7</v>
      </c>
      <c r="P985" s="7" t="s">
        <v>6</v>
      </c>
      <c r="Q985" s="35">
        <v>15000000</v>
      </c>
      <c r="R985" s="35"/>
      <c r="S985" s="8"/>
      <c r="T985" s="8"/>
      <c r="U985" s="8"/>
      <c r="V985" s="35">
        <f t="shared" si="61"/>
        <v>15000000</v>
      </c>
      <c r="W985" s="35">
        <f t="shared" si="62"/>
        <v>15000000</v>
      </c>
      <c r="X985" s="26" t="s">
        <v>465</v>
      </c>
      <c r="Y985" s="147" t="s">
        <v>19</v>
      </c>
      <c r="Z985" s="147">
        <v>202300000000060</v>
      </c>
      <c r="AA985" s="147" t="s">
        <v>493</v>
      </c>
      <c r="AB985" s="10" t="str">
        <f t="shared" si="60"/>
        <v>3202032</v>
      </c>
      <c r="AC985" s="26"/>
      <c r="AD985" s="147" t="s">
        <v>128</v>
      </c>
      <c r="AE985" s="3"/>
      <c r="AF985" s="3"/>
      <c r="AG985" s="3"/>
      <c r="AH985" s="3"/>
      <c r="AI985" s="3"/>
      <c r="AJ985" s="3"/>
      <c r="AK985" s="3"/>
      <c r="AL985" s="3"/>
      <c r="AM985" s="3"/>
      <c r="AN985" s="3"/>
      <c r="AO985" s="3"/>
      <c r="AP985" s="3"/>
      <c r="AQ985" s="3"/>
      <c r="AR985" s="3"/>
    </row>
    <row r="986" spans="1:44" ht="51" customHeight="1" x14ac:dyDescent="0.3">
      <c r="A986" s="9"/>
      <c r="B986" s="9"/>
      <c r="C986" s="9"/>
      <c r="D986" s="9"/>
      <c r="E986" s="9"/>
      <c r="F986" s="9"/>
      <c r="G986" s="9"/>
      <c r="H986" s="3"/>
      <c r="I986" s="7" t="s">
        <v>1451</v>
      </c>
      <c r="J986" s="10" t="s">
        <v>663</v>
      </c>
      <c r="K986" s="10" t="s">
        <v>22</v>
      </c>
      <c r="L986" s="7" t="s">
        <v>21</v>
      </c>
      <c r="M986" s="7" t="s">
        <v>13</v>
      </c>
      <c r="N986" s="7" t="s">
        <v>467</v>
      </c>
      <c r="O986" s="149" t="s">
        <v>7</v>
      </c>
      <c r="P986" s="7" t="s">
        <v>6</v>
      </c>
      <c r="Q986" s="35">
        <v>42725000</v>
      </c>
      <c r="R986" s="35"/>
      <c r="S986" s="8"/>
      <c r="T986" s="8"/>
      <c r="U986" s="8"/>
      <c r="V986" s="35">
        <f t="shared" si="61"/>
        <v>42725000</v>
      </c>
      <c r="W986" s="35">
        <f t="shared" si="62"/>
        <v>42725000</v>
      </c>
      <c r="X986" s="26" t="s">
        <v>465</v>
      </c>
      <c r="Y986" s="147" t="s">
        <v>19</v>
      </c>
      <c r="Z986" s="147">
        <v>202300000000060</v>
      </c>
      <c r="AA986" s="147" t="s">
        <v>493</v>
      </c>
      <c r="AB986" s="10" t="str">
        <f t="shared" si="60"/>
        <v>3202032</v>
      </c>
      <c r="AC986" s="26"/>
      <c r="AD986" s="147" t="s">
        <v>128</v>
      </c>
      <c r="AE986" s="3"/>
      <c r="AF986" s="3"/>
      <c r="AG986" s="3"/>
      <c r="AH986" s="3"/>
      <c r="AI986" s="3"/>
      <c r="AJ986" s="3"/>
      <c r="AK986" s="3"/>
      <c r="AL986" s="3"/>
      <c r="AM986" s="3"/>
      <c r="AN986" s="3"/>
      <c r="AO986" s="3"/>
      <c r="AP986" s="3"/>
      <c r="AQ986" s="3"/>
      <c r="AR986" s="3"/>
    </row>
    <row r="987" spans="1:44" ht="51" customHeight="1" x14ac:dyDescent="0.3">
      <c r="A987" s="9"/>
      <c r="B987" s="9"/>
      <c r="C987" s="9"/>
      <c r="D987" s="9"/>
      <c r="E987" s="9"/>
      <c r="F987" s="9"/>
      <c r="G987" s="9"/>
      <c r="H987" s="3"/>
      <c r="I987" s="7" t="s">
        <v>1452</v>
      </c>
      <c r="J987" s="10" t="s">
        <v>663</v>
      </c>
      <c r="K987" s="10" t="s">
        <v>22</v>
      </c>
      <c r="L987" s="7" t="s">
        <v>21</v>
      </c>
      <c r="M987" s="7" t="s">
        <v>8</v>
      </c>
      <c r="N987" s="7" t="s">
        <v>467</v>
      </c>
      <c r="O987" s="149" t="s">
        <v>7</v>
      </c>
      <c r="P987" s="7" t="s">
        <v>6</v>
      </c>
      <c r="Q987" s="35">
        <v>20823000</v>
      </c>
      <c r="R987" s="242">
        <v>73500</v>
      </c>
      <c r="S987" s="8"/>
      <c r="T987" s="8"/>
      <c r="U987" s="8"/>
      <c r="V987" s="35">
        <f t="shared" si="61"/>
        <v>20749500</v>
      </c>
      <c r="W987" s="35">
        <f t="shared" si="62"/>
        <v>20749500</v>
      </c>
      <c r="X987" s="26" t="s">
        <v>465</v>
      </c>
      <c r="Y987" s="147" t="s">
        <v>19</v>
      </c>
      <c r="Z987" s="147">
        <v>202300000000060</v>
      </c>
      <c r="AA987" s="147" t="s">
        <v>493</v>
      </c>
      <c r="AB987" s="10" t="str">
        <f t="shared" si="60"/>
        <v>3202032</v>
      </c>
      <c r="AC987" s="26"/>
      <c r="AD987" s="147" t="s">
        <v>128</v>
      </c>
      <c r="AE987" s="3"/>
      <c r="AF987" s="3"/>
      <c r="AG987" s="3"/>
      <c r="AH987" s="3"/>
      <c r="AI987" s="3"/>
      <c r="AJ987" s="3"/>
      <c r="AK987" s="3"/>
      <c r="AL987" s="3"/>
      <c r="AM987" s="3"/>
      <c r="AN987" s="3"/>
      <c r="AO987" s="3"/>
      <c r="AP987" s="3"/>
      <c r="AQ987" s="3"/>
      <c r="AR987" s="3"/>
    </row>
    <row r="988" spans="1:44" ht="51" customHeight="1" x14ac:dyDescent="0.3">
      <c r="A988" s="9"/>
      <c r="B988" s="9"/>
      <c r="C988" s="9"/>
      <c r="D988" s="9"/>
      <c r="E988" s="9"/>
      <c r="F988" s="9"/>
      <c r="G988" s="9"/>
      <c r="H988" s="3"/>
      <c r="I988" s="7" t="s">
        <v>1453</v>
      </c>
      <c r="J988" s="10" t="s">
        <v>663</v>
      </c>
      <c r="K988" s="10" t="s">
        <v>22</v>
      </c>
      <c r="L988" s="7" t="s">
        <v>21</v>
      </c>
      <c r="M988" s="7" t="s">
        <v>8</v>
      </c>
      <c r="N988" s="7" t="s">
        <v>467</v>
      </c>
      <c r="O988" s="149" t="s">
        <v>7</v>
      </c>
      <c r="P988" s="7" t="s">
        <v>6</v>
      </c>
      <c r="Q988" s="35">
        <v>42840000</v>
      </c>
      <c r="R988" s="35"/>
      <c r="S988" s="8"/>
      <c r="T988" s="8"/>
      <c r="U988" s="8"/>
      <c r="V988" s="35">
        <f t="shared" si="61"/>
        <v>42840000</v>
      </c>
      <c r="W988" s="35">
        <f t="shared" si="62"/>
        <v>42840000</v>
      </c>
      <c r="X988" s="26" t="s">
        <v>465</v>
      </c>
      <c r="Y988" s="147" t="s">
        <v>19</v>
      </c>
      <c r="Z988" s="147">
        <v>202300000000060</v>
      </c>
      <c r="AA988" s="147" t="s">
        <v>17</v>
      </c>
      <c r="AB988" s="10" t="str">
        <f t="shared" si="60"/>
        <v>3202052</v>
      </c>
      <c r="AC988" s="26"/>
      <c r="AD988" s="147" t="s">
        <v>495</v>
      </c>
      <c r="AE988" s="3"/>
      <c r="AF988" s="3"/>
      <c r="AG988" s="3"/>
      <c r="AH988" s="3"/>
      <c r="AI988" s="3"/>
      <c r="AJ988" s="3"/>
      <c r="AK988" s="3"/>
      <c r="AL988" s="3"/>
      <c r="AM988" s="3"/>
      <c r="AN988" s="3"/>
      <c r="AO988" s="3"/>
      <c r="AP988" s="3"/>
      <c r="AQ988" s="3"/>
      <c r="AR988" s="3"/>
    </row>
    <row r="989" spans="1:44" ht="51" customHeight="1" x14ac:dyDescent="0.3">
      <c r="A989" s="9"/>
      <c r="B989" s="9"/>
      <c r="C989" s="9"/>
      <c r="D989" s="9"/>
      <c r="E989" s="9"/>
      <c r="F989" s="9"/>
      <c r="G989" s="9"/>
      <c r="H989" s="3"/>
      <c r="I989" s="10" t="s">
        <v>1811</v>
      </c>
      <c r="J989" s="10" t="s">
        <v>663</v>
      </c>
      <c r="K989" s="10" t="s">
        <v>22</v>
      </c>
      <c r="L989" s="10" t="s">
        <v>21</v>
      </c>
      <c r="M989" s="10" t="s">
        <v>103</v>
      </c>
      <c r="N989" s="10" t="s">
        <v>466</v>
      </c>
      <c r="O989" s="10" t="s">
        <v>7</v>
      </c>
      <c r="P989" s="10" t="s">
        <v>6</v>
      </c>
      <c r="Q989" s="35">
        <v>47600000</v>
      </c>
      <c r="R989" s="35"/>
      <c r="S989" s="8"/>
      <c r="T989" s="8"/>
      <c r="U989" s="8"/>
      <c r="V989" s="35">
        <f t="shared" si="61"/>
        <v>47600000</v>
      </c>
      <c r="W989" s="35">
        <f t="shared" si="62"/>
        <v>47600000</v>
      </c>
      <c r="X989" s="26" t="s">
        <v>465</v>
      </c>
      <c r="Y989" s="147" t="s">
        <v>19</v>
      </c>
      <c r="Z989" s="147">
        <v>202300000000060</v>
      </c>
      <c r="AA989" s="147" t="s">
        <v>39</v>
      </c>
      <c r="AB989" s="10" t="str">
        <f t="shared" si="60"/>
        <v>3202055</v>
      </c>
      <c r="AC989" s="26"/>
      <c r="AD989" s="147" t="s">
        <v>252</v>
      </c>
      <c r="AE989" s="3"/>
      <c r="AF989" s="3"/>
      <c r="AG989" s="3"/>
      <c r="AH989" s="3"/>
      <c r="AI989" s="3"/>
      <c r="AJ989" s="3"/>
      <c r="AK989" s="3"/>
      <c r="AL989" s="3"/>
      <c r="AM989" s="3"/>
      <c r="AN989" s="3"/>
      <c r="AO989" s="3"/>
      <c r="AP989" s="3"/>
      <c r="AQ989" s="3"/>
      <c r="AR989" s="3"/>
    </row>
    <row r="990" spans="1:44" ht="51" customHeight="1" x14ac:dyDescent="0.3">
      <c r="A990" s="9"/>
      <c r="B990" s="9"/>
      <c r="C990" s="9"/>
      <c r="D990" s="9"/>
      <c r="E990" s="9"/>
      <c r="F990" s="9"/>
      <c r="G990" s="9"/>
      <c r="H990" s="3"/>
      <c r="I990" s="10" t="s">
        <v>1812</v>
      </c>
      <c r="J990" s="10" t="s">
        <v>663</v>
      </c>
      <c r="K990" s="10" t="s">
        <v>22</v>
      </c>
      <c r="L990" s="10" t="s">
        <v>21</v>
      </c>
      <c r="M990" s="10" t="s">
        <v>103</v>
      </c>
      <c r="N990" s="10" t="s">
        <v>466</v>
      </c>
      <c r="O990" s="10" t="s">
        <v>7</v>
      </c>
      <c r="P990" s="10" t="s">
        <v>6</v>
      </c>
      <c r="Q990" s="35">
        <v>8002313</v>
      </c>
      <c r="R990" s="35"/>
      <c r="S990" s="8"/>
      <c r="T990" s="8"/>
      <c r="U990" s="8"/>
      <c r="V990" s="35">
        <f t="shared" si="61"/>
        <v>8002313</v>
      </c>
      <c r="W990" s="35">
        <f t="shared" si="62"/>
        <v>8002313</v>
      </c>
      <c r="X990" s="26" t="s">
        <v>465</v>
      </c>
      <c r="Y990" s="147" t="s">
        <v>19</v>
      </c>
      <c r="Z990" s="147">
        <v>202300000000060</v>
      </c>
      <c r="AA990" s="147" t="s">
        <v>496</v>
      </c>
      <c r="AB990" s="10" t="str">
        <f t="shared" si="60"/>
        <v>3202056</v>
      </c>
      <c r="AC990" s="26"/>
      <c r="AD990" s="147" t="s">
        <v>129</v>
      </c>
      <c r="AE990" s="3"/>
      <c r="AF990" s="3"/>
      <c r="AG990" s="3"/>
      <c r="AH990" s="3"/>
      <c r="AI990" s="3"/>
      <c r="AJ990" s="3"/>
      <c r="AK990" s="3"/>
      <c r="AL990" s="3"/>
      <c r="AM990" s="3"/>
      <c r="AN990" s="3"/>
      <c r="AO990" s="3"/>
      <c r="AP990" s="3"/>
      <c r="AQ990" s="3"/>
      <c r="AR990" s="3"/>
    </row>
    <row r="991" spans="1:44" ht="51" customHeight="1" x14ac:dyDescent="0.3">
      <c r="A991" s="9"/>
      <c r="B991" s="9"/>
      <c r="C991" s="9"/>
      <c r="D991" s="9"/>
      <c r="E991" s="9"/>
      <c r="F991" s="9"/>
      <c r="G991" s="9"/>
      <c r="H991" s="3"/>
      <c r="I991" s="10" t="s">
        <v>1456</v>
      </c>
      <c r="J991" s="10" t="s">
        <v>663</v>
      </c>
      <c r="K991" s="10" t="s">
        <v>22</v>
      </c>
      <c r="L991" s="10" t="s">
        <v>21</v>
      </c>
      <c r="M991" s="10" t="s">
        <v>8</v>
      </c>
      <c r="N991" s="10" t="s">
        <v>467</v>
      </c>
      <c r="O991" s="10" t="s">
        <v>7</v>
      </c>
      <c r="P991" s="10" t="s">
        <v>6</v>
      </c>
      <c r="Q991" s="35">
        <v>33407000</v>
      </c>
      <c r="R991" s="35"/>
      <c r="S991" s="8"/>
      <c r="T991" s="8"/>
      <c r="U991" s="8"/>
      <c r="V991" s="35">
        <f t="shared" si="61"/>
        <v>33407000</v>
      </c>
      <c r="W991" s="35">
        <f t="shared" si="62"/>
        <v>33407000</v>
      </c>
      <c r="X991" s="26" t="s">
        <v>465</v>
      </c>
      <c r="Y991" s="147" t="s">
        <v>19</v>
      </c>
      <c r="Z991" s="147">
        <v>202300000000060</v>
      </c>
      <c r="AA991" s="147" t="s">
        <v>496</v>
      </c>
      <c r="AB991" s="10" t="str">
        <f t="shared" si="60"/>
        <v>3202056</v>
      </c>
      <c r="AC991" s="26"/>
      <c r="AD991" s="147" t="s">
        <v>260</v>
      </c>
      <c r="AE991" s="3"/>
      <c r="AF991" s="3"/>
      <c r="AG991" s="3"/>
      <c r="AH991" s="3"/>
      <c r="AI991" s="3"/>
      <c r="AJ991" s="3"/>
      <c r="AK991" s="3"/>
      <c r="AL991" s="3"/>
      <c r="AM991" s="3"/>
      <c r="AN991" s="3"/>
      <c r="AO991" s="3"/>
      <c r="AP991" s="3"/>
      <c r="AQ991" s="3"/>
      <c r="AR991" s="3"/>
    </row>
    <row r="992" spans="1:44" ht="51" customHeight="1" x14ac:dyDescent="0.3">
      <c r="A992" s="9"/>
      <c r="B992" s="9"/>
      <c r="C992" s="9"/>
      <c r="D992" s="9"/>
      <c r="E992" s="9"/>
      <c r="F992" s="9"/>
      <c r="G992" s="9"/>
      <c r="H992" s="3"/>
      <c r="I992" s="10" t="s">
        <v>1457</v>
      </c>
      <c r="J992" s="10" t="s">
        <v>663</v>
      </c>
      <c r="K992" s="10" t="s">
        <v>22</v>
      </c>
      <c r="L992" s="10" t="s">
        <v>21</v>
      </c>
      <c r="M992" s="10" t="s">
        <v>13</v>
      </c>
      <c r="N992" s="10" t="s">
        <v>467</v>
      </c>
      <c r="O992" s="10" t="s">
        <v>7</v>
      </c>
      <c r="P992" s="10" t="s">
        <v>6</v>
      </c>
      <c r="Q992" s="35">
        <v>7000000</v>
      </c>
      <c r="R992" s="35"/>
      <c r="S992" s="8"/>
      <c r="T992" s="8"/>
      <c r="U992" s="8"/>
      <c r="V992" s="35">
        <f t="shared" si="61"/>
        <v>7000000</v>
      </c>
      <c r="W992" s="35">
        <f t="shared" si="62"/>
        <v>7000000</v>
      </c>
      <c r="X992" s="26" t="s">
        <v>1483</v>
      </c>
      <c r="Y992" s="147" t="s">
        <v>4</v>
      </c>
      <c r="Z992" s="147">
        <v>202300000000304</v>
      </c>
      <c r="AA992" s="147" t="s">
        <v>12</v>
      </c>
      <c r="AB992" s="10" t="str">
        <f t="shared" ref="AB992:AB1024" si="63">MID(I992,SEARCH("-",I992)+1,SEARCH("-",I992,SEARCH("-",I992)+1)-SEARCH("-",I992)-1)</f>
        <v>3299011</v>
      </c>
      <c r="AC992" s="26"/>
      <c r="AD992" s="147" t="s">
        <v>399</v>
      </c>
      <c r="AE992" s="3"/>
      <c r="AF992" s="3"/>
      <c r="AG992" s="3"/>
      <c r="AH992" s="3"/>
      <c r="AI992" s="3"/>
      <c r="AJ992" s="3"/>
      <c r="AK992" s="3"/>
      <c r="AL992" s="3"/>
      <c r="AM992" s="3"/>
      <c r="AN992" s="3"/>
      <c r="AO992" s="3"/>
      <c r="AP992" s="3"/>
      <c r="AQ992" s="3"/>
      <c r="AR992" s="3"/>
    </row>
    <row r="993" spans="1:44" ht="51" customHeight="1" x14ac:dyDescent="0.3">
      <c r="A993" s="9"/>
      <c r="B993" s="9"/>
      <c r="C993" s="9"/>
      <c r="D993" s="9"/>
      <c r="E993" s="9"/>
      <c r="F993" s="9"/>
      <c r="G993" s="9"/>
      <c r="H993" s="3"/>
      <c r="I993" s="10" t="s">
        <v>1813</v>
      </c>
      <c r="J993" s="10" t="s">
        <v>464</v>
      </c>
      <c r="K993" s="10" t="s">
        <v>10</v>
      </c>
      <c r="L993" s="10" t="s">
        <v>9</v>
      </c>
      <c r="M993" s="10" t="s">
        <v>103</v>
      </c>
      <c r="N993" s="10" t="s">
        <v>466</v>
      </c>
      <c r="O993" s="10" t="s">
        <v>7</v>
      </c>
      <c r="P993" s="10" t="s">
        <v>6</v>
      </c>
      <c r="Q993" s="35">
        <v>749718494</v>
      </c>
      <c r="R993" s="35"/>
      <c r="S993" s="8"/>
      <c r="T993" s="8"/>
      <c r="U993" s="8"/>
      <c r="V993" s="35">
        <f t="shared" si="61"/>
        <v>749718494</v>
      </c>
      <c r="W993" s="35">
        <f t="shared" si="62"/>
        <v>749718494</v>
      </c>
      <c r="X993" s="26" t="s">
        <v>1483</v>
      </c>
      <c r="Y993" s="147" t="s">
        <v>4</v>
      </c>
      <c r="Z993" s="147">
        <v>202300000000304</v>
      </c>
      <c r="AA993" s="147" t="s">
        <v>12</v>
      </c>
      <c r="AB993" s="10" t="str">
        <f t="shared" si="63"/>
        <v>3299011</v>
      </c>
      <c r="AC993" s="26"/>
      <c r="AD993" s="147" t="s">
        <v>818</v>
      </c>
      <c r="AE993" s="3"/>
      <c r="AF993" s="3"/>
      <c r="AG993" s="3"/>
      <c r="AH993" s="3"/>
      <c r="AI993" s="3"/>
      <c r="AJ993" s="3"/>
      <c r="AK993" s="3"/>
      <c r="AL993" s="3"/>
      <c r="AM993" s="3"/>
      <c r="AN993" s="3"/>
      <c r="AO993" s="3"/>
      <c r="AP993" s="3"/>
      <c r="AQ993" s="3"/>
      <c r="AR993" s="3"/>
    </row>
    <row r="994" spans="1:44" ht="51" customHeight="1" x14ac:dyDescent="0.3">
      <c r="A994" s="9"/>
      <c r="B994" s="9"/>
      <c r="C994" s="9"/>
      <c r="D994" s="9"/>
      <c r="E994" s="9"/>
      <c r="F994" s="9"/>
      <c r="G994" s="9"/>
      <c r="H994" s="3"/>
      <c r="I994" s="10" t="s">
        <v>1814</v>
      </c>
      <c r="J994" s="10" t="s">
        <v>464</v>
      </c>
      <c r="K994" s="10" t="s">
        <v>10</v>
      </c>
      <c r="L994" s="10" t="s">
        <v>9</v>
      </c>
      <c r="M994" s="10" t="s">
        <v>103</v>
      </c>
      <c r="N994" s="10" t="s">
        <v>466</v>
      </c>
      <c r="O994" s="10" t="s">
        <v>7</v>
      </c>
      <c r="P994" s="10" t="s">
        <v>6</v>
      </c>
      <c r="Q994" s="35">
        <v>300000000</v>
      </c>
      <c r="R994" s="35"/>
      <c r="S994" s="8"/>
      <c r="T994" s="8"/>
      <c r="U994" s="8"/>
      <c r="V994" s="35">
        <f t="shared" si="61"/>
        <v>300000000</v>
      </c>
      <c r="W994" s="35">
        <f t="shared" si="62"/>
        <v>300000000</v>
      </c>
      <c r="X994" s="26" t="s">
        <v>1483</v>
      </c>
      <c r="Y994" s="147" t="s">
        <v>4</v>
      </c>
      <c r="Z994" s="147">
        <v>202300000000304</v>
      </c>
      <c r="AA994" s="147" t="s">
        <v>12</v>
      </c>
      <c r="AB994" s="10" t="str">
        <f t="shared" si="63"/>
        <v>3299011</v>
      </c>
      <c r="AC994" s="26"/>
      <c r="AD994" s="147" t="s">
        <v>1466</v>
      </c>
      <c r="AE994" s="3"/>
      <c r="AF994" s="3"/>
      <c r="AG994" s="3"/>
      <c r="AH994" s="3"/>
      <c r="AI994" s="3"/>
      <c r="AJ994" s="3"/>
      <c r="AK994" s="3"/>
      <c r="AL994" s="3"/>
      <c r="AM994" s="3"/>
      <c r="AN994" s="3"/>
      <c r="AO994" s="3"/>
      <c r="AP994" s="3"/>
      <c r="AQ994" s="3"/>
      <c r="AR994" s="3"/>
    </row>
    <row r="995" spans="1:44" ht="51" customHeight="1" x14ac:dyDescent="0.3">
      <c r="A995" s="9"/>
      <c r="B995" s="9"/>
      <c r="C995" s="9"/>
      <c r="D995" s="9"/>
      <c r="E995" s="9"/>
      <c r="F995" s="9"/>
      <c r="G995" s="9"/>
      <c r="H995" s="3"/>
      <c r="I995" s="10" t="s">
        <v>1815</v>
      </c>
      <c r="J995" s="10" t="s">
        <v>464</v>
      </c>
      <c r="K995" s="10" t="s">
        <v>10</v>
      </c>
      <c r="L995" s="10" t="s">
        <v>9</v>
      </c>
      <c r="M995" s="10" t="s">
        <v>103</v>
      </c>
      <c r="N995" s="10" t="s">
        <v>466</v>
      </c>
      <c r="O995" s="10" t="s">
        <v>7</v>
      </c>
      <c r="P995" s="10" t="s">
        <v>6</v>
      </c>
      <c r="Q995" s="35">
        <v>1926083601</v>
      </c>
      <c r="R995" s="35"/>
      <c r="S995" s="8"/>
      <c r="T995" s="8"/>
      <c r="U995" s="8"/>
      <c r="V995" s="35">
        <f t="shared" si="61"/>
        <v>1926083601</v>
      </c>
      <c r="W995" s="35">
        <f t="shared" si="62"/>
        <v>1926083601</v>
      </c>
      <c r="X995" s="26" t="s">
        <v>1483</v>
      </c>
      <c r="Y995" s="147" t="s">
        <v>4</v>
      </c>
      <c r="Z995" s="147">
        <v>202300000000304</v>
      </c>
      <c r="AA995" s="147" t="s">
        <v>12</v>
      </c>
      <c r="AB995" s="10" t="str">
        <f t="shared" si="63"/>
        <v>3299011</v>
      </c>
      <c r="AC995" s="26"/>
      <c r="AD995" s="147" t="s">
        <v>662</v>
      </c>
      <c r="AE995" s="3"/>
      <c r="AF995" s="3"/>
      <c r="AG995" s="3"/>
      <c r="AH995" s="3"/>
      <c r="AI995" s="3"/>
      <c r="AJ995" s="3"/>
      <c r="AK995" s="3"/>
      <c r="AL995" s="3"/>
      <c r="AM995" s="3"/>
      <c r="AN995" s="3"/>
      <c r="AO995" s="3"/>
      <c r="AP995" s="3"/>
      <c r="AQ995" s="3"/>
      <c r="AR995" s="3"/>
    </row>
    <row r="996" spans="1:44" ht="51" customHeight="1" x14ac:dyDescent="0.3">
      <c r="A996" s="9"/>
      <c r="B996" s="9"/>
      <c r="C996" s="9"/>
      <c r="D996" s="9"/>
      <c r="E996" s="9"/>
      <c r="F996" s="9"/>
      <c r="G996" s="9"/>
      <c r="H996" s="3"/>
      <c r="I996" s="10" t="s">
        <v>1461</v>
      </c>
      <c r="J996" s="10" t="s">
        <v>464</v>
      </c>
      <c r="K996" s="10" t="s">
        <v>10</v>
      </c>
      <c r="L996" s="10" t="s">
        <v>9</v>
      </c>
      <c r="M996" s="10" t="s">
        <v>13</v>
      </c>
      <c r="N996" s="10" t="s">
        <v>467</v>
      </c>
      <c r="O996" s="10" t="s">
        <v>7</v>
      </c>
      <c r="P996" s="10" t="s">
        <v>6</v>
      </c>
      <c r="Q996" s="35">
        <v>1570000000</v>
      </c>
      <c r="R996" s="242">
        <v>65000000</v>
      </c>
      <c r="S996" s="8"/>
      <c r="T996" s="8"/>
      <c r="U996" s="8"/>
      <c r="V996" s="35">
        <f t="shared" si="61"/>
        <v>1505000000</v>
      </c>
      <c r="W996" s="35">
        <f t="shared" si="62"/>
        <v>1505000000</v>
      </c>
      <c r="X996" s="26" t="s">
        <v>1483</v>
      </c>
      <c r="Y996" s="147" t="s">
        <v>4</v>
      </c>
      <c r="Z996" s="147">
        <v>202300000000304</v>
      </c>
      <c r="AA996" s="147" t="s">
        <v>12</v>
      </c>
      <c r="AB996" s="10" t="str">
        <f t="shared" si="63"/>
        <v>3299011</v>
      </c>
      <c r="AC996" s="26"/>
      <c r="AD996" s="147" t="s">
        <v>662</v>
      </c>
      <c r="AE996" s="3"/>
      <c r="AF996" s="3"/>
      <c r="AG996" s="3"/>
      <c r="AH996" s="3"/>
      <c r="AI996" s="3"/>
      <c r="AJ996" s="3"/>
      <c r="AK996" s="3"/>
      <c r="AL996" s="3"/>
      <c r="AM996" s="3"/>
      <c r="AN996" s="3"/>
      <c r="AO996" s="3"/>
      <c r="AP996" s="3"/>
      <c r="AQ996" s="3"/>
      <c r="AR996" s="3"/>
    </row>
    <row r="997" spans="1:44" ht="51" customHeight="1" x14ac:dyDescent="0.3">
      <c r="A997" s="9"/>
      <c r="B997" s="9"/>
      <c r="C997" s="9"/>
      <c r="D997" s="9"/>
      <c r="E997" s="9"/>
      <c r="F997" s="9"/>
      <c r="G997" s="9"/>
      <c r="H997" s="3"/>
      <c r="I997" s="10" t="s">
        <v>1462</v>
      </c>
      <c r="J997" s="10" t="s">
        <v>464</v>
      </c>
      <c r="K997" s="10" t="s">
        <v>10</v>
      </c>
      <c r="L997" s="10" t="s">
        <v>9</v>
      </c>
      <c r="M997" s="10" t="s">
        <v>8</v>
      </c>
      <c r="N997" s="10" t="s">
        <v>467</v>
      </c>
      <c r="O997" s="10" t="s">
        <v>7</v>
      </c>
      <c r="P997" s="10" t="s">
        <v>6</v>
      </c>
      <c r="Q997" s="35">
        <v>1534901536</v>
      </c>
      <c r="R997" s="35"/>
      <c r="S997" s="8"/>
      <c r="T997" s="8"/>
      <c r="U997" s="8"/>
      <c r="V997" s="35">
        <f t="shared" si="61"/>
        <v>1534901536</v>
      </c>
      <c r="W997" s="35">
        <f t="shared" si="62"/>
        <v>1534901536</v>
      </c>
      <c r="X997" s="26" t="s">
        <v>1483</v>
      </c>
      <c r="Y997" s="147" t="s">
        <v>4</v>
      </c>
      <c r="Z997" s="147">
        <v>202300000000304</v>
      </c>
      <c r="AA997" s="147" t="s">
        <v>12</v>
      </c>
      <c r="AB997" s="10" t="str">
        <f t="shared" si="63"/>
        <v>3299011</v>
      </c>
      <c r="AC997" s="26"/>
      <c r="AD997" s="147" t="s">
        <v>662</v>
      </c>
      <c r="AE997" s="3"/>
      <c r="AF997" s="3"/>
      <c r="AG997" s="3"/>
      <c r="AH997" s="3"/>
      <c r="AI997" s="3"/>
      <c r="AJ997" s="3"/>
      <c r="AK997" s="3"/>
      <c r="AL997" s="3"/>
      <c r="AM997" s="3"/>
      <c r="AN997" s="3"/>
      <c r="AO997" s="3"/>
      <c r="AP997" s="3"/>
      <c r="AQ997" s="3"/>
      <c r="AR997" s="3"/>
    </row>
    <row r="998" spans="1:44" ht="51" customHeight="1" x14ac:dyDescent="0.3">
      <c r="A998" s="9"/>
      <c r="B998" s="9"/>
      <c r="C998" s="9"/>
      <c r="D998" s="9"/>
      <c r="E998" s="9"/>
      <c r="F998" s="9"/>
      <c r="G998" s="9"/>
      <c r="H998" s="3"/>
      <c r="I998" s="10" t="s">
        <v>1816</v>
      </c>
      <c r="J998" s="10" t="s">
        <v>464</v>
      </c>
      <c r="K998" s="10" t="s">
        <v>10</v>
      </c>
      <c r="L998" s="10" t="s">
        <v>9</v>
      </c>
      <c r="M998" s="10" t="s">
        <v>103</v>
      </c>
      <c r="N998" s="10" t="s">
        <v>466</v>
      </c>
      <c r="O998" s="10" t="s">
        <v>7</v>
      </c>
      <c r="P998" s="10" t="s">
        <v>6</v>
      </c>
      <c r="Q998" s="35">
        <v>749718494</v>
      </c>
      <c r="R998" s="35"/>
      <c r="S998" s="8"/>
      <c r="T998" s="8"/>
      <c r="U998" s="8"/>
      <c r="V998" s="35">
        <f t="shared" si="61"/>
        <v>749718494</v>
      </c>
      <c r="W998" s="35">
        <f t="shared" si="62"/>
        <v>749718494</v>
      </c>
      <c r="X998" s="26" t="s">
        <v>1483</v>
      </c>
      <c r="Y998" s="147" t="s">
        <v>4</v>
      </c>
      <c r="Z998" s="147">
        <v>202300000000304</v>
      </c>
      <c r="AA998" s="147" t="s">
        <v>3</v>
      </c>
      <c r="AB998" s="10" t="str">
        <f t="shared" si="63"/>
        <v>3299016</v>
      </c>
      <c r="AC998" s="26"/>
      <c r="AD998" s="147" t="s">
        <v>245</v>
      </c>
      <c r="AE998" s="3"/>
      <c r="AF998" s="3"/>
      <c r="AG998" s="3"/>
      <c r="AH998" s="3"/>
      <c r="AI998" s="3"/>
      <c r="AJ998" s="3"/>
      <c r="AK998" s="3"/>
      <c r="AL998" s="3"/>
      <c r="AM998" s="3"/>
      <c r="AN998" s="3"/>
      <c r="AO998" s="3"/>
      <c r="AP998" s="3"/>
      <c r="AQ998" s="3"/>
      <c r="AR998" s="3"/>
    </row>
    <row r="999" spans="1:44" ht="51" customHeight="1" x14ac:dyDescent="0.3">
      <c r="A999" s="9"/>
      <c r="B999" s="9"/>
      <c r="C999" s="9"/>
      <c r="D999" s="9"/>
      <c r="E999" s="9"/>
      <c r="F999" s="9"/>
      <c r="G999" s="9"/>
      <c r="H999" s="3"/>
      <c r="I999" s="10" t="s">
        <v>1817</v>
      </c>
      <c r="J999" s="10" t="s">
        <v>464</v>
      </c>
      <c r="K999" s="10" t="s">
        <v>10</v>
      </c>
      <c r="L999" s="10" t="s">
        <v>9</v>
      </c>
      <c r="M999" s="10" t="s">
        <v>103</v>
      </c>
      <c r="N999" s="10" t="s">
        <v>466</v>
      </c>
      <c r="O999" s="10" t="s">
        <v>7</v>
      </c>
      <c r="P999" s="10" t="s">
        <v>6</v>
      </c>
      <c r="Q999" s="35">
        <v>889855147</v>
      </c>
      <c r="R999" s="35"/>
      <c r="S999" s="8"/>
      <c r="T999" s="8"/>
      <c r="U999" s="8"/>
      <c r="V999" s="35">
        <f t="shared" si="61"/>
        <v>889855147</v>
      </c>
      <c r="W999" s="35">
        <f t="shared" si="62"/>
        <v>889855147</v>
      </c>
      <c r="X999" s="26" t="s">
        <v>1483</v>
      </c>
      <c r="Y999" s="147" t="s">
        <v>4</v>
      </c>
      <c r="Z999" s="147">
        <v>202300000000304</v>
      </c>
      <c r="AA999" s="147" t="s">
        <v>3</v>
      </c>
      <c r="AB999" s="10" t="str">
        <f t="shared" si="63"/>
        <v>3299016</v>
      </c>
      <c r="AC999" s="26"/>
      <c r="AD999" s="147" t="s">
        <v>244</v>
      </c>
      <c r="AE999" s="3"/>
      <c r="AF999" s="3"/>
      <c r="AG999" s="3"/>
      <c r="AH999" s="3"/>
      <c r="AI999" s="3"/>
      <c r="AJ999" s="3"/>
      <c r="AK999" s="3"/>
      <c r="AL999" s="3"/>
      <c r="AM999" s="3"/>
      <c r="AN999" s="3"/>
      <c r="AO999" s="3"/>
      <c r="AP999" s="3"/>
      <c r="AQ999" s="3"/>
      <c r="AR999" s="3"/>
    </row>
    <row r="1000" spans="1:44" ht="51" customHeight="1" x14ac:dyDescent="0.3">
      <c r="A1000" s="9"/>
      <c r="B1000" s="9"/>
      <c r="C1000" s="9"/>
      <c r="D1000" s="9"/>
      <c r="E1000" s="9"/>
      <c r="F1000" s="9"/>
      <c r="G1000" s="9"/>
      <c r="H1000" s="3"/>
      <c r="I1000" s="10" t="s">
        <v>1465</v>
      </c>
      <c r="J1000" s="10" t="s">
        <v>464</v>
      </c>
      <c r="K1000" s="10" t="s">
        <v>10</v>
      </c>
      <c r="L1000" s="10" t="s">
        <v>9</v>
      </c>
      <c r="M1000" s="10" t="s">
        <v>13</v>
      </c>
      <c r="N1000" s="10" t="s">
        <v>467</v>
      </c>
      <c r="O1000" s="10" t="s">
        <v>7</v>
      </c>
      <c r="P1000" s="10" t="s">
        <v>6</v>
      </c>
      <c r="Q1000" s="35">
        <v>930000000</v>
      </c>
      <c r="R1000" s="35"/>
      <c r="S1000" s="8"/>
      <c r="T1000" s="8"/>
      <c r="U1000" s="8"/>
      <c r="V1000" s="35">
        <f t="shared" si="61"/>
        <v>930000000</v>
      </c>
      <c r="W1000" s="35">
        <f t="shared" si="62"/>
        <v>930000000</v>
      </c>
      <c r="X1000" s="26" t="s">
        <v>1483</v>
      </c>
      <c r="Y1000" s="147" t="s">
        <v>4</v>
      </c>
      <c r="Z1000" s="147">
        <v>202300000000304</v>
      </c>
      <c r="AA1000" s="147" t="s">
        <v>3</v>
      </c>
      <c r="AB1000" s="10" t="str">
        <f t="shared" si="63"/>
        <v>3299016</v>
      </c>
      <c r="AC1000" s="26"/>
      <c r="AD1000" s="147" t="s">
        <v>244</v>
      </c>
      <c r="AE1000" s="3"/>
      <c r="AF1000" s="3"/>
      <c r="AG1000" s="3"/>
      <c r="AH1000" s="3"/>
      <c r="AI1000" s="3"/>
      <c r="AJ1000" s="3"/>
      <c r="AK1000" s="3"/>
      <c r="AL1000" s="3"/>
      <c r="AM1000" s="3"/>
      <c r="AN1000" s="3"/>
      <c r="AO1000" s="3"/>
      <c r="AP1000" s="3"/>
      <c r="AQ1000" s="3"/>
      <c r="AR1000" s="3"/>
    </row>
    <row r="1001" spans="1:44" ht="51" customHeight="1" x14ac:dyDescent="0.3">
      <c r="A1001" s="9"/>
      <c r="B1001" s="9"/>
      <c r="C1001" s="9"/>
      <c r="D1001" s="9"/>
      <c r="E1001" s="9"/>
      <c r="F1001" s="9"/>
      <c r="G1001" s="9"/>
      <c r="H1001" s="3"/>
      <c r="I1001" s="10" t="s">
        <v>1467</v>
      </c>
      <c r="J1001" s="10" t="s">
        <v>464</v>
      </c>
      <c r="K1001" s="10" t="s">
        <v>1253</v>
      </c>
      <c r="L1001" s="10" t="s">
        <v>115</v>
      </c>
      <c r="M1001" s="10" t="s">
        <v>13</v>
      </c>
      <c r="N1001" s="10" t="s">
        <v>467</v>
      </c>
      <c r="O1001" s="10" t="s">
        <v>7</v>
      </c>
      <c r="P1001" s="10" t="s">
        <v>6</v>
      </c>
      <c r="Q1001" s="35">
        <v>4500000000</v>
      </c>
      <c r="R1001" s="242">
        <v>4500000000</v>
      </c>
      <c r="S1001" s="8"/>
      <c r="T1001" s="8"/>
      <c r="U1001" s="8"/>
      <c r="V1001" s="35">
        <f t="shared" si="61"/>
        <v>0</v>
      </c>
      <c r="W1001" s="35">
        <f t="shared" si="62"/>
        <v>0</v>
      </c>
      <c r="X1001" s="26" t="s">
        <v>1483</v>
      </c>
      <c r="Y1001" s="147" t="s">
        <v>4</v>
      </c>
      <c r="Z1001" s="147">
        <v>202300000000304</v>
      </c>
      <c r="AA1001" s="147" t="s">
        <v>3</v>
      </c>
      <c r="AB1001" s="10" t="str">
        <f t="shared" si="63"/>
        <v>3299016</v>
      </c>
      <c r="AC1001" s="26"/>
      <c r="AD1001" s="147" t="s">
        <v>244</v>
      </c>
      <c r="AE1001" s="3"/>
      <c r="AF1001" s="3"/>
      <c r="AG1001" s="3"/>
      <c r="AH1001" s="3"/>
      <c r="AI1001" s="3"/>
      <c r="AJ1001" s="3"/>
      <c r="AK1001" s="3"/>
      <c r="AL1001" s="3"/>
      <c r="AM1001" s="3"/>
      <c r="AN1001" s="3"/>
      <c r="AO1001" s="3"/>
      <c r="AP1001" s="3"/>
      <c r="AQ1001" s="3"/>
      <c r="AR1001" s="3"/>
    </row>
    <row r="1002" spans="1:44" ht="51" customHeight="1" x14ac:dyDescent="0.3">
      <c r="A1002" s="9"/>
      <c r="B1002" s="9"/>
      <c r="C1002" s="9"/>
      <c r="D1002" s="9"/>
      <c r="E1002" s="9"/>
      <c r="F1002" s="9"/>
      <c r="G1002" s="9"/>
      <c r="H1002" s="3"/>
      <c r="I1002" s="10" t="s">
        <v>1850</v>
      </c>
      <c r="J1002" s="10" t="s">
        <v>464</v>
      </c>
      <c r="K1002" s="10" t="s">
        <v>1253</v>
      </c>
      <c r="L1002" s="10" t="s">
        <v>115</v>
      </c>
      <c r="M1002" s="10" t="s">
        <v>13</v>
      </c>
      <c r="N1002" s="153" t="s">
        <v>467</v>
      </c>
      <c r="O1002" s="10" t="s">
        <v>7</v>
      </c>
      <c r="P1002" s="10" t="s">
        <v>6</v>
      </c>
      <c r="Q1002" s="35">
        <v>0</v>
      </c>
      <c r="R1002" s="35"/>
      <c r="S1002" s="35">
        <v>4500000000</v>
      </c>
      <c r="T1002" s="8"/>
      <c r="U1002" s="8"/>
      <c r="V1002" s="35">
        <f t="shared" ref="V1002:V1004" si="64">+Q1002-R1002+S1002</f>
        <v>4500000000</v>
      </c>
      <c r="W1002" s="35">
        <f t="shared" ref="W1002:W1004" si="65">+Q1002-R1002+S1002-T1002+U1002</f>
        <v>4500000000</v>
      </c>
      <c r="X1002" s="26" t="s">
        <v>1483</v>
      </c>
      <c r="Y1002" s="147" t="s">
        <v>81</v>
      </c>
      <c r="Z1002" s="147">
        <v>2019011000081</v>
      </c>
      <c r="AA1002" s="147" t="s">
        <v>117</v>
      </c>
      <c r="AB1002" s="10" t="str">
        <f t="shared" ref="AB1002" si="66">MID(I1002,SEARCH("-",I1002)+1,SEARCH("-",I1002,SEARCH("-",I1002)+1)-SEARCH("-",I1002)-1)</f>
        <v>3299065</v>
      </c>
      <c r="AC1002" s="26"/>
      <c r="AD1002" s="147" t="s">
        <v>270</v>
      </c>
      <c r="AE1002" s="3"/>
      <c r="AF1002" s="3"/>
      <c r="AG1002" s="3"/>
      <c r="AH1002" s="3"/>
      <c r="AI1002" s="3"/>
      <c r="AJ1002" s="3"/>
      <c r="AK1002" s="3"/>
      <c r="AL1002" s="3"/>
      <c r="AM1002" s="3"/>
      <c r="AN1002" s="3"/>
      <c r="AO1002" s="3"/>
      <c r="AP1002" s="3"/>
      <c r="AQ1002" s="3"/>
      <c r="AR1002" s="3"/>
    </row>
    <row r="1003" spans="1:44" ht="51" customHeight="1" x14ac:dyDescent="0.3">
      <c r="A1003" s="9"/>
      <c r="B1003" s="9"/>
      <c r="C1003" s="9"/>
      <c r="D1003" s="9"/>
      <c r="E1003" s="9"/>
      <c r="F1003" s="9"/>
      <c r="G1003" s="9"/>
      <c r="H1003" s="3"/>
      <c r="I1003" s="10" t="s">
        <v>1468</v>
      </c>
      <c r="J1003" s="10" t="s">
        <v>464</v>
      </c>
      <c r="K1003" s="10" t="s">
        <v>1253</v>
      </c>
      <c r="L1003" s="10" t="s">
        <v>115</v>
      </c>
      <c r="M1003" s="10" t="s">
        <v>103</v>
      </c>
      <c r="N1003" s="10" t="s">
        <v>466</v>
      </c>
      <c r="O1003" s="10" t="s">
        <v>7</v>
      </c>
      <c r="P1003" s="10" t="s">
        <v>6</v>
      </c>
      <c r="Q1003" s="35">
        <f>6108954228+31260000</f>
        <v>6140214228</v>
      </c>
      <c r="R1003" s="35"/>
      <c r="S1003" s="8"/>
      <c r="T1003" s="8">
        <v>150207062</v>
      </c>
      <c r="U1003" s="8">
        <v>150207062</v>
      </c>
      <c r="V1003" s="35">
        <f t="shared" si="64"/>
        <v>6140214228</v>
      </c>
      <c r="W1003" s="35">
        <f t="shared" si="65"/>
        <v>6140214228</v>
      </c>
      <c r="X1003" s="26" t="s">
        <v>1483</v>
      </c>
      <c r="Y1003" s="147" t="s">
        <v>81</v>
      </c>
      <c r="Z1003" s="147">
        <v>2019011000081</v>
      </c>
      <c r="AA1003" s="147" t="s">
        <v>117</v>
      </c>
      <c r="AB1003" s="10" t="str">
        <f t="shared" si="63"/>
        <v>3299065</v>
      </c>
      <c r="AC1003" s="26"/>
      <c r="AD1003" s="147" t="s">
        <v>270</v>
      </c>
      <c r="AE1003" s="3"/>
      <c r="AF1003" s="3"/>
      <c r="AG1003" s="3"/>
      <c r="AH1003" s="3"/>
      <c r="AI1003" s="3"/>
      <c r="AJ1003" s="3"/>
      <c r="AK1003" s="3"/>
      <c r="AL1003" s="3"/>
      <c r="AM1003" s="3"/>
      <c r="AN1003" s="3"/>
      <c r="AO1003" s="3"/>
      <c r="AP1003" s="3"/>
      <c r="AQ1003" s="3"/>
      <c r="AR1003" s="3"/>
    </row>
    <row r="1004" spans="1:44" ht="51" customHeight="1" x14ac:dyDescent="0.3">
      <c r="A1004" s="9"/>
      <c r="B1004" s="9"/>
      <c r="C1004" s="9"/>
      <c r="D1004" s="9"/>
      <c r="E1004" s="9"/>
      <c r="F1004" s="9"/>
      <c r="G1004" s="9"/>
      <c r="H1004" s="3"/>
      <c r="I1004" s="10" t="s">
        <v>1469</v>
      </c>
      <c r="J1004" s="10" t="s">
        <v>464</v>
      </c>
      <c r="K1004" s="10" t="s">
        <v>1253</v>
      </c>
      <c r="L1004" s="10" t="s">
        <v>115</v>
      </c>
      <c r="M1004" s="10" t="s">
        <v>103</v>
      </c>
      <c r="N1004" s="10" t="s">
        <v>466</v>
      </c>
      <c r="O1004" s="10" t="s">
        <v>7</v>
      </c>
      <c r="P1004" s="10" t="s">
        <v>310</v>
      </c>
      <c r="Q1004" s="35">
        <v>20000000</v>
      </c>
      <c r="R1004" s="35"/>
      <c r="S1004" s="8"/>
      <c r="T1004" s="8"/>
      <c r="U1004" s="8"/>
      <c r="V1004" s="35">
        <f t="shared" si="64"/>
        <v>20000000</v>
      </c>
      <c r="W1004" s="35">
        <f t="shared" si="65"/>
        <v>20000000</v>
      </c>
      <c r="X1004" s="26" t="s">
        <v>1483</v>
      </c>
      <c r="Y1004" s="147" t="s">
        <v>81</v>
      </c>
      <c r="Z1004" s="147">
        <v>2019011000081</v>
      </c>
      <c r="AA1004" s="147" t="s">
        <v>117</v>
      </c>
      <c r="AB1004" s="10" t="str">
        <f t="shared" si="63"/>
        <v>3299065</v>
      </c>
      <c r="AC1004" s="26"/>
      <c r="AD1004" s="147" t="s">
        <v>270</v>
      </c>
      <c r="AE1004" s="3"/>
      <c r="AF1004" s="3"/>
      <c r="AG1004" s="3"/>
      <c r="AH1004" s="3"/>
      <c r="AI1004" s="3"/>
      <c r="AJ1004" s="3"/>
      <c r="AK1004" s="3"/>
      <c r="AL1004" s="3"/>
      <c r="AM1004" s="3"/>
      <c r="AN1004" s="3"/>
      <c r="AO1004" s="3"/>
      <c r="AP1004" s="3"/>
      <c r="AQ1004" s="3"/>
      <c r="AR1004" s="3"/>
    </row>
    <row r="1005" spans="1:44" ht="51" customHeight="1" x14ac:dyDescent="0.3">
      <c r="A1005" s="9"/>
      <c r="B1005" s="9"/>
      <c r="C1005" s="9"/>
      <c r="D1005" s="9"/>
      <c r="E1005" s="9"/>
      <c r="F1005" s="9"/>
      <c r="G1005" s="9"/>
      <c r="H1005" s="3"/>
      <c r="I1005" s="10" t="s">
        <v>1818</v>
      </c>
      <c r="J1005" s="10" t="s">
        <v>464</v>
      </c>
      <c r="K1005" s="10" t="s">
        <v>1253</v>
      </c>
      <c r="L1005" s="10" t="s">
        <v>1471</v>
      </c>
      <c r="M1005" s="10" t="s">
        <v>103</v>
      </c>
      <c r="N1005" s="10" t="s">
        <v>466</v>
      </c>
      <c r="O1005" s="10" t="s">
        <v>7</v>
      </c>
      <c r="P1005" s="10" t="s">
        <v>6</v>
      </c>
      <c r="Q1005" s="35">
        <v>699240000</v>
      </c>
      <c r="R1005" s="35"/>
      <c r="S1005" s="8"/>
      <c r="T1005" s="8"/>
      <c r="U1005" s="8"/>
      <c r="V1005" s="35">
        <f t="shared" si="61"/>
        <v>699240000</v>
      </c>
      <c r="W1005" s="35">
        <f t="shared" si="62"/>
        <v>699240000</v>
      </c>
      <c r="X1005" s="26" t="s">
        <v>1483</v>
      </c>
      <c r="Y1005" s="147" t="s">
        <v>81</v>
      </c>
      <c r="Z1005" s="147">
        <v>2019011000081</v>
      </c>
      <c r="AA1005" s="147" t="s">
        <v>149</v>
      </c>
      <c r="AB1005" s="10" t="str">
        <f t="shared" si="63"/>
        <v>3299054</v>
      </c>
      <c r="AC1005" s="26"/>
      <c r="AD1005" s="147" t="s">
        <v>266</v>
      </c>
      <c r="AE1005" s="3"/>
      <c r="AF1005" s="3"/>
      <c r="AG1005" s="3"/>
      <c r="AH1005" s="3"/>
      <c r="AI1005" s="3"/>
      <c r="AJ1005" s="3"/>
      <c r="AK1005" s="3"/>
      <c r="AL1005" s="3"/>
      <c r="AM1005" s="3"/>
      <c r="AN1005" s="3"/>
      <c r="AO1005" s="3"/>
      <c r="AP1005" s="3"/>
      <c r="AQ1005" s="3"/>
      <c r="AR1005" s="3"/>
    </row>
    <row r="1006" spans="1:44" ht="51" customHeight="1" x14ac:dyDescent="0.3">
      <c r="A1006" s="9"/>
      <c r="B1006" s="9"/>
      <c r="C1006" s="9"/>
      <c r="D1006" s="9"/>
      <c r="E1006" s="9"/>
      <c r="F1006" s="9"/>
      <c r="G1006" s="9"/>
      <c r="H1006" s="3"/>
      <c r="I1006" s="10" t="s">
        <v>1819</v>
      </c>
      <c r="J1006" s="10" t="s">
        <v>464</v>
      </c>
      <c r="K1006" s="10" t="s">
        <v>1253</v>
      </c>
      <c r="L1006" s="10" t="s">
        <v>1471</v>
      </c>
      <c r="M1006" s="10" t="s">
        <v>103</v>
      </c>
      <c r="N1006" s="10" t="s">
        <v>466</v>
      </c>
      <c r="O1006" s="10" t="s">
        <v>7</v>
      </c>
      <c r="P1006" s="10" t="s">
        <v>6</v>
      </c>
      <c r="Q1006" s="35">
        <v>133320000</v>
      </c>
      <c r="R1006" s="35"/>
      <c r="S1006" s="8"/>
      <c r="T1006" s="8"/>
      <c r="U1006" s="8"/>
      <c r="V1006" s="35">
        <f t="shared" si="61"/>
        <v>133320000</v>
      </c>
      <c r="W1006" s="35">
        <f t="shared" si="62"/>
        <v>133320000</v>
      </c>
      <c r="X1006" s="26" t="s">
        <v>465</v>
      </c>
      <c r="Y1006" s="147" t="s">
        <v>19</v>
      </c>
      <c r="Z1006" s="147">
        <v>202300000000060</v>
      </c>
      <c r="AA1006" s="147" t="s">
        <v>30</v>
      </c>
      <c r="AB1006" s="10" t="str">
        <f t="shared" si="63"/>
        <v>3202008</v>
      </c>
      <c r="AC1006" s="26"/>
      <c r="AD1006" s="147" t="s">
        <v>135</v>
      </c>
      <c r="AE1006" s="3"/>
      <c r="AF1006" s="3"/>
      <c r="AG1006" s="3"/>
      <c r="AH1006" s="3"/>
      <c r="AI1006" s="3"/>
      <c r="AJ1006" s="3"/>
      <c r="AK1006" s="3"/>
      <c r="AL1006" s="3"/>
      <c r="AM1006" s="3"/>
      <c r="AN1006" s="3"/>
      <c r="AO1006" s="3"/>
      <c r="AP1006" s="3"/>
      <c r="AQ1006" s="3"/>
      <c r="AR1006" s="3"/>
    </row>
    <row r="1007" spans="1:44" ht="51" customHeight="1" x14ac:dyDescent="0.3">
      <c r="A1007" s="9"/>
      <c r="B1007" s="9"/>
      <c r="C1007" s="9"/>
      <c r="D1007" s="9"/>
      <c r="E1007" s="9"/>
      <c r="F1007" s="9"/>
      <c r="G1007" s="9"/>
      <c r="H1007" s="3"/>
      <c r="I1007" s="10" t="s">
        <v>1473</v>
      </c>
      <c r="J1007" s="10" t="s">
        <v>464</v>
      </c>
      <c r="K1007" s="10" t="s">
        <v>1253</v>
      </c>
      <c r="L1007" s="10" t="s">
        <v>110</v>
      </c>
      <c r="M1007" s="10" t="s">
        <v>103</v>
      </c>
      <c r="N1007" s="10" t="s">
        <v>466</v>
      </c>
      <c r="O1007" s="10" t="s">
        <v>7</v>
      </c>
      <c r="P1007" s="10" t="s">
        <v>6</v>
      </c>
      <c r="Q1007" s="35">
        <v>1107308333</v>
      </c>
      <c r="R1007" s="35"/>
      <c r="S1007" s="8"/>
      <c r="T1007" s="8"/>
      <c r="U1007" s="8"/>
      <c r="V1007" s="35">
        <f t="shared" si="61"/>
        <v>1107308333</v>
      </c>
      <c r="W1007" s="35">
        <f t="shared" si="62"/>
        <v>1107308333</v>
      </c>
      <c r="X1007" s="26" t="s">
        <v>1483</v>
      </c>
      <c r="Y1007" s="147" t="s">
        <v>81</v>
      </c>
      <c r="Z1007" s="147">
        <v>2019011000081</v>
      </c>
      <c r="AA1007" s="147" t="s">
        <v>108</v>
      </c>
      <c r="AB1007" s="10" t="str">
        <f t="shared" si="63"/>
        <v>3299056</v>
      </c>
      <c r="AC1007" s="26"/>
      <c r="AD1007" s="147" t="s">
        <v>107</v>
      </c>
      <c r="AE1007" s="3"/>
      <c r="AF1007" s="3"/>
      <c r="AG1007" s="3"/>
      <c r="AH1007" s="3"/>
      <c r="AI1007" s="3"/>
      <c r="AJ1007" s="3"/>
      <c r="AK1007" s="3"/>
      <c r="AL1007" s="3"/>
      <c r="AM1007" s="3"/>
      <c r="AN1007" s="3"/>
      <c r="AO1007" s="3"/>
      <c r="AP1007" s="3"/>
      <c r="AQ1007" s="3"/>
      <c r="AR1007" s="3"/>
    </row>
    <row r="1008" spans="1:44" ht="51" customHeight="1" x14ac:dyDescent="0.3">
      <c r="A1008" s="9"/>
      <c r="B1008" s="9"/>
      <c r="C1008" s="9"/>
      <c r="D1008" s="9"/>
      <c r="E1008" s="9"/>
      <c r="F1008" s="9"/>
      <c r="G1008" s="9"/>
      <c r="H1008" s="3"/>
      <c r="I1008" s="10" t="s">
        <v>1474</v>
      </c>
      <c r="J1008" s="10" t="s">
        <v>464</v>
      </c>
      <c r="K1008" s="10" t="s">
        <v>1253</v>
      </c>
      <c r="L1008" s="10" t="s">
        <v>110</v>
      </c>
      <c r="M1008" s="10" t="s">
        <v>103</v>
      </c>
      <c r="N1008" s="10" t="s">
        <v>466</v>
      </c>
      <c r="O1008" s="10" t="s">
        <v>7</v>
      </c>
      <c r="P1008" s="10" t="s">
        <v>6</v>
      </c>
      <c r="Q1008" s="35">
        <v>84291667</v>
      </c>
      <c r="R1008" s="35"/>
      <c r="S1008" s="8"/>
      <c r="T1008" s="8"/>
      <c r="U1008" s="8"/>
      <c r="V1008" s="35">
        <f t="shared" si="61"/>
        <v>84291667</v>
      </c>
      <c r="W1008" s="35">
        <f t="shared" si="62"/>
        <v>84291667</v>
      </c>
      <c r="X1008" s="26" t="s">
        <v>1483</v>
      </c>
      <c r="Y1008" s="147" t="s">
        <v>81</v>
      </c>
      <c r="Z1008" s="147">
        <v>2019011000081</v>
      </c>
      <c r="AA1008" s="147" t="s">
        <v>79</v>
      </c>
      <c r="AB1008" s="10" t="str">
        <f t="shared" si="63"/>
        <v>3299060</v>
      </c>
      <c r="AC1008" s="26"/>
      <c r="AD1008" s="147" t="s">
        <v>104</v>
      </c>
      <c r="AE1008" s="3"/>
      <c r="AF1008" s="3"/>
      <c r="AG1008" s="3"/>
      <c r="AH1008" s="3"/>
      <c r="AI1008" s="3"/>
      <c r="AJ1008" s="3"/>
      <c r="AK1008" s="3"/>
      <c r="AL1008" s="3"/>
      <c r="AM1008" s="3"/>
      <c r="AN1008" s="3"/>
      <c r="AO1008" s="3"/>
      <c r="AP1008" s="3"/>
      <c r="AQ1008" s="3"/>
      <c r="AR1008" s="3"/>
    </row>
    <row r="1009" spans="1:44" ht="51" customHeight="1" x14ac:dyDescent="0.3">
      <c r="A1009" s="9"/>
      <c r="B1009" s="9"/>
      <c r="C1009" s="9"/>
      <c r="D1009" s="9"/>
      <c r="E1009" s="9"/>
      <c r="F1009" s="9"/>
      <c r="G1009" s="9"/>
      <c r="H1009" s="3"/>
      <c r="I1009" s="10" t="s">
        <v>1475</v>
      </c>
      <c r="J1009" s="10" t="s">
        <v>464</v>
      </c>
      <c r="K1009" s="10" t="s">
        <v>1253</v>
      </c>
      <c r="L1009" s="10" t="s">
        <v>101</v>
      </c>
      <c r="M1009" s="10" t="s">
        <v>103</v>
      </c>
      <c r="N1009" s="10" t="s">
        <v>466</v>
      </c>
      <c r="O1009" s="10" t="s">
        <v>7</v>
      </c>
      <c r="P1009" s="10" t="s">
        <v>6</v>
      </c>
      <c r="Q1009" s="35">
        <v>1466100000</v>
      </c>
      <c r="R1009" s="35"/>
      <c r="S1009" s="8"/>
      <c r="T1009" s="8"/>
      <c r="U1009" s="8"/>
      <c r="V1009" s="35">
        <f t="shared" si="61"/>
        <v>1466100000</v>
      </c>
      <c r="W1009" s="35">
        <f t="shared" si="62"/>
        <v>1466100000</v>
      </c>
      <c r="X1009" s="26" t="s">
        <v>1483</v>
      </c>
      <c r="Y1009" s="147" t="s">
        <v>81</v>
      </c>
      <c r="Z1009" s="147">
        <v>2019011000081</v>
      </c>
      <c r="AA1009" s="147" t="s">
        <v>79</v>
      </c>
      <c r="AB1009" s="10" t="str">
        <f t="shared" si="63"/>
        <v>3299060</v>
      </c>
      <c r="AD1009" s="147" t="s">
        <v>272</v>
      </c>
      <c r="AE1009" s="3"/>
      <c r="AF1009" s="3"/>
      <c r="AG1009" s="3"/>
      <c r="AH1009" s="3"/>
      <c r="AI1009" s="3"/>
      <c r="AJ1009" s="3"/>
      <c r="AK1009" s="3"/>
      <c r="AL1009" s="3"/>
      <c r="AM1009" s="3"/>
      <c r="AN1009" s="3"/>
      <c r="AO1009" s="3"/>
      <c r="AP1009" s="3"/>
      <c r="AQ1009" s="3"/>
      <c r="AR1009" s="3"/>
    </row>
    <row r="1010" spans="1:44" ht="51" customHeight="1" x14ac:dyDescent="0.3">
      <c r="A1010" s="9"/>
      <c r="B1010" s="9"/>
      <c r="C1010" s="9"/>
      <c r="D1010" s="9"/>
      <c r="E1010" s="9"/>
      <c r="F1010" s="9"/>
      <c r="G1010" s="9"/>
      <c r="H1010" s="3"/>
      <c r="I1010" s="10" t="s">
        <v>1476</v>
      </c>
      <c r="J1010" s="10" t="s">
        <v>464</v>
      </c>
      <c r="K1010" s="10" t="s">
        <v>1253</v>
      </c>
      <c r="L1010" s="10" t="s">
        <v>207</v>
      </c>
      <c r="M1010" s="10" t="s">
        <v>103</v>
      </c>
      <c r="N1010" s="10" t="s">
        <v>466</v>
      </c>
      <c r="O1010" s="10" t="s">
        <v>7</v>
      </c>
      <c r="P1010" s="10" t="s">
        <v>6</v>
      </c>
      <c r="Q1010" s="35">
        <f>281548800-119999</f>
        <v>281428801</v>
      </c>
      <c r="R1010" s="35"/>
      <c r="S1010" s="8"/>
      <c r="T1010" s="8"/>
      <c r="U1010" s="8"/>
      <c r="V1010" s="35">
        <f t="shared" si="61"/>
        <v>281428801</v>
      </c>
      <c r="W1010" s="35">
        <f t="shared" si="62"/>
        <v>281428801</v>
      </c>
      <c r="X1010" s="26" t="s">
        <v>465</v>
      </c>
      <c r="Y1010" s="147" t="s">
        <v>19</v>
      </c>
      <c r="Z1010" s="147">
        <v>202300000000060</v>
      </c>
      <c r="AA1010" s="147" t="s">
        <v>30</v>
      </c>
      <c r="AB1010" s="10" t="str">
        <f t="shared" si="63"/>
        <v>3202008</v>
      </c>
      <c r="AC1010" s="26"/>
      <c r="AD1010" s="147" t="s">
        <v>135</v>
      </c>
      <c r="AE1010" s="3"/>
      <c r="AF1010" s="3"/>
      <c r="AG1010" s="3"/>
      <c r="AH1010" s="3"/>
      <c r="AI1010" s="3"/>
      <c r="AJ1010" s="3"/>
      <c r="AK1010" s="3"/>
      <c r="AL1010" s="3"/>
      <c r="AM1010" s="3"/>
      <c r="AN1010" s="3"/>
      <c r="AO1010" s="3"/>
      <c r="AP1010" s="3"/>
      <c r="AQ1010" s="3"/>
      <c r="AR1010" s="3"/>
    </row>
    <row r="1011" spans="1:44" ht="51" customHeight="1" x14ac:dyDescent="0.3">
      <c r="A1011" s="9"/>
      <c r="B1011" s="9"/>
      <c r="C1011" s="9"/>
      <c r="D1011" s="9"/>
      <c r="E1011" s="9"/>
      <c r="F1011" s="9"/>
      <c r="G1011" s="9"/>
      <c r="H1011" s="3"/>
      <c r="I1011" s="10" t="s">
        <v>1477</v>
      </c>
      <c r="J1011" s="10" t="s">
        <v>464</v>
      </c>
      <c r="K1011" s="10" t="s">
        <v>1253</v>
      </c>
      <c r="L1011" s="10" t="s">
        <v>207</v>
      </c>
      <c r="M1011" s="10" t="s">
        <v>103</v>
      </c>
      <c r="N1011" s="10" t="s">
        <v>466</v>
      </c>
      <c r="O1011" s="10" t="s">
        <v>7</v>
      </c>
      <c r="P1011" s="10" t="s">
        <v>6</v>
      </c>
      <c r="Q1011" s="35">
        <f>75163467+120000</f>
        <v>75283467</v>
      </c>
      <c r="R1011" s="35"/>
      <c r="S1011" s="8"/>
      <c r="T1011" s="8"/>
      <c r="U1011" s="8"/>
      <c r="V1011" s="35">
        <f t="shared" si="61"/>
        <v>75283467</v>
      </c>
      <c r="W1011" s="35">
        <f t="shared" si="62"/>
        <v>75283467</v>
      </c>
      <c r="X1011" s="26" t="s">
        <v>1483</v>
      </c>
      <c r="Y1011" s="147" t="s">
        <v>81</v>
      </c>
      <c r="Z1011" s="147">
        <v>2019011000081</v>
      </c>
      <c r="AA1011" s="147" t="s">
        <v>149</v>
      </c>
      <c r="AB1011" s="10" t="str">
        <f t="shared" si="63"/>
        <v>3299054</v>
      </c>
      <c r="AC1011" s="26"/>
      <c r="AD1011" s="147" t="s">
        <v>248</v>
      </c>
      <c r="AE1011" s="3"/>
      <c r="AF1011" s="3"/>
      <c r="AG1011" s="3"/>
      <c r="AH1011" s="3"/>
      <c r="AI1011" s="3"/>
      <c r="AJ1011" s="3"/>
      <c r="AK1011" s="3"/>
      <c r="AL1011" s="3"/>
      <c r="AM1011" s="3"/>
      <c r="AN1011" s="3"/>
      <c r="AO1011" s="3"/>
      <c r="AP1011" s="3"/>
      <c r="AQ1011" s="3"/>
      <c r="AR1011" s="3"/>
    </row>
    <row r="1012" spans="1:44" ht="51" customHeight="1" x14ac:dyDescent="0.3">
      <c r="A1012" s="9"/>
      <c r="B1012" s="9"/>
      <c r="C1012" s="9"/>
      <c r="D1012" s="9"/>
      <c r="E1012" s="9"/>
      <c r="F1012" s="9"/>
      <c r="G1012" s="9"/>
      <c r="H1012" s="3"/>
      <c r="I1012" s="153" t="s">
        <v>1478</v>
      </c>
      <c r="J1012" s="10" t="s">
        <v>464</v>
      </c>
      <c r="K1012" s="10" t="s">
        <v>1253</v>
      </c>
      <c r="L1012" s="10" t="s">
        <v>207</v>
      </c>
      <c r="M1012" s="10" t="s">
        <v>103</v>
      </c>
      <c r="N1012" s="10" t="s">
        <v>466</v>
      </c>
      <c r="O1012" s="10" t="s">
        <v>7</v>
      </c>
      <c r="P1012" s="10" t="s">
        <v>6</v>
      </c>
      <c r="Q1012" s="35">
        <v>477474867</v>
      </c>
      <c r="R1012" s="35"/>
      <c r="S1012" s="8"/>
      <c r="T1012" s="8"/>
      <c r="U1012" s="8"/>
      <c r="V1012" s="35">
        <f t="shared" si="61"/>
        <v>477474867</v>
      </c>
      <c r="W1012" s="35">
        <f t="shared" si="62"/>
        <v>477474867</v>
      </c>
      <c r="X1012" s="26" t="s">
        <v>1483</v>
      </c>
      <c r="Y1012" s="147" t="s">
        <v>81</v>
      </c>
      <c r="Z1012" s="147">
        <v>2019011000081</v>
      </c>
      <c r="AA1012" s="147" t="s">
        <v>149</v>
      </c>
      <c r="AB1012" s="10" t="str">
        <f t="shared" si="63"/>
        <v>3299054</v>
      </c>
      <c r="AC1012" s="26"/>
      <c r="AD1012" s="147" t="s">
        <v>249</v>
      </c>
      <c r="AE1012" s="3"/>
      <c r="AF1012" s="3"/>
      <c r="AG1012" s="3"/>
      <c r="AH1012" s="3"/>
      <c r="AI1012" s="3"/>
      <c r="AJ1012" s="3"/>
      <c r="AK1012" s="3"/>
      <c r="AL1012" s="3"/>
      <c r="AM1012" s="3"/>
      <c r="AN1012" s="3"/>
      <c r="AO1012" s="3"/>
      <c r="AP1012" s="3"/>
      <c r="AQ1012" s="3"/>
      <c r="AR1012" s="3"/>
    </row>
    <row r="1013" spans="1:44" ht="51" customHeight="1" x14ac:dyDescent="0.3">
      <c r="A1013" s="9"/>
      <c r="B1013" s="9"/>
      <c r="C1013" s="9"/>
      <c r="D1013" s="9"/>
      <c r="E1013" s="9"/>
      <c r="F1013" s="9"/>
      <c r="G1013" s="9"/>
      <c r="H1013" s="3"/>
      <c r="I1013" s="10" t="s">
        <v>1479</v>
      </c>
      <c r="J1013" s="10" t="s">
        <v>464</v>
      </c>
      <c r="K1013" s="10" t="s">
        <v>1253</v>
      </c>
      <c r="L1013" s="10" t="s">
        <v>207</v>
      </c>
      <c r="M1013" s="10" t="s">
        <v>103</v>
      </c>
      <c r="N1013" s="10" t="s">
        <v>466</v>
      </c>
      <c r="O1013" s="10" t="s">
        <v>7</v>
      </c>
      <c r="P1013" s="10" t="s">
        <v>6</v>
      </c>
      <c r="Q1013" s="35">
        <v>765422833</v>
      </c>
      <c r="R1013" s="35"/>
      <c r="S1013" s="8"/>
      <c r="T1013" s="8"/>
      <c r="U1013" s="8"/>
      <c r="V1013" s="35">
        <f t="shared" si="61"/>
        <v>765422833</v>
      </c>
      <c r="W1013" s="35">
        <f t="shared" si="62"/>
        <v>765422833</v>
      </c>
      <c r="X1013" s="26" t="s">
        <v>1483</v>
      </c>
      <c r="Y1013" s="147" t="s">
        <v>81</v>
      </c>
      <c r="Z1013" s="147">
        <v>2019011000081</v>
      </c>
      <c r="AA1013" s="147" t="s">
        <v>149</v>
      </c>
      <c r="AB1013" s="10" t="str">
        <f t="shared" si="63"/>
        <v>3299054</v>
      </c>
      <c r="AC1013" s="26"/>
      <c r="AD1013" s="147" t="s">
        <v>250</v>
      </c>
      <c r="AE1013" s="3"/>
      <c r="AF1013" s="3"/>
      <c r="AG1013" s="3"/>
      <c r="AH1013" s="3"/>
      <c r="AI1013" s="3"/>
      <c r="AJ1013" s="3"/>
      <c r="AK1013" s="3"/>
      <c r="AL1013" s="3"/>
      <c r="AM1013" s="3"/>
      <c r="AN1013" s="3"/>
      <c r="AO1013" s="3"/>
      <c r="AP1013" s="3"/>
      <c r="AQ1013" s="3"/>
      <c r="AR1013" s="3"/>
    </row>
    <row r="1014" spans="1:44" ht="51" customHeight="1" x14ac:dyDescent="0.3">
      <c r="A1014" s="9"/>
      <c r="B1014" s="9"/>
      <c r="C1014" s="9"/>
      <c r="D1014" s="9"/>
      <c r="E1014" s="9"/>
      <c r="F1014" s="9"/>
      <c r="G1014" s="9"/>
      <c r="H1014" s="3"/>
      <c r="I1014" s="10" t="s">
        <v>1480</v>
      </c>
      <c r="J1014" s="10" t="s">
        <v>464</v>
      </c>
      <c r="K1014" s="10" t="s">
        <v>1253</v>
      </c>
      <c r="L1014" s="10" t="s">
        <v>207</v>
      </c>
      <c r="M1014" s="10" t="s">
        <v>103</v>
      </c>
      <c r="N1014" s="10" t="s">
        <v>466</v>
      </c>
      <c r="O1014" s="10" t="s">
        <v>7</v>
      </c>
      <c r="P1014" s="10" t="s">
        <v>6</v>
      </c>
      <c r="Q1014" s="35">
        <v>150000000</v>
      </c>
      <c r="R1014" s="35"/>
      <c r="S1014" s="8"/>
      <c r="T1014" s="8"/>
      <c r="U1014" s="8"/>
      <c r="V1014" s="35">
        <f t="shared" si="61"/>
        <v>150000000</v>
      </c>
      <c r="W1014" s="35">
        <f t="shared" si="62"/>
        <v>150000000</v>
      </c>
      <c r="X1014" s="26" t="s">
        <v>1483</v>
      </c>
      <c r="Y1014" s="147" t="s">
        <v>81</v>
      </c>
      <c r="Z1014" s="147">
        <v>2019011000081</v>
      </c>
      <c r="AA1014" s="147" t="s">
        <v>79</v>
      </c>
      <c r="AB1014" s="10" t="str">
        <f t="shared" si="63"/>
        <v>3299060</v>
      </c>
      <c r="AC1014" s="26"/>
      <c r="AD1014" s="147" t="s">
        <v>359</v>
      </c>
      <c r="AE1014" s="3"/>
      <c r="AF1014" s="3"/>
      <c r="AG1014" s="3"/>
      <c r="AH1014" s="3"/>
      <c r="AI1014" s="3"/>
      <c r="AJ1014" s="3"/>
      <c r="AK1014" s="3"/>
      <c r="AL1014" s="3"/>
      <c r="AM1014" s="3"/>
      <c r="AN1014" s="3"/>
      <c r="AO1014" s="3"/>
      <c r="AP1014" s="3"/>
      <c r="AQ1014" s="3"/>
      <c r="AR1014" s="3"/>
    </row>
    <row r="1015" spans="1:44" ht="51" customHeight="1" x14ac:dyDescent="0.3">
      <c r="A1015" s="9"/>
      <c r="B1015" s="9"/>
      <c r="C1015" s="9"/>
      <c r="D1015" s="9"/>
      <c r="E1015" s="9"/>
      <c r="F1015" s="9"/>
      <c r="G1015" s="9"/>
      <c r="H1015" s="3"/>
      <c r="I1015" s="10" t="s">
        <v>1481</v>
      </c>
      <c r="J1015" s="10" t="s">
        <v>464</v>
      </c>
      <c r="K1015" s="10" t="s">
        <v>1253</v>
      </c>
      <c r="L1015" s="10" t="s">
        <v>207</v>
      </c>
      <c r="M1015" s="10" t="s">
        <v>103</v>
      </c>
      <c r="N1015" s="10" t="s">
        <v>466</v>
      </c>
      <c r="O1015" s="10" t="s">
        <v>7</v>
      </c>
      <c r="P1015" s="10" t="s">
        <v>6</v>
      </c>
      <c r="Q1015" s="35">
        <v>496210400</v>
      </c>
      <c r="R1015" s="35"/>
      <c r="S1015" s="8"/>
      <c r="T1015" s="8"/>
      <c r="U1015" s="8"/>
      <c r="V1015" s="35">
        <f t="shared" si="61"/>
        <v>496210400</v>
      </c>
      <c r="W1015" s="35">
        <f t="shared" si="62"/>
        <v>496210400</v>
      </c>
      <c r="X1015" s="26" t="s">
        <v>1483</v>
      </c>
      <c r="Y1015" s="147" t="s">
        <v>81</v>
      </c>
      <c r="Z1015" s="147">
        <v>2019011000081</v>
      </c>
      <c r="AA1015" s="147" t="s">
        <v>79</v>
      </c>
      <c r="AB1015" s="10" t="str">
        <f t="shared" si="63"/>
        <v>3299060</v>
      </c>
      <c r="AC1015" s="26"/>
      <c r="AD1015" s="147" t="s">
        <v>104</v>
      </c>
      <c r="AE1015" s="3"/>
      <c r="AF1015" s="3"/>
      <c r="AG1015" s="3"/>
      <c r="AH1015" s="3"/>
      <c r="AI1015" s="3"/>
      <c r="AJ1015" s="3"/>
      <c r="AK1015" s="3"/>
      <c r="AL1015" s="3"/>
      <c r="AM1015" s="3"/>
      <c r="AN1015" s="3"/>
      <c r="AO1015" s="3"/>
      <c r="AP1015" s="3"/>
      <c r="AQ1015" s="3"/>
      <c r="AR1015" s="3"/>
    </row>
    <row r="1016" spans="1:44" ht="51" customHeight="1" x14ac:dyDescent="0.3">
      <c r="A1016" s="9"/>
      <c r="B1016" s="9"/>
      <c r="C1016" s="9"/>
      <c r="D1016" s="9"/>
      <c r="E1016" s="9"/>
      <c r="F1016" s="9"/>
      <c r="G1016" s="9"/>
      <c r="H1016" s="3"/>
      <c r="I1016" s="10" t="s">
        <v>1482</v>
      </c>
      <c r="J1016" s="10" t="s">
        <v>464</v>
      </c>
      <c r="K1016" s="10" t="s">
        <v>1253</v>
      </c>
      <c r="L1016" s="10" t="s">
        <v>207</v>
      </c>
      <c r="M1016" s="10" t="s">
        <v>103</v>
      </c>
      <c r="N1016" s="10" t="s">
        <v>466</v>
      </c>
      <c r="O1016" s="10" t="s">
        <v>7</v>
      </c>
      <c r="P1016" s="10" t="s">
        <v>6</v>
      </c>
      <c r="Q1016" s="35">
        <v>90886800</v>
      </c>
      <c r="R1016" s="35"/>
      <c r="S1016" s="8"/>
      <c r="T1016" s="8"/>
      <c r="U1016" s="8"/>
      <c r="V1016" s="35">
        <f t="shared" si="61"/>
        <v>90886800</v>
      </c>
      <c r="W1016" s="35">
        <f t="shared" si="62"/>
        <v>90886800</v>
      </c>
      <c r="X1016" s="26" t="s">
        <v>1483</v>
      </c>
      <c r="Y1016" s="147" t="s">
        <v>81</v>
      </c>
      <c r="Z1016" s="147">
        <v>2019011000081</v>
      </c>
      <c r="AA1016" s="147" t="s">
        <v>79</v>
      </c>
      <c r="AB1016" s="10" t="str">
        <f t="shared" si="63"/>
        <v>3299060</v>
      </c>
      <c r="AC1016" s="26"/>
      <c r="AD1016" s="147" t="s">
        <v>251</v>
      </c>
      <c r="AE1016" s="3"/>
      <c r="AF1016" s="3"/>
      <c r="AG1016" s="3"/>
      <c r="AH1016" s="3"/>
      <c r="AI1016" s="3"/>
      <c r="AJ1016" s="3"/>
      <c r="AK1016" s="3"/>
      <c r="AL1016" s="3"/>
      <c r="AM1016" s="3"/>
      <c r="AN1016" s="3"/>
      <c r="AO1016" s="3"/>
      <c r="AP1016" s="3"/>
      <c r="AQ1016" s="3"/>
      <c r="AR1016" s="3"/>
    </row>
    <row r="1017" spans="1:44" ht="51" customHeight="1" x14ac:dyDescent="0.3">
      <c r="A1017" s="9"/>
      <c r="B1017" s="9"/>
      <c r="C1017" s="9"/>
      <c r="D1017" s="9"/>
      <c r="E1017" s="9"/>
      <c r="F1017" s="9"/>
      <c r="G1017" s="9"/>
      <c r="H1017" s="3"/>
      <c r="I1017" s="10" t="s">
        <v>1484</v>
      </c>
      <c r="J1017" s="10" t="s">
        <v>464</v>
      </c>
      <c r="K1017" s="10" t="s">
        <v>1253</v>
      </c>
      <c r="L1017" s="10" t="s">
        <v>105</v>
      </c>
      <c r="M1017" s="10" t="s">
        <v>103</v>
      </c>
      <c r="N1017" s="10" t="s">
        <v>466</v>
      </c>
      <c r="O1017" s="10" t="s">
        <v>7</v>
      </c>
      <c r="P1017" s="10" t="s">
        <v>6</v>
      </c>
      <c r="Q1017" s="190">
        <v>201782833</v>
      </c>
      <c r="R1017" s="35"/>
      <c r="S1017" s="8"/>
      <c r="T1017" s="8"/>
      <c r="U1017" s="8"/>
      <c r="V1017" s="35">
        <f t="shared" si="61"/>
        <v>201782833</v>
      </c>
      <c r="W1017" s="35">
        <f t="shared" si="62"/>
        <v>201782833</v>
      </c>
      <c r="X1017" s="26" t="s">
        <v>1483</v>
      </c>
      <c r="Y1017" s="189" t="s">
        <v>81</v>
      </c>
      <c r="Z1017" s="147">
        <v>2019011000081</v>
      </c>
      <c r="AA1017" s="189" t="s">
        <v>79</v>
      </c>
      <c r="AB1017" s="10" t="str">
        <f t="shared" si="63"/>
        <v>3299060</v>
      </c>
      <c r="AC1017" s="189"/>
      <c r="AD1017" s="189" t="s">
        <v>104</v>
      </c>
      <c r="AE1017" s="3"/>
      <c r="AF1017" s="3"/>
      <c r="AG1017" s="3"/>
      <c r="AH1017" s="3"/>
      <c r="AI1017" s="3"/>
      <c r="AJ1017" s="3"/>
      <c r="AK1017" s="3"/>
      <c r="AL1017" s="3"/>
      <c r="AM1017" s="3"/>
      <c r="AN1017" s="3"/>
      <c r="AO1017" s="3"/>
      <c r="AP1017" s="3"/>
      <c r="AQ1017" s="3"/>
      <c r="AR1017" s="3"/>
    </row>
    <row r="1018" spans="1:44" ht="51" customHeight="1" x14ac:dyDescent="0.3">
      <c r="A1018" s="9"/>
      <c r="B1018" s="9"/>
      <c r="C1018" s="9"/>
      <c r="D1018" s="9"/>
      <c r="E1018" s="9"/>
      <c r="F1018" s="9"/>
      <c r="G1018" s="9"/>
      <c r="H1018" s="3"/>
      <c r="I1018" s="10" t="s">
        <v>1487</v>
      </c>
      <c r="J1018" s="10" t="s">
        <v>464</v>
      </c>
      <c r="K1018" s="10" t="s">
        <v>1253</v>
      </c>
      <c r="L1018" s="10" t="s">
        <v>206</v>
      </c>
      <c r="M1018" s="10" t="s">
        <v>103</v>
      </c>
      <c r="N1018" s="10" t="s">
        <v>466</v>
      </c>
      <c r="O1018" s="10" t="s">
        <v>7</v>
      </c>
      <c r="P1018" s="10" t="s">
        <v>6</v>
      </c>
      <c r="Q1018" s="190">
        <v>142200000</v>
      </c>
      <c r="R1018" s="35"/>
      <c r="S1018" s="8"/>
      <c r="T1018" s="8"/>
      <c r="U1018" s="8"/>
      <c r="V1018" s="35">
        <f t="shared" si="61"/>
        <v>142200000</v>
      </c>
      <c r="W1018" s="35">
        <f t="shared" si="62"/>
        <v>142200000</v>
      </c>
      <c r="X1018" s="26" t="s">
        <v>1483</v>
      </c>
      <c r="Y1018" s="189" t="s">
        <v>81</v>
      </c>
      <c r="Z1018" s="147">
        <v>2019011000081</v>
      </c>
      <c r="AA1018" s="189" t="s">
        <v>79</v>
      </c>
      <c r="AB1018" s="10" t="str">
        <f t="shared" si="63"/>
        <v>3299060</v>
      </c>
      <c r="AC1018" s="189"/>
      <c r="AD1018" s="189" t="s">
        <v>104</v>
      </c>
      <c r="AE1018" s="3"/>
      <c r="AF1018" s="3"/>
      <c r="AG1018" s="3"/>
      <c r="AH1018" s="3"/>
      <c r="AI1018" s="3"/>
      <c r="AJ1018" s="3"/>
      <c r="AK1018" s="3"/>
      <c r="AL1018" s="3"/>
      <c r="AM1018" s="3"/>
      <c r="AN1018" s="3"/>
      <c r="AO1018" s="3"/>
      <c r="AP1018" s="3"/>
      <c r="AQ1018" s="3"/>
      <c r="AR1018" s="3"/>
    </row>
    <row r="1019" spans="1:44" ht="51" customHeight="1" x14ac:dyDescent="0.3">
      <c r="A1019" s="9"/>
      <c r="B1019" s="9"/>
      <c r="C1019" s="9"/>
      <c r="D1019" s="9"/>
      <c r="E1019" s="9"/>
      <c r="F1019" s="9"/>
      <c r="G1019" s="9"/>
      <c r="H1019" s="3"/>
      <c r="I1019" s="10" t="s">
        <v>1828</v>
      </c>
      <c r="J1019" s="10" t="s">
        <v>464</v>
      </c>
      <c r="K1019" s="10" t="s">
        <v>10</v>
      </c>
      <c r="L1019" s="10" t="s">
        <v>1489</v>
      </c>
      <c r="M1019" s="10" t="s">
        <v>103</v>
      </c>
      <c r="N1019" s="10" t="s">
        <v>466</v>
      </c>
      <c r="O1019" s="10" t="s">
        <v>7</v>
      </c>
      <c r="P1019" s="10" t="s">
        <v>6</v>
      </c>
      <c r="Q1019" s="35">
        <v>0</v>
      </c>
      <c r="R1019" s="35"/>
      <c r="S1019" s="8">
        <v>329289648</v>
      </c>
      <c r="T1019" s="8"/>
      <c r="U1019" s="8"/>
      <c r="V1019" s="35">
        <f t="shared" ref="V1019:V1024" si="67">+Q1019-R1019+S1019</f>
        <v>329289648</v>
      </c>
      <c r="W1019" s="35">
        <f t="shared" ref="W1019:W1024" si="68">+Q1019-R1019+S1019-T1019+U1019</f>
        <v>329289648</v>
      </c>
      <c r="X1019" s="26" t="s">
        <v>465</v>
      </c>
      <c r="Y1019" s="147" t="s">
        <v>19</v>
      </c>
      <c r="Z1019" s="147">
        <v>202300000000060</v>
      </c>
      <c r="AA1019" s="147" t="s">
        <v>493</v>
      </c>
      <c r="AB1019" s="10" t="str">
        <f t="shared" si="63"/>
        <v>3202032</v>
      </c>
      <c r="AC1019" s="189"/>
      <c r="AD1019" s="189" t="s">
        <v>128</v>
      </c>
      <c r="AE1019" s="3"/>
      <c r="AF1019" s="3"/>
      <c r="AG1019" s="3"/>
      <c r="AH1019" s="3"/>
      <c r="AI1019" s="3"/>
      <c r="AJ1019" s="3"/>
      <c r="AK1019" s="3"/>
      <c r="AL1019" s="3"/>
      <c r="AM1019" s="3"/>
      <c r="AN1019" s="3"/>
      <c r="AO1019" s="3"/>
      <c r="AP1019" s="3"/>
      <c r="AQ1019" s="3"/>
      <c r="AR1019" s="3"/>
    </row>
    <row r="1020" spans="1:44" ht="51" customHeight="1" x14ac:dyDescent="0.3">
      <c r="A1020" s="9"/>
      <c r="B1020" s="9"/>
      <c r="C1020" s="9"/>
      <c r="D1020" s="9"/>
      <c r="E1020" s="9"/>
      <c r="F1020" s="9"/>
      <c r="G1020" s="9"/>
      <c r="H1020" s="3"/>
      <c r="I1020" s="10" t="s">
        <v>1829</v>
      </c>
      <c r="J1020" s="10" t="s">
        <v>464</v>
      </c>
      <c r="K1020" s="10" t="s">
        <v>10</v>
      </c>
      <c r="L1020" s="10" t="s">
        <v>1489</v>
      </c>
      <c r="M1020" s="10" t="s">
        <v>103</v>
      </c>
      <c r="N1020" s="10" t="s">
        <v>466</v>
      </c>
      <c r="O1020" s="10" t="s">
        <v>7</v>
      </c>
      <c r="P1020" s="10" t="s">
        <v>6</v>
      </c>
      <c r="Q1020" s="35">
        <v>0</v>
      </c>
      <c r="R1020" s="35"/>
      <c r="S1020" s="8">
        <v>5000000</v>
      </c>
      <c r="T1020" s="8"/>
      <c r="U1020" s="8"/>
      <c r="V1020" s="35">
        <f t="shared" si="67"/>
        <v>5000000</v>
      </c>
      <c r="W1020" s="35">
        <f t="shared" si="68"/>
        <v>5000000</v>
      </c>
      <c r="X1020" s="26" t="s">
        <v>465</v>
      </c>
      <c r="Y1020" s="147" t="s">
        <v>19</v>
      </c>
      <c r="Z1020" s="147">
        <v>202300000000060</v>
      </c>
      <c r="AA1020" s="147" t="s">
        <v>496</v>
      </c>
      <c r="AB1020" s="10" t="str">
        <f t="shared" si="63"/>
        <v>3202056</v>
      </c>
      <c r="AC1020" s="189"/>
      <c r="AD1020" s="189" t="s">
        <v>129</v>
      </c>
      <c r="AE1020" s="3"/>
      <c r="AF1020" s="3"/>
      <c r="AG1020" s="3"/>
      <c r="AH1020" s="3"/>
      <c r="AI1020" s="3"/>
      <c r="AJ1020" s="3"/>
      <c r="AK1020" s="3"/>
      <c r="AL1020" s="3"/>
      <c r="AM1020" s="3"/>
      <c r="AN1020" s="3"/>
      <c r="AO1020" s="3"/>
      <c r="AP1020" s="3"/>
      <c r="AQ1020" s="3"/>
      <c r="AR1020" s="3"/>
    </row>
    <row r="1021" spans="1:44" ht="51" customHeight="1" x14ac:dyDescent="0.3">
      <c r="A1021" s="9"/>
      <c r="B1021" s="9"/>
      <c r="C1021" s="9"/>
      <c r="D1021" s="9"/>
      <c r="E1021" s="9"/>
      <c r="F1021" s="9"/>
      <c r="G1021" s="9"/>
      <c r="H1021" s="3"/>
      <c r="I1021" s="10" t="s">
        <v>1830</v>
      </c>
      <c r="J1021" s="10" t="s">
        <v>464</v>
      </c>
      <c r="K1021" s="10" t="s">
        <v>10</v>
      </c>
      <c r="L1021" s="10" t="s">
        <v>1489</v>
      </c>
      <c r="M1021" s="10" t="s">
        <v>103</v>
      </c>
      <c r="N1021" s="10" t="s">
        <v>466</v>
      </c>
      <c r="O1021" s="10" t="s">
        <v>7</v>
      </c>
      <c r="P1021" s="10" t="s">
        <v>6</v>
      </c>
      <c r="Q1021" s="35">
        <v>0</v>
      </c>
      <c r="R1021" s="35"/>
      <c r="S1021" s="8">
        <v>179000000</v>
      </c>
      <c r="T1021" s="8"/>
      <c r="U1021" s="8"/>
      <c r="V1021" s="35">
        <f t="shared" si="67"/>
        <v>179000000</v>
      </c>
      <c r="W1021" s="35">
        <f t="shared" si="68"/>
        <v>179000000</v>
      </c>
      <c r="X1021" s="26" t="s">
        <v>465</v>
      </c>
      <c r="Y1021" s="147" t="s">
        <v>19</v>
      </c>
      <c r="Z1021" s="147">
        <v>202300000000060</v>
      </c>
      <c r="AA1021" s="147" t="s">
        <v>30</v>
      </c>
      <c r="AB1021" s="10" t="str">
        <f t="shared" si="63"/>
        <v>3202008</v>
      </c>
      <c r="AC1021" s="189"/>
      <c r="AD1021" s="189" t="s">
        <v>123</v>
      </c>
      <c r="AE1021" s="3"/>
      <c r="AF1021" s="3"/>
      <c r="AG1021" s="3"/>
      <c r="AH1021" s="3"/>
      <c r="AI1021" s="3"/>
      <c r="AJ1021" s="3"/>
      <c r="AK1021" s="3"/>
      <c r="AL1021" s="3"/>
      <c r="AM1021" s="3"/>
      <c r="AN1021" s="3"/>
      <c r="AO1021" s="3"/>
      <c r="AP1021" s="3"/>
      <c r="AQ1021" s="3"/>
      <c r="AR1021" s="3"/>
    </row>
    <row r="1022" spans="1:44" ht="51" customHeight="1" x14ac:dyDescent="0.3">
      <c r="A1022" s="9"/>
      <c r="B1022" s="9"/>
      <c r="C1022" s="9"/>
      <c r="D1022" s="9"/>
      <c r="E1022" s="9"/>
      <c r="F1022" s="9"/>
      <c r="G1022" s="9"/>
      <c r="H1022" s="3"/>
      <c r="I1022" s="10" t="s">
        <v>1831</v>
      </c>
      <c r="J1022" s="10" t="s">
        <v>464</v>
      </c>
      <c r="K1022" s="10" t="s">
        <v>10</v>
      </c>
      <c r="L1022" s="10" t="s">
        <v>1489</v>
      </c>
      <c r="M1022" s="10" t="s">
        <v>103</v>
      </c>
      <c r="N1022" s="10" t="s">
        <v>466</v>
      </c>
      <c r="O1022" s="10" t="s">
        <v>7</v>
      </c>
      <c r="P1022" s="10" t="s">
        <v>6</v>
      </c>
      <c r="Q1022" s="35">
        <v>0</v>
      </c>
      <c r="R1022" s="35"/>
      <c r="S1022" s="8">
        <v>7000000</v>
      </c>
      <c r="T1022" s="8"/>
      <c r="U1022" s="8"/>
      <c r="V1022" s="35">
        <f t="shared" si="67"/>
        <v>7000000</v>
      </c>
      <c r="W1022" s="35">
        <f t="shared" si="68"/>
        <v>7000000</v>
      </c>
      <c r="X1022" s="26" t="s">
        <v>465</v>
      </c>
      <c r="Y1022" s="147" t="s">
        <v>19</v>
      </c>
      <c r="Z1022" s="147">
        <v>202300000000060</v>
      </c>
      <c r="AA1022" s="147" t="s">
        <v>30</v>
      </c>
      <c r="AB1022" s="10" t="str">
        <f t="shared" si="63"/>
        <v>3202008</v>
      </c>
      <c r="AC1022" s="189"/>
      <c r="AD1022" s="189" t="s">
        <v>143</v>
      </c>
      <c r="AE1022" s="3"/>
      <c r="AF1022" s="3"/>
      <c r="AG1022" s="3"/>
      <c r="AH1022" s="3"/>
      <c r="AI1022" s="3"/>
      <c r="AJ1022" s="3"/>
      <c r="AK1022" s="3"/>
      <c r="AL1022" s="3"/>
      <c r="AM1022" s="3"/>
      <c r="AN1022" s="3"/>
      <c r="AO1022" s="3"/>
      <c r="AP1022" s="3"/>
      <c r="AQ1022" s="3"/>
      <c r="AR1022" s="3"/>
    </row>
    <row r="1023" spans="1:44" ht="51" customHeight="1" x14ac:dyDescent="0.3">
      <c r="A1023" s="9"/>
      <c r="B1023" s="9"/>
      <c r="C1023" s="9"/>
      <c r="D1023" s="9"/>
      <c r="E1023" s="9"/>
      <c r="F1023" s="9"/>
      <c r="G1023" s="9"/>
      <c r="H1023" s="3"/>
      <c r="I1023" s="10" t="s">
        <v>1832</v>
      </c>
      <c r="J1023" s="10" t="s">
        <v>464</v>
      </c>
      <c r="K1023" s="10" t="s">
        <v>10</v>
      </c>
      <c r="L1023" s="10" t="s">
        <v>1489</v>
      </c>
      <c r="M1023" s="10" t="s">
        <v>103</v>
      </c>
      <c r="N1023" s="10" t="s">
        <v>466</v>
      </c>
      <c r="O1023" s="10" t="s">
        <v>7</v>
      </c>
      <c r="P1023" s="10" t="s">
        <v>6</v>
      </c>
      <c r="Q1023" s="35">
        <v>0</v>
      </c>
      <c r="R1023" s="35"/>
      <c r="S1023" s="8">
        <v>284000000</v>
      </c>
      <c r="T1023" s="8"/>
      <c r="U1023" s="8"/>
      <c r="V1023" s="35">
        <f t="shared" si="67"/>
        <v>284000000</v>
      </c>
      <c r="W1023" s="35">
        <f t="shared" si="68"/>
        <v>284000000</v>
      </c>
      <c r="X1023" s="26" t="s">
        <v>465</v>
      </c>
      <c r="Y1023" s="147" t="s">
        <v>19</v>
      </c>
      <c r="Z1023" s="147">
        <v>202300000000060</v>
      </c>
      <c r="AA1023" s="147" t="s">
        <v>30</v>
      </c>
      <c r="AB1023" s="10" t="str">
        <f t="shared" si="63"/>
        <v>3202008</v>
      </c>
      <c r="AC1023" s="189"/>
      <c r="AD1023" s="189" t="s">
        <v>135</v>
      </c>
      <c r="AE1023" s="3"/>
      <c r="AF1023" s="3"/>
      <c r="AG1023" s="3"/>
      <c r="AH1023" s="3"/>
      <c r="AI1023" s="3"/>
      <c r="AJ1023" s="3"/>
      <c r="AK1023" s="3"/>
      <c r="AL1023" s="3"/>
      <c r="AM1023" s="3"/>
      <c r="AN1023" s="3"/>
      <c r="AO1023" s="3"/>
      <c r="AP1023" s="3"/>
      <c r="AQ1023" s="3"/>
      <c r="AR1023" s="3"/>
    </row>
    <row r="1024" spans="1:44" ht="51" customHeight="1" x14ac:dyDescent="0.3">
      <c r="A1024" s="9"/>
      <c r="B1024" s="9"/>
      <c r="C1024" s="9"/>
      <c r="D1024" s="9"/>
      <c r="E1024" s="9"/>
      <c r="F1024" s="9"/>
      <c r="G1024" s="9"/>
      <c r="H1024" s="3"/>
      <c r="I1024" s="10" t="s">
        <v>1833</v>
      </c>
      <c r="J1024" s="10" t="s">
        <v>464</v>
      </c>
      <c r="K1024" s="10" t="s">
        <v>10</v>
      </c>
      <c r="L1024" s="10" t="s">
        <v>1489</v>
      </c>
      <c r="M1024" s="10" t="s">
        <v>103</v>
      </c>
      <c r="N1024" s="10" t="s">
        <v>466</v>
      </c>
      <c r="O1024" s="10" t="s">
        <v>7</v>
      </c>
      <c r="P1024" s="10" t="s">
        <v>6</v>
      </c>
      <c r="Q1024" s="35">
        <v>0</v>
      </c>
      <c r="R1024" s="35"/>
      <c r="S1024" s="8">
        <v>42000000</v>
      </c>
      <c r="T1024" s="8"/>
      <c r="U1024" s="8"/>
      <c r="V1024" s="35">
        <f t="shared" si="67"/>
        <v>42000000</v>
      </c>
      <c r="W1024" s="35">
        <f t="shared" si="68"/>
        <v>42000000</v>
      </c>
      <c r="X1024" s="26" t="s">
        <v>465</v>
      </c>
      <c r="Y1024" s="147" t="s">
        <v>19</v>
      </c>
      <c r="Z1024" s="147">
        <v>202300000000060</v>
      </c>
      <c r="AA1024" s="147" t="s">
        <v>30</v>
      </c>
      <c r="AB1024" s="10" t="str">
        <f t="shared" si="63"/>
        <v>3202008</v>
      </c>
      <c r="AC1024" s="189"/>
      <c r="AD1024" s="189" t="s">
        <v>492</v>
      </c>
      <c r="AE1024" s="3"/>
      <c r="AF1024" s="3"/>
      <c r="AG1024" s="3"/>
      <c r="AH1024" s="3"/>
      <c r="AI1024" s="3"/>
      <c r="AJ1024" s="3"/>
      <c r="AK1024" s="3"/>
      <c r="AL1024" s="3"/>
      <c r="AM1024" s="3"/>
      <c r="AN1024" s="3"/>
      <c r="AO1024" s="3"/>
      <c r="AP1024" s="3"/>
      <c r="AQ1024" s="3"/>
      <c r="AR1024" s="3"/>
    </row>
    <row r="1025" spans="1:44" ht="51" customHeight="1" x14ac:dyDescent="0.3">
      <c r="A1025" s="9"/>
      <c r="B1025" s="9"/>
      <c r="C1025" s="9"/>
      <c r="D1025" s="9"/>
      <c r="E1025" s="9"/>
      <c r="F1025" s="9"/>
      <c r="G1025" s="9"/>
      <c r="H1025" s="3"/>
      <c r="I1025" s="10" t="s">
        <v>1836</v>
      </c>
      <c r="J1025" s="10" t="s">
        <v>464</v>
      </c>
      <c r="K1025" s="10" t="s">
        <v>457</v>
      </c>
      <c r="L1025" s="10" t="s">
        <v>204</v>
      </c>
      <c r="M1025" s="10" t="s">
        <v>103</v>
      </c>
      <c r="N1025" s="10" t="s">
        <v>466</v>
      </c>
      <c r="O1025" s="10" t="s">
        <v>7</v>
      </c>
      <c r="P1025" s="10" t="s">
        <v>154</v>
      </c>
      <c r="Q1025" s="35">
        <v>0</v>
      </c>
      <c r="R1025" s="35"/>
      <c r="S1025" s="8">
        <v>37061200</v>
      </c>
      <c r="T1025" s="8"/>
      <c r="U1025" s="8"/>
      <c r="V1025" s="35">
        <f t="shared" ref="V1025:V1027" si="69">+Q1025-R1025+S1025</f>
        <v>37061200</v>
      </c>
      <c r="W1025" s="35">
        <f t="shared" ref="W1025:W1027" si="70">+Q1025-R1025+S1025-T1025+U1025</f>
        <v>37061200</v>
      </c>
      <c r="X1025" s="26" t="s">
        <v>465</v>
      </c>
      <c r="Y1025" s="147" t="s">
        <v>19</v>
      </c>
      <c r="Z1025" s="147">
        <v>202300000000060</v>
      </c>
      <c r="AA1025" s="147" t="s">
        <v>462</v>
      </c>
      <c r="AB1025" s="10" t="s">
        <v>1834</v>
      </c>
      <c r="AC1025" s="189"/>
      <c r="AD1025" s="189" t="s">
        <v>463</v>
      </c>
      <c r="AE1025" s="3"/>
      <c r="AF1025" s="3"/>
      <c r="AG1025" s="3"/>
      <c r="AH1025" s="3"/>
      <c r="AI1025" s="3"/>
      <c r="AJ1025" s="3"/>
      <c r="AK1025" s="3"/>
      <c r="AL1025" s="3"/>
      <c r="AM1025" s="3"/>
      <c r="AN1025" s="3"/>
      <c r="AO1025" s="3"/>
      <c r="AP1025" s="3"/>
      <c r="AQ1025" s="3"/>
      <c r="AR1025" s="3"/>
    </row>
    <row r="1026" spans="1:44" ht="51" customHeight="1" x14ac:dyDescent="0.3">
      <c r="A1026" s="9"/>
      <c r="B1026" s="9"/>
      <c r="C1026" s="9"/>
      <c r="D1026" s="9"/>
      <c r="E1026" s="9"/>
      <c r="F1026" s="9"/>
      <c r="G1026" s="9"/>
      <c r="H1026" s="3"/>
      <c r="I1026" s="10" t="s">
        <v>1837</v>
      </c>
      <c r="J1026" s="10" t="s">
        <v>464</v>
      </c>
      <c r="K1026" s="10" t="s">
        <v>457</v>
      </c>
      <c r="L1026" s="10" t="s">
        <v>204</v>
      </c>
      <c r="M1026" s="10" t="s">
        <v>103</v>
      </c>
      <c r="N1026" s="10" t="s">
        <v>466</v>
      </c>
      <c r="O1026" s="10" t="s">
        <v>7</v>
      </c>
      <c r="P1026" s="10" t="s">
        <v>154</v>
      </c>
      <c r="Q1026" s="35">
        <v>0</v>
      </c>
      <c r="R1026" s="35"/>
      <c r="S1026" s="8">
        <v>123348801</v>
      </c>
      <c r="T1026" s="8"/>
      <c r="U1026" s="8"/>
      <c r="V1026" s="35">
        <f t="shared" si="69"/>
        <v>123348801</v>
      </c>
      <c r="W1026" s="35">
        <f t="shared" si="70"/>
        <v>123348801</v>
      </c>
      <c r="X1026" s="26" t="s">
        <v>465</v>
      </c>
      <c r="Y1026" s="147" t="s">
        <v>19</v>
      </c>
      <c r="Z1026" s="147">
        <v>202300000000060</v>
      </c>
      <c r="AA1026" s="147" t="s">
        <v>462</v>
      </c>
      <c r="AB1026" s="10" t="s">
        <v>1834</v>
      </c>
      <c r="AC1026" s="189"/>
      <c r="AD1026" s="189" t="s">
        <v>253</v>
      </c>
      <c r="AE1026" s="3"/>
      <c r="AF1026" s="3"/>
      <c r="AG1026" s="3"/>
      <c r="AH1026" s="3"/>
      <c r="AI1026" s="3"/>
      <c r="AJ1026" s="3"/>
      <c r="AK1026" s="3"/>
      <c r="AL1026" s="3"/>
      <c r="AM1026" s="3"/>
      <c r="AN1026" s="3"/>
      <c r="AO1026" s="3"/>
      <c r="AP1026" s="3"/>
      <c r="AQ1026" s="3"/>
      <c r="AR1026" s="3"/>
    </row>
    <row r="1027" spans="1:44" ht="51" customHeight="1" x14ac:dyDescent="0.3">
      <c r="A1027" s="9"/>
      <c r="B1027" s="9"/>
      <c r="C1027" s="9"/>
      <c r="D1027" s="9"/>
      <c r="E1027" s="9"/>
      <c r="F1027" s="9"/>
      <c r="G1027" s="9"/>
      <c r="H1027" s="3"/>
      <c r="I1027" s="10" t="s">
        <v>1838</v>
      </c>
      <c r="J1027" s="10" t="s">
        <v>464</v>
      </c>
      <c r="K1027" s="10" t="s">
        <v>457</v>
      </c>
      <c r="L1027" s="10" t="s">
        <v>204</v>
      </c>
      <c r="M1027" s="10" t="s">
        <v>103</v>
      </c>
      <c r="N1027" s="10" t="s">
        <v>466</v>
      </c>
      <c r="O1027" s="10" t="s">
        <v>7</v>
      </c>
      <c r="P1027" s="10" t="s">
        <v>154</v>
      </c>
      <c r="Q1027" s="35">
        <v>0</v>
      </c>
      <c r="R1027" s="35"/>
      <c r="S1027" s="8">
        <v>89589999</v>
      </c>
      <c r="T1027" s="8"/>
      <c r="U1027" s="8"/>
      <c r="V1027" s="35">
        <f t="shared" si="69"/>
        <v>89589999</v>
      </c>
      <c r="W1027" s="35">
        <f t="shared" si="70"/>
        <v>89589999</v>
      </c>
      <c r="X1027" s="26" t="s">
        <v>465</v>
      </c>
      <c r="Y1027" s="147" t="s">
        <v>19</v>
      </c>
      <c r="Z1027" s="147">
        <v>202300000000060</v>
      </c>
      <c r="AA1027" s="147" t="s">
        <v>36</v>
      </c>
      <c r="AB1027" s="10" t="s">
        <v>1835</v>
      </c>
      <c r="AC1027" s="189"/>
      <c r="AD1027" s="189" t="s">
        <v>130</v>
      </c>
      <c r="AE1027" s="3"/>
      <c r="AF1027" s="3"/>
      <c r="AG1027" s="3"/>
      <c r="AH1027" s="3"/>
      <c r="AI1027" s="3"/>
      <c r="AJ1027" s="3"/>
      <c r="AK1027" s="3"/>
      <c r="AL1027" s="3"/>
      <c r="AM1027" s="3"/>
      <c r="AN1027" s="3"/>
      <c r="AO1027" s="3"/>
      <c r="AP1027" s="3"/>
      <c r="AQ1027" s="3"/>
      <c r="AR1027" s="3"/>
    </row>
    <row r="1028" spans="1:44" ht="51" customHeight="1" x14ac:dyDescent="0.3">
      <c r="A1028" s="9"/>
      <c r="B1028" s="9"/>
      <c r="C1028" s="9"/>
      <c r="D1028" s="9"/>
      <c r="E1028" s="9"/>
      <c r="F1028" s="9"/>
      <c r="G1028" s="9"/>
      <c r="H1028" s="3"/>
      <c r="I1028" s="10" t="s">
        <v>1839</v>
      </c>
      <c r="J1028" s="10" t="s">
        <v>663</v>
      </c>
      <c r="K1028" s="10" t="s">
        <v>84</v>
      </c>
      <c r="L1028" s="10" t="s">
        <v>92</v>
      </c>
      <c r="M1028" s="10" t="s">
        <v>103</v>
      </c>
      <c r="N1028" s="10" t="s">
        <v>466</v>
      </c>
      <c r="O1028" s="10" t="s">
        <v>7</v>
      </c>
      <c r="P1028" s="10" t="s">
        <v>6</v>
      </c>
      <c r="Q1028" s="35">
        <v>0</v>
      </c>
      <c r="R1028" s="35"/>
      <c r="S1028" s="8">
        <f>128002000+51668804</f>
        <v>179670804</v>
      </c>
      <c r="T1028" s="8"/>
      <c r="U1028" s="8"/>
      <c r="V1028" s="35">
        <f t="shared" ref="V1028:V1029" si="71">+Q1028-R1028+S1028</f>
        <v>179670804</v>
      </c>
      <c r="W1028" s="35">
        <f t="shared" ref="W1028:W1029" si="72">+Q1028-R1028+S1028-T1028+U1028</f>
        <v>179670804</v>
      </c>
      <c r="X1028" s="26" t="s">
        <v>465</v>
      </c>
      <c r="Y1028" s="147" t="s">
        <v>19</v>
      </c>
      <c r="Z1028" s="147">
        <v>202300000000060</v>
      </c>
      <c r="AA1028" s="147" t="s">
        <v>493</v>
      </c>
      <c r="AB1028" s="10" t="str">
        <f t="shared" ref="AB1028:AB1029" si="73">MID(I1028,SEARCH("-",I1028)+1,SEARCH("-",I1028,SEARCH("-",I1028)+1)-SEARCH("-",I1028)-1)</f>
        <v>3202032</v>
      </c>
      <c r="AC1028" s="189"/>
      <c r="AD1028" s="189" t="s">
        <v>128</v>
      </c>
      <c r="AE1028" s="3"/>
      <c r="AF1028" s="3"/>
      <c r="AG1028" s="3"/>
      <c r="AH1028" s="3"/>
      <c r="AI1028" s="3"/>
      <c r="AJ1028" s="3"/>
      <c r="AK1028" s="3"/>
      <c r="AL1028" s="3"/>
      <c r="AM1028" s="3"/>
      <c r="AN1028" s="3"/>
      <c r="AO1028" s="3"/>
      <c r="AP1028" s="3"/>
      <c r="AQ1028" s="3"/>
      <c r="AR1028" s="3"/>
    </row>
    <row r="1029" spans="1:44" ht="51" customHeight="1" x14ac:dyDescent="0.3">
      <c r="A1029" s="9"/>
      <c r="B1029" s="9"/>
      <c r="C1029" s="9"/>
      <c r="D1029" s="9"/>
      <c r="E1029" s="9"/>
      <c r="F1029" s="9"/>
      <c r="G1029" s="9"/>
      <c r="H1029" s="3"/>
      <c r="I1029" s="10" t="s">
        <v>1840</v>
      </c>
      <c r="J1029" s="10" t="s">
        <v>663</v>
      </c>
      <c r="K1029" s="10" t="s">
        <v>84</v>
      </c>
      <c r="L1029" s="10" t="s">
        <v>1490</v>
      </c>
      <c r="M1029" s="10" t="s">
        <v>103</v>
      </c>
      <c r="N1029" s="10" t="s">
        <v>466</v>
      </c>
      <c r="O1029" s="10" t="s">
        <v>7</v>
      </c>
      <c r="P1029" s="10" t="s">
        <v>6</v>
      </c>
      <c r="Q1029" s="35">
        <v>0</v>
      </c>
      <c r="R1029" s="35"/>
      <c r="S1029" s="8">
        <v>12047000</v>
      </c>
      <c r="T1029" s="8"/>
      <c r="U1029" s="8"/>
      <c r="V1029" s="35">
        <f t="shared" si="71"/>
        <v>12047000</v>
      </c>
      <c r="W1029" s="35">
        <f t="shared" si="72"/>
        <v>12047000</v>
      </c>
      <c r="X1029" s="26" t="s">
        <v>465</v>
      </c>
      <c r="Y1029" s="147" t="s">
        <v>19</v>
      </c>
      <c r="Z1029" s="147">
        <v>202300000000060</v>
      </c>
      <c r="AA1029" s="147" t="s">
        <v>493</v>
      </c>
      <c r="AB1029" s="10" t="str">
        <f t="shared" si="73"/>
        <v>3202032</v>
      </c>
      <c r="AC1029" s="189"/>
      <c r="AD1029" s="189" t="s">
        <v>128</v>
      </c>
      <c r="AE1029" s="3"/>
      <c r="AF1029" s="3"/>
      <c r="AG1029" s="3"/>
      <c r="AH1029" s="3"/>
      <c r="AI1029" s="3"/>
      <c r="AJ1029" s="3"/>
      <c r="AK1029" s="3"/>
      <c r="AL1029" s="3"/>
      <c r="AM1029" s="3"/>
      <c r="AN1029" s="3"/>
      <c r="AO1029" s="3"/>
      <c r="AP1029" s="3"/>
      <c r="AQ1029" s="3"/>
      <c r="AR1029" s="3"/>
    </row>
    <row r="1030" spans="1:44" ht="51" customHeight="1" x14ac:dyDescent="0.3">
      <c r="A1030" s="9"/>
      <c r="B1030" s="9"/>
      <c r="C1030" s="9"/>
      <c r="D1030" s="9"/>
      <c r="E1030" s="9"/>
      <c r="F1030" s="9"/>
      <c r="G1030" s="9"/>
      <c r="H1030" s="3"/>
      <c r="I1030" s="10" t="s">
        <v>1841</v>
      </c>
      <c r="J1030" s="10" t="s">
        <v>663</v>
      </c>
      <c r="K1030" s="10" t="s">
        <v>84</v>
      </c>
      <c r="L1030" s="10" t="s">
        <v>96</v>
      </c>
      <c r="M1030" s="10" t="s">
        <v>103</v>
      </c>
      <c r="N1030" s="10" t="s">
        <v>466</v>
      </c>
      <c r="O1030" s="10" t="s">
        <v>7</v>
      </c>
      <c r="P1030" s="10" t="s">
        <v>6</v>
      </c>
      <c r="Q1030" s="35">
        <v>0</v>
      </c>
      <c r="R1030" s="35"/>
      <c r="S1030" s="8">
        <v>15000000</v>
      </c>
      <c r="T1030" s="8"/>
      <c r="U1030" s="8"/>
      <c r="V1030" s="35">
        <f t="shared" ref="V1030:V1031" si="74">+Q1030-R1030+S1030</f>
        <v>15000000</v>
      </c>
      <c r="W1030" s="35">
        <f t="shared" ref="W1030:W1031" si="75">+Q1030-R1030+S1030-T1030+U1030</f>
        <v>15000000</v>
      </c>
      <c r="X1030" s="26" t="s">
        <v>465</v>
      </c>
      <c r="Y1030" s="147" t="s">
        <v>19</v>
      </c>
      <c r="Z1030" s="147">
        <v>202300000000060</v>
      </c>
      <c r="AA1030" s="147" t="s">
        <v>17</v>
      </c>
      <c r="AB1030" s="10" t="s">
        <v>1843</v>
      </c>
      <c r="AC1030" s="10"/>
      <c r="AD1030" s="10" t="s">
        <v>495</v>
      </c>
      <c r="AE1030" s="3"/>
      <c r="AF1030" s="3"/>
      <c r="AG1030" s="3"/>
      <c r="AH1030" s="3"/>
      <c r="AI1030" s="3"/>
      <c r="AJ1030" s="3"/>
      <c r="AK1030" s="3"/>
      <c r="AL1030" s="3"/>
      <c r="AM1030" s="3"/>
      <c r="AN1030" s="3"/>
      <c r="AO1030" s="3"/>
      <c r="AP1030" s="3"/>
      <c r="AQ1030" s="3"/>
      <c r="AR1030" s="3"/>
    </row>
    <row r="1031" spans="1:44" ht="51" customHeight="1" x14ac:dyDescent="0.3">
      <c r="A1031" s="9"/>
      <c r="B1031" s="9"/>
      <c r="C1031" s="9"/>
      <c r="D1031" s="9"/>
      <c r="E1031" s="9"/>
      <c r="F1031" s="9"/>
      <c r="G1031" s="9"/>
      <c r="H1031" s="3"/>
      <c r="I1031" s="10" t="s">
        <v>1842</v>
      </c>
      <c r="J1031" s="10" t="s">
        <v>663</v>
      </c>
      <c r="K1031" s="10" t="s">
        <v>84</v>
      </c>
      <c r="L1031" s="10" t="s">
        <v>1490</v>
      </c>
      <c r="M1031" s="10" t="s">
        <v>103</v>
      </c>
      <c r="N1031" s="10" t="s">
        <v>466</v>
      </c>
      <c r="O1031" s="10" t="s">
        <v>7</v>
      </c>
      <c r="P1031" s="10" t="s">
        <v>6</v>
      </c>
      <c r="Q1031" s="35">
        <v>0</v>
      </c>
      <c r="R1031" s="35"/>
      <c r="S1031" s="8">
        <v>19902000</v>
      </c>
      <c r="T1031" s="8"/>
      <c r="U1031" s="8"/>
      <c r="V1031" s="35">
        <f t="shared" si="74"/>
        <v>19902000</v>
      </c>
      <c r="W1031" s="35">
        <f t="shared" si="75"/>
        <v>19902000</v>
      </c>
      <c r="X1031" s="26" t="s">
        <v>465</v>
      </c>
      <c r="Y1031" s="147" t="s">
        <v>19</v>
      </c>
      <c r="Z1031" s="147">
        <v>202300000000060</v>
      </c>
      <c r="AA1031" s="147" t="s">
        <v>17</v>
      </c>
      <c r="AB1031" s="10" t="s">
        <v>1843</v>
      </c>
      <c r="AC1031" s="10"/>
      <c r="AD1031" s="10" t="s">
        <v>495</v>
      </c>
      <c r="AE1031" s="3"/>
      <c r="AF1031" s="3"/>
      <c r="AG1031" s="3"/>
      <c r="AH1031" s="3"/>
      <c r="AI1031" s="3"/>
      <c r="AJ1031" s="3"/>
      <c r="AK1031" s="3"/>
      <c r="AL1031" s="3"/>
      <c r="AM1031" s="3"/>
      <c r="AN1031" s="3"/>
      <c r="AO1031" s="3"/>
      <c r="AP1031" s="3"/>
      <c r="AQ1031" s="3"/>
      <c r="AR1031" s="3"/>
    </row>
    <row r="1032" spans="1:44" ht="51" customHeight="1" x14ac:dyDescent="0.3">
      <c r="A1032" s="9"/>
      <c r="B1032" s="9"/>
      <c r="C1032" s="9"/>
      <c r="D1032" s="9"/>
      <c r="E1032" s="9"/>
      <c r="F1032" s="9"/>
      <c r="G1032" s="9"/>
      <c r="H1032" s="3"/>
      <c r="I1032" s="153" t="s">
        <v>1844</v>
      </c>
      <c r="J1032" s="10" t="s">
        <v>663</v>
      </c>
      <c r="K1032" s="10" t="s">
        <v>84</v>
      </c>
      <c r="L1032" s="10" t="s">
        <v>97</v>
      </c>
      <c r="M1032" s="10" t="s">
        <v>13</v>
      </c>
      <c r="N1032" s="10" t="s">
        <v>467</v>
      </c>
      <c r="O1032" s="10" t="s">
        <v>7</v>
      </c>
      <c r="P1032" s="10" t="s">
        <v>6</v>
      </c>
      <c r="Q1032" s="35">
        <v>0</v>
      </c>
      <c r="R1032" s="35"/>
      <c r="S1032" s="8">
        <v>65000000</v>
      </c>
      <c r="T1032" s="8"/>
      <c r="U1032" s="8"/>
      <c r="V1032" s="35">
        <f t="shared" ref="V1032" si="76">+Q1032-R1032+S1032</f>
        <v>65000000</v>
      </c>
      <c r="W1032" s="35">
        <f t="shared" ref="W1032" si="77">+Q1032-R1032+S1032-T1032+U1032</f>
        <v>65000000</v>
      </c>
      <c r="X1032" s="26" t="s">
        <v>1483</v>
      </c>
      <c r="Y1032" s="147" t="s">
        <v>4</v>
      </c>
      <c r="Z1032" s="147">
        <v>202300000000304</v>
      </c>
      <c r="AA1032" s="10" t="s">
        <v>12</v>
      </c>
      <c r="AB1032" s="10" t="s">
        <v>1845</v>
      </c>
      <c r="AC1032" s="10"/>
      <c r="AD1032" s="10" t="s">
        <v>662</v>
      </c>
      <c r="AE1032" s="3"/>
      <c r="AF1032" s="3"/>
      <c r="AG1032" s="3"/>
      <c r="AH1032" s="3"/>
      <c r="AI1032" s="3"/>
      <c r="AJ1032" s="3"/>
      <c r="AK1032" s="3"/>
      <c r="AL1032" s="3"/>
      <c r="AM1032" s="3"/>
      <c r="AN1032" s="3"/>
      <c r="AO1032" s="3"/>
      <c r="AP1032" s="3"/>
      <c r="AQ1032" s="3"/>
      <c r="AR1032" s="3"/>
    </row>
    <row r="1033" spans="1:44" ht="51" customHeight="1" x14ac:dyDescent="0.3">
      <c r="A1033" s="9"/>
      <c r="B1033" s="9"/>
      <c r="C1033" s="9"/>
      <c r="D1033" s="9"/>
      <c r="E1033" s="9"/>
      <c r="F1033" s="9"/>
      <c r="G1033" s="9"/>
      <c r="H1033" s="3"/>
      <c r="I1033" s="153" t="s">
        <v>1847</v>
      </c>
      <c r="J1033" s="153" t="s">
        <v>663</v>
      </c>
      <c r="K1033" s="153" t="s">
        <v>178</v>
      </c>
      <c r="L1033" s="153" t="s">
        <v>188</v>
      </c>
      <c r="M1033" s="153" t="s">
        <v>13</v>
      </c>
      <c r="N1033" s="153" t="s">
        <v>467</v>
      </c>
      <c r="O1033" s="153" t="s">
        <v>57</v>
      </c>
      <c r="P1033" s="153" t="s">
        <v>6</v>
      </c>
      <c r="Q1033" s="35">
        <v>0</v>
      </c>
      <c r="R1033" s="35"/>
      <c r="S1033" s="8">
        <v>70000000</v>
      </c>
      <c r="T1033" s="8"/>
      <c r="U1033" s="8"/>
      <c r="V1033" s="35">
        <f t="shared" ref="V1033" si="78">+Q1033-R1033+S1033</f>
        <v>70000000</v>
      </c>
      <c r="W1033" s="35">
        <f t="shared" ref="W1033" si="79">+Q1033-R1033+S1033-T1033+U1033</f>
        <v>70000000</v>
      </c>
      <c r="X1033" s="26" t="s">
        <v>465</v>
      </c>
      <c r="Y1033" s="10" t="s">
        <v>19</v>
      </c>
      <c r="Z1033" s="147">
        <v>202300000000060</v>
      </c>
      <c r="AA1033" s="10" t="s">
        <v>24</v>
      </c>
      <c r="AB1033" s="10" t="s">
        <v>1848</v>
      </c>
      <c r="AC1033" s="10"/>
      <c r="AD1033" s="10" t="s">
        <v>239</v>
      </c>
      <c r="AE1033" s="3"/>
      <c r="AF1033" s="3"/>
      <c r="AG1033" s="3"/>
      <c r="AH1033" s="3"/>
      <c r="AI1033" s="3"/>
      <c r="AJ1033" s="3"/>
      <c r="AK1033" s="3"/>
      <c r="AL1033" s="3"/>
      <c r="AM1033" s="3"/>
      <c r="AN1033" s="3"/>
      <c r="AO1033" s="3"/>
      <c r="AP1033" s="3"/>
      <c r="AQ1033" s="3"/>
      <c r="AR1033" s="3"/>
    </row>
    <row r="1034" spans="1:44" ht="51" customHeight="1" x14ac:dyDescent="0.3">
      <c r="A1034" s="9"/>
      <c r="B1034" s="9"/>
      <c r="C1034" s="9"/>
      <c r="D1034" s="9"/>
      <c r="E1034" s="9"/>
      <c r="F1034" s="9"/>
      <c r="G1034" s="9"/>
      <c r="H1034" s="3"/>
      <c r="I1034" s="153" t="s">
        <v>1849</v>
      </c>
      <c r="J1034" s="153" t="s">
        <v>663</v>
      </c>
      <c r="K1034" s="153" t="s">
        <v>178</v>
      </c>
      <c r="L1034" s="153" t="s">
        <v>180</v>
      </c>
      <c r="M1034" s="153" t="s">
        <v>8</v>
      </c>
      <c r="N1034" s="153" t="s">
        <v>467</v>
      </c>
      <c r="O1034" s="153" t="s">
        <v>7</v>
      </c>
      <c r="P1034" s="153" t="s">
        <v>6</v>
      </c>
      <c r="Q1034" s="35">
        <v>0</v>
      </c>
      <c r="R1034" s="35"/>
      <c r="S1034" s="8">
        <v>5000000</v>
      </c>
      <c r="T1034" s="8"/>
      <c r="U1034" s="8"/>
      <c r="V1034" s="35">
        <f t="shared" ref="V1034" si="80">+Q1034-R1034+S1034</f>
        <v>5000000</v>
      </c>
      <c r="W1034" s="35">
        <f t="shared" ref="W1034" si="81">+Q1034-R1034+S1034-T1034+U1034</f>
        <v>5000000</v>
      </c>
      <c r="X1034" s="26" t="s">
        <v>465</v>
      </c>
      <c r="Y1034" s="10" t="s">
        <v>19</v>
      </c>
      <c r="Z1034" s="147">
        <v>202300000000060</v>
      </c>
      <c r="AA1034" s="10" t="s">
        <v>24</v>
      </c>
      <c r="AB1034" s="10" t="s">
        <v>1848</v>
      </c>
      <c r="AC1034" s="10"/>
      <c r="AD1034" s="10" t="s">
        <v>126</v>
      </c>
      <c r="AE1034" s="3"/>
      <c r="AF1034" s="3"/>
      <c r="AG1034" s="3"/>
      <c r="AH1034" s="3"/>
      <c r="AI1034" s="3"/>
      <c r="AJ1034" s="3"/>
      <c r="AK1034" s="3"/>
      <c r="AL1034" s="3"/>
      <c r="AM1034" s="3"/>
      <c r="AN1034" s="3"/>
      <c r="AO1034" s="3"/>
      <c r="AP1034" s="3"/>
      <c r="AQ1034" s="3"/>
      <c r="AR1034" s="3"/>
    </row>
    <row r="1035" spans="1:44" ht="43.2" x14ac:dyDescent="0.3">
      <c r="A1035" s="9"/>
      <c r="B1035" s="9"/>
      <c r="C1035" s="9"/>
      <c r="D1035" s="9"/>
      <c r="E1035" s="9"/>
      <c r="F1035" s="9"/>
      <c r="G1035" s="9"/>
      <c r="H1035" s="3"/>
      <c r="I1035" s="153" t="s">
        <v>1852</v>
      </c>
      <c r="J1035" s="153" t="s">
        <v>663</v>
      </c>
      <c r="K1035" s="153" t="s">
        <v>125</v>
      </c>
      <c r="L1035" s="153" t="s">
        <v>141</v>
      </c>
      <c r="M1035" s="153" t="s">
        <v>13</v>
      </c>
      <c r="N1035" s="153" t="s">
        <v>467</v>
      </c>
      <c r="O1035" s="153" t="s">
        <v>7</v>
      </c>
      <c r="P1035" s="153" t="s">
        <v>6</v>
      </c>
      <c r="Q1035" s="35">
        <v>0</v>
      </c>
      <c r="R1035" s="35"/>
      <c r="S1035" s="8">
        <f>1169002+7383998</f>
        <v>8553000</v>
      </c>
      <c r="T1035" s="8"/>
      <c r="U1035" s="10"/>
      <c r="V1035" s="35">
        <f t="shared" ref="V1035" si="82">+Q1035-R1035+S1035</f>
        <v>8553000</v>
      </c>
      <c r="W1035" s="35">
        <f t="shared" ref="W1035" si="83">+Q1035-R1035+S1035-T1035+U1035</f>
        <v>8553000</v>
      </c>
      <c r="X1035" s="10" t="s">
        <v>465</v>
      </c>
      <c r="Y1035" s="10" t="s">
        <v>19</v>
      </c>
      <c r="Z1035" s="147">
        <v>202300000000060</v>
      </c>
      <c r="AA1035" s="10" t="s">
        <v>60</v>
      </c>
      <c r="AB1035" s="10" t="s">
        <v>1851</v>
      </c>
      <c r="AC1035" s="10"/>
      <c r="AD1035" s="10" t="s">
        <v>134</v>
      </c>
      <c r="AE1035" s="3"/>
      <c r="AF1035" s="3"/>
      <c r="AG1035" s="3"/>
      <c r="AH1035" s="3"/>
      <c r="AI1035" s="3"/>
      <c r="AJ1035" s="3"/>
      <c r="AK1035" s="3"/>
      <c r="AL1035" s="3"/>
      <c r="AM1035" s="3"/>
      <c r="AN1035" s="3"/>
      <c r="AO1035" s="3"/>
      <c r="AP1035" s="3"/>
      <c r="AQ1035" s="3"/>
      <c r="AR1035" s="3"/>
    </row>
    <row r="1036" spans="1:44" ht="43.2" x14ac:dyDescent="0.3">
      <c r="A1036" s="9"/>
      <c r="B1036" s="9"/>
      <c r="C1036" s="9"/>
      <c r="D1036" s="9"/>
      <c r="E1036" s="9"/>
      <c r="F1036" s="9"/>
      <c r="G1036" s="9"/>
      <c r="H1036" s="3"/>
      <c r="I1036" s="153" t="s">
        <v>1858</v>
      </c>
      <c r="J1036" s="153" t="s">
        <v>663</v>
      </c>
      <c r="K1036" s="153" t="s">
        <v>125</v>
      </c>
      <c r="L1036" s="153" t="s">
        <v>141</v>
      </c>
      <c r="M1036" s="153" t="s">
        <v>13</v>
      </c>
      <c r="N1036" s="153" t="s">
        <v>467</v>
      </c>
      <c r="O1036" s="153" t="s">
        <v>7</v>
      </c>
      <c r="P1036" s="153" t="s">
        <v>6</v>
      </c>
      <c r="Q1036" s="35">
        <v>0</v>
      </c>
      <c r="R1036" s="35">
        <v>3055500</v>
      </c>
      <c r="S1036" s="8">
        <v>3988800</v>
      </c>
      <c r="T1036" s="8"/>
      <c r="U1036" s="10"/>
      <c r="V1036" s="35">
        <f t="shared" ref="V1036:V1039" si="84">+Q1036-R1036+S1036</f>
        <v>933300</v>
      </c>
      <c r="W1036" s="35">
        <f t="shared" ref="W1036:W1039" si="85">+Q1036-R1036+S1036-T1036+U1036</f>
        <v>933300</v>
      </c>
      <c r="X1036" s="10" t="s">
        <v>465</v>
      </c>
      <c r="Y1036" s="10" t="s">
        <v>19</v>
      </c>
      <c r="Z1036" s="147">
        <v>202300000000060</v>
      </c>
      <c r="AA1036" s="10" t="s">
        <v>24</v>
      </c>
      <c r="AB1036" s="10">
        <v>3202060</v>
      </c>
      <c r="AC1036" s="10"/>
      <c r="AD1036" s="10" t="s">
        <v>126</v>
      </c>
      <c r="AE1036" s="3"/>
      <c r="AF1036" s="3"/>
      <c r="AG1036" s="3"/>
      <c r="AH1036" s="3"/>
      <c r="AI1036" s="3"/>
      <c r="AJ1036" s="3"/>
      <c r="AK1036" s="3"/>
      <c r="AL1036" s="3"/>
      <c r="AM1036" s="3"/>
      <c r="AN1036" s="3"/>
      <c r="AO1036" s="3"/>
      <c r="AP1036" s="3"/>
      <c r="AQ1036" s="3"/>
      <c r="AR1036" s="3"/>
    </row>
    <row r="1037" spans="1:44" ht="43.2" x14ac:dyDescent="0.3">
      <c r="A1037" s="9"/>
      <c r="B1037" s="9"/>
      <c r="C1037" s="9"/>
      <c r="D1037" s="9"/>
      <c r="E1037" s="9"/>
      <c r="F1037" s="9"/>
      <c r="G1037" s="9"/>
      <c r="H1037" s="3"/>
      <c r="I1037" s="153" t="s">
        <v>1854</v>
      </c>
      <c r="J1037" s="153" t="s">
        <v>663</v>
      </c>
      <c r="K1037" s="153" t="s">
        <v>125</v>
      </c>
      <c r="L1037" s="153" t="s">
        <v>141</v>
      </c>
      <c r="M1037" s="153" t="s">
        <v>13</v>
      </c>
      <c r="N1037" s="153" t="s">
        <v>467</v>
      </c>
      <c r="O1037" s="153" t="s">
        <v>7</v>
      </c>
      <c r="P1037" s="153" t="s">
        <v>6</v>
      </c>
      <c r="Q1037" s="35">
        <v>0</v>
      </c>
      <c r="R1037" s="35">
        <v>11970000</v>
      </c>
      <c r="S1037" s="8">
        <v>11970000</v>
      </c>
      <c r="T1037" s="8"/>
      <c r="U1037" s="10"/>
      <c r="V1037" s="35">
        <f t="shared" si="84"/>
        <v>0</v>
      </c>
      <c r="W1037" s="35">
        <f t="shared" si="85"/>
        <v>0</v>
      </c>
      <c r="X1037" s="10" t="s">
        <v>465</v>
      </c>
      <c r="Y1037" s="10" t="s">
        <v>19</v>
      </c>
      <c r="Z1037" s="147">
        <v>202300000000060</v>
      </c>
      <c r="AA1037" s="10" t="s">
        <v>462</v>
      </c>
      <c r="AB1037" s="10">
        <v>3202053</v>
      </c>
      <c r="AC1037" s="10"/>
      <c r="AD1037" s="10" t="s">
        <v>136</v>
      </c>
      <c r="AE1037" s="3"/>
      <c r="AF1037" s="3"/>
      <c r="AG1037" s="3"/>
      <c r="AH1037" s="3"/>
      <c r="AI1037" s="3"/>
      <c r="AJ1037" s="3"/>
      <c r="AK1037" s="3"/>
      <c r="AL1037" s="3"/>
      <c r="AM1037" s="3"/>
      <c r="AN1037" s="3"/>
      <c r="AO1037" s="3"/>
      <c r="AP1037" s="3"/>
      <c r="AQ1037" s="3"/>
      <c r="AR1037" s="3"/>
    </row>
    <row r="1038" spans="1:44" ht="43.2" x14ac:dyDescent="0.3">
      <c r="A1038" s="9"/>
      <c r="B1038" s="9"/>
      <c r="C1038" s="9"/>
      <c r="D1038" s="9"/>
      <c r="E1038" s="9"/>
      <c r="F1038" s="9"/>
      <c r="G1038" s="9"/>
      <c r="H1038" s="3"/>
      <c r="I1038" s="153" t="s">
        <v>1855</v>
      </c>
      <c r="J1038" s="153" t="s">
        <v>663</v>
      </c>
      <c r="K1038" s="153" t="s">
        <v>125</v>
      </c>
      <c r="L1038" s="153" t="s">
        <v>141</v>
      </c>
      <c r="M1038" s="153" t="s">
        <v>8</v>
      </c>
      <c r="N1038" s="153" t="s">
        <v>467</v>
      </c>
      <c r="O1038" s="153" t="s">
        <v>57</v>
      </c>
      <c r="P1038" s="153" t="s">
        <v>6</v>
      </c>
      <c r="Q1038" s="35">
        <v>0</v>
      </c>
      <c r="R1038" s="35"/>
      <c r="S1038" s="8">
        <v>975900</v>
      </c>
      <c r="T1038" s="8"/>
      <c r="U1038" s="10"/>
      <c r="V1038" s="35">
        <f t="shared" si="84"/>
        <v>975900</v>
      </c>
      <c r="W1038" s="35">
        <f t="shared" si="85"/>
        <v>975900</v>
      </c>
      <c r="X1038" s="10" t="s">
        <v>465</v>
      </c>
      <c r="Y1038" s="10" t="s">
        <v>19</v>
      </c>
      <c r="Z1038" s="147">
        <v>202300000000060</v>
      </c>
      <c r="AA1038" s="10" t="s">
        <v>30</v>
      </c>
      <c r="AB1038" s="10">
        <v>3202008</v>
      </c>
      <c r="AC1038" s="10"/>
      <c r="AD1038" s="10" t="s">
        <v>135</v>
      </c>
      <c r="AE1038" s="3"/>
      <c r="AF1038" s="3"/>
      <c r="AG1038" s="3"/>
      <c r="AH1038" s="3"/>
      <c r="AI1038" s="3"/>
      <c r="AJ1038" s="3"/>
      <c r="AK1038" s="3"/>
      <c r="AL1038" s="3"/>
      <c r="AM1038" s="3"/>
      <c r="AN1038" s="3"/>
      <c r="AO1038" s="3"/>
      <c r="AP1038" s="3"/>
      <c r="AQ1038" s="3"/>
      <c r="AR1038" s="3"/>
    </row>
    <row r="1039" spans="1:44" ht="43.2" x14ac:dyDescent="0.3">
      <c r="A1039" s="9"/>
      <c r="B1039" s="9"/>
      <c r="C1039" s="9"/>
      <c r="D1039" s="9"/>
      <c r="E1039" s="9"/>
      <c r="F1039" s="9"/>
      <c r="G1039" s="9"/>
      <c r="H1039" s="3"/>
      <c r="I1039" s="153" t="s">
        <v>1853</v>
      </c>
      <c r="J1039" s="153" t="s">
        <v>663</v>
      </c>
      <c r="K1039" s="153" t="s">
        <v>125</v>
      </c>
      <c r="L1039" s="153" t="s">
        <v>141</v>
      </c>
      <c r="M1039" s="153" t="s">
        <v>13</v>
      </c>
      <c r="N1039" s="153" t="s">
        <v>467</v>
      </c>
      <c r="O1039" s="153" t="s">
        <v>7</v>
      </c>
      <c r="P1039" s="153" t="s">
        <v>6</v>
      </c>
      <c r="Q1039" s="35">
        <v>0</v>
      </c>
      <c r="R1039" s="35"/>
      <c r="S1039" s="8">
        <f>4346390-1+499200+5254997-581498</f>
        <v>9519088</v>
      </c>
      <c r="T1039" s="8"/>
      <c r="U1039" s="10"/>
      <c r="V1039" s="35">
        <f t="shared" si="84"/>
        <v>9519088</v>
      </c>
      <c r="W1039" s="35">
        <f t="shared" si="85"/>
        <v>9519088</v>
      </c>
      <c r="X1039" s="10" t="s">
        <v>465</v>
      </c>
      <c r="Y1039" s="10" t="s">
        <v>19</v>
      </c>
      <c r="Z1039" s="147">
        <v>202300000000060</v>
      </c>
      <c r="AA1039" s="10" t="s">
        <v>30</v>
      </c>
      <c r="AB1039" s="10">
        <v>3202008</v>
      </c>
      <c r="AC1039" s="10"/>
      <c r="AD1039" s="10" t="s">
        <v>135</v>
      </c>
      <c r="AE1039" s="3"/>
      <c r="AF1039" s="3"/>
      <c r="AG1039" s="3"/>
      <c r="AH1039" s="3"/>
      <c r="AI1039" s="3"/>
      <c r="AJ1039" s="3"/>
      <c r="AK1039" s="3"/>
      <c r="AL1039" s="3"/>
      <c r="AM1039" s="3"/>
      <c r="AN1039" s="3"/>
      <c r="AO1039" s="3"/>
      <c r="AP1039" s="3"/>
      <c r="AQ1039" s="3"/>
      <c r="AR1039" s="3"/>
    </row>
    <row r="1040" spans="1:44" ht="43.2" x14ac:dyDescent="0.3">
      <c r="A1040" s="9"/>
      <c r="B1040" s="9"/>
      <c r="C1040" s="9"/>
      <c r="D1040" s="9"/>
      <c r="E1040" s="9"/>
      <c r="F1040" s="9"/>
      <c r="G1040" s="9"/>
      <c r="H1040" s="3"/>
      <c r="I1040" s="153" t="s">
        <v>1856</v>
      </c>
      <c r="J1040" s="153" t="s">
        <v>663</v>
      </c>
      <c r="K1040" s="153" t="s">
        <v>152</v>
      </c>
      <c r="L1040" s="153" t="s">
        <v>161</v>
      </c>
      <c r="M1040" s="153" t="s">
        <v>13</v>
      </c>
      <c r="N1040" s="153" t="s">
        <v>467</v>
      </c>
      <c r="O1040" s="153" t="s">
        <v>7</v>
      </c>
      <c r="P1040" s="153" t="s">
        <v>6</v>
      </c>
      <c r="Q1040" s="35">
        <v>0</v>
      </c>
      <c r="R1040" s="35"/>
      <c r="S1040" s="8">
        <f>4452600+4102267</f>
        <v>8554867</v>
      </c>
      <c r="T1040" s="8"/>
      <c r="U1040" s="10"/>
      <c r="V1040" s="35">
        <f t="shared" ref="V1040" si="86">+Q1040-R1040+S1040</f>
        <v>8554867</v>
      </c>
      <c r="W1040" s="35">
        <f t="shared" ref="W1040" si="87">+Q1040-R1040+S1040-T1040+U1040</f>
        <v>8554867</v>
      </c>
      <c r="X1040" s="10" t="s">
        <v>465</v>
      </c>
      <c r="Y1040" s="10" t="s">
        <v>19</v>
      </c>
      <c r="Z1040" s="147">
        <v>202300000000060</v>
      </c>
      <c r="AA1040" s="10" t="s">
        <v>60</v>
      </c>
      <c r="AB1040" s="10">
        <v>3202038</v>
      </c>
      <c r="AC1040" s="10"/>
      <c r="AD1040" s="10" t="s">
        <v>134</v>
      </c>
      <c r="AE1040" s="3"/>
      <c r="AF1040" s="3"/>
      <c r="AG1040" s="3"/>
      <c r="AH1040" s="3"/>
      <c r="AI1040" s="3"/>
      <c r="AJ1040" s="3"/>
      <c r="AK1040" s="3"/>
      <c r="AL1040" s="3"/>
      <c r="AM1040" s="3"/>
      <c r="AN1040" s="3"/>
      <c r="AO1040" s="3"/>
      <c r="AP1040" s="3"/>
      <c r="AQ1040" s="3"/>
      <c r="AR1040" s="3"/>
    </row>
    <row r="1041" spans="1:44" ht="43.2" x14ac:dyDescent="0.3">
      <c r="A1041" s="9"/>
      <c r="B1041" s="9"/>
      <c r="C1041" s="9"/>
      <c r="D1041" s="9"/>
      <c r="E1041" s="9"/>
      <c r="F1041" s="9"/>
      <c r="G1041" s="9"/>
      <c r="H1041" s="3"/>
      <c r="I1041" s="153" t="s">
        <v>1857</v>
      </c>
      <c r="J1041" s="153" t="s">
        <v>663</v>
      </c>
      <c r="K1041" s="153" t="s">
        <v>152</v>
      </c>
      <c r="L1041" s="153" t="s">
        <v>158</v>
      </c>
      <c r="M1041" s="153" t="s">
        <v>13</v>
      </c>
      <c r="N1041" s="153" t="s">
        <v>467</v>
      </c>
      <c r="O1041" s="153" t="s">
        <v>7</v>
      </c>
      <c r="P1041" s="153" t="s">
        <v>6</v>
      </c>
      <c r="Q1041" s="35">
        <v>0</v>
      </c>
      <c r="R1041" s="35"/>
      <c r="S1041" s="8">
        <v>124100</v>
      </c>
      <c r="T1041" s="8"/>
      <c r="U1041" s="10"/>
      <c r="V1041" s="35">
        <f t="shared" ref="V1041" si="88">+Q1041-R1041+S1041</f>
        <v>124100</v>
      </c>
      <c r="W1041" s="35">
        <f t="shared" ref="W1041" si="89">+Q1041-R1041+S1041-T1041+U1041</f>
        <v>124100</v>
      </c>
      <c r="X1041" s="10" t="s">
        <v>465</v>
      </c>
      <c r="Y1041" s="10" t="s">
        <v>19</v>
      </c>
      <c r="Z1041" s="147">
        <v>202300000000060</v>
      </c>
      <c r="AA1041" s="10" t="s">
        <v>496</v>
      </c>
      <c r="AB1041" s="10">
        <v>3202056</v>
      </c>
      <c r="AC1041" s="10"/>
      <c r="AD1041" s="10" t="s">
        <v>129</v>
      </c>
      <c r="AE1041" s="3"/>
      <c r="AF1041" s="3"/>
      <c r="AG1041" s="3"/>
      <c r="AH1041" s="3"/>
      <c r="AI1041" s="3"/>
      <c r="AJ1041" s="3"/>
      <c r="AK1041" s="3"/>
      <c r="AL1041" s="3"/>
      <c r="AM1041" s="3"/>
      <c r="AN1041" s="3"/>
      <c r="AO1041" s="3"/>
      <c r="AP1041" s="3"/>
      <c r="AQ1041" s="3"/>
      <c r="AR1041" s="3"/>
    </row>
    <row r="1042" spans="1:44" ht="43.2" x14ac:dyDescent="0.3">
      <c r="A1042" s="9"/>
      <c r="B1042" s="9"/>
      <c r="C1042" s="9"/>
      <c r="D1042" s="9"/>
      <c r="E1042" s="9"/>
      <c r="F1042" s="9"/>
      <c r="G1042" s="9"/>
      <c r="H1042" s="3"/>
      <c r="I1042" s="153" t="s">
        <v>1859</v>
      </c>
      <c r="J1042" s="153" t="s">
        <v>663</v>
      </c>
      <c r="K1042" s="153" t="s">
        <v>178</v>
      </c>
      <c r="L1042" s="153" t="s">
        <v>185</v>
      </c>
      <c r="M1042" s="153" t="s">
        <v>13</v>
      </c>
      <c r="N1042" s="153" t="s">
        <v>467</v>
      </c>
      <c r="O1042" s="153" t="s">
        <v>7</v>
      </c>
      <c r="P1042" s="153" t="s">
        <v>6</v>
      </c>
      <c r="Q1042" s="35">
        <v>0</v>
      </c>
      <c r="R1042" s="35"/>
      <c r="S1042" s="8">
        <f>13162482+642518</f>
        <v>13805000</v>
      </c>
      <c r="T1042" s="8"/>
      <c r="U1042" s="10"/>
      <c r="V1042" s="35">
        <f t="shared" ref="V1042:V1043" si="90">+Q1042-R1042+S1042</f>
        <v>13805000</v>
      </c>
      <c r="W1042" s="35">
        <f t="shared" ref="W1042:W1043" si="91">+Q1042-R1042+S1042-T1042+U1042</f>
        <v>13805000</v>
      </c>
      <c r="X1042" s="10" t="s">
        <v>465</v>
      </c>
      <c r="Y1042" s="10" t="s">
        <v>19</v>
      </c>
      <c r="Z1042" s="147">
        <v>202300000000060</v>
      </c>
      <c r="AA1042" s="10" t="s">
        <v>496</v>
      </c>
      <c r="AB1042" s="10" t="s">
        <v>1825</v>
      </c>
      <c r="AC1042" s="10"/>
      <c r="AD1042" s="10" t="s">
        <v>129</v>
      </c>
      <c r="AE1042" s="3"/>
      <c r="AF1042" s="3"/>
      <c r="AG1042" s="3"/>
      <c r="AH1042" s="3"/>
      <c r="AI1042" s="3"/>
      <c r="AJ1042" s="3"/>
      <c r="AK1042" s="3"/>
      <c r="AL1042" s="3"/>
      <c r="AM1042" s="3"/>
      <c r="AN1042" s="3"/>
      <c r="AO1042" s="3"/>
      <c r="AP1042" s="3"/>
      <c r="AQ1042" s="3"/>
      <c r="AR1042" s="3"/>
    </row>
    <row r="1043" spans="1:44" ht="43.2" x14ac:dyDescent="0.3">
      <c r="A1043" s="9"/>
      <c r="B1043" s="9"/>
      <c r="C1043" s="9"/>
      <c r="D1043" s="9"/>
      <c r="E1043" s="9"/>
      <c r="F1043" s="9"/>
      <c r="G1043" s="9"/>
      <c r="H1043" s="3"/>
      <c r="I1043" s="153" t="s">
        <v>1860</v>
      </c>
      <c r="J1043" s="153" t="s">
        <v>663</v>
      </c>
      <c r="K1043" s="153" t="s">
        <v>178</v>
      </c>
      <c r="L1043" s="153" t="s">
        <v>185</v>
      </c>
      <c r="M1043" s="153" t="s">
        <v>13</v>
      </c>
      <c r="N1043" s="153" t="s">
        <v>467</v>
      </c>
      <c r="O1043" s="153" t="s">
        <v>7</v>
      </c>
      <c r="P1043" s="153" t="s">
        <v>6</v>
      </c>
      <c r="Q1043" s="35">
        <v>0</v>
      </c>
      <c r="R1043" s="35"/>
      <c r="S1043" s="8">
        <f>28920891+9109</f>
        <v>28930000</v>
      </c>
      <c r="T1043" s="8"/>
      <c r="U1043" s="10"/>
      <c r="V1043" s="35">
        <f t="shared" si="90"/>
        <v>28930000</v>
      </c>
      <c r="W1043" s="35">
        <f t="shared" si="91"/>
        <v>28930000</v>
      </c>
      <c r="X1043" s="10" t="s">
        <v>465</v>
      </c>
      <c r="Y1043" s="10" t="s">
        <v>19</v>
      </c>
      <c r="Z1043" s="147">
        <v>202300000000060</v>
      </c>
      <c r="AA1043" s="10" t="s">
        <v>17</v>
      </c>
      <c r="AB1043" s="10" t="s">
        <v>1843</v>
      </c>
      <c r="AC1043" s="10"/>
      <c r="AD1043" s="10" t="s">
        <v>495</v>
      </c>
      <c r="AE1043" s="3"/>
      <c r="AF1043" s="3"/>
      <c r="AG1043" s="3"/>
      <c r="AH1043" s="3"/>
      <c r="AI1043" s="3"/>
      <c r="AJ1043" s="3"/>
      <c r="AK1043" s="3"/>
      <c r="AL1043" s="3"/>
      <c r="AM1043" s="3"/>
      <c r="AN1043" s="3"/>
      <c r="AO1043" s="3"/>
      <c r="AP1043" s="3"/>
      <c r="AQ1043" s="3"/>
      <c r="AR1043" s="3"/>
    </row>
    <row r="1044" spans="1:44" ht="43.2" x14ac:dyDescent="0.3">
      <c r="A1044" s="9"/>
      <c r="B1044" s="9"/>
      <c r="C1044" s="9"/>
      <c r="D1044" s="9"/>
      <c r="E1044" s="9"/>
      <c r="F1044" s="9"/>
      <c r="G1044" s="9"/>
      <c r="H1044" s="3"/>
      <c r="I1044" s="153" t="s">
        <v>1861</v>
      </c>
      <c r="J1044" s="153" t="s">
        <v>663</v>
      </c>
      <c r="K1044" s="153" t="s">
        <v>178</v>
      </c>
      <c r="L1044" s="153" t="s">
        <v>186</v>
      </c>
      <c r="M1044" s="153" t="s">
        <v>13</v>
      </c>
      <c r="N1044" s="153" t="s">
        <v>467</v>
      </c>
      <c r="O1044" s="153" t="s">
        <v>7</v>
      </c>
      <c r="P1044" s="153" t="s">
        <v>6</v>
      </c>
      <c r="Q1044" s="35">
        <v>0</v>
      </c>
      <c r="R1044" s="35"/>
      <c r="S1044" s="8">
        <v>1810140</v>
      </c>
      <c r="T1044" s="8"/>
      <c r="U1044" s="10"/>
      <c r="V1044" s="35">
        <f t="shared" ref="V1044" si="92">+Q1044-R1044+S1044</f>
        <v>1810140</v>
      </c>
      <c r="W1044" s="35">
        <f t="shared" ref="W1044" si="93">+Q1044-R1044+S1044-T1044+U1044</f>
        <v>1810140</v>
      </c>
      <c r="X1044" s="10" t="s">
        <v>465</v>
      </c>
      <c r="Y1044" s="10" t="s">
        <v>19</v>
      </c>
      <c r="Z1044" s="147">
        <v>202300000000060</v>
      </c>
      <c r="AA1044" s="10" t="s">
        <v>24</v>
      </c>
      <c r="AB1044" s="10">
        <v>3202060</v>
      </c>
      <c r="AC1044" s="10"/>
      <c r="AD1044" s="10" t="s">
        <v>126</v>
      </c>
      <c r="AE1044" s="3"/>
      <c r="AF1044" s="3"/>
      <c r="AG1044" s="3"/>
      <c r="AH1044" s="3"/>
      <c r="AI1044" s="3"/>
      <c r="AJ1044" s="3"/>
      <c r="AK1044" s="3"/>
      <c r="AL1044" s="3"/>
      <c r="AM1044" s="3"/>
      <c r="AN1044" s="3"/>
      <c r="AO1044" s="3"/>
      <c r="AP1044" s="3"/>
      <c r="AQ1044" s="3"/>
      <c r="AR1044" s="3"/>
    </row>
    <row r="1045" spans="1:44" ht="43.2" x14ac:dyDescent="0.3">
      <c r="A1045" s="9"/>
      <c r="B1045" s="9"/>
      <c r="C1045" s="9"/>
      <c r="D1045" s="9"/>
      <c r="E1045" s="9"/>
      <c r="F1045" s="9"/>
      <c r="G1045" s="9"/>
      <c r="H1045" s="3"/>
      <c r="I1045" s="153" t="s">
        <v>1862</v>
      </c>
      <c r="J1045" s="153" t="s">
        <v>663</v>
      </c>
      <c r="K1045" s="153" t="s">
        <v>84</v>
      </c>
      <c r="L1045" s="153" t="s">
        <v>1490</v>
      </c>
      <c r="M1045" s="153" t="s">
        <v>103</v>
      </c>
      <c r="N1045" s="153" t="s">
        <v>466</v>
      </c>
      <c r="O1045" s="153" t="s">
        <v>7</v>
      </c>
      <c r="P1045" s="153" t="s">
        <v>6</v>
      </c>
      <c r="Q1045" s="35">
        <v>0</v>
      </c>
      <c r="R1045" s="35"/>
      <c r="S1045" s="8">
        <v>72000000</v>
      </c>
      <c r="T1045" s="8"/>
      <c r="U1045" s="10"/>
      <c r="V1045" s="35">
        <f t="shared" ref="V1045" si="94">+Q1045-R1045+S1045</f>
        <v>72000000</v>
      </c>
      <c r="W1045" s="35">
        <f t="shared" ref="W1045" si="95">+Q1045-R1045+S1045-T1045+U1045</f>
        <v>72000000</v>
      </c>
      <c r="X1045" s="10" t="s">
        <v>1483</v>
      </c>
      <c r="Y1045" s="10" t="s">
        <v>81</v>
      </c>
      <c r="Z1045" s="147">
        <v>2019011000081</v>
      </c>
      <c r="AA1045" s="10" t="s">
        <v>335</v>
      </c>
      <c r="AB1045" s="10" t="s">
        <v>1863</v>
      </c>
      <c r="AC1045" s="10"/>
      <c r="AD1045" s="10" t="s">
        <v>331</v>
      </c>
      <c r="AE1045" s="3"/>
      <c r="AF1045" s="3"/>
      <c r="AG1045" s="3"/>
      <c r="AH1045" s="3"/>
      <c r="AI1045" s="3"/>
      <c r="AJ1045" s="3"/>
      <c r="AK1045" s="3"/>
      <c r="AL1045" s="3"/>
      <c r="AM1045" s="3"/>
      <c r="AN1045" s="3"/>
      <c r="AO1045" s="3"/>
      <c r="AP1045" s="3"/>
      <c r="AQ1045" s="3"/>
      <c r="AR1045" s="3"/>
    </row>
    <row r="1046" spans="1:44" ht="43.2" x14ac:dyDescent="0.3">
      <c r="A1046" s="9"/>
      <c r="B1046" s="9"/>
      <c r="C1046" s="9"/>
      <c r="D1046" s="9"/>
      <c r="E1046" s="9"/>
      <c r="F1046" s="9"/>
      <c r="G1046" s="9"/>
      <c r="H1046" s="3"/>
      <c r="I1046" s="153" t="s">
        <v>1864</v>
      </c>
      <c r="J1046" s="153" t="s">
        <v>663</v>
      </c>
      <c r="K1046" s="153" t="s">
        <v>84</v>
      </c>
      <c r="L1046" s="153" t="s">
        <v>83</v>
      </c>
      <c r="M1046" s="153" t="s">
        <v>13</v>
      </c>
      <c r="N1046" s="153" t="s">
        <v>467</v>
      </c>
      <c r="O1046" s="153" t="s">
        <v>7</v>
      </c>
      <c r="P1046" s="153" t="s">
        <v>6</v>
      </c>
      <c r="Q1046" s="35">
        <v>0</v>
      </c>
      <c r="R1046" s="35"/>
      <c r="S1046" s="8">
        <v>9554167</v>
      </c>
      <c r="T1046" s="8"/>
      <c r="U1046" s="10"/>
      <c r="V1046" s="35">
        <f t="shared" ref="V1046" si="96">+Q1046-R1046+S1046</f>
        <v>9554167</v>
      </c>
      <c r="W1046" s="35">
        <f t="shared" ref="W1046" si="97">+Q1046-R1046+S1046-T1046+U1046</f>
        <v>9554167</v>
      </c>
      <c r="X1046" s="10" t="s">
        <v>465</v>
      </c>
      <c r="Y1046" s="10" t="s">
        <v>19</v>
      </c>
      <c r="Z1046" s="147">
        <v>202300000000060</v>
      </c>
      <c r="AA1046" s="10" t="s">
        <v>36</v>
      </c>
      <c r="AB1046" s="10">
        <v>3202010</v>
      </c>
      <c r="AC1046" s="10"/>
      <c r="AD1046" s="10" t="s">
        <v>181</v>
      </c>
      <c r="AE1046" s="3"/>
      <c r="AF1046" s="3"/>
      <c r="AG1046" s="3"/>
      <c r="AH1046" s="3"/>
      <c r="AI1046" s="3"/>
      <c r="AJ1046" s="3"/>
      <c r="AK1046" s="3"/>
      <c r="AL1046" s="3"/>
      <c r="AM1046" s="3"/>
      <c r="AN1046" s="3"/>
      <c r="AO1046" s="3"/>
      <c r="AP1046" s="3"/>
      <c r="AQ1046" s="3"/>
      <c r="AR1046" s="3"/>
    </row>
    <row r="1047" spans="1:44" s="177" customFormat="1" ht="16.95" customHeight="1" x14ac:dyDescent="0.3">
      <c r="A1047" s="174" t="s">
        <v>0</v>
      </c>
      <c r="B1047" s="174" t="e">
        <f>VLOOKUP(#REF!,[1]Dpto!$G$2:$I$1125,2,FALSE)</f>
        <v>#REF!</v>
      </c>
      <c r="C1047" s="174" t="e">
        <f>VLOOKUP(X1047,[1]Proyectos!$B$2:$D$3,3,FALSE)</f>
        <v>#N/A</v>
      </c>
      <c r="D1047" s="174" t="e">
        <f>VLOOKUP(#REF!,[1]Proyectos!$D$6:$E$9,2,FALSE)</f>
        <v>#REF!</v>
      </c>
      <c r="E1047" s="174" t="e">
        <f>VLOOKUP(#REF!,[1]Proyectos!$B$12:$C$22,2,FALSE)</f>
        <v>#REF!</v>
      </c>
      <c r="F1047" s="174" t="e">
        <f>VLOOKUP(AC1047,[1]Indi!$B$9:$C$36,2,FALSE)</f>
        <v>#N/A</v>
      </c>
      <c r="G1047" s="174" t="str">
        <f>+IFERROR(IF(D1047="MISIONAL",VLOOKUP(#REF!,[1]Actividades!$B$12:$C$25,2,FALSE),IF(D1047="TASAS",VLOOKUP(#REF!,[1]Actividades!$B$26:$C$34,2,FALSE),IF(D1047="MIPG",VLOOKUP(#REF!,[1]Actividades!$B$35:$C$41,2,FALSE),IF(D1047="INFRA",VLOOKUP(#REF!,[1]Actividades!$B$42:$C$44,2,FALSE),"")))),"")</f>
        <v/>
      </c>
      <c r="H1047" s="175"/>
      <c r="I1047" s="176" t="s">
        <v>1820</v>
      </c>
      <c r="J1047" s="176" t="s">
        <v>274</v>
      </c>
      <c r="K1047" s="176" t="s">
        <v>274</v>
      </c>
      <c r="L1047" s="176" t="s">
        <v>274</v>
      </c>
      <c r="M1047" s="176" t="s">
        <v>274</v>
      </c>
      <c r="N1047" s="176" t="s">
        <v>274</v>
      </c>
      <c r="O1047" s="176" t="s">
        <v>274</v>
      </c>
      <c r="P1047" s="176" t="s">
        <v>274</v>
      </c>
      <c r="Q1047" s="210">
        <f>+SUBTOTAL(9,Q6:Q1046)</f>
        <v>150480867573</v>
      </c>
      <c r="R1047" s="210">
        <f t="shared" ref="R1047:T1047" si="98">+SUBTOTAL(9,R6:R1046)</f>
        <v>7463911918</v>
      </c>
      <c r="S1047" s="210">
        <f t="shared" si="98"/>
        <v>7463911918</v>
      </c>
      <c r="T1047" s="210">
        <f t="shared" si="98"/>
        <v>2110593621</v>
      </c>
      <c r="U1047" s="210">
        <f t="shared" ref="U1047" si="99">+SUBTOTAL(9,U6:U1046)</f>
        <v>2110593621</v>
      </c>
      <c r="V1047" s="210">
        <f t="shared" ref="V1047:W1047" si="100">+SUBTOTAL(9,V6:V1046)</f>
        <v>150480867573</v>
      </c>
      <c r="W1047" s="210">
        <f t="shared" si="100"/>
        <v>150480867573</v>
      </c>
      <c r="X1047" s="176" t="s">
        <v>274</v>
      </c>
      <c r="Y1047" s="176" t="s">
        <v>274</v>
      </c>
      <c r="Z1047" s="176" t="s">
        <v>274</v>
      </c>
      <c r="AA1047" s="176" t="s">
        <v>274</v>
      </c>
      <c r="AB1047" s="176" t="s">
        <v>274</v>
      </c>
      <c r="AC1047" s="176" t="s">
        <v>274</v>
      </c>
      <c r="AD1047" s="176" t="s">
        <v>274</v>
      </c>
      <c r="AE1047" s="175"/>
      <c r="AF1047" s="175"/>
      <c r="AG1047" s="175"/>
      <c r="AH1047" s="175"/>
      <c r="AI1047" s="175"/>
      <c r="AJ1047" s="175"/>
      <c r="AK1047" s="175"/>
      <c r="AL1047" s="175"/>
      <c r="AM1047" s="175"/>
      <c r="AN1047" s="175"/>
      <c r="AO1047" s="175"/>
      <c r="AP1047" s="175"/>
      <c r="AQ1047" s="175"/>
      <c r="AR1047" s="175"/>
    </row>
    <row r="1048" spans="1:44" s="177" customFormat="1" ht="51" customHeight="1" x14ac:dyDescent="0.3">
      <c r="A1048" s="174" t="s">
        <v>0</v>
      </c>
      <c r="B1048" s="174" t="e">
        <f>VLOOKUP(#REF!,[1]Dpto!$G$2:$I$1125,2,FALSE)</f>
        <v>#REF!</v>
      </c>
      <c r="C1048" s="174" t="e">
        <f>VLOOKUP(X1048,[1]Proyectos!$B$2:$D$3,3,FALSE)</f>
        <v>#N/A</v>
      </c>
      <c r="D1048" s="174" t="e">
        <f>VLOOKUP(#REF!,[1]Proyectos!$D$6:$E$9,2,FALSE)</f>
        <v>#REF!</v>
      </c>
      <c r="E1048" s="174" t="e">
        <f>VLOOKUP(#REF!,[1]Proyectos!$B$12:$C$22,2,FALSE)</f>
        <v>#REF!</v>
      </c>
      <c r="F1048" s="174" t="e">
        <f>VLOOKUP(AC1048,[1]Indi!$B$9:$C$36,2,FALSE)</f>
        <v>#N/A</v>
      </c>
      <c r="G1048" s="174" t="str">
        <f>+IFERROR(IF(D1048="MISIONAL",VLOOKUP(#REF!,[1]Actividades!$B$12:$C$25,2,FALSE),IF(D1048="TASAS",VLOOKUP(#REF!,[1]Actividades!$B$26:$C$34,2,FALSE),IF(D1048="MIPG",VLOOKUP(#REF!,[1]Actividades!$B$35:$C$41,2,FALSE),IF(D1048="INFRA",VLOOKUP(#REF!,[1]Actividades!$B$42:$C$44,2,FALSE),"")))),"")</f>
        <v/>
      </c>
      <c r="H1048" s="175"/>
      <c r="I1048" s="175"/>
      <c r="J1048" s="175"/>
      <c r="K1048" s="175"/>
      <c r="L1048" s="175"/>
      <c r="M1048" s="175"/>
      <c r="N1048" s="175"/>
      <c r="O1048" s="184"/>
      <c r="P1048" s="175"/>
      <c r="Q1048" s="178"/>
      <c r="R1048" s="178">
        <f>+R1047-S1047</f>
        <v>0</v>
      </c>
      <c r="S1048" s="178"/>
      <c r="T1048" s="175"/>
      <c r="U1048" s="175"/>
      <c r="V1048" s="179"/>
      <c r="W1048" s="180"/>
      <c r="X1048" s="175"/>
      <c r="Y1048" s="175"/>
      <c r="Z1048" s="175"/>
      <c r="AA1048" s="181"/>
      <c r="AB1048" s="175"/>
      <c r="AC1048" s="175"/>
      <c r="AD1048" s="175"/>
      <c r="AE1048" s="175"/>
      <c r="AF1048" s="175"/>
      <c r="AG1048" s="175"/>
      <c r="AH1048" s="175"/>
      <c r="AI1048" s="175"/>
      <c r="AJ1048" s="175"/>
      <c r="AK1048" s="175"/>
      <c r="AL1048" s="175"/>
      <c r="AM1048" s="175"/>
      <c r="AN1048" s="175"/>
      <c r="AO1048" s="175"/>
      <c r="AP1048" s="175"/>
      <c r="AQ1048" s="175"/>
      <c r="AR1048" s="175"/>
    </row>
    <row r="1049" spans="1:44" s="177" customFormat="1" ht="51" customHeight="1" x14ac:dyDescent="0.3">
      <c r="A1049" s="174" t="s">
        <v>0</v>
      </c>
      <c r="B1049" s="174" t="e">
        <f>VLOOKUP(#REF!,[1]Dpto!$G$2:$I$1125,2,FALSE)</f>
        <v>#REF!</v>
      </c>
      <c r="C1049" s="174" t="e">
        <f>VLOOKUP(X1049,[1]Proyectos!$B$2:$D$3,3,FALSE)</f>
        <v>#N/A</v>
      </c>
      <c r="D1049" s="174" t="e">
        <f>VLOOKUP(#REF!,[1]Proyectos!$D$6:$E$9,2,FALSE)</f>
        <v>#REF!</v>
      </c>
      <c r="E1049" s="174" t="e">
        <f>VLOOKUP(#REF!,[1]Proyectos!$B$12:$C$22,2,FALSE)</f>
        <v>#REF!</v>
      </c>
      <c r="F1049" s="174" t="e">
        <f>VLOOKUP(AC1049,[1]Indi!$B$9:$C$36,2,FALSE)</f>
        <v>#N/A</v>
      </c>
      <c r="G1049" s="174" t="str">
        <f>+IFERROR(IF(D1049="MISIONAL",VLOOKUP(#REF!,[1]Actividades!$B$12:$C$25,2,FALSE),IF(D1049="TASAS",VLOOKUP(#REF!,[1]Actividades!$B$26:$C$34,2,FALSE),IF(D1049="MIPG",VLOOKUP(#REF!,[1]Actividades!$B$35:$C$41,2,FALSE),IF(D1049="INFRA",VLOOKUP(#REF!,[1]Actividades!$B$42:$C$44,2,FALSE),"")))),"")</f>
        <v/>
      </c>
      <c r="H1049" s="175"/>
      <c r="I1049" s="175"/>
      <c r="J1049" s="175"/>
      <c r="K1049" s="175"/>
      <c r="L1049" s="175"/>
      <c r="M1049" s="175"/>
      <c r="N1049" s="175"/>
      <c r="O1049" s="184"/>
      <c r="P1049" s="175"/>
      <c r="Q1049" s="178"/>
      <c r="R1049" s="227"/>
      <c r="S1049" s="228"/>
      <c r="T1049" s="228"/>
      <c r="U1049" s="175"/>
      <c r="V1049" s="179">
        <v>28924256839</v>
      </c>
      <c r="W1049" s="180">
        <f>+V1049-V1050</f>
        <v>-1610133</v>
      </c>
      <c r="X1049" s="221"/>
      <c r="Y1049" s="175"/>
      <c r="Z1049" s="175"/>
      <c r="AA1049" s="181"/>
      <c r="AB1049" s="175"/>
      <c r="AC1049" s="175"/>
      <c r="AD1049" s="175"/>
      <c r="AE1049" s="175"/>
      <c r="AF1049" s="175"/>
      <c r="AG1049" s="175"/>
      <c r="AH1049" s="175"/>
      <c r="AI1049" s="175"/>
      <c r="AJ1049" s="175"/>
      <c r="AK1049" s="175"/>
      <c r="AL1049" s="175"/>
      <c r="AM1049" s="175"/>
      <c r="AN1049" s="175"/>
      <c r="AO1049" s="175"/>
      <c r="AP1049" s="175"/>
      <c r="AQ1049" s="175"/>
      <c r="AR1049" s="175"/>
    </row>
    <row r="1050" spans="1:44" s="177" customFormat="1" ht="51" customHeight="1" x14ac:dyDescent="0.3">
      <c r="A1050" s="174" t="s">
        <v>0</v>
      </c>
      <c r="B1050" s="174" t="e">
        <f>VLOOKUP(#REF!,[1]Dpto!$G$2:$I$1125,2,FALSE)</f>
        <v>#REF!</v>
      </c>
      <c r="C1050" s="174" t="e">
        <f>VLOOKUP(X1050,[1]Proyectos!$B$2:$D$3,3,FALSE)</f>
        <v>#N/A</v>
      </c>
      <c r="D1050" s="174" t="e">
        <f>VLOOKUP(#REF!,[1]Proyectos!$D$6:$E$9,2,FALSE)</f>
        <v>#REF!</v>
      </c>
      <c r="E1050" s="174" t="e">
        <f>VLOOKUP(#REF!,[1]Proyectos!$B$12:$C$22,2,FALSE)</f>
        <v>#REF!</v>
      </c>
      <c r="F1050" s="174" t="e">
        <f>VLOOKUP(AC1050,[1]Indi!$B$9:$C$36,2,FALSE)</f>
        <v>#N/A</v>
      </c>
      <c r="G1050" s="174" t="str">
        <f>+IFERROR(IF(D1050="MISIONAL",VLOOKUP(#REF!,[1]Actividades!$B$12:$C$25,2,FALSE),IF(D1050="TASAS",VLOOKUP(#REF!,[1]Actividades!$B$26:$C$34,2,FALSE),IF(D1050="MIPG",VLOOKUP(#REF!,[1]Actividades!$B$35:$C$41,2,FALSE),IF(D1050="INFRA",VLOOKUP(#REF!,[1]Actividades!$B$42:$C$44,2,FALSE),"")))),"")</f>
        <v/>
      </c>
      <c r="H1050" s="175"/>
      <c r="I1050" s="175"/>
      <c r="J1050" s="175"/>
      <c r="K1050" s="175"/>
      <c r="L1050" s="175"/>
      <c r="M1050" s="175"/>
      <c r="N1050" s="175"/>
      <c r="O1050" s="184"/>
      <c r="P1050" s="175"/>
      <c r="Q1050" s="178"/>
      <c r="R1050" s="175"/>
      <c r="S1050" s="175"/>
      <c r="T1050" s="175"/>
      <c r="U1050" s="175"/>
      <c r="V1050" s="179">
        <v>28925866972</v>
      </c>
      <c r="W1050" s="180"/>
      <c r="X1050" s="175"/>
      <c r="Y1050" s="175"/>
      <c r="Z1050" s="175"/>
      <c r="AA1050" s="181"/>
      <c r="AB1050" s="175"/>
      <c r="AC1050" s="175"/>
      <c r="AD1050" s="175"/>
      <c r="AE1050" s="175"/>
      <c r="AF1050" s="175"/>
      <c r="AG1050" s="175"/>
      <c r="AH1050" s="175"/>
      <c r="AI1050" s="175"/>
      <c r="AJ1050" s="175"/>
      <c r="AK1050" s="175"/>
      <c r="AL1050" s="175"/>
      <c r="AM1050" s="175"/>
      <c r="AN1050" s="175"/>
      <c r="AO1050" s="175"/>
      <c r="AP1050" s="175"/>
      <c r="AQ1050" s="175"/>
      <c r="AR1050" s="175"/>
    </row>
    <row r="1051" spans="1:44" s="177" customFormat="1" ht="51" customHeight="1" x14ac:dyDescent="0.3">
      <c r="A1051" s="174" t="s">
        <v>0</v>
      </c>
      <c r="B1051" s="174" t="e">
        <f>VLOOKUP(#REF!,[1]Dpto!$G$2:$I$1125,2,FALSE)</f>
        <v>#REF!</v>
      </c>
      <c r="C1051" s="174" t="e">
        <f>VLOOKUP(X1051,[1]Proyectos!$B$2:$D$3,3,FALSE)</f>
        <v>#N/A</v>
      </c>
      <c r="D1051" s="174" t="e">
        <f>VLOOKUP(#REF!,[1]Proyectos!$D$6:$E$9,2,FALSE)</f>
        <v>#REF!</v>
      </c>
      <c r="E1051" s="174" t="e">
        <f>VLOOKUP(#REF!,[1]Proyectos!$B$12:$C$22,2,FALSE)</f>
        <v>#REF!</v>
      </c>
      <c r="F1051" s="174" t="e">
        <f>VLOOKUP(AC1051,[1]Indi!$B$9:$C$36,2,FALSE)</f>
        <v>#N/A</v>
      </c>
      <c r="G1051" s="174" t="str">
        <f>+IFERROR(IF(D1051="MISIONAL",VLOOKUP(#REF!,[1]Actividades!$B$12:$C$25,2,FALSE),IF(D1051="TASAS",VLOOKUP(#REF!,[1]Actividades!$B$26:$C$34,2,FALSE),IF(D1051="MIPG",VLOOKUP(#REF!,[1]Actividades!$B$35:$C$41,2,FALSE),IF(D1051="INFRA",VLOOKUP(#REF!,[1]Actividades!$B$42:$C$44,2,FALSE),"")))),"")</f>
        <v/>
      </c>
      <c r="H1051" s="175"/>
      <c r="I1051" s="175"/>
      <c r="J1051" s="175"/>
      <c r="K1051" s="175"/>
      <c r="L1051" s="175"/>
      <c r="M1051" s="175"/>
      <c r="N1051" s="175"/>
      <c r="O1051" s="184"/>
      <c r="P1051" s="175"/>
      <c r="Q1051" s="178"/>
      <c r="R1051" s="175"/>
      <c r="S1051" s="175"/>
      <c r="T1051" s="175"/>
      <c r="U1051" s="175"/>
      <c r="V1051" s="179"/>
      <c r="W1051" s="180"/>
      <c r="X1051" s="175"/>
      <c r="Y1051" s="175"/>
      <c r="Z1051" s="175"/>
      <c r="AA1051" s="181"/>
      <c r="AB1051" s="175"/>
      <c r="AC1051" s="175"/>
      <c r="AD1051" s="175"/>
      <c r="AE1051" s="175"/>
      <c r="AF1051" s="175"/>
      <c r="AG1051" s="175"/>
      <c r="AH1051" s="175"/>
      <c r="AI1051" s="175"/>
      <c r="AJ1051" s="175"/>
      <c r="AK1051" s="175"/>
      <c r="AL1051" s="175"/>
      <c r="AM1051" s="175"/>
      <c r="AN1051" s="175"/>
      <c r="AO1051" s="175"/>
      <c r="AP1051" s="175"/>
      <c r="AQ1051" s="175"/>
      <c r="AR1051" s="175"/>
    </row>
    <row r="1052" spans="1:44" s="177" customFormat="1" ht="51" customHeight="1" x14ac:dyDescent="0.3">
      <c r="A1052" s="174" t="s">
        <v>0</v>
      </c>
      <c r="B1052" s="174" t="e">
        <f>VLOOKUP(#REF!,[1]Dpto!$G$2:$I$1125,2,FALSE)</f>
        <v>#REF!</v>
      </c>
      <c r="C1052" s="174" t="e">
        <f>VLOOKUP(X1052,[1]Proyectos!$B$2:$D$3,3,FALSE)</f>
        <v>#N/A</v>
      </c>
      <c r="D1052" s="174" t="e">
        <f>VLOOKUP(#REF!,[1]Proyectos!$D$6:$E$9,2,FALSE)</f>
        <v>#REF!</v>
      </c>
      <c r="E1052" s="174" t="e">
        <f>VLOOKUP(#REF!,[1]Proyectos!$B$12:$C$22,2,FALSE)</f>
        <v>#REF!</v>
      </c>
      <c r="F1052" s="174" t="e">
        <f>VLOOKUP(AC1052,[1]Indi!$B$9:$C$36,2,FALSE)</f>
        <v>#N/A</v>
      </c>
      <c r="G1052" s="174" t="str">
        <f>+IFERROR(IF(D1052="MISIONAL",VLOOKUP(#REF!,[1]Actividades!$B$12:$C$25,2,FALSE),IF(D1052="TASAS",VLOOKUP(#REF!,[1]Actividades!$B$26:$C$34,2,FALSE),IF(D1052="MIPG",VLOOKUP(#REF!,[1]Actividades!$B$35:$C$41,2,FALSE),IF(D1052="INFRA",VLOOKUP(#REF!,[1]Actividades!$B$42:$C$44,2,FALSE),"")))),"")</f>
        <v/>
      </c>
      <c r="H1052" s="175"/>
      <c r="I1052" s="175"/>
      <c r="J1052" s="175"/>
      <c r="K1052" s="175"/>
      <c r="L1052" s="175"/>
      <c r="M1052" s="175"/>
      <c r="N1052" s="175"/>
      <c r="O1052" s="184"/>
      <c r="P1052" s="175"/>
      <c r="Q1052" s="178"/>
      <c r="R1052" s="175"/>
      <c r="S1052" s="175"/>
      <c r="T1052" s="175"/>
      <c r="U1052" s="175"/>
      <c r="V1052" s="179"/>
      <c r="W1052" s="180"/>
      <c r="X1052" s="175"/>
      <c r="Y1052" s="175"/>
      <c r="Z1052" s="175"/>
      <c r="AA1052" s="181"/>
      <c r="AB1052" s="175"/>
      <c r="AC1052" s="175"/>
      <c r="AD1052" s="175"/>
      <c r="AE1052" s="175"/>
      <c r="AF1052" s="175"/>
      <c r="AG1052" s="175"/>
      <c r="AH1052" s="175"/>
      <c r="AI1052" s="175"/>
      <c r="AJ1052" s="175"/>
      <c r="AK1052" s="175"/>
      <c r="AL1052" s="175"/>
      <c r="AM1052" s="175"/>
      <c r="AN1052" s="175"/>
      <c r="AO1052" s="175"/>
      <c r="AP1052" s="175"/>
      <c r="AQ1052" s="175"/>
      <c r="AR1052" s="175"/>
    </row>
    <row r="1053" spans="1:44" s="177" customFormat="1" ht="51" customHeight="1" x14ac:dyDescent="0.3">
      <c r="A1053" s="174"/>
      <c r="B1053" s="174"/>
      <c r="C1053" s="174"/>
      <c r="D1053" s="174"/>
      <c r="E1053" s="174"/>
      <c r="F1053" s="174"/>
      <c r="G1053" s="174"/>
      <c r="H1053" s="175"/>
      <c r="I1053" s="175"/>
      <c r="J1053" s="175"/>
      <c r="K1053" s="175"/>
      <c r="L1053" s="175"/>
      <c r="M1053" s="175"/>
      <c r="N1053" s="175"/>
      <c r="O1053" s="184"/>
      <c r="P1053" s="175"/>
      <c r="Q1053" s="178"/>
      <c r="R1053" s="175"/>
      <c r="S1053" s="175"/>
      <c r="T1053" s="175"/>
      <c r="U1053" s="175"/>
      <c r="V1053" s="179"/>
      <c r="W1053" s="180"/>
      <c r="X1053" s="175"/>
      <c r="Y1053" s="175"/>
      <c r="Z1053" s="175"/>
      <c r="AA1053" s="181"/>
      <c r="AB1053" s="175"/>
      <c r="AC1053" s="175"/>
      <c r="AD1053" s="175"/>
      <c r="AE1053" s="175"/>
      <c r="AF1053" s="175"/>
      <c r="AG1053" s="175"/>
      <c r="AH1053" s="175"/>
      <c r="AI1053" s="175"/>
      <c r="AJ1053" s="175"/>
      <c r="AK1053" s="175"/>
      <c r="AL1053" s="175"/>
      <c r="AM1053" s="175"/>
      <c r="AN1053" s="175"/>
      <c r="AO1053" s="175"/>
      <c r="AP1053" s="175"/>
      <c r="AQ1053" s="175"/>
      <c r="AR1053" s="175"/>
    </row>
    <row r="1054" spans="1:44" x14ac:dyDescent="0.3">
      <c r="AE1054" s="3"/>
      <c r="AF1054" s="3"/>
      <c r="AG1054" s="3"/>
      <c r="AH1054" s="3"/>
      <c r="AI1054" s="3"/>
      <c r="AJ1054" s="3"/>
      <c r="AK1054" s="3"/>
      <c r="AL1054" s="3"/>
      <c r="AM1054" s="3"/>
      <c r="AN1054" s="3"/>
      <c r="AO1054" s="3"/>
      <c r="AP1054" s="3"/>
      <c r="AQ1054" s="3"/>
      <c r="AR1054" s="3"/>
    </row>
    <row r="1055" spans="1:44" ht="15" customHeight="1" x14ac:dyDescent="0.3">
      <c r="T1055" s="164"/>
      <c r="AE1055" s="3"/>
      <c r="AF1055" s="3"/>
      <c r="AG1055" s="3"/>
      <c r="AH1055" s="3"/>
      <c r="AI1055" s="3"/>
      <c r="AJ1055" s="3"/>
      <c r="AK1055" s="3"/>
      <c r="AL1055" s="3"/>
      <c r="AM1055" s="3"/>
      <c r="AN1055" s="3"/>
      <c r="AO1055" s="3"/>
      <c r="AP1055" s="3"/>
      <c r="AQ1055" s="3"/>
      <c r="AR1055" s="3"/>
    </row>
    <row r="1056" spans="1:44" ht="15" customHeight="1" x14ac:dyDescent="0.3">
      <c r="R1056" s="8"/>
      <c r="AE1056" s="3"/>
      <c r="AF1056" s="3"/>
      <c r="AG1056" s="3"/>
      <c r="AH1056" s="3"/>
      <c r="AI1056" s="3"/>
      <c r="AJ1056" s="3"/>
      <c r="AK1056" s="3"/>
      <c r="AL1056" s="3"/>
      <c r="AM1056" s="3"/>
      <c r="AN1056" s="3"/>
      <c r="AO1056" s="3"/>
      <c r="AP1056" s="3"/>
      <c r="AQ1056" s="3"/>
      <c r="AR1056" s="3"/>
    </row>
    <row r="1057" spans="10:44" ht="15" customHeight="1" x14ac:dyDescent="0.3">
      <c r="P1057" s="165"/>
      <c r="U1057" s="164"/>
      <c r="AE1057" s="3"/>
      <c r="AF1057" s="3"/>
      <c r="AG1057" s="3"/>
      <c r="AH1057" s="3"/>
      <c r="AI1057" s="3"/>
      <c r="AJ1057" s="3"/>
      <c r="AK1057" s="3"/>
      <c r="AL1057" s="3"/>
      <c r="AM1057" s="3"/>
      <c r="AN1057" s="3"/>
      <c r="AO1057" s="3"/>
      <c r="AP1057" s="3"/>
      <c r="AQ1057" s="3"/>
      <c r="AR1057" s="3"/>
    </row>
    <row r="1058" spans="10:44" ht="15" customHeight="1" x14ac:dyDescent="0.3">
      <c r="K1058" s="166"/>
      <c r="L1058" s="166"/>
      <c r="S1058" s="167"/>
      <c r="AE1058" s="3"/>
      <c r="AF1058" s="3"/>
      <c r="AG1058" s="3"/>
      <c r="AH1058" s="3"/>
      <c r="AI1058" s="3"/>
      <c r="AJ1058" s="3"/>
      <c r="AK1058" s="3"/>
      <c r="AL1058" s="3"/>
      <c r="AM1058" s="3"/>
      <c r="AN1058" s="3"/>
      <c r="AO1058" s="3"/>
      <c r="AP1058" s="3"/>
      <c r="AQ1058" s="3"/>
      <c r="AR1058" s="3"/>
    </row>
    <row r="1059" spans="10:44" x14ac:dyDescent="0.3">
      <c r="AE1059" s="3"/>
      <c r="AF1059" s="3"/>
      <c r="AG1059" s="3"/>
      <c r="AH1059" s="3"/>
      <c r="AI1059" s="3"/>
      <c r="AJ1059" s="3"/>
      <c r="AK1059" s="3"/>
      <c r="AL1059" s="3"/>
      <c r="AM1059" s="3"/>
      <c r="AN1059" s="3"/>
      <c r="AO1059" s="3"/>
      <c r="AP1059" s="3"/>
      <c r="AQ1059" s="3"/>
      <c r="AR1059" s="3"/>
    </row>
    <row r="1060" spans="10:44" ht="15" customHeight="1" x14ac:dyDescent="0.3">
      <c r="P1060" s="168"/>
      <c r="AE1060" s="3"/>
      <c r="AF1060" s="3"/>
      <c r="AG1060" s="3"/>
      <c r="AH1060" s="3"/>
      <c r="AI1060" s="3"/>
      <c r="AJ1060" s="3"/>
      <c r="AK1060" s="3"/>
      <c r="AL1060" s="3"/>
      <c r="AM1060" s="3"/>
      <c r="AN1060" s="3"/>
      <c r="AO1060" s="3"/>
      <c r="AP1060" s="3"/>
      <c r="AQ1060" s="3"/>
      <c r="AR1060" s="3"/>
    </row>
    <row r="1061" spans="10:44" ht="15" customHeight="1" x14ac:dyDescent="0.3">
      <c r="J1061" s="168"/>
      <c r="K1061" s="166"/>
      <c r="L1061" s="169"/>
      <c r="O1061" s="185"/>
      <c r="P1061" s="170"/>
      <c r="AE1061" s="3"/>
      <c r="AF1061" s="3"/>
      <c r="AG1061" s="3"/>
      <c r="AH1061" s="3"/>
      <c r="AI1061" s="3"/>
      <c r="AJ1061" s="3"/>
      <c r="AK1061" s="3"/>
      <c r="AL1061" s="3"/>
      <c r="AM1061" s="3"/>
      <c r="AN1061" s="3"/>
      <c r="AO1061" s="3"/>
      <c r="AP1061" s="3"/>
      <c r="AQ1061" s="3"/>
      <c r="AR1061" s="3"/>
    </row>
    <row r="1062" spans="10:44" ht="15" customHeight="1" x14ac:dyDescent="0.3">
      <c r="M1062" s="171"/>
      <c r="R1062" s="164"/>
      <c r="AE1062" s="3"/>
      <c r="AF1062" s="3"/>
      <c r="AG1062" s="3"/>
      <c r="AH1062" s="3"/>
      <c r="AI1062" s="3"/>
      <c r="AJ1062" s="3"/>
      <c r="AK1062" s="3"/>
      <c r="AL1062" s="3"/>
      <c r="AM1062" s="3"/>
      <c r="AN1062" s="3"/>
      <c r="AO1062" s="3"/>
      <c r="AP1062" s="3"/>
      <c r="AQ1062" s="3"/>
      <c r="AR1062" s="3"/>
    </row>
    <row r="1063" spans="10:44" ht="15" customHeight="1" x14ac:dyDescent="0.3">
      <c r="K1063" s="166"/>
      <c r="AE1063" s="3"/>
      <c r="AF1063" s="3"/>
      <c r="AG1063" s="3"/>
      <c r="AH1063" s="3"/>
      <c r="AI1063" s="3"/>
      <c r="AJ1063" s="3"/>
      <c r="AK1063" s="3"/>
      <c r="AL1063" s="3"/>
      <c r="AM1063" s="3"/>
      <c r="AN1063" s="3"/>
      <c r="AO1063" s="3"/>
      <c r="AP1063" s="3"/>
      <c r="AQ1063" s="3"/>
      <c r="AR1063" s="3"/>
    </row>
    <row r="1064" spans="10:44" ht="15" customHeight="1" x14ac:dyDescent="0.3">
      <c r="R1064" s="164"/>
      <c r="AE1064" s="3"/>
      <c r="AF1064" s="3"/>
      <c r="AG1064" s="3"/>
      <c r="AH1064" s="3"/>
      <c r="AI1064" s="3"/>
      <c r="AJ1064" s="3"/>
      <c r="AK1064" s="3"/>
      <c r="AL1064" s="3"/>
      <c r="AM1064" s="3"/>
      <c r="AN1064" s="3"/>
      <c r="AO1064" s="3"/>
      <c r="AP1064" s="3"/>
      <c r="AQ1064" s="3"/>
      <c r="AR1064" s="3"/>
    </row>
    <row r="1065" spans="10:44" ht="15" customHeight="1" x14ac:dyDescent="0.3">
      <c r="AE1065" s="3"/>
      <c r="AF1065" s="3"/>
      <c r="AG1065" s="3"/>
      <c r="AH1065" s="3"/>
      <c r="AI1065" s="3"/>
      <c r="AJ1065" s="3"/>
      <c r="AK1065" s="3"/>
      <c r="AL1065" s="3"/>
      <c r="AM1065" s="3"/>
      <c r="AN1065" s="3"/>
      <c r="AO1065" s="3"/>
      <c r="AP1065" s="3"/>
      <c r="AQ1065" s="3"/>
      <c r="AR1065" s="3"/>
    </row>
    <row r="1066" spans="10:44" ht="15" customHeight="1" x14ac:dyDescent="0.3">
      <c r="K1066" s="168"/>
      <c r="L1066" s="172"/>
      <c r="M1066" s="173"/>
      <c r="AE1066" s="3"/>
      <c r="AF1066" s="3"/>
      <c r="AG1066" s="3"/>
      <c r="AH1066" s="3"/>
      <c r="AI1066" s="3"/>
      <c r="AJ1066" s="3"/>
      <c r="AK1066" s="3"/>
      <c r="AL1066" s="3"/>
      <c r="AM1066" s="3"/>
      <c r="AN1066" s="3"/>
      <c r="AO1066" s="3"/>
      <c r="AP1066" s="3"/>
      <c r="AQ1066" s="3"/>
      <c r="AR1066" s="3"/>
    </row>
    <row r="1067" spans="10:44" ht="15" customHeight="1" x14ac:dyDescent="0.3">
      <c r="K1067" s="168"/>
      <c r="L1067" s="165"/>
      <c r="AE1067" s="3"/>
      <c r="AF1067" s="3"/>
      <c r="AG1067" s="3"/>
      <c r="AH1067" s="3"/>
      <c r="AI1067" s="3"/>
      <c r="AJ1067" s="3"/>
      <c r="AK1067" s="3"/>
      <c r="AL1067" s="3"/>
      <c r="AM1067" s="3"/>
      <c r="AN1067" s="3"/>
      <c r="AO1067" s="3"/>
      <c r="AP1067" s="3"/>
      <c r="AQ1067" s="3"/>
      <c r="AR1067" s="3"/>
    </row>
    <row r="1068" spans="10:44" ht="15" customHeight="1" x14ac:dyDescent="0.3"/>
    <row r="1069" spans="10:44" ht="15" customHeight="1" x14ac:dyDescent="0.3">
      <c r="L1069" s="165"/>
    </row>
    <row r="1072" spans="10:44" ht="15" customHeight="1" x14ac:dyDescent="0.3">
      <c r="O1072" s="186"/>
      <c r="P1072" s="166"/>
    </row>
    <row r="1073" spans="16:16" ht="15" customHeight="1" x14ac:dyDescent="0.3">
      <c r="P1073" s="168"/>
    </row>
  </sheetData>
  <autoFilter ref="I5:AD1050" xr:uid="{D5225DAE-44AC-48BF-8D77-F79BA1EA740F}"/>
  <mergeCells count="3">
    <mergeCell ref="I2:L2"/>
    <mergeCell ref="M2:Q2"/>
    <mergeCell ref="X2:AC2"/>
  </mergeCells>
  <phoneticPr fontId="12" type="noConversion"/>
  <dataValidations count="6">
    <dataValidation type="list" allowBlank="1" showErrorMessage="1" sqref="P29 P681:P682 M681:M682" xr:uid="{99FD6E71-466B-084C-BD60-B3AF6A033BD6}">
      <formula1>INDIRECT(L29)</formula1>
    </dataValidation>
    <dataValidation type="list" allowBlank="1" showInputMessage="1" showErrorMessage="1" sqref="P6:P11 M500 P47:P49 M823:N824" xr:uid="{92C65D25-92AA-CC41-8FAB-9876AFF3827B}">
      <formula1>INDIRECT(L6)</formula1>
    </dataValidation>
    <dataValidation type="decimal" operator="greaterThanOrEqual" allowBlank="1" showErrorMessage="1" sqref="Q1:W1 Q3:W4 Q5" xr:uid="{A30131EA-E71A-8E43-A801-33A2CFF4D3CD}">
      <formula1>0</formula1>
    </dataValidation>
    <dataValidation type="list" allowBlank="1" showInputMessage="1" showErrorMessage="1" sqref="AC6:AC11 AC34" xr:uid="{7B63AA36-B7DA-204B-8FD1-8E7FF167DB44}">
      <formula1>INDIRECT(#REF!)</formula1>
    </dataValidation>
    <dataValidation type="list" allowBlank="1" showErrorMessage="1" sqref="AC35 AC681:AC682 AC12" xr:uid="{B68BB752-0AC4-3641-8DBA-BFAA96461B91}">
      <formula1>INDIRECT(#REF!)</formula1>
    </dataValidation>
    <dataValidation type="list" allowBlank="1" showErrorMessage="1" sqref="X6:X1035 X1037:X1046" xr:uid="{52EA7815-EB46-8F4E-B82B-8AF815C3C46A}">
      <formula1>PROGRAMA</formula1>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F7C2A-82AF-4678-ACC9-4F0D6EACCFCE}">
  <dimension ref="A2:G1014"/>
  <sheetViews>
    <sheetView topLeftCell="A1007" workbookViewId="0">
      <selection activeCell="G2" sqref="G2:G1014"/>
    </sheetView>
  </sheetViews>
  <sheetFormatPr baseColWidth="10" defaultRowHeight="14.4" x14ac:dyDescent="0.3"/>
  <cols>
    <col min="1" max="1" width="27.44140625" customWidth="1"/>
    <col min="7" max="7" width="24.44140625" bestFit="1" customWidth="1"/>
  </cols>
  <sheetData>
    <row r="2" spans="1:7" x14ac:dyDescent="0.3">
      <c r="A2" s="7" t="s">
        <v>1504</v>
      </c>
      <c r="B2">
        <v>3202008</v>
      </c>
      <c r="C2">
        <v>15</v>
      </c>
      <c r="D2">
        <v>11</v>
      </c>
      <c r="E2" t="s">
        <v>1505</v>
      </c>
      <c r="F2">
        <v>2</v>
      </c>
      <c r="G2" t="str">
        <f>+A2&amp;"-"&amp;B2&amp;"-"&amp;C2&amp;"-"&amp;D2&amp;"-"&amp;E2&amp;"-"&amp;F2</f>
        <v>SC30-3202008-15-11-GEN-2</v>
      </c>
    </row>
    <row r="3" spans="1:7" x14ac:dyDescent="0.3">
      <c r="A3" s="7" t="s">
        <v>1504</v>
      </c>
      <c r="B3">
        <v>3202010</v>
      </c>
      <c r="C3">
        <v>24</v>
      </c>
      <c r="D3">
        <v>20</v>
      </c>
      <c r="E3" t="s">
        <v>1505</v>
      </c>
      <c r="F3">
        <v>2</v>
      </c>
      <c r="G3" t="str">
        <f t="shared" ref="G3:G66" si="0">+A3&amp;"-"&amp;B3&amp;"-"&amp;C3&amp;"-"&amp;D3&amp;"-"&amp;E3&amp;"-"&amp;F3</f>
        <v>SC30-3202010-24-20-GEN-2</v>
      </c>
    </row>
    <row r="4" spans="1:7" x14ac:dyDescent="0.3">
      <c r="A4" s="7" t="s">
        <v>1504</v>
      </c>
      <c r="B4">
        <v>3202010</v>
      </c>
      <c r="C4">
        <v>25</v>
      </c>
      <c r="D4">
        <v>11</v>
      </c>
      <c r="E4" t="s">
        <v>1505</v>
      </c>
      <c r="F4">
        <v>2</v>
      </c>
      <c r="G4" t="str">
        <f t="shared" si="0"/>
        <v>SC30-3202010-25-11-GEN-2</v>
      </c>
    </row>
    <row r="5" spans="1:7" x14ac:dyDescent="0.3">
      <c r="A5" s="7" t="s">
        <v>1504</v>
      </c>
      <c r="B5">
        <v>3202053</v>
      </c>
      <c r="C5">
        <v>29</v>
      </c>
      <c r="D5">
        <v>11</v>
      </c>
      <c r="E5" t="s">
        <v>1505</v>
      </c>
      <c r="F5">
        <v>2</v>
      </c>
      <c r="G5" t="str">
        <f t="shared" si="0"/>
        <v>SC30-3202053-29-11-GEN-2</v>
      </c>
    </row>
    <row r="6" spans="1:7" x14ac:dyDescent="0.3">
      <c r="A6" s="7" t="s">
        <v>1504</v>
      </c>
      <c r="B6">
        <v>3202053</v>
      </c>
      <c r="C6">
        <v>30</v>
      </c>
      <c r="D6">
        <v>11</v>
      </c>
      <c r="E6" t="s">
        <v>1505</v>
      </c>
      <c r="F6">
        <v>2</v>
      </c>
      <c r="G6" t="str">
        <f t="shared" si="0"/>
        <v>SC30-3202053-30-11-GEN-2</v>
      </c>
    </row>
    <row r="7" spans="1:7" x14ac:dyDescent="0.3">
      <c r="A7" s="7" t="s">
        <v>1506</v>
      </c>
      <c r="B7">
        <v>3202008</v>
      </c>
      <c r="C7">
        <v>15</v>
      </c>
      <c r="D7">
        <v>11</v>
      </c>
      <c r="E7" t="s">
        <v>1505</v>
      </c>
      <c r="F7">
        <v>2</v>
      </c>
      <c r="G7" t="str">
        <f t="shared" si="0"/>
        <v>SC20-3202008-15-11-GEN-2</v>
      </c>
    </row>
    <row r="8" spans="1:7" x14ac:dyDescent="0.3">
      <c r="A8" s="7" t="s">
        <v>1506</v>
      </c>
      <c r="B8">
        <v>3202008</v>
      </c>
      <c r="C8">
        <v>15</v>
      </c>
      <c r="D8">
        <v>11</v>
      </c>
      <c r="E8" t="s">
        <v>1507</v>
      </c>
      <c r="F8">
        <v>2</v>
      </c>
      <c r="G8" t="str">
        <f t="shared" si="0"/>
        <v>SC20-3202008-15-11-HEC-2</v>
      </c>
    </row>
    <row r="9" spans="1:7" x14ac:dyDescent="0.3">
      <c r="A9" s="7" t="s">
        <v>1506</v>
      </c>
      <c r="B9">
        <v>3202053</v>
      </c>
      <c r="C9">
        <v>27</v>
      </c>
      <c r="D9">
        <v>11</v>
      </c>
      <c r="E9" t="s">
        <v>1505</v>
      </c>
      <c r="F9">
        <v>2</v>
      </c>
      <c r="G9" t="str">
        <f t="shared" si="0"/>
        <v>SC20-3202053-27-11-GEN-2</v>
      </c>
    </row>
    <row r="10" spans="1:7" x14ac:dyDescent="0.3">
      <c r="A10" s="7" t="s">
        <v>1508</v>
      </c>
      <c r="B10">
        <v>3202008</v>
      </c>
      <c r="C10">
        <v>9</v>
      </c>
      <c r="D10">
        <v>11</v>
      </c>
      <c r="E10" t="s">
        <v>1505</v>
      </c>
      <c r="F10">
        <v>2</v>
      </c>
      <c r="G10" t="str">
        <f t="shared" si="0"/>
        <v>SC21-3202008-9-11-GEN-2</v>
      </c>
    </row>
    <row r="11" spans="1:7" x14ac:dyDescent="0.3">
      <c r="A11" s="7" t="s">
        <v>1508</v>
      </c>
      <c r="B11">
        <v>3202032</v>
      </c>
      <c r="C11">
        <v>1</v>
      </c>
      <c r="D11">
        <v>11</v>
      </c>
      <c r="E11" t="s">
        <v>1505</v>
      </c>
      <c r="F11">
        <v>2</v>
      </c>
      <c r="G11" t="str">
        <f t="shared" si="0"/>
        <v>SC21-3202032-1-11-GEN-2</v>
      </c>
    </row>
    <row r="12" spans="1:7" x14ac:dyDescent="0.3">
      <c r="A12" s="7" t="s">
        <v>1509</v>
      </c>
      <c r="B12">
        <v>3202008</v>
      </c>
      <c r="C12">
        <v>15</v>
      </c>
      <c r="D12">
        <v>11</v>
      </c>
      <c r="E12" t="s">
        <v>1505</v>
      </c>
      <c r="F12">
        <v>2</v>
      </c>
      <c r="G12" t="str">
        <f t="shared" si="0"/>
        <v>SC22-3202008-15-11-GEN-2</v>
      </c>
    </row>
    <row r="13" spans="1:7" x14ac:dyDescent="0.3">
      <c r="A13" s="7" t="s">
        <v>1509</v>
      </c>
      <c r="B13">
        <v>3202011</v>
      </c>
      <c r="C13">
        <v>20</v>
      </c>
      <c r="D13">
        <v>11</v>
      </c>
      <c r="E13" t="s">
        <v>1505</v>
      </c>
      <c r="F13">
        <v>2</v>
      </c>
      <c r="G13" t="str">
        <f t="shared" si="0"/>
        <v>SC22-3202011-20-11-GEN-2</v>
      </c>
    </row>
    <row r="14" spans="1:7" x14ac:dyDescent="0.3">
      <c r="A14" s="7" t="s">
        <v>1509</v>
      </c>
      <c r="B14">
        <v>3202018</v>
      </c>
      <c r="C14">
        <v>3</v>
      </c>
      <c r="D14">
        <v>11</v>
      </c>
      <c r="E14" t="s">
        <v>1505</v>
      </c>
      <c r="F14">
        <v>2</v>
      </c>
      <c r="G14" t="str">
        <f t="shared" si="0"/>
        <v>SC22-3202018-3-11-GEN-2</v>
      </c>
    </row>
    <row r="15" spans="1:7" x14ac:dyDescent="0.3">
      <c r="A15" s="7" t="s">
        <v>1509</v>
      </c>
      <c r="B15">
        <v>3202018</v>
      </c>
      <c r="C15">
        <v>3</v>
      </c>
      <c r="D15">
        <v>11</v>
      </c>
      <c r="E15" t="s">
        <v>1505</v>
      </c>
      <c r="F15">
        <v>3</v>
      </c>
      <c r="G15" t="str">
        <f t="shared" si="0"/>
        <v>SC22-3202018-3-11-GEN-3</v>
      </c>
    </row>
    <row r="16" spans="1:7" x14ac:dyDescent="0.3">
      <c r="A16" s="7" t="s">
        <v>1509</v>
      </c>
      <c r="B16">
        <v>3202018</v>
      </c>
      <c r="C16">
        <v>4</v>
      </c>
      <c r="D16">
        <v>11</v>
      </c>
      <c r="E16" t="s">
        <v>1505</v>
      </c>
      <c r="F16">
        <v>2</v>
      </c>
      <c r="G16" t="str">
        <f t="shared" si="0"/>
        <v>SC22-3202018-4-11-GEN-2</v>
      </c>
    </row>
    <row r="17" spans="1:7" x14ac:dyDescent="0.3">
      <c r="A17" s="7" t="s">
        <v>1510</v>
      </c>
      <c r="B17">
        <v>3202008</v>
      </c>
      <c r="C17">
        <v>10</v>
      </c>
      <c r="D17">
        <v>11</v>
      </c>
      <c r="E17" t="s">
        <v>1505</v>
      </c>
      <c r="F17">
        <v>2</v>
      </c>
      <c r="G17" t="str">
        <f t="shared" si="0"/>
        <v>SC23-3202008-10-11-GEN-2</v>
      </c>
    </row>
    <row r="18" spans="1:7" x14ac:dyDescent="0.3">
      <c r="A18" s="7" t="s">
        <v>1510</v>
      </c>
      <c r="B18">
        <v>3202008</v>
      </c>
      <c r="C18">
        <v>13</v>
      </c>
      <c r="D18">
        <v>11</v>
      </c>
      <c r="E18" t="s">
        <v>1505</v>
      </c>
      <c r="F18">
        <v>2</v>
      </c>
      <c r="G18" t="str">
        <f t="shared" si="0"/>
        <v>SC23-3202008-13-11-GEN-2</v>
      </c>
    </row>
    <row r="19" spans="1:7" x14ac:dyDescent="0.3">
      <c r="A19" s="7" t="s">
        <v>1510</v>
      </c>
      <c r="B19">
        <v>3202008</v>
      </c>
      <c r="C19">
        <v>14</v>
      </c>
      <c r="D19">
        <v>11</v>
      </c>
      <c r="E19" t="s">
        <v>1505</v>
      </c>
      <c r="F19">
        <v>2</v>
      </c>
      <c r="G19" t="str">
        <f t="shared" si="0"/>
        <v>SC23-3202008-14-11-GEN-2</v>
      </c>
    </row>
    <row r="20" spans="1:7" x14ac:dyDescent="0.3">
      <c r="A20" s="7" t="s">
        <v>1510</v>
      </c>
      <c r="B20">
        <v>3202008</v>
      </c>
      <c r="C20">
        <v>15</v>
      </c>
      <c r="D20">
        <v>11</v>
      </c>
      <c r="E20" t="s">
        <v>1507</v>
      </c>
      <c r="F20">
        <v>2</v>
      </c>
      <c r="G20" t="str">
        <f t="shared" si="0"/>
        <v>SC23-3202008-15-11-HEC-2</v>
      </c>
    </row>
    <row r="21" spans="1:7" x14ac:dyDescent="0.3">
      <c r="A21" s="7" t="s">
        <v>1510</v>
      </c>
      <c r="B21">
        <v>3202008</v>
      </c>
      <c r="C21">
        <v>9</v>
      </c>
      <c r="D21">
        <v>11</v>
      </c>
      <c r="E21" t="s">
        <v>1505</v>
      </c>
      <c r="F21">
        <v>2</v>
      </c>
      <c r="G21" t="str">
        <f t="shared" si="0"/>
        <v>SC23-3202008-9-11-GEN-2</v>
      </c>
    </row>
    <row r="22" spans="1:7" x14ac:dyDescent="0.3">
      <c r="A22" s="7" t="s">
        <v>1510</v>
      </c>
      <c r="B22">
        <v>3202038</v>
      </c>
      <c r="C22">
        <v>17</v>
      </c>
      <c r="D22">
        <v>11</v>
      </c>
      <c r="E22" t="s">
        <v>1505</v>
      </c>
      <c r="F22">
        <v>2</v>
      </c>
      <c r="G22" t="str">
        <f t="shared" si="0"/>
        <v>SC23-3202038-17-11-GEN-2</v>
      </c>
    </row>
    <row r="23" spans="1:7" x14ac:dyDescent="0.3">
      <c r="A23" s="7" t="s">
        <v>1510</v>
      </c>
      <c r="B23">
        <v>3202052</v>
      </c>
      <c r="C23">
        <v>8</v>
      </c>
      <c r="D23">
        <v>11</v>
      </c>
      <c r="E23" t="s">
        <v>1505</v>
      </c>
      <c r="F23">
        <v>2</v>
      </c>
      <c r="G23" t="str">
        <f t="shared" si="0"/>
        <v>SC23-3202052-8-11-GEN-2</v>
      </c>
    </row>
    <row r="24" spans="1:7" x14ac:dyDescent="0.3">
      <c r="A24" s="7" t="s">
        <v>1510</v>
      </c>
      <c r="B24">
        <v>3202053</v>
      </c>
      <c r="C24">
        <v>26</v>
      </c>
      <c r="D24">
        <v>11</v>
      </c>
      <c r="E24" t="s">
        <v>1505</v>
      </c>
      <c r="F24">
        <v>2</v>
      </c>
      <c r="G24" t="str">
        <f t="shared" si="0"/>
        <v>SC23-3202053-26-11-GEN-2</v>
      </c>
    </row>
    <row r="25" spans="1:7" x14ac:dyDescent="0.3">
      <c r="A25" s="7" t="s">
        <v>1510</v>
      </c>
      <c r="B25">
        <v>3202056</v>
      </c>
      <c r="C25">
        <v>6</v>
      </c>
      <c r="D25">
        <v>11</v>
      </c>
      <c r="E25" t="s">
        <v>1505</v>
      </c>
      <c r="F25">
        <v>2</v>
      </c>
      <c r="G25" t="str">
        <f t="shared" si="0"/>
        <v>SC23-3202056-6-11-GEN-2</v>
      </c>
    </row>
    <row r="26" spans="1:7" x14ac:dyDescent="0.3">
      <c r="A26" s="7" t="s">
        <v>1510</v>
      </c>
      <c r="B26">
        <v>3202060</v>
      </c>
      <c r="C26" t="s">
        <v>314</v>
      </c>
      <c r="D26">
        <v>11</v>
      </c>
      <c r="E26" t="s">
        <v>1505</v>
      </c>
      <c r="F26">
        <v>2</v>
      </c>
      <c r="G26" t="str">
        <f t="shared" si="0"/>
        <v>SC23-3202060-18_1-11-GEN-2</v>
      </c>
    </row>
    <row r="27" spans="1:7" x14ac:dyDescent="0.3">
      <c r="A27" s="7" t="s">
        <v>1510</v>
      </c>
      <c r="B27">
        <v>3202060</v>
      </c>
      <c r="C27" t="s">
        <v>316</v>
      </c>
      <c r="D27">
        <v>11</v>
      </c>
      <c r="E27" t="s">
        <v>1505</v>
      </c>
      <c r="F27">
        <v>2</v>
      </c>
      <c r="G27" t="str">
        <f t="shared" si="0"/>
        <v>SC23-3202060-19_1-11-GEN-2</v>
      </c>
    </row>
    <row r="28" spans="1:7" x14ac:dyDescent="0.3">
      <c r="A28" s="7" t="s">
        <v>1511</v>
      </c>
      <c r="B28">
        <v>3202008</v>
      </c>
      <c r="C28">
        <v>11</v>
      </c>
      <c r="D28">
        <v>11</v>
      </c>
      <c r="E28" t="s">
        <v>1505</v>
      </c>
      <c r="F28">
        <v>2</v>
      </c>
      <c r="G28" t="str">
        <f t="shared" si="0"/>
        <v>SC24-3202008-11-11-GEN-2</v>
      </c>
    </row>
    <row r="29" spans="1:7" x14ac:dyDescent="0.3">
      <c r="A29" s="7" t="s">
        <v>1511</v>
      </c>
      <c r="B29">
        <v>3202032</v>
      </c>
      <c r="C29">
        <v>1</v>
      </c>
      <c r="D29">
        <v>11</v>
      </c>
      <c r="E29" t="s">
        <v>1505</v>
      </c>
      <c r="F29">
        <v>2</v>
      </c>
      <c r="G29" t="str">
        <f t="shared" si="0"/>
        <v>SC24-3202032-1-11-GEN-2</v>
      </c>
    </row>
    <row r="30" spans="1:7" x14ac:dyDescent="0.3">
      <c r="A30" s="7" t="s">
        <v>1509</v>
      </c>
      <c r="B30">
        <v>3202011</v>
      </c>
      <c r="C30">
        <v>21</v>
      </c>
      <c r="D30">
        <v>11</v>
      </c>
      <c r="E30" t="s">
        <v>1505</v>
      </c>
      <c r="F30">
        <v>2</v>
      </c>
      <c r="G30" t="str">
        <f t="shared" si="0"/>
        <v>SC22-3202011-21-11-GEN-2</v>
      </c>
    </row>
    <row r="31" spans="1:7" x14ac:dyDescent="0.3">
      <c r="A31" s="7" t="s">
        <v>1512</v>
      </c>
      <c r="B31">
        <v>3202008</v>
      </c>
      <c r="C31">
        <v>13</v>
      </c>
      <c r="D31">
        <v>11</v>
      </c>
      <c r="E31" t="s">
        <v>1505</v>
      </c>
      <c r="F31">
        <v>2</v>
      </c>
      <c r="G31" t="str">
        <f t="shared" si="0"/>
        <v>DN00-3202008-13-11-GEN-2</v>
      </c>
    </row>
    <row r="32" spans="1:7" x14ac:dyDescent="0.3">
      <c r="A32" s="7" t="s">
        <v>1512</v>
      </c>
      <c r="B32">
        <v>3202008</v>
      </c>
      <c r="C32">
        <v>15</v>
      </c>
      <c r="D32">
        <v>11</v>
      </c>
      <c r="E32" t="s">
        <v>1505</v>
      </c>
      <c r="F32">
        <v>2</v>
      </c>
      <c r="G32" t="str">
        <f t="shared" si="0"/>
        <v>DN00-3202008-15-11-GEN-2</v>
      </c>
    </row>
    <row r="33" spans="1:7" x14ac:dyDescent="0.3">
      <c r="A33" s="7" t="s">
        <v>1512</v>
      </c>
      <c r="B33">
        <v>3202008</v>
      </c>
      <c r="C33">
        <v>15</v>
      </c>
      <c r="D33">
        <v>20</v>
      </c>
      <c r="E33" t="s">
        <v>1505</v>
      </c>
      <c r="F33">
        <v>2</v>
      </c>
      <c r="G33" t="str">
        <f t="shared" si="0"/>
        <v>DN00-3202008-15-20-GEN-2</v>
      </c>
    </row>
    <row r="34" spans="1:7" x14ac:dyDescent="0.3">
      <c r="A34" s="7" t="s">
        <v>1512</v>
      </c>
      <c r="B34">
        <v>3202008</v>
      </c>
      <c r="C34">
        <v>15</v>
      </c>
      <c r="D34">
        <v>21</v>
      </c>
      <c r="E34" t="s">
        <v>1505</v>
      </c>
      <c r="F34">
        <v>2</v>
      </c>
      <c r="G34" t="str">
        <f t="shared" si="0"/>
        <v>DN00-3202008-15-21-GEN-2</v>
      </c>
    </row>
    <row r="35" spans="1:7" x14ac:dyDescent="0.3">
      <c r="A35" s="7" t="s">
        <v>1512</v>
      </c>
      <c r="B35">
        <v>3202008</v>
      </c>
      <c r="C35">
        <v>9</v>
      </c>
      <c r="D35">
        <v>11</v>
      </c>
      <c r="E35" t="s">
        <v>1505</v>
      </c>
      <c r="F35">
        <v>2</v>
      </c>
      <c r="G35" t="str">
        <f t="shared" si="0"/>
        <v>DN00-3202008-9-11-GEN-2</v>
      </c>
    </row>
    <row r="36" spans="1:7" x14ac:dyDescent="0.3">
      <c r="A36" s="7" t="s">
        <v>1512</v>
      </c>
      <c r="B36">
        <v>3202032</v>
      </c>
      <c r="C36">
        <v>1</v>
      </c>
      <c r="D36">
        <v>11</v>
      </c>
      <c r="E36" t="s">
        <v>1505</v>
      </c>
      <c r="F36">
        <v>2</v>
      </c>
      <c r="G36" t="str">
        <f t="shared" si="0"/>
        <v>DN00-3202032-1-11-GEN-2</v>
      </c>
    </row>
    <row r="37" spans="1:7" x14ac:dyDescent="0.3">
      <c r="A37" s="7" t="s">
        <v>1512</v>
      </c>
      <c r="B37">
        <v>3202032</v>
      </c>
      <c r="C37">
        <v>2</v>
      </c>
      <c r="D37">
        <v>11</v>
      </c>
      <c r="E37" t="s">
        <v>1505</v>
      </c>
      <c r="F37">
        <v>2</v>
      </c>
      <c r="G37" t="str">
        <f t="shared" si="0"/>
        <v>DN00-3202032-2-11-GEN-2</v>
      </c>
    </row>
    <row r="38" spans="1:7" x14ac:dyDescent="0.3">
      <c r="A38" s="7" t="s">
        <v>1512</v>
      </c>
      <c r="B38">
        <v>3202053</v>
      </c>
      <c r="C38">
        <v>26</v>
      </c>
      <c r="D38">
        <v>21</v>
      </c>
      <c r="E38" t="s">
        <v>1505</v>
      </c>
      <c r="F38">
        <v>2</v>
      </c>
      <c r="G38" t="str">
        <f t="shared" si="0"/>
        <v>DN00-3202053-26-21-GEN-2</v>
      </c>
    </row>
    <row r="39" spans="1:7" x14ac:dyDescent="0.3">
      <c r="A39" s="7" t="s">
        <v>1512</v>
      </c>
      <c r="B39">
        <v>3202056</v>
      </c>
      <c r="C39">
        <v>5</v>
      </c>
      <c r="D39">
        <v>21</v>
      </c>
      <c r="E39" t="s">
        <v>1505</v>
      </c>
      <c r="F39">
        <v>2</v>
      </c>
      <c r="G39" t="str">
        <f t="shared" si="0"/>
        <v>DN00-3202056-5-21-GEN-2</v>
      </c>
    </row>
    <row r="40" spans="1:7" x14ac:dyDescent="0.3">
      <c r="A40" s="7" t="s">
        <v>1512</v>
      </c>
      <c r="B40">
        <v>3202060</v>
      </c>
      <c r="C40" t="s">
        <v>314</v>
      </c>
      <c r="D40">
        <v>11</v>
      </c>
      <c r="E40" t="s">
        <v>1505</v>
      </c>
      <c r="F40">
        <v>2</v>
      </c>
      <c r="G40" t="str">
        <f t="shared" si="0"/>
        <v>DN00-3202060-18_1-11-GEN-2</v>
      </c>
    </row>
    <row r="41" spans="1:7" x14ac:dyDescent="0.3">
      <c r="A41" s="7" t="s">
        <v>1512</v>
      </c>
      <c r="B41">
        <v>3299016</v>
      </c>
      <c r="C41">
        <v>6</v>
      </c>
      <c r="D41">
        <v>20</v>
      </c>
      <c r="E41" t="s">
        <v>1505</v>
      </c>
      <c r="F41">
        <v>2</v>
      </c>
      <c r="G41" t="str">
        <f t="shared" si="0"/>
        <v>DN00-3299016-6-20-GEN-2</v>
      </c>
    </row>
    <row r="42" spans="1:7" x14ac:dyDescent="0.3">
      <c r="A42" s="7" t="s">
        <v>1512</v>
      </c>
      <c r="B42">
        <v>3299016</v>
      </c>
      <c r="C42">
        <v>6</v>
      </c>
      <c r="D42">
        <v>21</v>
      </c>
      <c r="E42" t="s">
        <v>1505</v>
      </c>
      <c r="F42">
        <v>2</v>
      </c>
      <c r="G42" t="str">
        <f t="shared" si="0"/>
        <v>DN00-3299016-6-21-GEN-2</v>
      </c>
    </row>
    <row r="43" spans="1:7" x14ac:dyDescent="0.3">
      <c r="A43" s="7" t="s">
        <v>1512</v>
      </c>
      <c r="B43">
        <v>3299060</v>
      </c>
      <c r="C43">
        <v>8</v>
      </c>
      <c r="D43">
        <v>11</v>
      </c>
      <c r="E43" t="s">
        <v>1505</v>
      </c>
      <c r="F43">
        <v>2</v>
      </c>
      <c r="G43" t="str">
        <f t="shared" si="0"/>
        <v>DN00-3299060-8-11-GEN-2</v>
      </c>
    </row>
    <row r="44" spans="1:7" x14ac:dyDescent="0.3">
      <c r="A44" s="7" t="s">
        <v>1513</v>
      </c>
      <c r="B44">
        <v>3202008</v>
      </c>
      <c r="C44">
        <v>15</v>
      </c>
      <c r="D44">
        <v>20</v>
      </c>
      <c r="E44" t="s">
        <v>1505</v>
      </c>
      <c r="F44">
        <v>2</v>
      </c>
      <c r="G44" t="str">
        <f t="shared" si="0"/>
        <v>DN01-3202008-15-20-GEN-2</v>
      </c>
    </row>
    <row r="45" spans="1:7" x14ac:dyDescent="0.3">
      <c r="A45" s="7" t="s">
        <v>1513</v>
      </c>
      <c r="B45">
        <v>3202008</v>
      </c>
      <c r="C45">
        <v>15</v>
      </c>
      <c r="D45">
        <v>21</v>
      </c>
      <c r="E45" t="s">
        <v>1505</v>
      </c>
      <c r="F45">
        <v>2</v>
      </c>
      <c r="G45" t="str">
        <f t="shared" si="0"/>
        <v>DN01-3202008-15-21-GEN-2</v>
      </c>
    </row>
    <row r="46" spans="1:7" x14ac:dyDescent="0.3">
      <c r="A46" s="7" t="s">
        <v>1513</v>
      </c>
      <c r="B46">
        <v>3202008</v>
      </c>
      <c r="C46">
        <v>9</v>
      </c>
      <c r="D46">
        <v>20</v>
      </c>
      <c r="E46" t="s">
        <v>1505</v>
      </c>
      <c r="F46">
        <v>2</v>
      </c>
      <c r="G46" t="str">
        <f t="shared" si="0"/>
        <v>DN01-3202008-9-20-GEN-2</v>
      </c>
    </row>
    <row r="47" spans="1:7" x14ac:dyDescent="0.3">
      <c r="A47" s="7" t="s">
        <v>1513</v>
      </c>
      <c r="B47">
        <v>3202008</v>
      </c>
      <c r="C47">
        <v>9</v>
      </c>
      <c r="D47">
        <v>21</v>
      </c>
      <c r="E47" t="s">
        <v>1505</v>
      </c>
      <c r="F47">
        <v>2</v>
      </c>
      <c r="G47" t="str">
        <f t="shared" si="0"/>
        <v>DN01-3202008-9-21-GEN-2</v>
      </c>
    </row>
    <row r="48" spans="1:7" x14ac:dyDescent="0.3">
      <c r="A48" s="7" t="s">
        <v>1513</v>
      </c>
      <c r="B48">
        <v>3202010</v>
      </c>
      <c r="C48">
        <v>25</v>
      </c>
      <c r="D48">
        <v>20</v>
      </c>
      <c r="E48" t="s">
        <v>1505</v>
      </c>
      <c r="F48">
        <v>2</v>
      </c>
      <c r="G48" t="str">
        <f t="shared" si="0"/>
        <v>DN01-3202010-25-20-GEN-2</v>
      </c>
    </row>
    <row r="49" spans="1:7" x14ac:dyDescent="0.3">
      <c r="A49" s="7" t="s">
        <v>1513</v>
      </c>
      <c r="B49">
        <v>3202010</v>
      </c>
      <c r="C49">
        <v>25</v>
      </c>
      <c r="D49">
        <v>21</v>
      </c>
      <c r="E49" t="s">
        <v>1505</v>
      </c>
      <c r="F49">
        <v>2</v>
      </c>
      <c r="G49" t="str">
        <f t="shared" si="0"/>
        <v>DN01-3202010-25-21-GEN-2</v>
      </c>
    </row>
    <row r="50" spans="1:7" x14ac:dyDescent="0.3">
      <c r="A50" s="7" t="s">
        <v>1513</v>
      </c>
      <c r="B50">
        <v>3202032</v>
      </c>
      <c r="C50">
        <v>1</v>
      </c>
      <c r="D50">
        <v>20</v>
      </c>
      <c r="E50" t="s">
        <v>1505</v>
      </c>
      <c r="F50">
        <v>2</v>
      </c>
      <c r="G50" t="str">
        <f t="shared" si="0"/>
        <v>DN01-3202032-1-20-GEN-2</v>
      </c>
    </row>
    <row r="51" spans="1:7" x14ac:dyDescent="0.3">
      <c r="A51" s="7" t="s">
        <v>1513</v>
      </c>
      <c r="B51">
        <v>3202032</v>
      </c>
      <c r="C51">
        <v>1</v>
      </c>
      <c r="D51">
        <v>21</v>
      </c>
      <c r="E51" t="s">
        <v>1505</v>
      </c>
      <c r="F51">
        <v>2</v>
      </c>
      <c r="G51" t="str">
        <f t="shared" si="0"/>
        <v>DN01-3202032-1-21-GEN-2</v>
      </c>
    </row>
    <row r="52" spans="1:7" x14ac:dyDescent="0.3">
      <c r="A52" s="7" t="s">
        <v>1513</v>
      </c>
      <c r="B52">
        <v>3202038</v>
      </c>
      <c r="C52">
        <v>17</v>
      </c>
      <c r="D52">
        <v>20</v>
      </c>
      <c r="E52" t="s">
        <v>1505</v>
      </c>
      <c r="F52">
        <v>2</v>
      </c>
      <c r="G52" t="str">
        <f t="shared" si="0"/>
        <v>DN01-3202038-17-20-GEN-2</v>
      </c>
    </row>
    <row r="53" spans="1:7" x14ac:dyDescent="0.3">
      <c r="A53" s="7" t="s">
        <v>1513</v>
      </c>
      <c r="B53">
        <v>3202038</v>
      </c>
      <c r="C53">
        <v>17</v>
      </c>
      <c r="D53">
        <v>21</v>
      </c>
      <c r="E53" t="s">
        <v>1505</v>
      </c>
      <c r="F53">
        <v>2</v>
      </c>
      <c r="G53" t="str">
        <f t="shared" si="0"/>
        <v>DN01-3202038-17-21-GEN-2</v>
      </c>
    </row>
    <row r="54" spans="1:7" x14ac:dyDescent="0.3">
      <c r="A54" s="7" t="s">
        <v>1513</v>
      </c>
      <c r="B54">
        <v>3202053</v>
      </c>
      <c r="C54">
        <v>26</v>
      </c>
      <c r="D54">
        <v>20</v>
      </c>
      <c r="E54" t="s">
        <v>1505</v>
      </c>
      <c r="F54">
        <v>2</v>
      </c>
      <c r="G54" t="str">
        <f t="shared" si="0"/>
        <v>DN01-3202053-26-20-GEN-2</v>
      </c>
    </row>
    <row r="55" spans="1:7" x14ac:dyDescent="0.3">
      <c r="A55" s="7" t="s">
        <v>1513</v>
      </c>
      <c r="B55">
        <v>3202053</v>
      </c>
      <c r="C55">
        <v>26</v>
      </c>
      <c r="D55">
        <v>21</v>
      </c>
      <c r="E55" t="s">
        <v>1505</v>
      </c>
      <c r="F55">
        <v>2</v>
      </c>
      <c r="G55" t="str">
        <f t="shared" si="0"/>
        <v>DN01-3202053-26-21-GEN-2</v>
      </c>
    </row>
    <row r="56" spans="1:7" x14ac:dyDescent="0.3">
      <c r="A56" s="7" t="s">
        <v>1513</v>
      </c>
      <c r="B56">
        <v>3202056</v>
      </c>
      <c r="C56">
        <v>5</v>
      </c>
      <c r="D56">
        <v>20</v>
      </c>
      <c r="E56" t="s">
        <v>1505</v>
      </c>
      <c r="F56">
        <v>2</v>
      </c>
      <c r="G56" t="str">
        <f t="shared" si="0"/>
        <v>DN01-3202056-5-20-GEN-2</v>
      </c>
    </row>
    <row r="57" spans="1:7" x14ac:dyDescent="0.3">
      <c r="A57" s="7" t="s">
        <v>1513</v>
      </c>
      <c r="B57">
        <v>3202056</v>
      </c>
      <c r="C57">
        <v>5</v>
      </c>
      <c r="D57">
        <v>21</v>
      </c>
      <c r="E57" t="s">
        <v>1505</v>
      </c>
      <c r="F57">
        <v>2</v>
      </c>
      <c r="G57" t="str">
        <f t="shared" si="0"/>
        <v>DN01-3202056-5-21-GEN-2</v>
      </c>
    </row>
    <row r="58" spans="1:7" x14ac:dyDescent="0.3">
      <c r="A58" s="7" t="s">
        <v>1513</v>
      </c>
      <c r="B58">
        <v>3202060</v>
      </c>
      <c r="C58" t="s">
        <v>314</v>
      </c>
      <c r="D58">
        <v>20</v>
      </c>
      <c r="E58" t="s">
        <v>1505</v>
      </c>
      <c r="F58">
        <v>2</v>
      </c>
      <c r="G58" t="str">
        <f t="shared" si="0"/>
        <v>DN01-3202060-18_1-20-GEN-2</v>
      </c>
    </row>
    <row r="59" spans="1:7" x14ac:dyDescent="0.3">
      <c r="A59" s="7" t="s">
        <v>1513</v>
      </c>
      <c r="B59">
        <v>3202060</v>
      </c>
      <c r="C59" t="s">
        <v>314</v>
      </c>
      <c r="D59">
        <v>21</v>
      </c>
      <c r="E59" t="s">
        <v>1505</v>
      </c>
      <c r="F59">
        <v>2</v>
      </c>
      <c r="G59" t="str">
        <f t="shared" si="0"/>
        <v>DN01-3202060-18_1-21-GEN-2</v>
      </c>
    </row>
    <row r="60" spans="1:7" x14ac:dyDescent="0.3">
      <c r="A60" s="7" t="s">
        <v>1513</v>
      </c>
      <c r="B60">
        <v>3202060</v>
      </c>
      <c r="C60" t="s">
        <v>316</v>
      </c>
      <c r="D60">
        <v>20</v>
      </c>
      <c r="E60" t="s">
        <v>1505</v>
      </c>
      <c r="F60">
        <v>2</v>
      </c>
      <c r="G60" t="str">
        <f t="shared" si="0"/>
        <v>DN01-3202060-19_1-20-GEN-2</v>
      </c>
    </row>
    <row r="61" spans="1:7" x14ac:dyDescent="0.3">
      <c r="A61" s="7" t="s">
        <v>1513</v>
      </c>
      <c r="B61">
        <v>3202060</v>
      </c>
      <c r="C61" t="s">
        <v>316</v>
      </c>
      <c r="D61">
        <v>21</v>
      </c>
      <c r="E61" t="s">
        <v>1505</v>
      </c>
      <c r="F61">
        <v>2</v>
      </c>
      <c r="G61" t="str">
        <f t="shared" si="0"/>
        <v>DN01-3202060-19_1-21-GEN-2</v>
      </c>
    </row>
    <row r="62" spans="1:7" x14ac:dyDescent="0.3">
      <c r="A62" s="7" t="s">
        <v>1513</v>
      </c>
      <c r="B62">
        <v>3202060</v>
      </c>
      <c r="C62" t="s">
        <v>320</v>
      </c>
      <c r="D62">
        <v>20</v>
      </c>
      <c r="E62" t="s">
        <v>1505</v>
      </c>
      <c r="F62">
        <v>2</v>
      </c>
      <c r="G62" t="str">
        <f t="shared" si="0"/>
        <v>DN01-3202060-19_2-20-GEN-2</v>
      </c>
    </row>
    <row r="63" spans="1:7" x14ac:dyDescent="0.3">
      <c r="A63" s="7" t="s">
        <v>1513</v>
      </c>
      <c r="B63">
        <v>3299016</v>
      </c>
      <c r="C63">
        <v>6</v>
      </c>
      <c r="D63">
        <v>21</v>
      </c>
      <c r="E63" t="s">
        <v>1505</v>
      </c>
      <c r="F63">
        <v>2</v>
      </c>
      <c r="G63" t="str">
        <f t="shared" si="0"/>
        <v>DN01-3299016-6-21-GEN-2</v>
      </c>
    </row>
    <row r="64" spans="1:7" x14ac:dyDescent="0.3">
      <c r="A64" s="7" t="s">
        <v>1514</v>
      </c>
      <c r="B64">
        <v>3202008</v>
      </c>
      <c r="C64">
        <v>10</v>
      </c>
      <c r="D64">
        <v>11</v>
      </c>
      <c r="E64" t="s">
        <v>1505</v>
      </c>
      <c r="F64">
        <v>2</v>
      </c>
      <c r="G64" t="str">
        <f t="shared" si="0"/>
        <v>DN02-3202008-10-11-GEN-2</v>
      </c>
    </row>
    <row r="65" spans="1:7" x14ac:dyDescent="0.3">
      <c r="A65" s="7" t="s">
        <v>1514</v>
      </c>
      <c r="B65">
        <v>3202008</v>
      </c>
      <c r="C65">
        <v>10</v>
      </c>
      <c r="D65">
        <v>20</v>
      </c>
      <c r="E65" t="s">
        <v>1505</v>
      </c>
      <c r="F65">
        <v>2</v>
      </c>
      <c r="G65" t="str">
        <f t="shared" si="0"/>
        <v>DN02-3202008-10-20-GEN-2</v>
      </c>
    </row>
    <row r="66" spans="1:7" x14ac:dyDescent="0.3">
      <c r="A66" s="7" t="s">
        <v>1514</v>
      </c>
      <c r="B66">
        <v>3202008</v>
      </c>
      <c r="C66">
        <v>13</v>
      </c>
      <c r="D66">
        <v>11</v>
      </c>
      <c r="E66" t="s">
        <v>1505</v>
      </c>
      <c r="F66">
        <v>2</v>
      </c>
      <c r="G66" t="str">
        <f t="shared" si="0"/>
        <v>DN02-3202008-13-11-GEN-2</v>
      </c>
    </row>
    <row r="67" spans="1:7" x14ac:dyDescent="0.3">
      <c r="A67" s="7" t="s">
        <v>1514</v>
      </c>
      <c r="B67">
        <v>3202008</v>
      </c>
      <c r="C67">
        <v>15</v>
      </c>
      <c r="D67">
        <v>11</v>
      </c>
      <c r="E67" t="s">
        <v>1505</v>
      </c>
      <c r="F67">
        <v>2</v>
      </c>
      <c r="G67" t="str">
        <f t="shared" ref="G67:G130" si="1">+A67&amp;"-"&amp;B67&amp;"-"&amp;C67&amp;"-"&amp;D67&amp;"-"&amp;E67&amp;"-"&amp;F67</f>
        <v>DN02-3202008-15-11-GEN-2</v>
      </c>
    </row>
    <row r="68" spans="1:7" x14ac:dyDescent="0.3">
      <c r="A68" s="7" t="s">
        <v>1514</v>
      </c>
      <c r="B68">
        <v>3202008</v>
      </c>
      <c r="C68">
        <v>15</v>
      </c>
      <c r="D68">
        <v>20</v>
      </c>
      <c r="E68" t="s">
        <v>1505</v>
      </c>
      <c r="F68">
        <v>2</v>
      </c>
      <c r="G68" t="str">
        <f t="shared" si="1"/>
        <v>DN02-3202008-15-20-GEN-2</v>
      </c>
    </row>
    <row r="69" spans="1:7" x14ac:dyDescent="0.3">
      <c r="A69" s="7" t="s">
        <v>1514</v>
      </c>
      <c r="B69">
        <v>3202008</v>
      </c>
      <c r="C69">
        <v>9</v>
      </c>
      <c r="D69">
        <v>11</v>
      </c>
      <c r="E69" t="s">
        <v>1505</v>
      </c>
      <c r="F69">
        <v>2</v>
      </c>
      <c r="G69" t="str">
        <f t="shared" si="1"/>
        <v>DN02-3202008-9-11-GEN-2</v>
      </c>
    </row>
    <row r="70" spans="1:7" x14ac:dyDescent="0.3">
      <c r="A70" s="7" t="s">
        <v>1514</v>
      </c>
      <c r="B70">
        <v>3202008</v>
      </c>
      <c r="C70">
        <v>9</v>
      </c>
      <c r="D70">
        <v>20</v>
      </c>
      <c r="E70" t="s">
        <v>1505</v>
      </c>
      <c r="F70">
        <v>2</v>
      </c>
      <c r="G70" t="str">
        <f t="shared" si="1"/>
        <v>DN02-3202008-9-20-GEN-2</v>
      </c>
    </row>
    <row r="71" spans="1:7" x14ac:dyDescent="0.3">
      <c r="A71" s="7" t="s">
        <v>1514</v>
      </c>
      <c r="B71">
        <v>3202032</v>
      </c>
      <c r="C71">
        <v>1</v>
      </c>
      <c r="D71">
        <v>11</v>
      </c>
      <c r="E71" t="s">
        <v>1505</v>
      </c>
      <c r="F71">
        <v>2</v>
      </c>
      <c r="G71" t="str">
        <f t="shared" si="1"/>
        <v>DN02-3202032-1-11-GEN-2</v>
      </c>
    </row>
    <row r="72" spans="1:7" x14ac:dyDescent="0.3">
      <c r="A72" s="7" t="s">
        <v>1514</v>
      </c>
      <c r="B72">
        <v>3202032</v>
      </c>
      <c r="C72">
        <v>1</v>
      </c>
      <c r="D72">
        <v>20</v>
      </c>
      <c r="E72" t="s">
        <v>1505</v>
      </c>
      <c r="F72">
        <v>2</v>
      </c>
      <c r="G72" t="str">
        <f t="shared" si="1"/>
        <v>DN02-3202032-1-20-GEN-2</v>
      </c>
    </row>
    <row r="73" spans="1:7" x14ac:dyDescent="0.3">
      <c r="A73" s="7" t="s">
        <v>1514</v>
      </c>
      <c r="B73">
        <v>3202032</v>
      </c>
      <c r="C73">
        <v>1</v>
      </c>
      <c r="D73">
        <v>21</v>
      </c>
      <c r="E73" t="s">
        <v>1505</v>
      </c>
      <c r="F73">
        <v>2</v>
      </c>
      <c r="G73" t="str">
        <f t="shared" si="1"/>
        <v>DN02-3202032-1-21-GEN-2</v>
      </c>
    </row>
    <row r="74" spans="1:7" x14ac:dyDescent="0.3">
      <c r="A74" s="7" t="s">
        <v>1514</v>
      </c>
      <c r="B74">
        <v>3202056</v>
      </c>
      <c r="C74">
        <v>5</v>
      </c>
      <c r="D74">
        <v>20</v>
      </c>
      <c r="E74" t="s">
        <v>1505</v>
      </c>
      <c r="F74">
        <v>2</v>
      </c>
      <c r="G74" t="str">
        <f t="shared" si="1"/>
        <v>DN02-3202056-5-20-GEN-2</v>
      </c>
    </row>
    <row r="75" spans="1:7" x14ac:dyDescent="0.3">
      <c r="A75" s="7" t="s">
        <v>1514</v>
      </c>
      <c r="B75">
        <v>3202056</v>
      </c>
      <c r="C75">
        <v>5</v>
      </c>
      <c r="D75">
        <v>21</v>
      </c>
      <c r="E75" t="s">
        <v>1505</v>
      </c>
      <c r="F75">
        <v>2</v>
      </c>
      <c r="G75" t="str">
        <f t="shared" si="1"/>
        <v>DN02-3202056-5-21-GEN-2</v>
      </c>
    </row>
    <row r="76" spans="1:7" x14ac:dyDescent="0.3">
      <c r="A76" s="7" t="s">
        <v>1515</v>
      </c>
      <c r="B76">
        <v>3202008</v>
      </c>
      <c r="C76">
        <v>10</v>
      </c>
      <c r="D76">
        <v>11</v>
      </c>
      <c r="E76" t="s">
        <v>1505</v>
      </c>
      <c r="F76">
        <v>2</v>
      </c>
      <c r="G76" t="str">
        <f t="shared" si="1"/>
        <v>DN03-3202008-10-11-GEN-2</v>
      </c>
    </row>
    <row r="77" spans="1:7" x14ac:dyDescent="0.3">
      <c r="A77" s="7" t="s">
        <v>1515</v>
      </c>
      <c r="B77">
        <v>3202008</v>
      </c>
      <c r="C77">
        <v>10</v>
      </c>
      <c r="D77">
        <v>20</v>
      </c>
      <c r="E77" t="s">
        <v>1505</v>
      </c>
      <c r="F77">
        <v>2</v>
      </c>
      <c r="G77" t="str">
        <f t="shared" si="1"/>
        <v>DN03-3202008-10-20-GEN-2</v>
      </c>
    </row>
    <row r="78" spans="1:7" x14ac:dyDescent="0.3">
      <c r="A78" s="7" t="s">
        <v>1515</v>
      </c>
      <c r="B78">
        <v>3202008</v>
      </c>
      <c r="C78">
        <v>15</v>
      </c>
      <c r="D78">
        <v>11</v>
      </c>
      <c r="E78" t="s">
        <v>1505</v>
      </c>
      <c r="F78">
        <v>2</v>
      </c>
      <c r="G78" t="str">
        <f t="shared" si="1"/>
        <v>DN03-3202008-15-11-GEN-2</v>
      </c>
    </row>
    <row r="79" spans="1:7" x14ac:dyDescent="0.3">
      <c r="A79" s="7" t="s">
        <v>1515</v>
      </c>
      <c r="B79">
        <v>3202008</v>
      </c>
      <c r="C79">
        <v>15</v>
      </c>
      <c r="D79">
        <v>20</v>
      </c>
      <c r="E79" t="s">
        <v>1505</v>
      </c>
      <c r="F79">
        <v>2</v>
      </c>
      <c r="G79" t="str">
        <f t="shared" si="1"/>
        <v>DN03-3202008-15-20-GEN-2</v>
      </c>
    </row>
    <row r="80" spans="1:7" x14ac:dyDescent="0.3">
      <c r="A80" s="7" t="s">
        <v>1515</v>
      </c>
      <c r="B80">
        <v>3202008</v>
      </c>
      <c r="C80">
        <v>15</v>
      </c>
      <c r="D80">
        <v>21</v>
      </c>
      <c r="E80" t="s">
        <v>1505</v>
      </c>
      <c r="F80">
        <v>2</v>
      </c>
      <c r="G80" t="str">
        <f t="shared" si="1"/>
        <v>DN03-3202008-15-21-GEN-2</v>
      </c>
    </row>
    <row r="81" spans="1:7" x14ac:dyDescent="0.3">
      <c r="A81" s="7" t="s">
        <v>1515</v>
      </c>
      <c r="B81">
        <v>3202008</v>
      </c>
      <c r="C81">
        <v>9</v>
      </c>
      <c r="D81">
        <v>20</v>
      </c>
      <c r="E81" t="s">
        <v>1505</v>
      </c>
      <c r="F81">
        <v>2</v>
      </c>
      <c r="G81" t="str">
        <f t="shared" si="1"/>
        <v>DN03-3202008-9-20-GEN-2</v>
      </c>
    </row>
    <row r="82" spans="1:7" x14ac:dyDescent="0.3">
      <c r="A82" s="7" t="s">
        <v>1515</v>
      </c>
      <c r="B82">
        <v>3202008</v>
      </c>
      <c r="C82">
        <v>9</v>
      </c>
      <c r="D82">
        <v>21</v>
      </c>
      <c r="E82" t="s">
        <v>1505</v>
      </c>
      <c r="F82">
        <v>2</v>
      </c>
      <c r="G82" t="str">
        <f t="shared" si="1"/>
        <v>DN03-3202008-9-21-GEN-2</v>
      </c>
    </row>
    <row r="83" spans="1:7" x14ac:dyDescent="0.3">
      <c r="A83" s="7" t="s">
        <v>1515</v>
      </c>
      <c r="B83">
        <v>3202010</v>
      </c>
      <c r="C83">
        <v>25</v>
      </c>
      <c r="D83">
        <v>11</v>
      </c>
      <c r="E83" t="s">
        <v>1505</v>
      </c>
      <c r="F83">
        <v>2</v>
      </c>
      <c r="G83" t="str">
        <f t="shared" si="1"/>
        <v>DN03-3202010-25-11-GEN-2</v>
      </c>
    </row>
    <row r="84" spans="1:7" x14ac:dyDescent="0.3">
      <c r="A84" s="7" t="s">
        <v>1515</v>
      </c>
      <c r="B84">
        <v>3202010</v>
      </c>
      <c r="C84">
        <v>25</v>
      </c>
      <c r="D84">
        <v>20</v>
      </c>
      <c r="E84" t="s">
        <v>1505</v>
      </c>
      <c r="F84">
        <v>2</v>
      </c>
      <c r="G84" t="str">
        <f t="shared" si="1"/>
        <v>DN03-3202010-25-20-GEN-2</v>
      </c>
    </row>
    <row r="85" spans="1:7" x14ac:dyDescent="0.3">
      <c r="A85" s="7" t="s">
        <v>1515</v>
      </c>
      <c r="B85">
        <v>3202010</v>
      </c>
      <c r="C85">
        <v>25</v>
      </c>
      <c r="D85">
        <v>21</v>
      </c>
      <c r="E85" t="s">
        <v>1505</v>
      </c>
      <c r="F85">
        <v>2</v>
      </c>
      <c r="G85" t="str">
        <f t="shared" si="1"/>
        <v>DN03-3202010-25-21-GEN-2</v>
      </c>
    </row>
    <row r="86" spans="1:7" x14ac:dyDescent="0.3">
      <c r="A86" s="7" t="s">
        <v>1515</v>
      </c>
      <c r="B86">
        <v>3202032</v>
      </c>
      <c r="C86">
        <v>1</v>
      </c>
      <c r="D86">
        <v>11</v>
      </c>
      <c r="E86" t="s">
        <v>1505</v>
      </c>
      <c r="F86">
        <v>2</v>
      </c>
      <c r="G86" t="str">
        <f t="shared" si="1"/>
        <v>DN03-3202032-1-11-GEN-2</v>
      </c>
    </row>
    <row r="87" spans="1:7" x14ac:dyDescent="0.3">
      <c r="A87" s="7" t="s">
        <v>1515</v>
      </c>
      <c r="B87">
        <v>3202032</v>
      </c>
      <c r="C87">
        <v>1</v>
      </c>
      <c r="D87">
        <v>20</v>
      </c>
      <c r="E87" t="s">
        <v>1505</v>
      </c>
      <c r="F87">
        <v>2</v>
      </c>
      <c r="G87" t="str">
        <f t="shared" si="1"/>
        <v>DN03-3202032-1-20-GEN-2</v>
      </c>
    </row>
    <row r="88" spans="1:7" x14ac:dyDescent="0.3">
      <c r="A88" s="7" t="s">
        <v>1515</v>
      </c>
      <c r="B88">
        <v>3202032</v>
      </c>
      <c r="C88">
        <v>1</v>
      </c>
      <c r="D88">
        <v>21</v>
      </c>
      <c r="E88" t="s">
        <v>1505</v>
      </c>
      <c r="F88">
        <v>2</v>
      </c>
      <c r="G88" t="str">
        <f t="shared" si="1"/>
        <v>DN03-3202032-1-21-GEN-2</v>
      </c>
    </row>
    <row r="89" spans="1:7" x14ac:dyDescent="0.3">
      <c r="A89" s="7" t="s">
        <v>1515</v>
      </c>
      <c r="B89">
        <v>3202038</v>
      </c>
      <c r="C89">
        <v>17</v>
      </c>
      <c r="D89">
        <v>20</v>
      </c>
      <c r="E89" t="s">
        <v>1505</v>
      </c>
      <c r="F89">
        <v>2</v>
      </c>
      <c r="G89" t="str">
        <f t="shared" si="1"/>
        <v>DN03-3202038-17-20-GEN-2</v>
      </c>
    </row>
    <row r="90" spans="1:7" x14ac:dyDescent="0.3">
      <c r="A90" s="7" t="s">
        <v>1515</v>
      </c>
      <c r="B90">
        <v>3202038</v>
      </c>
      <c r="C90">
        <v>17</v>
      </c>
      <c r="D90">
        <v>21</v>
      </c>
      <c r="E90" t="s">
        <v>1505</v>
      </c>
      <c r="F90">
        <v>2</v>
      </c>
      <c r="G90" t="str">
        <f t="shared" si="1"/>
        <v>DN03-3202038-17-21-GEN-2</v>
      </c>
    </row>
    <row r="91" spans="1:7" x14ac:dyDescent="0.3">
      <c r="A91" s="7" t="s">
        <v>1515</v>
      </c>
      <c r="B91">
        <v>3202053</v>
      </c>
      <c r="C91">
        <v>26</v>
      </c>
      <c r="D91">
        <v>20</v>
      </c>
      <c r="E91" t="s">
        <v>1505</v>
      </c>
      <c r="F91">
        <v>2</v>
      </c>
      <c r="G91" t="str">
        <f t="shared" si="1"/>
        <v>DN03-3202053-26-20-GEN-2</v>
      </c>
    </row>
    <row r="92" spans="1:7" x14ac:dyDescent="0.3">
      <c r="A92" s="7" t="s">
        <v>1515</v>
      </c>
      <c r="B92">
        <v>3202053</v>
      </c>
      <c r="C92">
        <v>26</v>
      </c>
      <c r="D92">
        <v>21</v>
      </c>
      <c r="E92" t="s">
        <v>1505</v>
      </c>
      <c r="F92">
        <v>2</v>
      </c>
      <c r="G92" t="str">
        <f t="shared" si="1"/>
        <v>DN03-3202053-26-21-GEN-2</v>
      </c>
    </row>
    <row r="93" spans="1:7" x14ac:dyDescent="0.3">
      <c r="A93" s="7" t="s">
        <v>1515</v>
      </c>
      <c r="B93">
        <v>3202053</v>
      </c>
      <c r="C93">
        <v>27</v>
      </c>
      <c r="D93">
        <v>20</v>
      </c>
      <c r="E93" t="s">
        <v>1505</v>
      </c>
      <c r="F93">
        <v>2</v>
      </c>
      <c r="G93" t="str">
        <f t="shared" si="1"/>
        <v>DN03-3202053-27-20-GEN-2</v>
      </c>
    </row>
    <row r="94" spans="1:7" x14ac:dyDescent="0.3">
      <c r="A94" s="7" t="s">
        <v>1515</v>
      </c>
      <c r="B94">
        <v>3202056</v>
      </c>
      <c r="C94">
        <v>5</v>
      </c>
      <c r="D94">
        <v>20</v>
      </c>
      <c r="E94" t="s">
        <v>1505</v>
      </c>
      <c r="F94">
        <v>2</v>
      </c>
      <c r="G94" t="str">
        <f t="shared" si="1"/>
        <v>DN03-3202056-5-20-GEN-2</v>
      </c>
    </row>
    <row r="95" spans="1:7" x14ac:dyDescent="0.3">
      <c r="A95" s="7" t="s">
        <v>1515</v>
      </c>
      <c r="B95">
        <v>3202056</v>
      </c>
      <c r="C95">
        <v>5</v>
      </c>
      <c r="D95">
        <v>21</v>
      </c>
      <c r="E95" t="s">
        <v>1505</v>
      </c>
      <c r="F95">
        <v>2</v>
      </c>
      <c r="G95" t="str">
        <f t="shared" si="1"/>
        <v>DN03-3202056-5-21-GEN-2</v>
      </c>
    </row>
    <row r="96" spans="1:7" x14ac:dyDescent="0.3">
      <c r="A96" s="7" t="s">
        <v>1515</v>
      </c>
      <c r="B96">
        <v>3202060</v>
      </c>
      <c r="C96" t="s">
        <v>314</v>
      </c>
      <c r="D96">
        <v>20</v>
      </c>
      <c r="E96" t="s">
        <v>1505</v>
      </c>
      <c r="F96">
        <v>2</v>
      </c>
      <c r="G96" t="str">
        <f t="shared" si="1"/>
        <v>DN03-3202060-18_1-20-GEN-2</v>
      </c>
    </row>
    <row r="97" spans="1:7" x14ac:dyDescent="0.3">
      <c r="A97" s="7" t="s">
        <v>1515</v>
      </c>
      <c r="B97">
        <v>3202060</v>
      </c>
      <c r="C97" t="s">
        <v>314</v>
      </c>
      <c r="D97">
        <v>21</v>
      </c>
      <c r="E97" t="s">
        <v>1505</v>
      </c>
      <c r="F97">
        <v>2</v>
      </c>
      <c r="G97" t="str">
        <f t="shared" si="1"/>
        <v>DN03-3202060-18_1-21-GEN-2</v>
      </c>
    </row>
    <row r="98" spans="1:7" x14ac:dyDescent="0.3">
      <c r="A98" s="7" t="s">
        <v>1515</v>
      </c>
      <c r="B98">
        <v>3202060</v>
      </c>
      <c r="C98" t="s">
        <v>316</v>
      </c>
      <c r="D98">
        <v>20</v>
      </c>
      <c r="E98" t="s">
        <v>1505</v>
      </c>
      <c r="F98">
        <v>2</v>
      </c>
      <c r="G98" t="str">
        <f t="shared" si="1"/>
        <v>DN03-3202060-19_1-20-GEN-2</v>
      </c>
    </row>
    <row r="99" spans="1:7" x14ac:dyDescent="0.3">
      <c r="A99" s="7" t="s">
        <v>1515</v>
      </c>
      <c r="B99">
        <v>3202060</v>
      </c>
      <c r="C99" t="s">
        <v>316</v>
      </c>
      <c r="D99">
        <v>21</v>
      </c>
      <c r="E99" t="s">
        <v>1505</v>
      </c>
      <c r="F99">
        <v>2</v>
      </c>
      <c r="G99" t="str">
        <f t="shared" si="1"/>
        <v>DN03-3202060-19_1-21-GEN-2</v>
      </c>
    </row>
    <row r="100" spans="1:7" x14ac:dyDescent="0.3">
      <c r="A100" s="7" t="s">
        <v>1516</v>
      </c>
      <c r="B100">
        <v>3202008</v>
      </c>
      <c r="C100">
        <v>13</v>
      </c>
      <c r="D100">
        <v>21</v>
      </c>
      <c r="E100" t="s">
        <v>1505</v>
      </c>
      <c r="F100">
        <v>2</v>
      </c>
      <c r="G100" t="str">
        <f t="shared" si="1"/>
        <v>DN04-3202008-13-21-GEN-2</v>
      </c>
    </row>
    <row r="101" spans="1:7" x14ac:dyDescent="0.3">
      <c r="A101" s="7" t="s">
        <v>1516</v>
      </c>
      <c r="B101">
        <v>3202008</v>
      </c>
      <c r="C101">
        <v>15</v>
      </c>
      <c r="D101">
        <v>11</v>
      </c>
      <c r="E101" t="s">
        <v>1505</v>
      </c>
      <c r="F101">
        <v>2</v>
      </c>
      <c r="G101" t="str">
        <f t="shared" si="1"/>
        <v>DN04-3202008-15-11-GEN-2</v>
      </c>
    </row>
    <row r="102" spans="1:7" x14ac:dyDescent="0.3">
      <c r="A102" s="7" t="s">
        <v>1516</v>
      </c>
      <c r="B102">
        <v>3202008</v>
      </c>
      <c r="C102">
        <v>15</v>
      </c>
      <c r="D102">
        <v>20</v>
      </c>
      <c r="E102" t="s">
        <v>1505</v>
      </c>
      <c r="F102">
        <v>2</v>
      </c>
      <c r="G102" t="str">
        <f t="shared" si="1"/>
        <v>DN04-3202008-15-20-GEN-2</v>
      </c>
    </row>
    <row r="103" spans="1:7" x14ac:dyDescent="0.3">
      <c r="A103" s="7" t="s">
        <v>1516</v>
      </c>
      <c r="B103">
        <v>3202008</v>
      </c>
      <c r="C103">
        <v>9</v>
      </c>
      <c r="D103">
        <v>11</v>
      </c>
      <c r="E103" t="s">
        <v>1505</v>
      </c>
      <c r="F103">
        <v>2</v>
      </c>
      <c r="G103" t="str">
        <f t="shared" si="1"/>
        <v>DN04-3202008-9-11-GEN-2</v>
      </c>
    </row>
    <row r="104" spans="1:7" x14ac:dyDescent="0.3">
      <c r="A104" s="7" t="s">
        <v>1516</v>
      </c>
      <c r="B104">
        <v>3202032</v>
      </c>
      <c r="C104">
        <v>1</v>
      </c>
      <c r="D104">
        <v>11</v>
      </c>
      <c r="E104" t="s">
        <v>1505</v>
      </c>
      <c r="F104">
        <v>2</v>
      </c>
      <c r="G104" t="str">
        <f t="shared" si="1"/>
        <v>DN04-3202032-1-11-GEN-2</v>
      </c>
    </row>
    <row r="105" spans="1:7" x14ac:dyDescent="0.3">
      <c r="A105" s="7" t="s">
        <v>1516</v>
      </c>
      <c r="B105">
        <v>3202032</v>
      </c>
      <c r="C105">
        <v>1</v>
      </c>
      <c r="D105">
        <v>20</v>
      </c>
      <c r="E105" t="s">
        <v>1505</v>
      </c>
      <c r="F105">
        <v>2</v>
      </c>
      <c r="G105" t="str">
        <f t="shared" si="1"/>
        <v>DN04-3202032-1-20-GEN-2</v>
      </c>
    </row>
    <row r="106" spans="1:7" x14ac:dyDescent="0.3">
      <c r="A106" s="7" t="s">
        <v>1516</v>
      </c>
      <c r="B106">
        <v>3202032</v>
      </c>
      <c r="C106">
        <v>1</v>
      </c>
      <c r="D106">
        <v>21</v>
      </c>
      <c r="E106" t="s">
        <v>1505</v>
      </c>
      <c r="F106">
        <v>2</v>
      </c>
      <c r="G106" t="str">
        <f t="shared" si="1"/>
        <v>DN04-3202032-1-21-GEN-2</v>
      </c>
    </row>
    <row r="107" spans="1:7" x14ac:dyDescent="0.3">
      <c r="A107" s="7" t="s">
        <v>1516</v>
      </c>
      <c r="B107">
        <v>3202032</v>
      </c>
      <c r="C107">
        <v>2</v>
      </c>
      <c r="D107">
        <v>11</v>
      </c>
      <c r="E107" t="s">
        <v>1505</v>
      </c>
      <c r="F107">
        <v>2</v>
      </c>
      <c r="G107" t="str">
        <f t="shared" si="1"/>
        <v>DN04-3202032-2-11-GEN-2</v>
      </c>
    </row>
    <row r="108" spans="1:7" x14ac:dyDescent="0.3">
      <c r="A108" s="7" t="s">
        <v>1516</v>
      </c>
      <c r="B108">
        <v>3202038</v>
      </c>
      <c r="C108">
        <v>17</v>
      </c>
      <c r="D108">
        <v>11</v>
      </c>
      <c r="E108" t="s">
        <v>1505</v>
      </c>
      <c r="F108">
        <v>2</v>
      </c>
      <c r="G108" t="str">
        <f t="shared" si="1"/>
        <v>DN04-3202038-17-11-GEN-2</v>
      </c>
    </row>
    <row r="109" spans="1:7" x14ac:dyDescent="0.3">
      <c r="A109" s="7" t="s">
        <v>1516</v>
      </c>
      <c r="B109">
        <v>3202053</v>
      </c>
      <c r="C109">
        <v>26</v>
      </c>
      <c r="D109">
        <v>20</v>
      </c>
      <c r="E109" t="s">
        <v>1505</v>
      </c>
      <c r="F109">
        <v>2</v>
      </c>
      <c r="G109" t="str">
        <f t="shared" si="1"/>
        <v>DN04-3202053-26-20-GEN-2</v>
      </c>
    </row>
    <row r="110" spans="1:7" x14ac:dyDescent="0.3">
      <c r="A110" s="7" t="s">
        <v>1516</v>
      </c>
      <c r="B110">
        <v>3202053</v>
      </c>
      <c r="C110">
        <v>26</v>
      </c>
      <c r="D110">
        <v>21</v>
      </c>
      <c r="E110" t="s">
        <v>1505</v>
      </c>
      <c r="F110">
        <v>2</v>
      </c>
      <c r="G110" t="str">
        <f t="shared" si="1"/>
        <v>DN04-3202053-26-21-GEN-2</v>
      </c>
    </row>
    <row r="111" spans="1:7" x14ac:dyDescent="0.3">
      <c r="A111" s="7" t="s">
        <v>1516</v>
      </c>
      <c r="B111">
        <v>3202056</v>
      </c>
      <c r="C111">
        <v>5</v>
      </c>
      <c r="D111">
        <v>20</v>
      </c>
      <c r="E111" t="s">
        <v>1505</v>
      </c>
      <c r="F111">
        <v>2</v>
      </c>
      <c r="G111" t="str">
        <f t="shared" si="1"/>
        <v>DN04-3202056-5-20-GEN-2</v>
      </c>
    </row>
    <row r="112" spans="1:7" x14ac:dyDescent="0.3">
      <c r="A112" s="7" t="s">
        <v>1516</v>
      </c>
      <c r="B112">
        <v>3202056</v>
      </c>
      <c r="C112">
        <v>5</v>
      </c>
      <c r="D112">
        <v>21</v>
      </c>
      <c r="E112" t="s">
        <v>1505</v>
      </c>
      <c r="F112">
        <v>2</v>
      </c>
      <c r="G112" t="str">
        <f t="shared" si="1"/>
        <v>DN04-3202056-5-21-GEN-2</v>
      </c>
    </row>
    <row r="113" spans="1:7" x14ac:dyDescent="0.3">
      <c r="A113" s="7" t="s">
        <v>1516</v>
      </c>
      <c r="B113">
        <v>3202060</v>
      </c>
      <c r="C113" t="s">
        <v>314</v>
      </c>
      <c r="D113">
        <v>11</v>
      </c>
      <c r="E113" t="s">
        <v>1505</v>
      </c>
      <c r="F113">
        <v>2</v>
      </c>
      <c r="G113" t="str">
        <f t="shared" si="1"/>
        <v>DN04-3202060-18_1-11-GEN-2</v>
      </c>
    </row>
    <row r="114" spans="1:7" x14ac:dyDescent="0.3">
      <c r="A114" s="7" t="s">
        <v>1517</v>
      </c>
      <c r="B114">
        <v>3202008</v>
      </c>
      <c r="C114">
        <v>15</v>
      </c>
      <c r="D114">
        <v>20</v>
      </c>
      <c r="E114" t="s">
        <v>57</v>
      </c>
      <c r="F114">
        <v>2</v>
      </c>
      <c r="G114" t="str">
        <f t="shared" si="1"/>
        <v>DN05-3202008-15-20-TSE-2</v>
      </c>
    </row>
    <row r="115" spans="1:7" x14ac:dyDescent="0.3">
      <c r="A115" s="7" t="s">
        <v>1517</v>
      </c>
      <c r="B115">
        <v>3202008</v>
      </c>
      <c r="C115">
        <v>15</v>
      </c>
      <c r="D115">
        <v>21</v>
      </c>
      <c r="E115" t="s">
        <v>1505</v>
      </c>
      <c r="F115">
        <v>2</v>
      </c>
      <c r="G115" t="str">
        <f t="shared" si="1"/>
        <v>DN05-3202008-15-21-GEN-2</v>
      </c>
    </row>
    <row r="116" spans="1:7" x14ac:dyDescent="0.3">
      <c r="A116" s="7" t="s">
        <v>1517</v>
      </c>
      <c r="B116">
        <v>3202008</v>
      </c>
      <c r="C116">
        <v>9</v>
      </c>
      <c r="D116">
        <v>20</v>
      </c>
      <c r="E116" t="s">
        <v>1505</v>
      </c>
      <c r="F116">
        <v>2</v>
      </c>
      <c r="G116" t="str">
        <f t="shared" si="1"/>
        <v>DN05-3202008-9-20-GEN-2</v>
      </c>
    </row>
    <row r="117" spans="1:7" x14ac:dyDescent="0.3">
      <c r="A117" s="7" t="s">
        <v>1517</v>
      </c>
      <c r="B117">
        <v>3202008</v>
      </c>
      <c r="C117">
        <v>9</v>
      </c>
      <c r="D117">
        <v>20</v>
      </c>
      <c r="E117" t="s">
        <v>57</v>
      </c>
      <c r="F117">
        <v>2</v>
      </c>
      <c r="G117" t="str">
        <f t="shared" si="1"/>
        <v>DN05-3202008-9-20-TSE-2</v>
      </c>
    </row>
    <row r="118" spans="1:7" x14ac:dyDescent="0.3">
      <c r="A118" s="7" t="s">
        <v>1517</v>
      </c>
      <c r="B118">
        <v>3202008</v>
      </c>
      <c r="C118">
        <v>9</v>
      </c>
      <c r="D118">
        <v>21</v>
      </c>
      <c r="E118" t="s">
        <v>1505</v>
      </c>
      <c r="F118">
        <v>2</v>
      </c>
      <c r="G118" t="str">
        <f t="shared" si="1"/>
        <v>DN05-3202008-9-21-GEN-2</v>
      </c>
    </row>
    <row r="119" spans="1:7" x14ac:dyDescent="0.3">
      <c r="A119" s="7" t="s">
        <v>1517</v>
      </c>
      <c r="B119">
        <v>3202008</v>
      </c>
      <c r="C119">
        <v>9</v>
      </c>
      <c r="D119">
        <v>21</v>
      </c>
      <c r="E119" t="s">
        <v>57</v>
      </c>
      <c r="F119">
        <v>2</v>
      </c>
      <c r="G119" t="str">
        <f t="shared" si="1"/>
        <v>DN05-3202008-9-21-TSE-2</v>
      </c>
    </row>
    <row r="120" spans="1:7" x14ac:dyDescent="0.3">
      <c r="A120" s="7" t="s">
        <v>1517</v>
      </c>
      <c r="B120">
        <v>3202032</v>
      </c>
      <c r="C120">
        <v>1</v>
      </c>
      <c r="D120">
        <v>20</v>
      </c>
      <c r="E120" t="s">
        <v>1505</v>
      </c>
      <c r="F120">
        <v>2</v>
      </c>
      <c r="G120" t="str">
        <f t="shared" si="1"/>
        <v>DN05-3202032-1-20-GEN-2</v>
      </c>
    </row>
    <row r="121" spans="1:7" x14ac:dyDescent="0.3">
      <c r="A121" s="7" t="s">
        <v>1517</v>
      </c>
      <c r="B121">
        <v>3202032</v>
      </c>
      <c r="C121">
        <v>1</v>
      </c>
      <c r="D121">
        <v>20</v>
      </c>
      <c r="E121" t="s">
        <v>57</v>
      </c>
      <c r="F121">
        <v>2</v>
      </c>
      <c r="G121" t="str">
        <f t="shared" si="1"/>
        <v>DN05-3202032-1-20-TSE-2</v>
      </c>
    </row>
    <row r="122" spans="1:7" x14ac:dyDescent="0.3">
      <c r="A122" s="7" t="s">
        <v>1517</v>
      </c>
      <c r="B122">
        <v>3202032</v>
      </c>
      <c r="C122">
        <v>1</v>
      </c>
      <c r="D122">
        <v>21</v>
      </c>
      <c r="E122" t="s">
        <v>1505</v>
      </c>
      <c r="F122">
        <v>2</v>
      </c>
      <c r="G122" t="str">
        <f t="shared" si="1"/>
        <v>DN05-3202032-1-21-GEN-2</v>
      </c>
    </row>
    <row r="123" spans="1:7" x14ac:dyDescent="0.3">
      <c r="A123" s="7" t="s">
        <v>1517</v>
      </c>
      <c r="B123">
        <v>3202032</v>
      </c>
      <c r="C123">
        <v>1</v>
      </c>
      <c r="D123">
        <v>21</v>
      </c>
      <c r="E123" t="s">
        <v>57</v>
      </c>
      <c r="F123">
        <v>2</v>
      </c>
      <c r="G123" t="str">
        <f t="shared" si="1"/>
        <v>DN05-3202032-1-21-TSE-2</v>
      </c>
    </row>
    <row r="124" spans="1:7" x14ac:dyDescent="0.3">
      <c r="A124" s="7" t="s">
        <v>1517</v>
      </c>
      <c r="B124">
        <v>3202038</v>
      </c>
      <c r="C124">
        <v>17</v>
      </c>
      <c r="D124">
        <v>20</v>
      </c>
      <c r="E124" t="s">
        <v>57</v>
      </c>
      <c r="F124">
        <v>2</v>
      </c>
      <c r="G124" t="str">
        <f t="shared" si="1"/>
        <v>DN05-3202038-17-20-TSE-2</v>
      </c>
    </row>
    <row r="125" spans="1:7" x14ac:dyDescent="0.3">
      <c r="A125" s="7" t="s">
        <v>1517</v>
      </c>
      <c r="B125">
        <v>3202038</v>
      </c>
      <c r="C125">
        <v>17</v>
      </c>
      <c r="D125">
        <v>21</v>
      </c>
      <c r="E125" t="s">
        <v>57</v>
      </c>
      <c r="F125">
        <v>2</v>
      </c>
      <c r="G125" t="str">
        <f t="shared" si="1"/>
        <v>DN05-3202038-17-21-TSE-2</v>
      </c>
    </row>
    <row r="126" spans="1:7" x14ac:dyDescent="0.3">
      <c r="A126" s="7" t="s">
        <v>1517</v>
      </c>
      <c r="B126">
        <v>3202053</v>
      </c>
      <c r="C126">
        <v>26</v>
      </c>
      <c r="D126">
        <v>20</v>
      </c>
      <c r="E126" t="s">
        <v>57</v>
      </c>
      <c r="F126">
        <v>2</v>
      </c>
      <c r="G126" t="str">
        <f t="shared" si="1"/>
        <v>DN05-3202053-26-20-TSE-2</v>
      </c>
    </row>
    <row r="127" spans="1:7" x14ac:dyDescent="0.3">
      <c r="A127" s="7" t="s">
        <v>1517</v>
      </c>
      <c r="B127">
        <v>3202053</v>
      </c>
      <c r="C127">
        <v>26</v>
      </c>
      <c r="D127">
        <v>21</v>
      </c>
      <c r="E127" t="s">
        <v>1505</v>
      </c>
      <c r="F127">
        <v>2</v>
      </c>
      <c r="G127" t="str">
        <f t="shared" si="1"/>
        <v>DN05-3202053-26-21-GEN-2</v>
      </c>
    </row>
    <row r="128" spans="1:7" x14ac:dyDescent="0.3">
      <c r="A128" s="7" t="s">
        <v>1517</v>
      </c>
      <c r="B128">
        <v>3202053</v>
      </c>
      <c r="C128">
        <v>27</v>
      </c>
      <c r="D128">
        <v>20</v>
      </c>
      <c r="E128" t="s">
        <v>57</v>
      </c>
      <c r="F128">
        <v>2</v>
      </c>
      <c r="G128" t="str">
        <f t="shared" si="1"/>
        <v>DN05-3202053-27-20-TSE-2</v>
      </c>
    </row>
    <row r="129" spans="1:7" x14ac:dyDescent="0.3">
      <c r="A129" s="7" t="s">
        <v>1517</v>
      </c>
      <c r="B129">
        <v>3202053</v>
      </c>
      <c r="C129">
        <v>27</v>
      </c>
      <c r="D129">
        <v>21</v>
      </c>
      <c r="E129" t="s">
        <v>1505</v>
      </c>
      <c r="F129">
        <v>2</v>
      </c>
      <c r="G129" t="str">
        <f t="shared" si="1"/>
        <v>DN05-3202053-27-21-GEN-2</v>
      </c>
    </row>
    <row r="130" spans="1:7" x14ac:dyDescent="0.3">
      <c r="A130" s="7" t="s">
        <v>1517</v>
      </c>
      <c r="B130">
        <v>3202056</v>
      </c>
      <c r="C130">
        <v>5</v>
      </c>
      <c r="D130">
        <v>20</v>
      </c>
      <c r="E130" t="s">
        <v>57</v>
      </c>
      <c r="F130">
        <v>2</v>
      </c>
      <c r="G130" t="str">
        <f t="shared" si="1"/>
        <v>DN05-3202056-5-20-TSE-2</v>
      </c>
    </row>
    <row r="131" spans="1:7" x14ac:dyDescent="0.3">
      <c r="A131" s="7" t="s">
        <v>1517</v>
      </c>
      <c r="B131">
        <v>3202056</v>
      </c>
      <c r="C131">
        <v>5</v>
      </c>
      <c r="D131">
        <v>21</v>
      </c>
      <c r="E131" t="s">
        <v>57</v>
      </c>
      <c r="F131">
        <v>2</v>
      </c>
      <c r="G131" t="str">
        <f t="shared" ref="G131:G194" si="2">+A131&amp;"-"&amp;B131&amp;"-"&amp;C131&amp;"-"&amp;D131&amp;"-"&amp;E131&amp;"-"&amp;F131</f>
        <v>DN05-3202056-5-21-TSE-2</v>
      </c>
    </row>
    <row r="132" spans="1:7" x14ac:dyDescent="0.3">
      <c r="A132" s="7" t="s">
        <v>1517</v>
      </c>
      <c r="B132">
        <v>3202060</v>
      </c>
      <c r="C132" t="s">
        <v>314</v>
      </c>
      <c r="D132">
        <v>20</v>
      </c>
      <c r="E132" t="s">
        <v>57</v>
      </c>
      <c r="F132">
        <v>2</v>
      </c>
      <c r="G132" t="str">
        <f t="shared" si="2"/>
        <v>DN05-3202060-18_1-20-TSE-2</v>
      </c>
    </row>
    <row r="133" spans="1:7" x14ac:dyDescent="0.3">
      <c r="A133" s="7" t="s">
        <v>1517</v>
      </c>
      <c r="B133">
        <v>3202060</v>
      </c>
      <c r="C133" t="s">
        <v>314</v>
      </c>
      <c r="D133">
        <v>21</v>
      </c>
      <c r="E133" t="s">
        <v>57</v>
      </c>
      <c r="F133">
        <v>2</v>
      </c>
      <c r="G133" t="str">
        <f t="shared" si="2"/>
        <v>DN05-3202060-18_1-21-TSE-2</v>
      </c>
    </row>
    <row r="134" spans="1:7" x14ac:dyDescent="0.3">
      <c r="A134" s="7" t="s">
        <v>1517</v>
      </c>
      <c r="B134">
        <v>3202060</v>
      </c>
      <c r="C134" t="s">
        <v>316</v>
      </c>
      <c r="D134">
        <v>20</v>
      </c>
      <c r="E134" t="s">
        <v>57</v>
      </c>
      <c r="F134">
        <v>2</v>
      </c>
      <c r="G134" t="str">
        <f t="shared" si="2"/>
        <v>DN05-3202060-19_1-20-TSE-2</v>
      </c>
    </row>
    <row r="135" spans="1:7" x14ac:dyDescent="0.3">
      <c r="A135" s="7" t="s">
        <v>1517</v>
      </c>
      <c r="B135">
        <v>3202060</v>
      </c>
      <c r="C135" t="s">
        <v>316</v>
      </c>
      <c r="D135">
        <v>21</v>
      </c>
      <c r="E135" t="s">
        <v>57</v>
      </c>
      <c r="F135">
        <v>2</v>
      </c>
      <c r="G135" t="str">
        <f t="shared" si="2"/>
        <v>DN05-3202060-19_1-21-TSE-2</v>
      </c>
    </row>
    <row r="136" spans="1:7" x14ac:dyDescent="0.3">
      <c r="A136" s="7" t="s">
        <v>1517</v>
      </c>
      <c r="B136">
        <v>3299011</v>
      </c>
      <c r="C136" t="s">
        <v>374</v>
      </c>
      <c r="D136">
        <v>20</v>
      </c>
      <c r="E136" t="s">
        <v>57</v>
      </c>
      <c r="F136">
        <v>2</v>
      </c>
      <c r="G136" t="str">
        <f t="shared" si="2"/>
        <v>DN05-3299011-2_1-20-TSE-2</v>
      </c>
    </row>
    <row r="137" spans="1:7" x14ac:dyDescent="0.3">
      <c r="A137" s="7" t="s">
        <v>1518</v>
      </c>
      <c r="B137">
        <v>3202008</v>
      </c>
      <c r="C137">
        <v>15</v>
      </c>
      <c r="D137">
        <v>11</v>
      </c>
      <c r="E137" t="s">
        <v>1505</v>
      </c>
      <c r="F137">
        <v>2</v>
      </c>
      <c r="G137" t="str">
        <f t="shared" si="2"/>
        <v>DN06-3202008-15-11-GEN-2</v>
      </c>
    </row>
    <row r="138" spans="1:7" x14ac:dyDescent="0.3">
      <c r="A138" s="7" t="s">
        <v>1518</v>
      </c>
      <c r="B138">
        <v>3202008</v>
      </c>
      <c r="C138">
        <v>15</v>
      </c>
      <c r="D138">
        <v>20</v>
      </c>
      <c r="E138" t="s">
        <v>1505</v>
      </c>
      <c r="F138">
        <v>2</v>
      </c>
      <c r="G138" t="str">
        <f t="shared" si="2"/>
        <v>DN06-3202008-15-20-GEN-2</v>
      </c>
    </row>
    <row r="139" spans="1:7" x14ac:dyDescent="0.3">
      <c r="A139" s="7" t="s">
        <v>1518</v>
      </c>
      <c r="B139">
        <v>3202008</v>
      </c>
      <c r="C139">
        <v>9</v>
      </c>
      <c r="D139">
        <v>11</v>
      </c>
      <c r="E139" t="s">
        <v>1505</v>
      </c>
      <c r="F139">
        <v>2</v>
      </c>
      <c r="G139" t="str">
        <f t="shared" si="2"/>
        <v>DN06-3202008-9-11-GEN-2</v>
      </c>
    </row>
    <row r="140" spans="1:7" x14ac:dyDescent="0.3">
      <c r="A140" s="7" t="s">
        <v>1518</v>
      </c>
      <c r="B140">
        <v>3202008</v>
      </c>
      <c r="C140">
        <v>9</v>
      </c>
      <c r="D140">
        <v>20</v>
      </c>
      <c r="E140" t="s">
        <v>1505</v>
      </c>
      <c r="F140">
        <v>2</v>
      </c>
      <c r="G140" t="str">
        <f t="shared" si="2"/>
        <v>DN06-3202008-9-20-GEN-2</v>
      </c>
    </row>
    <row r="141" spans="1:7" x14ac:dyDescent="0.3">
      <c r="A141" s="7" t="s">
        <v>1518</v>
      </c>
      <c r="B141">
        <v>3202032</v>
      </c>
      <c r="C141">
        <v>1</v>
      </c>
      <c r="D141">
        <v>11</v>
      </c>
      <c r="E141" t="s">
        <v>1505</v>
      </c>
      <c r="F141">
        <v>2</v>
      </c>
      <c r="G141" t="str">
        <f t="shared" si="2"/>
        <v>DN06-3202032-1-11-GEN-2</v>
      </c>
    </row>
    <row r="142" spans="1:7" x14ac:dyDescent="0.3">
      <c r="A142" s="7" t="s">
        <v>1518</v>
      </c>
      <c r="B142">
        <v>3202032</v>
      </c>
      <c r="C142">
        <v>1</v>
      </c>
      <c r="D142">
        <v>20</v>
      </c>
      <c r="E142" t="s">
        <v>1505</v>
      </c>
      <c r="F142">
        <v>2</v>
      </c>
      <c r="G142" t="str">
        <f t="shared" si="2"/>
        <v>DN06-3202032-1-20-GEN-2</v>
      </c>
    </row>
    <row r="143" spans="1:7" x14ac:dyDescent="0.3">
      <c r="A143" s="7" t="s">
        <v>1518</v>
      </c>
      <c r="B143">
        <v>3202032</v>
      </c>
      <c r="C143">
        <v>1</v>
      </c>
      <c r="D143">
        <v>21</v>
      </c>
      <c r="E143" t="s">
        <v>1505</v>
      </c>
      <c r="F143">
        <v>2</v>
      </c>
      <c r="G143" t="str">
        <f t="shared" si="2"/>
        <v>DN06-3202032-1-21-GEN-2</v>
      </c>
    </row>
    <row r="144" spans="1:7" x14ac:dyDescent="0.3">
      <c r="A144" s="7" t="s">
        <v>1518</v>
      </c>
      <c r="B144">
        <v>3202038</v>
      </c>
      <c r="C144">
        <v>17</v>
      </c>
      <c r="D144">
        <v>11</v>
      </c>
      <c r="E144" t="s">
        <v>1505</v>
      </c>
      <c r="F144">
        <v>2</v>
      </c>
      <c r="G144" t="str">
        <f t="shared" si="2"/>
        <v>DN06-3202038-17-11-GEN-2</v>
      </c>
    </row>
    <row r="145" spans="1:7" x14ac:dyDescent="0.3">
      <c r="A145" s="7" t="s">
        <v>1518</v>
      </c>
      <c r="B145">
        <v>3202038</v>
      </c>
      <c r="C145">
        <v>17</v>
      </c>
      <c r="D145">
        <v>20</v>
      </c>
      <c r="E145" t="s">
        <v>1505</v>
      </c>
      <c r="F145">
        <v>2</v>
      </c>
      <c r="G145" t="str">
        <f t="shared" si="2"/>
        <v>DN06-3202038-17-20-GEN-2</v>
      </c>
    </row>
    <row r="146" spans="1:7" x14ac:dyDescent="0.3">
      <c r="A146" s="7" t="s">
        <v>1518</v>
      </c>
      <c r="B146">
        <v>3202053</v>
      </c>
      <c r="C146">
        <v>26</v>
      </c>
      <c r="D146">
        <v>20</v>
      </c>
      <c r="E146" t="s">
        <v>1505</v>
      </c>
      <c r="F146">
        <v>2</v>
      </c>
      <c r="G146" t="str">
        <f t="shared" si="2"/>
        <v>DN06-3202053-26-20-GEN-2</v>
      </c>
    </row>
    <row r="147" spans="1:7" x14ac:dyDescent="0.3">
      <c r="A147" s="7" t="s">
        <v>1518</v>
      </c>
      <c r="B147">
        <v>3202053</v>
      </c>
      <c r="C147">
        <v>26</v>
      </c>
      <c r="D147">
        <v>21</v>
      </c>
      <c r="E147" t="s">
        <v>1505</v>
      </c>
      <c r="F147">
        <v>2</v>
      </c>
      <c r="G147" t="str">
        <f t="shared" si="2"/>
        <v>DN06-3202053-26-21-GEN-2</v>
      </c>
    </row>
    <row r="148" spans="1:7" x14ac:dyDescent="0.3">
      <c r="A148" s="7" t="s">
        <v>1518</v>
      </c>
      <c r="B148">
        <v>3202056</v>
      </c>
      <c r="C148">
        <v>5</v>
      </c>
      <c r="D148">
        <v>20</v>
      </c>
      <c r="E148" t="s">
        <v>1505</v>
      </c>
      <c r="F148">
        <v>2</v>
      </c>
      <c r="G148" t="str">
        <f t="shared" si="2"/>
        <v>DN06-3202056-5-20-GEN-2</v>
      </c>
    </row>
    <row r="149" spans="1:7" x14ac:dyDescent="0.3">
      <c r="A149" s="7" t="s">
        <v>1518</v>
      </c>
      <c r="B149">
        <v>3202056</v>
      </c>
      <c r="C149">
        <v>5</v>
      </c>
      <c r="D149">
        <v>21</v>
      </c>
      <c r="E149" t="s">
        <v>1505</v>
      </c>
      <c r="F149">
        <v>2</v>
      </c>
      <c r="G149" t="str">
        <f t="shared" si="2"/>
        <v>DN06-3202056-5-21-GEN-2</v>
      </c>
    </row>
    <row r="150" spans="1:7" x14ac:dyDescent="0.3">
      <c r="A150" s="7" t="s">
        <v>1518</v>
      </c>
      <c r="B150">
        <v>3202060</v>
      </c>
      <c r="C150" t="s">
        <v>320</v>
      </c>
      <c r="D150">
        <v>20</v>
      </c>
      <c r="E150" t="s">
        <v>1505</v>
      </c>
      <c r="F150">
        <v>2</v>
      </c>
      <c r="G150" t="str">
        <f t="shared" si="2"/>
        <v>DN06-3202060-19_2-20-GEN-2</v>
      </c>
    </row>
    <row r="151" spans="1:7" x14ac:dyDescent="0.3">
      <c r="A151" s="7" t="s">
        <v>1519</v>
      </c>
      <c r="B151">
        <v>3202008</v>
      </c>
      <c r="C151">
        <v>15</v>
      </c>
      <c r="D151">
        <v>11</v>
      </c>
      <c r="E151" t="s">
        <v>1505</v>
      </c>
      <c r="F151">
        <v>2</v>
      </c>
      <c r="G151" t="str">
        <f t="shared" si="2"/>
        <v>DN07-3202008-15-11-GEN-2</v>
      </c>
    </row>
    <row r="152" spans="1:7" x14ac:dyDescent="0.3">
      <c r="A152" s="7" t="s">
        <v>1519</v>
      </c>
      <c r="B152">
        <v>3202008</v>
      </c>
      <c r="C152">
        <v>15</v>
      </c>
      <c r="D152">
        <v>20</v>
      </c>
      <c r="E152" t="s">
        <v>1505</v>
      </c>
      <c r="F152">
        <v>2</v>
      </c>
      <c r="G152" t="str">
        <f t="shared" si="2"/>
        <v>DN07-3202008-15-20-GEN-2</v>
      </c>
    </row>
    <row r="153" spans="1:7" x14ac:dyDescent="0.3">
      <c r="A153" s="7" t="s">
        <v>1519</v>
      </c>
      <c r="B153">
        <v>3202008</v>
      </c>
      <c r="C153">
        <v>9</v>
      </c>
      <c r="D153">
        <v>11</v>
      </c>
      <c r="E153" t="s">
        <v>1505</v>
      </c>
      <c r="F153">
        <v>2</v>
      </c>
      <c r="G153" t="str">
        <f t="shared" si="2"/>
        <v>DN07-3202008-9-11-GEN-2</v>
      </c>
    </row>
    <row r="154" spans="1:7" x14ac:dyDescent="0.3">
      <c r="A154" s="7" t="s">
        <v>1519</v>
      </c>
      <c r="B154">
        <v>3202008</v>
      </c>
      <c r="C154">
        <v>9</v>
      </c>
      <c r="D154">
        <v>20</v>
      </c>
      <c r="E154" t="s">
        <v>1505</v>
      </c>
      <c r="F154">
        <v>2</v>
      </c>
      <c r="G154" t="str">
        <f t="shared" si="2"/>
        <v>DN07-3202008-9-20-GEN-2</v>
      </c>
    </row>
    <row r="155" spans="1:7" x14ac:dyDescent="0.3">
      <c r="A155" s="7" t="s">
        <v>1519</v>
      </c>
      <c r="B155">
        <v>3202032</v>
      </c>
      <c r="C155">
        <v>1</v>
      </c>
      <c r="D155">
        <v>11</v>
      </c>
      <c r="E155" t="s">
        <v>1505</v>
      </c>
      <c r="F155">
        <v>2</v>
      </c>
      <c r="G155" t="str">
        <f t="shared" si="2"/>
        <v>DN07-3202032-1-11-GEN-2</v>
      </c>
    </row>
    <row r="156" spans="1:7" x14ac:dyDescent="0.3">
      <c r="A156" s="7" t="s">
        <v>1519</v>
      </c>
      <c r="B156">
        <v>3202032</v>
      </c>
      <c r="C156">
        <v>1</v>
      </c>
      <c r="D156">
        <v>20</v>
      </c>
      <c r="E156" t="s">
        <v>1505</v>
      </c>
      <c r="F156">
        <v>2</v>
      </c>
      <c r="G156" t="str">
        <f t="shared" si="2"/>
        <v>DN07-3202032-1-20-GEN-2</v>
      </c>
    </row>
    <row r="157" spans="1:7" x14ac:dyDescent="0.3">
      <c r="A157" s="7" t="s">
        <v>1519</v>
      </c>
      <c r="B157">
        <v>3202032</v>
      </c>
      <c r="C157">
        <v>1</v>
      </c>
      <c r="D157">
        <v>21</v>
      </c>
      <c r="E157" t="s">
        <v>1505</v>
      </c>
      <c r="F157">
        <v>2</v>
      </c>
      <c r="G157" t="str">
        <f t="shared" si="2"/>
        <v>DN07-3202032-1-21-GEN-2</v>
      </c>
    </row>
    <row r="158" spans="1:7" x14ac:dyDescent="0.3">
      <c r="A158" s="7" t="s">
        <v>1519</v>
      </c>
      <c r="B158">
        <v>3202038</v>
      </c>
      <c r="C158">
        <v>17</v>
      </c>
      <c r="D158">
        <v>11</v>
      </c>
      <c r="E158" t="s">
        <v>1505</v>
      </c>
      <c r="F158">
        <v>2</v>
      </c>
      <c r="G158" t="str">
        <f t="shared" si="2"/>
        <v>DN07-3202038-17-11-GEN-2</v>
      </c>
    </row>
    <row r="159" spans="1:7" x14ac:dyDescent="0.3">
      <c r="A159" s="7" t="s">
        <v>1519</v>
      </c>
      <c r="B159">
        <v>3202038</v>
      </c>
      <c r="C159">
        <v>17</v>
      </c>
      <c r="D159">
        <v>20</v>
      </c>
      <c r="E159" t="s">
        <v>1505</v>
      </c>
      <c r="F159">
        <v>2</v>
      </c>
      <c r="G159" t="str">
        <f t="shared" si="2"/>
        <v>DN07-3202038-17-20-GEN-2</v>
      </c>
    </row>
    <row r="160" spans="1:7" x14ac:dyDescent="0.3">
      <c r="A160" s="7" t="s">
        <v>1519</v>
      </c>
      <c r="B160">
        <v>3202053</v>
      </c>
      <c r="C160">
        <v>26</v>
      </c>
      <c r="D160">
        <v>20</v>
      </c>
      <c r="E160" t="s">
        <v>1505</v>
      </c>
      <c r="F160">
        <v>2</v>
      </c>
      <c r="G160" t="str">
        <f t="shared" si="2"/>
        <v>DN07-3202053-26-20-GEN-2</v>
      </c>
    </row>
    <row r="161" spans="1:7" x14ac:dyDescent="0.3">
      <c r="A161" s="7" t="s">
        <v>1519</v>
      </c>
      <c r="B161">
        <v>3202053</v>
      </c>
      <c r="C161">
        <v>26</v>
      </c>
      <c r="D161">
        <v>21</v>
      </c>
      <c r="E161" t="s">
        <v>1505</v>
      </c>
      <c r="F161">
        <v>2</v>
      </c>
      <c r="G161" t="str">
        <f t="shared" si="2"/>
        <v>DN07-3202053-26-21-GEN-2</v>
      </c>
    </row>
    <row r="162" spans="1:7" x14ac:dyDescent="0.3">
      <c r="A162" s="7" t="s">
        <v>1519</v>
      </c>
      <c r="B162">
        <v>3202053</v>
      </c>
      <c r="C162">
        <v>27</v>
      </c>
      <c r="D162">
        <v>20</v>
      </c>
      <c r="E162" t="s">
        <v>1505</v>
      </c>
      <c r="F162">
        <v>2</v>
      </c>
      <c r="G162" t="str">
        <f t="shared" si="2"/>
        <v>DN07-3202053-27-20-GEN-2</v>
      </c>
    </row>
    <row r="163" spans="1:7" x14ac:dyDescent="0.3">
      <c r="A163" s="7" t="s">
        <v>1519</v>
      </c>
      <c r="B163">
        <v>3202056</v>
      </c>
      <c r="C163">
        <v>5</v>
      </c>
      <c r="D163">
        <v>20</v>
      </c>
      <c r="E163" t="s">
        <v>1505</v>
      </c>
      <c r="F163">
        <v>2</v>
      </c>
      <c r="G163" t="str">
        <f t="shared" si="2"/>
        <v>DN07-3202056-5-20-GEN-2</v>
      </c>
    </row>
    <row r="164" spans="1:7" x14ac:dyDescent="0.3">
      <c r="A164" s="7" t="s">
        <v>1519</v>
      </c>
      <c r="B164">
        <v>3202056</v>
      </c>
      <c r="C164">
        <v>5</v>
      </c>
      <c r="D164">
        <v>21</v>
      </c>
      <c r="E164" t="s">
        <v>1505</v>
      </c>
      <c r="F164">
        <v>2</v>
      </c>
      <c r="G164" t="str">
        <f t="shared" si="2"/>
        <v>DN07-3202056-5-21-GEN-2</v>
      </c>
    </row>
    <row r="165" spans="1:7" x14ac:dyDescent="0.3">
      <c r="A165" s="7" t="s">
        <v>1519</v>
      </c>
      <c r="B165">
        <v>3202060</v>
      </c>
      <c r="C165" t="s">
        <v>314</v>
      </c>
      <c r="D165">
        <v>11</v>
      </c>
      <c r="E165" t="s">
        <v>1505</v>
      </c>
      <c r="F165">
        <v>2</v>
      </c>
      <c r="G165" t="str">
        <f t="shared" si="2"/>
        <v>DN07-3202060-18_1-11-GEN-2</v>
      </c>
    </row>
    <row r="166" spans="1:7" x14ac:dyDescent="0.3">
      <c r="A166" s="7" t="s">
        <v>1519</v>
      </c>
      <c r="B166">
        <v>3202060</v>
      </c>
      <c r="C166" t="s">
        <v>314</v>
      </c>
      <c r="D166">
        <v>20</v>
      </c>
      <c r="E166" t="s">
        <v>1505</v>
      </c>
      <c r="F166">
        <v>2</v>
      </c>
      <c r="G166" t="str">
        <f t="shared" si="2"/>
        <v>DN07-3202060-18_1-20-GEN-2</v>
      </c>
    </row>
    <row r="167" spans="1:7" x14ac:dyDescent="0.3">
      <c r="A167" s="7" t="s">
        <v>1520</v>
      </c>
      <c r="B167">
        <v>3202008</v>
      </c>
      <c r="C167">
        <v>15</v>
      </c>
      <c r="D167">
        <v>20</v>
      </c>
      <c r="E167" t="s">
        <v>1505</v>
      </c>
      <c r="F167">
        <v>2</v>
      </c>
      <c r="G167" t="str">
        <f t="shared" si="2"/>
        <v>DN08-3202008-15-20-GEN-2</v>
      </c>
    </row>
    <row r="168" spans="1:7" x14ac:dyDescent="0.3">
      <c r="A168" s="7" t="s">
        <v>1520</v>
      </c>
      <c r="B168">
        <v>3202008</v>
      </c>
      <c r="C168">
        <v>15</v>
      </c>
      <c r="D168">
        <v>21</v>
      </c>
      <c r="E168" t="s">
        <v>1505</v>
      </c>
      <c r="F168">
        <v>2</v>
      </c>
      <c r="G168" t="str">
        <f t="shared" si="2"/>
        <v>DN08-3202008-15-21-GEN-2</v>
      </c>
    </row>
    <row r="169" spans="1:7" x14ac:dyDescent="0.3">
      <c r="A169" s="7" t="s">
        <v>1520</v>
      </c>
      <c r="B169">
        <v>3202008</v>
      </c>
      <c r="C169">
        <v>9</v>
      </c>
      <c r="D169">
        <v>20</v>
      </c>
      <c r="E169" t="s">
        <v>1505</v>
      </c>
      <c r="F169">
        <v>2</v>
      </c>
      <c r="G169" t="str">
        <f t="shared" si="2"/>
        <v>DN08-3202008-9-20-GEN-2</v>
      </c>
    </row>
    <row r="170" spans="1:7" x14ac:dyDescent="0.3">
      <c r="A170" s="7" t="s">
        <v>1520</v>
      </c>
      <c r="B170">
        <v>3202008</v>
      </c>
      <c r="C170">
        <v>9</v>
      </c>
      <c r="D170">
        <v>20</v>
      </c>
      <c r="E170" t="s">
        <v>42</v>
      </c>
      <c r="F170">
        <v>2</v>
      </c>
      <c r="G170" t="str">
        <f t="shared" si="2"/>
        <v>DN08-3202008-9-20-TUA-2</v>
      </c>
    </row>
    <row r="171" spans="1:7" x14ac:dyDescent="0.3">
      <c r="A171" s="7" t="s">
        <v>1520</v>
      </c>
      <c r="B171">
        <v>3202008</v>
      </c>
      <c r="C171">
        <v>9</v>
      </c>
      <c r="D171">
        <v>21</v>
      </c>
      <c r="E171" t="s">
        <v>1505</v>
      </c>
      <c r="F171">
        <v>2</v>
      </c>
      <c r="G171" t="str">
        <f t="shared" si="2"/>
        <v>DN08-3202008-9-21-GEN-2</v>
      </c>
    </row>
    <row r="172" spans="1:7" x14ac:dyDescent="0.3">
      <c r="A172" s="7" t="s">
        <v>1520</v>
      </c>
      <c r="B172">
        <v>3202008</v>
      </c>
      <c r="C172">
        <v>9</v>
      </c>
      <c r="D172">
        <v>21</v>
      </c>
      <c r="E172" t="s">
        <v>42</v>
      </c>
      <c r="F172">
        <v>2</v>
      </c>
      <c r="G172" t="str">
        <f t="shared" si="2"/>
        <v>DN08-3202008-9-21-TUA-2</v>
      </c>
    </row>
    <row r="173" spans="1:7" x14ac:dyDescent="0.3">
      <c r="A173" s="7" t="s">
        <v>1520</v>
      </c>
      <c r="B173">
        <v>3202010</v>
      </c>
      <c r="C173">
        <v>25</v>
      </c>
      <c r="D173">
        <v>20</v>
      </c>
      <c r="E173" t="s">
        <v>1505</v>
      </c>
      <c r="F173">
        <v>2</v>
      </c>
      <c r="G173" t="str">
        <f t="shared" si="2"/>
        <v>DN08-3202010-25-20-GEN-2</v>
      </c>
    </row>
    <row r="174" spans="1:7" x14ac:dyDescent="0.3">
      <c r="A174" s="7" t="s">
        <v>1520</v>
      </c>
      <c r="B174">
        <v>3202010</v>
      </c>
      <c r="C174">
        <v>25</v>
      </c>
      <c r="D174">
        <v>20</v>
      </c>
      <c r="E174" t="s">
        <v>42</v>
      </c>
      <c r="F174">
        <v>2</v>
      </c>
      <c r="G174" t="str">
        <f t="shared" si="2"/>
        <v>DN08-3202010-25-20-TUA-2</v>
      </c>
    </row>
    <row r="175" spans="1:7" x14ac:dyDescent="0.3">
      <c r="A175" s="7" t="s">
        <v>1520</v>
      </c>
      <c r="B175">
        <v>3202010</v>
      </c>
      <c r="C175">
        <v>25</v>
      </c>
      <c r="D175">
        <v>21</v>
      </c>
      <c r="E175" t="s">
        <v>1505</v>
      </c>
      <c r="F175">
        <v>2</v>
      </c>
      <c r="G175" t="str">
        <f t="shared" si="2"/>
        <v>DN08-3202010-25-21-GEN-2</v>
      </c>
    </row>
    <row r="176" spans="1:7" x14ac:dyDescent="0.3">
      <c r="A176" s="7" t="s">
        <v>1520</v>
      </c>
      <c r="B176">
        <v>3202032</v>
      </c>
      <c r="C176">
        <v>1</v>
      </c>
      <c r="D176">
        <v>20</v>
      </c>
      <c r="E176" t="s">
        <v>1505</v>
      </c>
      <c r="F176">
        <v>2</v>
      </c>
      <c r="G176" t="str">
        <f t="shared" si="2"/>
        <v>DN08-3202032-1-20-GEN-2</v>
      </c>
    </row>
    <row r="177" spans="1:7" x14ac:dyDescent="0.3">
      <c r="A177" s="7" t="s">
        <v>1520</v>
      </c>
      <c r="B177">
        <v>3202032</v>
      </c>
      <c r="C177">
        <v>1</v>
      </c>
      <c r="D177">
        <v>20</v>
      </c>
      <c r="E177" t="s">
        <v>42</v>
      </c>
      <c r="F177">
        <v>2</v>
      </c>
      <c r="G177" t="str">
        <f t="shared" si="2"/>
        <v>DN08-3202032-1-20-TUA-2</v>
      </c>
    </row>
    <row r="178" spans="1:7" x14ac:dyDescent="0.3">
      <c r="A178" s="7" t="s">
        <v>1520</v>
      </c>
      <c r="B178">
        <v>3202032</v>
      </c>
      <c r="C178">
        <v>1</v>
      </c>
      <c r="D178">
        <v>21</v>
      </c>
      <c r="E178" t="s">
        <v>1505</v>
      </c>
      <c r="F178">
        <v>2</v>
      </c>
      <c r="G178" t="str">
        <f t="shared" si="2"/>
        <v>DN08-3202032-1-21-GEN-2</v>
      </c>
    </row>
    <row r="179" spans="1:7" x14ac:dyDescent="0.3">
      <c r="A179" s="7" t="s">
        <v>1520</v>
      </c>
      <c r="B179">
        <v>3202038</v>
      </c>
      <c r="C179">
        <v>17</v>
      </c>
      <c r="D179">
        <v>20</v>
      </c>
      <c r="E179" t="s">
        <v>1505</v>
      </c>
      <c r="F179">
        <v>2</v>
      </c>
      <c r="G179" t="str">
        <f t="shared" si="2"/>
        <v>DN08-3202038-17-20-GEN-2</v>
      </c>
    </row>
    <row r="180" spans="1:7" x14ac:dyDescent="0.3">
      <c r="A180" s="7" t="s">
        <v>1520</v>
      </c>
      <c r="B180">
        <v>3202038</v>
      </c>
      <c r="C180">
        <v>17</v>
      </c>
      <c r="D180">
        <v>21</v>
      </c>
      <c r="E180" t="s">
        <v>1505</v>
      </c>
      <c r="F180">
        <v>2</v>
      </c>
      <c r="G180" t="str">
        <f t="shared" si="2"/>
        <v>DN08-3202038-17-21-GEN-2</v>
      </c>
    </row>
    <row r="181" spans="1:7" x14ac:dyDescent="0.3">
      <c r="A181" s="7" t="s">
        <v>1520</v>
      </c>
      <c r="B181">
        <v>3202052</v>
      </c>
      <c r="C181">
        <v>8</v>
      </c>
      <c r="D181">
        <v>21</v>
      </c>
      <c r="E181" t="s">
        <v>1505</v>
      </c>
      <c r="F181">
        <v>2</v>
      </c>
      <c r="G181" t="str">
        <f t="shared" si="2"/>
        <v>DN08-3202052-8-21-GEN-2</v>
      </c>
    </row>
    <row r="182" spans="1:7" x14ac:dyDescent="0.3">
      <c r="A182" s="7" t="s">
        <v>1520</v>
      </c>
      <c r="B182">
        <v>3202053</v>
      </c>
      <c r="C182">
        <v>26</v>
      </c>
      <c r="D182">
        <v>20</v>
      </c>
      <c r="E182" t="s">
        <v>1505</v>
      </c>
      <c r="F182">
        <v>2</v>
      </c>
      <c r="G182" t="str">
        <f t="shared" si="2"/>
        <v>DN08-3202053-26-20-GEN-2</v>
      </c>
    </row>
    <row r="183" spans="1:7" x14ac:dyDescent="0.3">
      <c r="A183" s="7" t="s">
        <v>1520</v>
      </c>
      <c r="B183">
        <v>3202053</v>
      </c>
      <c r="C183">
        <v>26</v>
      </c>
      <c r="D183">
        <v>21</v>
      </c>
      <c r="E183" t="s">
        <v>1505</v>
      </c>
      <c r="F183">
        <v>2</v>
      </c>
      <c r="G183" t="str">
        <f t="shared" si="2"/>
        <v>DN08-3202053-26-21-GEN-2</v>
      </c>
    </row>
    <row r="184" spans="1:7" x14ac:dyDescent="0.3">
      <c r="A184" s="7" t="s">
        <v>1520</v>
      </c>
      <c r="B184">
        <v>3202053</v>
      </c>
      <c r="C184">
        <v>27</v>
      </c>
      <c r="D184">
        <v>20</v>
      </c>
      <c r="E184" t="s">
        <v>1505</v>
      </c>
      <c r="F184">
        <v>2</v>
      </c>
      <c r="G184" t="str">
        <f t="shared" si="2"/>
        <v>DN08-3202053-27-20-GEN-2</v>
      </c>
    </row>
    <row r="185" spans="1:7" x14ac:dyDescent="0.3">
      <c r="A185" s="7" t="s">
        <v>1520</v>
      </c>
      <c r="B185">
        <v>3202053</v>
      </c>
      <c r="C185">
        <v>27</v>
      </c>
      <c r="D185">
        <v>21</v>
      </c>
      <c r="E185" t="s">
        <v>1505</v>
      </c>
      <c r="F185">
        <v>2</v>
      </c>
      <c r="G185" t="str">
        <f t="shared" si="2"/>
        <v>DN08-3202053-27-21-GEN-2</v>
      </c>
    </row>
    <row r="186" spans="1:7" x14ac:dyDescent="0.3">
      <c r="A186" s="7" t="s">
        <v>1520</v>
      </c>
      <c r="B186">
        <v>3202056</v>
      </c>
      <c r="C186">
        <v>5</v>
      </c>
      <c r="D186">
        <v>20</v>
      </c>
      <c r="E186" t="s">
        <v>1505</v>
      </c>
      <c r="F186">
        <v>2</v>
      </c>
      <c r="G186" t="str">
        <f t="shared" si="2"/>
        <v>DN08-3202056-5-20-GEN-2</v>
      </c>
    </row>
    <row r="187" spans="1:7" x14ac:dyDescent="0.3">
      <c r="A187" s="7" t="s">
        <v>1520</v>
      </c>
      <c r="B187">
        <v>3202056</v>
      </c>
      <c r="C187">
        <v>5</v>
      </c>
      <c r="D187">
        <v>21</v>
      </c>
      <c r="E187" t="s">
        <v>1505</v>
      </c>
      <c r="F187">
        <v>2</v>
      </c>
      <c r="G187" t="str">
        <f t="shared" si="2"/>
        <v>DN08-3202056-5-21-GEN-2</v>
      </c>
    </row>
    <row r="188" spans="1:7" x14ac:dyDescent="0.3">
      <c r="A188" s="7" t="s">
        <v>1520</v>
      </c>
      <c r="B188">
        <v>3202060</v>
      </c>
      <c r="C188" t="s">
        <v>314</v>
      </c>
      <c r="D188">
        <v>20</v>
      </c>
      <c r="E188" t="s">
        <v>1505</v>
      </c>
      <c r="F188">
        <v>2</v>
      </c>
      <c r="G188" t="str">
        <f t="shared" si="2"/>
        <v>DN08-3202060-18_1-20-GEN-2</v>
      </c>
    </row>
    <row r="189" spans="1:7" x14ac:dyDescent="0.3">
      <c r="A189" s="7" t="s">
        <v>1520</v>
      </c>
      <c r="B189">
        <v>3202060</v>
      </c>
      <c r="C189" t="s">
        <v>314</v>
      </c>
      <c r="D189">
        <v>21</v>
      </c>
      <c r="E189" t="s">
        <v>1505</v>
      </c>
      <c r="F189">
        <v>2</v>
      </c>
      <c r="G189" t="str">
        <f t="shared" si="2"/>
        <v>DN08-3202060-18_1-21-GEN-2</v>
      </c>
    </row>
    <row r="190" spans="1:7" x14ac:dyDescent="0.3">
      <c r="A190" s="7" t="s">
        <v>1520</v>
      </c>
      <c r="B190">
        <v>3202060</v>
      </c>
      <c r="C190" t="s">
        <v>316</v>
      </c>
      <c r="D190">
        <v>20</v>
      </c>
      <c r="E190" t="s">
        <v>1505</v>
      </c>
      <c r="F190">
        <v>2</v>
      </c>
      <c r="G190" t="str">
        <f t="shared" si="2"/>
        <v>DN08-3202060-19_1-20-GEN-2</v>
      </c>
    </row>
    <row r="191" spans="1:7" x14ac:dyDescent="0.3">
      <c r="A191" s="7" t="s">
        <v>1520</v>
      </c>
      <c r="B191">
        <v>3202060</v>
      </c>
      <c r="C191" t="s">
        <v>316</v>
      </c>
      <c r="D191">
        <v>21</v>
      </c>
      <c r="E191" t="s">
        <v>1505</v>
      </c>
      <c r="F191">
        <v>2</v>
      </c>
      <c r="G191" t="str">
        <f t="shared" si="2"/>
        <v>DN08-3202060-19_1-21-GEN-2</v>
      </c>
    </row>
    <row r="192" spans="1:7" x14ac:dyDescent="0.3">
      <c r="A192" s="7" t="s">
        <v>1520</v>
      </c>
      <c r="B192">
        <v>3299011</v>
      </c>
      <c r="C192" t="s">
        <v>374</v>
      </c>
      <c r="D192">
        <v>21</v>
      </c>
      <c r="E192" t="s">
        <v>1505</v>
      </c>
      <c r="F192">
        <v>2</v>
      </c>
      <c r="G192" t="str">
        <f t="shared" si="2"/>
        <v>DN08-3299011-2_1-21-GEN-2</v>
      </c>
    </row>
    <row r="193" spans="1:7" x14ac:dyDescent="0.3">
      <c r="A193" s="7" t="s">
        <v>1521</v>
      </c>
      <c r="B193">
        <v>3202008</v>
      </c>
      <c r="C193">
        <v>15</v>
      </c>
      <c r="D193">
        <v>11</v>
      </c>
      <c r="E193" t="s">
        <v>1505</v>
      </c>
      <c r="F193">
        <v>2</v>
      </c>
      <c r="G193" t="str">
        <f t="shared" si="2"/>
        <v>DR00-3202008-15-11-GEN-2</v>
      </c>
    </row>
    <row r="194" spans="1:7" x14ac:dyDescent="0.3">
      <c r="A194" s="7" t="s">
        <v>1521</v>
      </c>
      <c r="B194">
        <v>3202008</v>
      </c>
      <c r="C194">
        <v>15</v>
      </c>
      <c r="D194">
        <v>20</v>
      </c>
      <c r="E194" t="s">
        <v>1505</v>
      </c>
      <c r="F194">
        <v>2</v>
      </c>
      <c r="G194" t="str">
        <f t="shared" si="2"/>
        <v>DR00-3202008-15-20-GEN-2</v>
      </c>
    </row>
    <row r="195" spans="1:7" x14ac:dyDescent="0.3">
      <c r="A195" s="7" t="s">
        <v>1521</v>
      </c>
      <c r="B195">
        <v>3202008</v>
      </c>
      <c r="C195">
        <v>9</v>
      </c>
      <c r="D195">
        <v>11</v>
      </c>
      <c r="E195" t="s">
        <v>1505</v>
      </c>
      <c r="F195">
        <v>2</v>
      </c>
      <c r="G195" t="str">
        <f t="shared" ref="G195:G258" si="3">+A195&amp;"-"&amp;B195&amp;"-"&amp;C195&amp;"-"&amp;D195&amp;"-"&amp;E195&amp;"-"&amp;F195</f>
        <v>DR00-3202008-9-11-GEN-2</v>
      </c>
    </row>
    <row r="196" spans="1:7" x14ac:dyDescent="0.3">
      <c r="A196" s="7" t="s">
        <v>1521</v>
      </c>
      <c r="B196">
        <v>3202008</v>
      </c>
      <c r="C196">
        <v>9</v>
      </c>
      <c r="D196">
        <v>20</v>
      </c>
      <c r="E196" t="s">
        <v>1505</v>
      </c>
      <c r="F196">
        <v>2</v>
      </c>
      <c r="G196" t="str">
        <f t="shared" si="3"/>
        <v>DR00-3202008-9-20-GEN-2</v>
      </c>
    </row>
    <row r="197" spans="1:7" x14ac:dyDescent="0.3">
      <c r="A197" s="7" t="s">
        <v>1521</v>
      </c>
      <c r="B197">
        <v>3202008</v>
      </c>
      <c r="C197">
        <v>9</v>
      </c>
      <c r="D197">
        <v>21</v>
      </c>
      <c r="E197" t="s">
        <v>1505</v>
      </c>
      <c r="F197">
        <v>2</v>
      </c>
      <c r="G197" t="str">
        <f t="shared" si="3"/>
        <v>DR00-3202008-9-21-GEN-2</v>
      </c>
    </row>
    <row r="198" spans="1:7" x14ac:dyDescent="0.3">
      <c r="A198" s="7" t="s">
        <v>1521</v>
      </c>
      <c r="B198">
        <v>3202010</v>
      </c>
      <c r="C198">
        <v>24</v>
      </c>
      <c r="D198">
        <v>11</v>
      </c>
      <c r="E198" t="s">
        <v>1505</v>
      </c>
      <c r="F198">
        <v>2</v>
      </c>
      <c r="G198" t="str">
        <f t="shared" si="3"/>
        <v>DR00-3202010-24-11-GEN-2</v>
      </c>
    </row>
    <row r="199" spans="1:7" x14ac:dyDescent="0.3">
      <c r="A199" s="7" t="s">
        <v>1521</v>
      </c>
      <c r="B199">
        <v>3202010</v>
      </c>
      <c r="C199">
        <v>24</v>
      </c>
      <c r="D199">
        <v>20</v>
      </c>
      <c r="E199" t="s">
        <v>1505</v>
      </c>
      <c r="F199">
        <v>2</v>
      </c>
      <c r="G199" t="str">
        <f t="shared" si="3"/>
        <v>DR00-3202010-24-20-GEN-2</v>
      </c>
    </row>
    <row r="200" spans="1:7" x14ac:dyDescent="0.3">
      <c r="A200" s="7" t="s">
        <v>1521</v>
      </c>
      <c r="B200">
        <v>3202032</v>
      </c>
      <c r="C200">
        <v>1</v>
      </c>
      <c r="D200">
        <v>11</v>
      </c>
      <c r="E200" t="s">
        <v>1505</v>
      </c>
      <c r="F200">
        <v>2</v>
      </c>
      <c r="G200" t="str">
        <f t="shared" si="3"/>
        <v>DR00-3202032-1-11-GEN-2</v>
      </c>
    </row>
    <row r="201" spans="1:7" x14ac:dyDescent="0.3">
      <c r="A201" s="7" t="s">
        <v>1521</v>
      </c>
      <c r="B201">
        <v>3202032</v>
      </c>
      <c r="C201">
        <v>1</v>
      </c>
      <c r="D201">
        <v>20</v>
      </c>
      <c r="E201" t="s">
        <v>1505</v>
      </c>
      <c r="F201">
        <v>2</v>
      </c>
      <c r="G201" t="str">
        <f t="shared" si="3"/>
        <v>DR00-3202032-1-20-GEN-2</v>
      </c>
    </row>
    <row r="202" spans="1:7" x14ac:dyDescent="0.3">
      <c r="A202" s="7" t="s">
        <v>1521</v>
      </c>
      <c r="B202">
        <v>3202032</v>
      </c>
      <c r="C202">
        <v>1</v>
      </c>
      <c r="D202">
        <v>21</v>
      </c>
      <c r="E202" t="s">
        <v>1505</v>
      </c>
      <c r="F202">
        <v>2</v>
      </c>
      <c r="G202" t="str">
        <f t="shared" si="3"/>
        <v>DR00-3202032-1-21-GEN-2</v>
      </c>
    </row>
    <row r="203" spans="1:7" x14ac:dyDescent="0.3">
      <c r="A203" s="7" t="s">
        <v>1521</v>
      </c>
      <c r="B203">
        <v>3202052</v>
      </c>
      <c r="C203">
        <v>8</v>
      </c>
      <c r="D203">
        <v>11</v>
      </c>
      <c r="E203" t="s">
        <v>1505</v>
      </c>
      <c r="F203">
        <v>2</v>
      </c>
      <c r="G203" t="str">
        <f t="shared" si="3"/>
        <v>DR00-3202052-8-11-GEN-2</v>
      </c>
    </row>
    <row r="204" spans="1:7" x14ac:dyDescent="0.3">
      <c r="A204" s="7" t="s">
        <v>1521</v>
      </c>
      <c r="B204">
        <v>3202060</v>
      </c>
      <c r="C204" t="s">
        <v>314</v>
      </c>
      <c r="D204">
        <v>11</v>
      </c>
      <c r="E204" t="s">
        <v>1505</v>
      </c>
      <c r="F204">
        <v>2</v>
      </c>
      <c r="G204" t="str">
        <f t="shared" si="3"/>
        <v>DR00-3202060-18_1-11-GEN-2</v>
      </c>
    </row>
    <row r="205" spans="1:7" x14ac:dyDescent="0.3">
      <c r="A205" s="7" t="s">
        <v>1521</v>
      </c>
      <c r="B205">
        <v>3202060</v>
      </c>
      <c r="C205" t="s">
        <v>314</v>
      </c>
      <c r="D205">
        <v>20</v>
      </c>
      <c r="E205" t="s">
        <v>1505</v>
      </c>
      <c r="F205">
        <v>2</v>
      </c>
      <c r="G205" t="str">
        <f t="shared" si="3"/>
        <v>DR00-3202060-18_1-20-GEN-2</v>
      </c>
    </row>
    <row r="206" spans="1:7" x14ac:dyDescent="0.3">
      <c r="A206" s="7" t="s">
        <v>1521</v>
      </c>
      <c r="B206">
        <v>3299016</v>
      </c>
      <c r="C206">
        <v>6</v>
      </c>
      <c r="D206">
        <v>20</v>
      </c>
      <c r="E206" t="s">
        <v>1505</v>
      </c>
      <c r="F206">
        <v>2</v>
      </c>
      <c r="G206" t="str">
        <f t="shared" si="3"/>
        <v>DR00-3299016-6-20-GEN-2</v>
      </c>
    </row>
    <row r="207" spans="1:7" x14ac:dyDescent="0.3">
      <c r="A207" s="7" t="s">
        <v>1522</v>
      </c>
      <c r="B207">
        <v>3202008</v>
      </c>
      <c r="C207">
        <v>10</v>
      </c>
      <c r="D207">
        <v>11</v>
      </c>
      <c r="E207" t="s">
        <v>1505</v>
      </c>
      <c r="F207">
        <v>2</v>
      </c>
      <c r="G207" t="str">
        <f t="shared" si="3"/>
        <v>DR01-3202008-10-11-GEN-2</v>
      </c>
    </row>
    <row r="208" spans="1:7" x14ac:dyDescent="0.3">
      <c r="A208" s="7" t="s">
        <v>1522</v>
      </c>
      <c r="B208">
        <v>3202008</v>
      </c>
      <c r="C208">
        <v>10</v>
      </c>
      <c r="D208">
        <v>20</v>
      </c>
      <c r="E208" t="s">
        <v>1505</v>
      </c>
      <c r="F208">
        <v>2</v>
      </c>
      <c r="G208" t="str">
        <f t="shared" si="3"/>
        <v>DR01-3202008-10-20-GEN-2</v>
      </c>
    </row>
    <row r="209" spans="1:7" x14ac:dyDescent="0.3">
      <c r="A209" s="7" t="s">
        <v>1522</v>
      </c>
      <c r="B209">
        <v>3202008</v>
      </c>
      <c r="C209">
        <v>15</v>
      </c>
      <c r="D209">
        <v>11</v>
      </c>
      <c r="E209" t="s">
        <v>1505</v>
      </c>
      <c r="F209">
        <v>2</v>
      </c>
      <c r="G209" t="str">
        <f t="shared" si="3"/>
        <v>DR01-3202008-15-11-GEN-2</v>
      </c>
    </row>
    <row r="210" spans="1:7" x14ac:dyDescent="0.3">
      <c r="A210" s="7" t="s">
        <v>1522</v>
      </c>
      <c r="B210">
        <v>3202008</v>
      </c>
      <c r="C210">
        <v>9</v>
      </c>
      <c r="D210">
        <v>11</v>
      </c>
      <c r="E210" t="s">
        <v>1505</v>
      </c>
      <c r="F210">
        <v>2</v>
      </c>
      <c r="G210" t="str">
        <f t="shared" si="3"/>
        <v>DR01-3202008-9-11-GEN-2</v>
      </c>
    </row>
    <row r="211" spans="1:7" x14ac:dyDescent="0.3">
      <c r="A211" s="7" t="s">
        <v>1522</v>
      </c>
      <c r="B211">
        <v>3202008</v>
      </c>
      <c r="C211">
        <v>9</v>
      </c>
      <c r="D211">
        <v>20</v>
      </c>
      <c r="E211" t="s">
        <v>1505</v>
      </c>
      <c r="F211">
        <v>2</v>
      </c>
      <c r="G211" t="str">
        <f t="shared" si="3"/>
        <v>DR01-3202008-9-20-GEN-2</v>
      </c>
    </row>
    <row r="212" spans="1:7" x14ac:dyDescent="0.3">
      <c r="A212" s="7" t="s">
        <v>1522</v>
      </c>
      <c r="B212">
        <v>3202008</v>
      </c>
      <c r="C212">
        <v>9</v>
      </c>
      <c r="D212">
        <v>21</v>
      </c>
      <c r="E212" t="s">
        <v>1505</v>
      </c>
      <c r="F212">
        <v>2</v>
      </c>
      <c r="G212" t="str">
        <f t="shared" si="3"/>
        <v>DR01-3202008-9-21-GEN-2</v>
      </c>
    </row>
    <row r="213" spans="1:7" x14ac:dyDescent="0.3">
      <c r="A213" s="7" t="s">
        <v>1522</v>
      </c>
      <c r="B213">
        <v>3202032</v>
      </c>
      <c r="C213">
        <v>1</v>
      </c>
      <c r="D213">
        <v>11</v>
      </c>
      <c r="E213" t="s">
        <v>1505</v>
      </c>
      <c r="F213">
        <v>2</v>
      </c>
      <c r="G213" t="str">
        <f t="shared" si="3"/>
        <v>DR01-3202032-1-11-GEN-2</v>
      </c>
    </row>
    <row r="214" spans="1:7" x14ac:dyDescent="0.3">
      <c r="A214" s="7" t="s">
        <v>1522</v>
      </c>
      <c r="B214">
        <v>3202032</v>
      </c>
      <c r="C214">
        <v>1</v>
      </c>
      <c r="D214">
        <v>20</v>
      </c>
      <c r="E214" t="s">
        <v>1505</v>
      </c>
      <c r="F214">
        <v>2</v>
      </c>
      <c r="G214" t="str">
        <f t="shared" si="3"/>
        <v>DR01-3202032-1-20-GEN-2</v>
      </c>
    </row>
    <row r="215" spans="1:7" x14ac:dyDescent="0.3">
      <c r="A215" s="7" t="s">
        <v>1522</v>
      </c>
      <c r="B215">
        <v>3202032</v>
      </c>
      <c r="C215">
        <v>1</v>
      </c>
      <c r="D215">
        <v>21</v>
      </c>
      <c r="E215" t="s">
        <v>1505</v>
      </c>
      <c r="F215">
        <v>2</v>
      </c>
      <c r="G215" t="str">
        <f t="shared" si="3"/>
        <v>DR01-3202032-1-21-GEN-2</v>
      </c>
    </row>
    <row r="216" spans="1:7" x14ac:dyDescent="0.3">
      <c r="A216" s="7" t="s">
        <v>1522</v>
      </c>
      <c r="B216">
        <v>3202038</v>
      </c>
      <c r="C216">
        <v>17</v>
      </c>
      <c r="D216">
        <v>20</v>
      </c>
      <c r="E216" t="s">
        <v>1505</v>
      </c>
      <c r="F216">
        <v>3</v>
      </c>
      <c r="G216" t="str">
        <f t="shared" si="3"/>
        <v>DR01-3202038-17-20-GEN-3</v>
      </c>
    </row>
    <row r="217" spans="1:7" x14ac:dyDescent="0.3">
      <c r="A217" s="7" t="s">
        <v>1522</v>
      </c>
      <c r="B217">
        <v>3202038</v>
      </c>
      <c r="C217">
        <v>17</v>
      </c>
      <c r="D217">
        <v>21</v>
      </c>
      <c r="E217" t="s">
        <v>1505</v>
      </c>
      <c r="F217">
        <v>2</v>
      </c>
      <c r="G217" t="str">
        <f t="shared" si="3"/>
        <v>DR01-3202038-17-21-GEN-2</v>
      </c>
    </row>
    <row r="218" spans="1:7" x14ac:dyDescent="0.3">
      <c r="A218" s="7" t="s">
        <v>1522</v>
      </c>
      <c r="B218">
        <v>3202053</v>
      </c>
      <c r="C218">
        <v>26</v>
      </c>
      <c r="D218">
        <v>20</v>
      </c>
      <c r="E218" t="s">
        <v>1505</v>
      </c>
      <c r="F218">
        <v>2</v>
      </c>
      <c r="G218" t="str">
        <f t="shared" si="3"/>
        <v>DR01-3202053-26-20-GEN-2</v>
      </c>
    </row>
    <row r="219" spans="1:7" x14ac:dyDescent="0.3">
      <c r="A219" s="7" t="s">
        <v>1522</v>
      </c>
      <c r="B219">
        <v>3202053</v>
      </c>
      <c r="C219">
        <v>26</v>
      </c>
      <c r="D219">
        <v>20</v>
      </c>
      <c r="E219" t="s">
        <v>1505</v>
      </c>
      <c r="F219">
        <v>3</v>
      </c>
      <c r="G219" t="str">
        <f t="shared" si="3"/>
        <v>DR01-3202053-26-20-GEN-3</v>
      </c>
    </row>
    <row r="220" spans="1:7" x14ac:dyDescent="0.3">
      <c r="A220" s="7" t="s">
        <v>1522</v>
      </c>
      <c r="B220">
        <v>3202053</v>
      </c>
      <c r="C220">
        <v>26</v>
      </c>
      <c r="D220">
        <v>21</v>
      </c>
      <c r="E220" t="s">
        <v>1505</v>
      </c>
      <c r="F220">
        <v>2</v>
      </c>
      <c r="G220" t="str">
        <f t="shared" si="3"/>
        <v>DR01-3202053-26-21-GEN-2</v>
      </c>
    </row>
    <row r="221" spans="1:7" x14ac:dyDescent="0.3">
      <c r="A221" s="7" t="s">
        <v>1522</v>
      </c>
      <c r="B221">
        <v>3202060</v>
      </c>
      <c r="C221" t="s">
        <v>314</v>
      </c>
      <c r="D221">
        <v>11</v>
      </c>
      <c r="E221" t="s">
        <v>1505</v>
      </c>
      <c r="F221">
        <v>2</v>
      </c>
      <c r="G221" t="str">
        <f t="shared" si="3"/>
        <v>DR01-3202060-18_1-11-GEN-2</v>
      </c>
    </row>
    <row r="222" spans="1:7" x14ac:dyDescent="0.3">
      <c r="A222" s="7" t="s">
        <v>1522</v>
      </c>
      <c r="B222">
        <v>3202060</v>
      </c>
      <c r="C222" t="s">
        <v>314</v>
      </c>
      <c r="D222">
        <v>20</v>
      </c>
      <c r="E222" t="s">
        <v>1505</v>
      </c>
      <c r="F222">
        <v>2</v>
      </c>
      <c r="G222" t="str">
        <f t="shared" si="3"/>
        <v>DR01-3202060-18_1-20-GEN-2</v>
      </c>
    </row>
    <row r="223" spans="1:7" x14ac:dyDescent="0.3">
      <c r="A223" s="7" t="s">
        <v>1522</v>
      </c>
      <c r="B223">
        <v>3202060</v>
      </c>
      <c r="C223" t="s">
        <v>314</v>
      </c>
      <c r="D223">
        <v>20</v>
      </c>
      <c r="E223" t="s">
        <v>1505</v>
      </c>
      <c r="F223">
        <v>3</v>
      </c>
      <c r="G223" t="str">
        <f t="shared" si="3"/>
        <v>DR01-3202060-18_1-20-GEN-3</v>
      </c>
    </row>
    <row r="224" spans="1:7" x14ac:dyDescent="0.3">
      <c r="A224" s="7" t="s">
        <v>1522</v>
      </c>
      <c r="B224">
        <v>3202060</v>
      </c>
      <c r="C224" t="s">
        <v>314</v>
      </c>
      <c r="D224">
        <v>21</v>
      </c>
      <c r="E224" t="s">
        <v>1505</v>
      </c>
      <c r="F224">
        <v>2</v>
      </c>
      <c r="G224" t="str">
        <f t="shared" si="3"/>
        <v>DR01-3202060-18_1-21-GEN-2</v>
      </c>
    </row>
    <row r="225" spans="1:7" x14ac:dyDescent="0.3">
      <c r="A225" s="7" t="s">
        <v>1523</v>
      </c>
      <c r="B225">
        <v>3202008</v>
      </c>
      <c r="C225">
        <v>13</v>
      </c>
      <c r="D225">
        <v>21</v>
      </c>
      <c r="E225" t="s">
        <v>42</v>
      </c>
      <c r="F225">
        <v>2</v>
      </c>
      <c r="G225" t="str">
        <f t="shared" si="3"/>
        <v>DR02-3202008-13-21-TUA-2</v>
      </c>
    </row>
    <row r="226" spans="1:7" x14ac:dyDescent="0.3">
      <c r="A226" s="7" t="s">
        <v>1523</v>
      </c>
      <c r="B226">
        <v>3202008</v>
      </c>
      <c r="C226">
        <v>15</v>
      </c>
      <c r="D226">
        <v>20</v>
      </c>
      <c r="E226" t="s">
        <v>42</v>
      </c>
      <c r="F226">
        <v>2</v>
      </c>
      <c r="G226" t="str">
        <f t="shared" si="3"/>
        <v>DR02-3202008-15-20-TUA-2</v>
      </c>
    </row>
    <row r="227" spans="1:7" x14ac:dyDescent="0.3">
      <c r="A227" s="7" t="s">
        <v>1523</v>
      </c>
      <c r="B227">
        <v>3202008</v>
      </c>
      <c r="C227">
        <v>15</v>
      </c>
      <c r="D227">
        <v>21</v>
      </c>
      <c r="E227" t="s">
        <v>42</v>
      </c>
      <c r="F227">
        <v>2</v>
      </c>
      <c r="G227" t="str">
        <f t="shared" si="3"/>
        <v>DR02-3202008-15-21-TUA-2</v>
      </c>
    </row>
    <row r="228" spans="1:7" x14ac:dyDescent="0.3">
      <c r="A228" s="7" t="s">
        <v>1523</v>
      </c>
      <c r="B228">
        <v>3202008</v>
      </c>
      <c r="C228">
        <v>9</v>
      </c>
      <c r="D228">
        <v>20</v>
      </c>
      <c r="E228" t="s">
        <v>57</v>
      </c>
      <c r="F228">
        <v>2</v>
      </c>
      <c r="G228" t="str">
        <f t="shared" si="3"/>
        <v>DR02-3202008-9-20-TSE-2</v>
      </c>
    </row>
    <row r="229" spans="1:7" x14ac:dyDescent="0.3">
      <c r="A229" s="7" t="s">
        <v>1523</v>
      </c>
      <c r="B229">
        <v>3202008</v>
      </c>
      <c r="C229">
        <v>9</v>
      </c>
      <c r="D229">
        <v>20</v>
      </c>
      <c r="E229" t="s">
        <v>42</v>
      </c>
      <c r="F229">
        <v>2</v>
      </c>
      <c r="G229" t="str">
        <f t="shared" si="3"/>
        <v>DR02-3202008-9-20-TUA-2</v>
      </c>
    </row>
    <row r="230" spans="1:7" x14ac:dyDescent="0.3">
      <c r="A230" s="7" t="s">
        <v>1523</v>
      </c>
      <c r="B230">
        <v>3202008</v>
      </c>
      <c r="C230">
        <v>9</v>
      </c>
      <c r="D230">
        <v>21</v>
      </c>
      <c r="E230" t="s">
        <v>57</v>
      </c>
      <c r="F230">
        <v>2</v>
      </c>
      <c r="G230" t="str">
        <f t="shared" si="3"/>
        <v>DR02-3202008-9-21-TSE-2</v>
      </c>
    </row>
    <row r="231" spans="1:7" x14ac:dyDescent="0.3">
      <c r="A231" s="7" t="s">
        <v>1523</v>
      </c>
      <c r="B231">
        <v>3202008</v>
      </c>
      <c r="C231">
        <v>9</v>
      </c>
      <c r="D231">
        <v>21</v>
      </c>
      <c r="E231" t="s">
        <v>42</v>
      </c>
      <c r="F231">
        <v>2</v>
      </c>
      <c r="G231" t="str">
        <f t="shared" si="3"/>
        <v>DR02-3202008-9-21-TUA-2</v>
      </c>
    </row>
    <row r="232" spans="1:7" x14ac:dyDescent="0.3">
      <c r="A232" s="7" t="s">
        <v>1523</v>
      </c>
      <c r="B232">
        <v>3202010</v>
      </c>
      <c r="C232">
        <v>24</v>
      </c>
      <c r="D232">
        <v>20</v>
      </c>
      <c r="E232" t="s">
        <v>42</v>
      </c>
      <c r="F232">
        <v>2</v>
      </c>
      <c r="G232" t="str">
        <f t="shared" si="3"/>
        <v>DR02-3202010-24-20-TUA-2</v>
      </c>
    </row>
    <row r="233" spans="1:7" x14ac:dyDescent="0.3">
      <c r="A233" s="7" t="s">
        <v>1523</v>
      </c>
      <c r="B233">
        <v>3202010</v>
      </c>
      <c r="C233">
        <v>24</v>
      </c>
      <c r="D233">
        <v>21</v>
      </c>
      <c r="E233" t="s">
        <v>42</v>
      </c>
      <c r="F233">
        <v>2</v>
      </c>
      <c r="G233" t="str">
        <f t="shared" si="3"/>
        <v>DR02-3202010-24-21-TUA-2</v>
      </c>
    </row>
    <row r="234" spans="1:7" x14ac:dyDescent="0.3">
      <c r="A234" s="7" t="s">
        <v>1523</v>
      </c>
      <c r="B234">
        <v>3202032</v>
      </c>
      <c r="C234">
        <v>1</v>
      </c>
      <c r="D234">
        <v>20</v>
      </c>
      <c r="E234" t="s">
        <v>42</v>
      </c>
      <c r="F234">
        <v>2</v>
      </c>
      <c r="G234" t="str">
        <f t="shared" si="3"/>
        <v>DR02-3202032-1-20-TUA-2</v>
      </c>
    </row>
    <row r="235" spans="1:7" x14ac:dyDescent="0.3">
      <c r="A235" s="7" t="s">
        <v>1523</v>
      </c>
      <c r="B235">
        <v>3202032</v>
      </c>
      <c r="C235">
        <v>1</v>
      </c>
      <c r="D235">
        <v>21</v>
      </c>
      <c r="E235" t="s">
        <v>42</v>
      </c>
      <c r="F235">
        <v>2</v>
      </c>
      <c r="G235" t="str">
        <f t="shared" si="3"/>
        <v>DR02-3202032-1-21-TUA-2</v>
      </c>
    </row>
    <row r="236" spans="1:7" x14ac:dyDescent="0.3">
      <c r="A236" s="7" t="s">
        <v>1523</v>
      </c>
      <c r="B236">
        <v>3202032</v>
      </c>
      <c r="C236">
        <v>2</v>
      </c>
      <c r="D236">
        <v>20</v>
      </c>
      <c r="E236" t="s">
        <v>57</v>
      </c>
      <c r="F236">
        <v>2</v>
      </c>
      <c r="G236" t="str">
        <f t="shared" si="3"/>
        <v>DR02-3202032-2-20-TSE-2</v>
      </c>
    </row>
    <row r="237" spans="1:7" x14ac:dyDescent="0.3">
      <c r="A237" s="7" t="s">
        <v>1523</v>
      </c>
      <c r="B237">
        <v>3202032</v>
      </c>
      <c r="C237">
        <v>2</v>
      </c>
      <c r="D237">
        <v>21</v>
      </c>
      <c r="E237" t="s">
        <v>57</v>
      </c>
      <c r="F237">
        <v>2</v>
      </c>
      <c r="G237" t="str">
        <f t="shared" si="3"/>
        <v>DR02-3202032-2-21-TSE-2</v>
      </c>
    </row>
    <row r="238" spans="1:7" x14ac:dyDescent="0.3">
      <c r="A238" s="7" t="s">
        <v>1523</v>
      </c>
      <c r="B238">
        <v>3202052</v>
      </c>
      <c r="C238">
        <v>8</v>
      </c>
      <c r="D238">
        <v>21</v>
      </c>
      <c r="E238" t="s">
        <v>57</v>
      </c>
      <c r="F238">
        <v>2</v>
      </c>
      <c r="G238" t="str">
        <f t="shared" si="3"/>
        <v>DR02-3202052-8-21-TSE-2</v>
      </c>
    </row>
    <row r="239" spans="1:7" x14ac:dyDescent="0.3">
      <c r="A239" s="7" t="s">
        <v>1523</v>
      </c>
      <c r="B239">
        <v>3202053</v>
      </c>
      <c r="C239">
        <v>26</v>
      </c>
      <c r="D239">
        <v>20</v>
      </c>
      <c r="E239" t="s">
        <v>42</v>
      </c>
      <c r="F239">
        <v>3</v>
      </c>
      <c r="G239" t="str">
        <f t="shared" si="3"/>
        <v>DR02-3202053-26-20-TUA-3</v>
      </c>
    </row>
    <row r="240" spans="1:7" x14ac:dyDescent="0.3">
      <c r="A240" s="7" t="s">
        <v>1523</v>
      </c>
      <c r="B240">
        <v>3202053</v>
      </c>
      <c r="C240">
        <v>26</v>
      </c>
      <c r="D240">
        <v>21</v>
      </c>
      <c r="E240" t="s">
        <v>42</v>
      </c>
      <c r="F240">
        <v>2</v>
      </c>
      <c r="G240" t="str">
        <f t="shared" si="3"/>
        <v>DR02-3202053-26-21-TUA-2</v>
      </c>
    </row>
    <row r="241" spans="1:7" x14ac:dyDescent="0.3">
      <c r="A241" s="7" t="s">
        <v>1523</v>
      </c>
      <c r="B241">
        <v>3202056</v>
      </c>
      <c r="C241">
        <v>5</v>
      </c>
      <c r="D241">
        <v>21</v>
      </c>
      <c r="E241" t="s">
        <v>42</v>
      </c>
      <c r="F241">
        <v>2</v>
      </c>
      <c r="G241" t="str">
        <f t="shared" si="3"/>
        <v>DR02-3202056-5-21-TUA-2</v>
      </c>
    </row>
    <row r="242" spans="1:7" x14ac:dyDescent="0.3">
      <c r="A242" s="7" t="s">
        <v>1523</v>
      </c>
      <c r="B242">
        <v>3202060</v>
      </c>
      <c r="C242" t="s">
        <v>314</v>
      </c>
      <c r="D242">
        <v>20</v>
      </c>
      <c r="E242" t="s">
        <v>42</v>
      </c>
      <c r="F242">
        <v>2</v>
      </c>
      <c r="G242" t="str">
        <f t="shared" si="3"/>
        <v>DR02-3202060-18_1-20-TUA-2</v>
      </c>
    </row>
    <row r="243" spans="1:7" x14ac:dyDescent="0.3">
      <c r="A243" s="7" t="s">
        <v>1523</v>
      </c>
      <c r="B243">
        <v>3202060</v>
      </c>
      <c r="C243" t="s">
        <v>314</v>
      </c>
      <c r="D243">
        <v>21</v>
      </c>
      <c r="E243" t="s">
        <v>42</v>
      </c>
      <c r="F243">
        <v>2</v>
      </c>
      <c r="G243" t="str">
        <f t="shared" si="3"/>
        <v>DR02-3202060-18_1-21-TUA-2</v>
      </c>
    </row>
    <row r="244" spans="1:7" x14ac:dyDescent="0.3">
      <c r="A244" s="7" t="s">
        <v>1523</v>
      </c>
      <c r="B244">
        <v>3299011</v>
      </c>
      <c r="C244" t="s">
        <v>370</v>
      </c>
      <c r="D244">
        <v>20</v>
      </c>
      <c r="E244" t="s">
        <v>42</v>
      </c>
      <c r="F244">
        <v>2</v>
      </c>
      <c r="G244" t="str">
        <f t="shared" si="3"/>
        <v>DR02-3299011-1_2-20-TUA-2</v>
      </c>
    </row>
    <row r="245" spans="1:7" x14ac:dyDescent="0.3">
      <c r="A245" s="7" t="s">
        <v>1523</v>
      </c>
      <c r="B245">
        <v>3299016</v>
      </c>
      <c r="C245">
        <v>6</v>
      </c>
      <c r="D245">
        <v>20</v>
      </c>
      <c r="E245" t="s">
        <v>42</v>
      </c>
      <c r="F245">
        <v>2</v>
      </c>
      <c r="G245" t="str">
        <f t="shared" si="3"/>
        <v>DR02-3299016-6-20-TUA-2</v>
      </c>
    </row>
    <row r="246" spans="1:7" x14ac:dyDescent="0.3">
      <c r="A246" s="7" t="s">
        <v>1524</v>
      </c>
      <c r="B246">
        <v>3202008</v>
      </c>
      <c r="C246">
        <v>9</v>
      </c>
      <c r="D246">
        <v>11</v>
      </c>
      <c r="E246" t="s">
        <v>1505</v>
      </c>
      <c r="F246">
        <v>2</v>
      </c>
      <c r="G246" t="str">
        <f t="shared" si="3"/>
        <v>DR03-3202008-9-11-GEN-2</v>
      </c>
    </row>
    <row r="247" spans="1:7" x14ac:dyDescent="0.3">
      <c r="A247" s="7" t="s">
        <v>1524</v>
      </c>
      <c r="B247">
        <v>3202008</v>
      </c>
      <c r="C247">
        <v>9</v>
      </c>
      <c r="D247">
        <v>20</v>
      </c>
      <c r="E247" t="s">
        <v>1505</v>
      </c>
      <c r="F247">
        <v>2</v>
      </c>
      <c r="G247" t="str">
        <f t="shared" si="3"/>
        <v>DR03-3202008-9-20-GEN-2</v>
      </c>
    </row>
    <row r="248" spans="1:7" x14ac:dyDescent="0.3">
      <c r="A248" s="7" t="s">
        <v>1524</v>
      </c>
      <c r="B248">
        <v>3202008</v>
      </c>
      <c r="C248">
        <v>9</v>
      </c>
      <c r="D248">
        <v>21</v>
      </c>
      <c r="E248" t="s">
        <v>1505</v>
      </c>
      <c r="F248">
        <v>2</v>
      </c>
      <c r="G248" t="str">
        <f t="shared" si="3"/>
        <v>DR03-3202008-9-21-GEN-2</v>
      </c>
    </row>
    <row r="249" spans="1:7" x14ac:dyDescent="0.3">
      <c r="A249" s="7" t="s">
        <v>1524</v>
      </c>
      <c r="B249">
        <v>3202032</v>
      </c>
      <c r="C249">
        <v>1</v>
      </c>
      <c r="D249">
        <v>11</v>
      </c>
      <c r="E249" t="s">
        <v>1505</v>
      </c>
      <c r="F249">
        <v>2</v>
      </c>
      <c r="G249" t="str">
        <f t="shared" si="3"/>
        <v>DR03-3202032-1-11-GEN-2</v>
      </c>
    </row>
    <row r="250" spans="1:7" x14ac:dyDescent="0.3">
      <c r="A250" s="7" t="s">
        <v>1524</v>
      </c>
      <c r="B250">
        <v>3202032</v>
      </c>
      <c r="C250">
        <v>1</v>
      </c>
      <c r="D250">
        <v>20</v>
      </c>
      <c r="E250" t="s">
        <v>1505</v>
      </c>
      <c r="F250">
        <v>2</v>
      </c>
      <c r="G250" t="str">
        <f t="shared" si="3"/>
        <v>DR03-3202032-1-20-GEN-2</v>
      </c>
    </row>
    <row r="251" spans="1:7" x14ac:dyDescent="0.3">
      <c r="A251" s="7" t="s">
        <v>1524</v>
      </c>
      <c r="B251">
        <v>3202032</v>
      </c>
      <c r="C251">
        <v>1</v>
      </c>
      <c r="D251">
        <v>21</v>
      </c>
      <c r="E251" t="s">
        <v>1505</v>
      </c>
      <c r="F251">
        <v>2</v>
      </c>
      <c r="G251" t="str">
        <f t="shared" si="3"/>
        <v>DR03-3202032-1-21-GEN-2</v>
      </c>
    </row>
    <row r="252" spans="1:7" x14ac:dyDescent="0.3">
      <c r="A252" s="7" t="s">
        <v>1524</v>
      </c>
      <c r="B252">
        <v>3202038</v>
      </c>
      <c r="C252">
        <v>17</v>
      </c>
      <c r="D252">
        <v>11</v>
      </c>
      <c r="E252" t="s">
        <v>1505</v>
      </c>
      <c r="F252">
        <v>2</v>
      </c>
      <c r="G252" t="str">
        <f t="shared" si="3"/>
        <v>DR03-3202038-17-11-GEN-2</v>
      </c>
    </row>
    <row r="253" spans="1:7" x14ac:dyDescent="0.3">
      <c r="A253" s="7" t="s">
        <v>1524</v>
      </c>
      <c r="B253">
        <v>3202038</v>
      </c>
      <c r="C253">
        <v>17</v>
      </c>
      <c r="D253">
        <v>20</v>
      </c>
      <c r="E253" t="s">
        <v>1505</v>
      </c>
      <c r="F253">
        <v>2</v>
      </c>
      <c r="G253" t="str">
        <f t="shared" si="3"/>
        <v>DR03-3202038-17-20-GEN-2</v>
      </c>
    </row>
    <row r="254" spans="1:7" x14ac:dyDescent="0.3">
      <c r="A254" s="7" t="s">
        <v>1524</v>
      </c>
      <c r="B254">
        <v>3202038</v>
      </c>
      <c r="C254">
        <v>17</v>
      </c>
      <c r="D254">
        <v>21</v>
      </c>
      <c r="E254" t="s">
        <v>1505</v>
      </c>
      <c r="F254">
        <v>2</v>
      </c>
      <c r="G254" t="str">
        <f t="shared" si="3"/>
        <v>DR03-3202038-17-21-GEN-2</v>
      </c>
    </row>
    <row r="255" spans="1:7" x14ac:dyDescent="0.3">
      <c r="A255" s="7" t="s">
        <v>1524</v>
      </c>
      <c r="B255">
        <v>3202053</v>
      </c>
      <c r="C255">
        <v>26</v>
      </c>
      <c r="D255">
        <v>11</v>
      </c>
      <c r="E255" t="s">
        <v>1505</v>
      </c>
      <c r="F255">
        <v>2</v>
      </c>
      <c r="G255" t="str">
        <f t="shared" si="3"/>
        <v>DR03-3202053-26-11-GEN-2</v>
      </c>
    </row>
    <row r="256" spans="1:7" x14ac:dyDescent="0.3">
      <c r="A256" s="7" t="s">
        <v>1524</v>
      </c>
      <c r="B256">
        <v>3202053</v>
      </c>
      <c r="C256">
        <v>26</v>
      </c>
      <c r="D256">
        <v>20</v>
      </c>
      <c r="E256" t="s">
        <v>1505</v>
      </c>
      <c r="F256">
        <v>2</v>
      </c>
      <c r="G256" t="str">
        <f t="shared" si="3"/>
        <v>DR03-3202053-26-20-GEN-2</v>
      </c>
    </row>
    <row r="257" spans="1:7" x14ac:dyDescent="0.3">
      <c r="A257" s="7" t="s">
        <v>1524</v>
      </c>
      <c r="B257">
        <v>3202053</v>
      </c>
      <c r="C257">
        <v>26</v>
      </c>
      <c r="D257">
        <v>21</v>
      </c>
      <c r="E257" t="s">
        <v>1505</v>
      </c>
      <c r="F257">
        <v>2</v>
      </c>
      <c r="G257" t="str">
        <f t="shared" si="3"/>
        <v>DR03-3202053-26-21-GEN-2</v>
      </c>
    </row>
    <row r="258" spans="1:7" x14ac:dyDescent="0.3">
      <c r="A258" s="7" t="s">
        <v>1524</v>
      </c>
      <c r="B258">
        <v>3202056</v>
      </c>
      <c r="C258">
        <v>5</v>
      </c>
      <c r="D258">
        <v>11</v>
      </c>
      <c r="E258" t="s">
        <v>1505</v>
      </c>
      <c r="F258">
        <v>2</v>
      </c>
      <c r="G258" t="str">
        <f t="shared" si="3"/>
        <v>DR03-3202056-5-11-GEN-2</v>
      </c>
    </row>
    <row r="259" spans="1:7" x14ac:dyDescent="0.3">
      <c r="A259" s="7" t="s">
        <v>1524</v>
      </c>
      <c r="B259">
        <v>3202056</v>
      </c>
      <c r="C259">
        <v>5</v>
      </c>
      <c r="D259">
        <v>21</v>
      </c>
      <c r="E259" t="s">
        <v>1505</v>
      </c>
      <c r="F259">
        <v>2</v>
      </c>
      <c r="G259" t="str">
        <f t="shared" ref="G259:G322" si="4">+A259&amp;"-"&amp;B259&amp;"-"&amp;C259&amp;"-"&amp;D259&amp;"-"&amp;E259&amp;"-"&amp;F259</f>
        <v>DR03-3202056-5-21-GEN-2</v>
      </c>
    </row>
    <row r="260" spans="1:7" x14ac:dyDescent="0.3">
      <c r="A260" s="7" t="s">
        <v>1524</v>
      </c>
      <c r="B260">
        <v>3202060</v>
      </c>
      <c r="C260" t="s">
        <v>314</v>
      </c>
      <c r="D260">
        <v>20</v>
      </c>
      <c r="E260" t="s">
        <v>1505</v>
      </c>
      <c r="F260">
        <v>3</v>
      </c>
      <c r="G260" t="str">
        <f t="shared" si="4"/>
        <v>DR03-3202060-18_1-20-GEN-3</v>
      </c>
    </row>
    <row r="261" spans="1:7" x14ac:dyDescent="0.3">
      <c r="A261" s="7" t="s">
        <v>1524</v>
      </c>
      <c r="B261">
        <v>3299016</v>
      </c>
      <c r="C261">
        <v>6</v>
      </c>
      <c r="D261">
        <v>20</v>
      </c>
      <c r="E261" t="s">
        <v>1505</v>
      </c>
      <c r="F261">
        <v>2</v>
      </c>
      <c r="G261" t="str">
        <f t="shared" si="4"/>
        <v>DR03-3299016-6-20-GEN-2</v>
      </c>
    </row>
    <row r="262" spans="1:7" x14ac:dyDescent="0.3">
      <c r="A262" s="7" t="s">
        <v>1525</v>
      </c>
      <c r="B262">
        <v>3202008</v>
      </c>
      <c r="C262">
        <v>15</v>
      </c>
      <c r="D262">
        <v>11</v>
      </c>
      <c r="E262" t="s">
        <v>1505</v>
      </c>
      <c r="F262">
        <v>2</v>
      </c>
      <c r="G262" t="str">
        <f t="shared" si="4"/>
        <v>DR04-3202008-15-11-GEN-2</v>
      </c>
    </row>
    <row r="263" spans="1:7" x14ac:dyDescent="0.3">
      <c r="A263" s="7" t="s">
        <v>1525</v>
      </c>
      <c r="B263">
        <v>3202008</v>
      </c>
      <c r="C263">
        <v>9</v>
      </c>
      <c r="D263">
        <v>11</v>
      </c>
      <c r="E263" t="s">
        <v>1505</v>
      </c>
      <c r="F263">
        <v>2</v>
      </c>
      <c r="G263" t="str">
        <f t="shared" si="4"/>
        <v>DR04-3202008-9-11-GEN-2</v>
      </c>
    </row>
    <row r="264" spans="1:7" x14ac:dyDescent="0.3">
      <c r="A264" s="7" t="s">
        <v>1525</v>
      </c>
      <c r="B264">
        <v>3202008</v>
      </c>
      <c r="C264">
        <v>9</v>
      </c>
      <c r="D264">
        <v>20</v>
      </c>
      <c r="E264" t="s">
        <v>1505</v>
      </c>
      <c r="F264">
        <v>2</v>
      </c>
      <c r="G264" t="str">
        <f t="shared" si="4"/>
        <v>DR04-3202008-9-20-GEN-2</v>
      </c>
    </row>
    <row r="265" spans="1:7" x14ac:dyDescent="0.3">
      <c r="A265" s="7" t="s">
        <v>1525</v>
      </c>
      <c r="B265">
        <v>3202008</v>
      </c>
      <c r="C265">
        <v>9</v>
      </c>
      <c r="D265">
        <v>21</v>
      </c>
      <c r="E265" t="s">
        <v>1505</v>
      </c>
      <c r="F265">
        <v>2</v>
      </c>
      <c r="G265" t="str">
        <f t="shared" si="4"/>
        <v>DR04-3202008-9-21-GEN-2</v>
      </c>
    </row>
    <row r="266" spans="1:7" x14ac:dyDescent="0.3">
      <c r="A266" s="7" t="s">
        <v>1525</v>
      </c>
      <c r="B266">
        <v>3202010</v>
      </c>
      <c r="C266">
        <v>24</v>
      </c>
      <c r="D266">
        <v>20</v>
      </c>
      <c r="E266" t="s">
        <v>1505</v>
      </c>
      <c r="F266">
        <v>2</v>
      </c>
      <c r="G266" t="str">
        <f t="shared" si="4"/>
        <v>DR04-3202010-24-20-GEN-2</v>
      </c>
    </row>
    <row r="267" spans="1:7" x14ac:dyDescent="0.3">
      <c r="A267" s="7" t="s">
        <v>1525</v>
      </c>
      <c r="B267">
        <v>3202010</v>
      </c>
      <c r="C267">
        <v>24</v>
      </c>
      <c r="D267">
        <v>21</v>
      </c>
      <c r="E267" t="s">
        <v>1505</v>
      </c>
      <c r="F267">
        <v>2</v>
      </c>
      <c r="G267" t="str">
        <f t="shared" si="4"/>
        <v>DR04-3202010-24-21-GEN-2</v>
      </c>
    </row>
    <row r="268" spans="1:7" x14ac:dyDescent="0.3">
      <c r="A268" s="7" t="s">
        <v>1525</v>
      </c>
      <c r="B268">
        <v>3202032</v>
      </c>
      <c r="C268">
        <v>1</v>
      </c>
      <c r="D268">
        <v>11</v>
      </c>
      <c r="E268" t="s">
        <v>1505</v>
      </c>
      <c r="F268">
        <v>2</v>
      </c>
      <c r="G268" t="str">
        <f t="shared" si="4"/>
        <v>DR04-3202032-1-11-GEN-2</v>
      </c>
    </row>
    <row r="269" spans="1:7" x14ac:dyDescent="0.3">
      <c r="A269" s="7" t="s">
        <v>1525</v>
      </c>
      <c r="B269">
        <v>3202032</v>
      </c>
      <c r="C269">
        <v>1</v>
      </c>
      <c r="D269">
        <v>20</v>
      </c>
      <c r="E269" t="s">
        <v>1505</v>
      </c>
      <c r="F269">
        <v>2</v>
      </c>
      <c r="G269" t="str">
        <f t="shared" si="4"/>
        <v>DR04-3202032-1-20-GEN-2</v>
      </c>
    </row>
    <row r="270" spans="1:7" x14ac:dyDescent="0.3">
      <c r="A270" s="7" t="s">
        <v>1525</v>
      </c>
      <c r="B270">
        <v>3202032</v>
      </c>
      <c r="C270">
        <v>1</v>
      </c>
      <c r="D270">
        <v>21</v>
      </c>
      <c r="E270" t="s">
        <v>1505</v>
      </c>
      <c r="F270">
        <v>2</v>
      </c>
      <c r="G270" t="str">
        <f t="shared" si="4"/>
        <v>DR04-3202032-1-21-GEN-2</v>
      </c>
    </row>
    <row r="271" spans="1:7" x14ac:dyDescent="0.3">
      <c r="A271" s="7" t="s">
        <v>1525</v>
      </c>
      <c r="B271">
        <v>3202038</v>
      </c>
      <c r="C271">
        <v>17</v>
      </c>
      <c r="D271">
        <v>11</v>
      </c>
      <c r="E271" t="s">
        <v>1505</v>
      </c>
      <c r="F271">
        <v>2</v>
      </c>
      <c r="G271" t="str">
        <f t="shared" si="4"/>
        <v>DR04-3202038-17-11-GEN-2</v>
      </c>
    </row>
    <row r="272" spans="1:7" x14ac:dyDescent="0.3">
      <c r="A272" s="7" t="s">
        <v>1525</v>
      </c>
      <c r="B272">
        <v>3202038</v>
      </c>
      <c r="C272">
        <v>17</v>
      </c>
      <c r="D272">
        <v>21</v>
      </c>
      <c r="E272" t="s">
        <v>1505</v>
      </c>
      <c r="F272">
        <v>2</v>
      </c>
      <c r="G272" t="str">
        <f t="shared" si="4"/>
        <v>DR04-3202038-17-21-GEN-2</v>
      </c>
    </row>
    <row r="273" spans="1:7" x14ac:dyDescent="0.3">
      <c r="A273" s="7" t="s">
        <v>1525</v>
      </c>
      <c r="B273">
        <v>3202056</v>
      </c>
      <c r="C273">
        <v>5</v>
      </c>
      <c r="D273">
        <v>20</v>
      </c>
      <c r="E273" t="s">
        <v>1505</v>
      </c>
      <c r="F273">
        <v>2</v>
      </c>
      <c r="G273" t="str">
        <f t="shared" si="4"/>
        <v>DR04-3202056-5-20-GEN-2</v>
      </c>
    </row>
    <row r="274" spans="1:7" x14ac:dyDescent="0.3">
      <c r="A274" s="7" t="s">
        <v>1525</v>
      </c>
      <c r="B274">
        <v>3202056</v>
      </c>
      <c r="C274">
        <v>5</v>
      </c>
      <c r="D274">
        <v>21</v>
      </c>
      <c r="E274" t="s">
        <v>1505</v>
      </c>
      <c r="F274">
        <v>2</v>
      </c>
      <c r="G274" t="str">
        <f t="shared" si="4"/>
        <v>DR04-3202056-5-21-GEN-2</v>
      </c>
    </row>
    <row r="275" spans="1:7" x14ac:dyDescent="0.3">
      <c r="A275" s="7" t="s">
        <v>1525</v>
      </c>
      <c r="B275">
        <v>3202060</v>
      </c>
      <c r="C275" t="s">
        <v>314</v>
      </c>
      <c r="D275">
        <v>11</v>
      </c>
      <c r="E275" t="s">
        <v>1505</v>
      </c>
      <c r="F275">
        <v>2</v>
      </c>
      <c r="G275" t="str">
        <f t="shared" si="4"/>
        <v>DR04-3202060-18_1-11-GEN-2</v>
      </c>
    </row>
    <row r="276" spans="1:7" x14ac:dyDescent="0.3">
      <c r="A276" s="7" t="s">
        <v>1525</v>
      </c>
      <c r="B276">
        <v>3202060</v>
      </c>
      <c r="C276" t="s">
        <v>314</v>
      </c>
      <c r="D276">
        <v>20</v>
      </c>
      <c r="E276" t="s">
        <v>1505</v>
      </c>
      <c r="F276">
        <v>2</v>
      </c>
      <c r="G276" t="str">
        <f t="shared" si="4"/>
        <v>DR04-3202060-18_1-20-GEN-2</v>
      </c>
    </row>
    <row r="277" spans="1:7" x14ac:dyDescent="0.3">
      <c r="A277" s="7" t="s">
        <v>1525</v>
      </c>
      <c r="B277">
        <v>3202060</v>
      </c>
      <c r="C277" t="s">
        <v>314</v>
      </c>
      <c r="D277">
        <v>21</v>
      </c>
      <c r="E277" t="s">
        <v>1505</v>
      </c>
      <c r="F277">
        <v>2</v>
      </c>
      <c r="G277" t="str">
        <f t="shared" si="4"/>
        <v>DR04-3202060-18_1-21-GEN-2</v>
      </c>
    </row>
    <row r="278" spans="1:7" x14ac:dyDescent="0.3">
      <c r="A278" s="7" t="s">
        <v>1526</v>
      </c>
      <c r="B278">
        <v>3202008</v>
      </c>
      <c r="C278">
        <v>15</v>
      </c>
      <c r="D278">
        <v>11</v>
      </c>
      <c r="E278" t="s">
        <v>1505</v>
      </c>
      <c r="F278">
        <v>2</v>
      </c>
      <c r="G278" t="str">
        <f t="shared" si="4"/>
        <v>DR05-3202008-15-11-GEN-2</v>
      </c>
    </row>
    <row r="279" spans="1:7" x14ac:dyDescent="0.3">
      <c r="A279" s="7" t="s">
        <v>1526</v>
      </c>
      <c r="B279">
        <v>3202008</v>
      </c>
      <c r="C279">
        <v>9</v>
      </c>
      <c r="D279">
        <v>20</v>
      </c>
      <c r="E279" t="s">
        <v>1505</v>
      </c>
      <c r="F279">
        <v>2</v>
      </c>
      <c r="G279" t="str">
        <f t="shared" si="4"/>
        <v>DR05-3202008-9-20-GEN-2</v>
      </c>
    </row>
    <row r="280" spans="1:7" x14ac:dyDescent="0.3">
      <c r="A280" s="7" t="s">
        <v>1526</v>
      </c>
      <c r="B280">
        <v>3202010</v>
      </c>
      <c r="C280">
        <v>24</v>
      </c>
      <c r="D280">
        <v>11</v>
      </c>
      <c r="E280" t="s">
        <v>1505</v>
      </c>
      <c r="F280">
        <v>2</v>
      </c>
      <c r="G280" t="str">
        <f t="shared" si="4"/>
        <v>DR05-3202010-24-11-GEN-2</v>
      </c>
    </row>
    <row r="281" spans="1:7" x14ac:dyDescent="0.3">
      <c r="A281" s="7" t="s">
        <v>1526</v>
      </c>
      <c r="B281">
        <v>3202010</v>
      </c>
      <c r="C281">
        <v>24</v>
      </c>
      <c r="D281">
        <v>20</v>
      </c>
      <c r="E281" t="s">
        <v>1505</v>
      </c>
      <c r="F281">
        <v>2</v>
      </c>
      <c r="G281" t="str">
        <f t="shared" si="4"/>
        <v>DR05-3202010-24-20-GEN-2</v>
      </c>
    </row>
    <row r="282" spans="1:7" x14ac:dyDescent="0.3">
      <c r="A282" s="7" t="s">
        <v>1526</v>
      </c>
      <c r="B282">
        <v>3202032</v>
      </c>
      <c r="C282">
        <v>1</v>
      </c>
      <c r="D282">
        <v>11</v>
      </c>
      <c r="E282" t="s">
        <v>1505</v>
      </c>
      <c r="F282">
        <v>2</v>
      </c>
      <c r="G282" t="str">
        <f t="shared" si="4"/>
        <v>DR05-3202032-1-11-GEN-2</v>
      </c>
    </row>
    <row r="283" spans="1:7" x14ac:dyDescent="0.3">
      <c r="A283" s="7" t="s">
        <v>1526</v>
      </c>
      <c r="B283">
        <v>3202032</v>
      </c>
      <c r="C283">
        <v>1</v>
      </c>
      <c r="D283">
        <v>20</v>
      </c>
      <c r="E283" t="s">
        <v>1505</v>
      </c>
      <c r="F283">
        <v>2</v>
      </c>
      <c r="G283" t="str">
        <f t="shared" si="4"/>
        <v>DR05-3202032-1-20-GEN-2</v>
      </c>
    </row>
    <row r="284" spans="1:7" x14ac:dyDescent="0.3">
      <c r="A284" s="7" t="s">
        <v>1526</v>
      </c>
      <c r="B284">
        <v>3202032</v>
      </c>
      <c r="C284">
        <v>1</v>
      </c>
      <c r="D284">
        <v>21</v>
      </c>
      <c r="E284" t="s">
        <v>1505</v>
      </c>
      <c r="F284">
        <v>2</v>
      </c>
      <c r="G284" t="str">
        <f t="shared" si="4"/>
        <v>DR05-3202032-1-21-GEN-2</v>
      </c>
    </row>
    <row r="285" spans="1:7" x14ac:dyDescent="0.3">
      <c r="A285" s="7" t="s">
        <v>1526</v>
      </c>
      <c r="B285">
        <v>3202038</v>
      </c>
      <c r="C285">
        <v>17</v>
      </c>
      <c r="D285">
        <v>20</v>
      </c>
      <c r="E285" t="s">
        <v>1505</v>
      </c>
      <c r="F285">
        <v>2</v>
      </c>
      <c r="G285" t="str">
        <f t="shared" si="4"/>
        <v>DR05-3202038-17-20-GEN-2</v>
      </c>
    </row>
    <row r="286" spans="1:7" x14ac:dyDescent="0.3">
      <c r="A286" s="7" t="s">
        <v>1526</v>
      </c>
      <c r="B286">
        <v>3202052</v>
      </c>
      <c r="C286">
        <v>8</v>
      </c>
      <c r="D286">
        <v>11</v>
      </c>
      <c r="E286" t="s">
        <v>1505</v>
      </c>
      <c r="F286">
        <v>2</v>
      </c>
      <c r="G286" t="str">
        <f t="shared" si="4"/>
        <v>DR05-3202052-8-11-GEN-2</v>
      </c>
    </row>
    <row r="287" spans="1:7" x14ac:dyDescent="0.3">
      <c r="A287" s="7" t="s">
        <v>1526</v>
      </c>
      <c r="B287">
        <v>3202052</v>
      </c>
      <c r="C287">
        <v>8</v>
      </c>
      <c r="D287">
        <v>20</v>
      </c>
      <c r="E287" t="s">
        <v>1505</v>
      </c>
      <c r="F287">
        <v>2</v>
      </c>
      <c r="G287" t="str">
        <f t="shared" si="4"/>
        <v>DR05-3202052-8-20-GEN-2</v>
      </c>
    </row>
    <row r="288" spans="1:7" x14ac:dyDescent="0.3">
      <c r="A288" s="7" t="s">
        <v>1526</v>
      </c>
      <c r="B288">
        <v>3202053</v>
      </c>
      <c r="C288">
        <v>26</v>
      </c>
      <c r="D288">
        <v>11</v>
      </c>
      <c r="E288" t="s">
        <v>1505</v>
      </c>
      <c r="F288">
        <v>2</v>
      </c>
      <c r="G288" t="str">
        <f t="shared" si="4"/>
        <v>DR05-3202053-26-11-GEN-2</v>
      </c>
    </row>
    <row r="289" spans="1:7" x14ac:dyDescent="0.3">
      <c r="A289" s="7" t="s">
        <v>1526</v>
      </c>
      <c r="B289">
        <v>3202053</v>
      </c>
      <c r="C289">
        <v>26</v>
      </c>
      <c r="D289">
        <v>20</v>
      </c>
      <c r="E289" t="s">
        <v>1505</v>
      </c>
      <c r="F289">
        <v>2</v>
      </c>
      <c r="G289" t="str">
        <f t="shared" si="4"/>
        <v>DR05-3202053-26-20-GEN-2</v>
      </c>
    </row>
    <row r="290" spans="1:7" x14ac:dyDescent="0.3">
      <c r="A290" s="7" t="s">
        <v>1526</v>
      </c>
      <c r="B290">
        <v>3202053</v>
      </c>
      <c r="C290">
        <v>26</v>
      </c>
      <c r="D290">
        <v>20</v>
      </c>
      <c r="E290" t="s">
        <v>1505</v>
      </c>
      <c r="F290">
        <v>3</v>
      </c>
      <c r="G290" t="str">
        <f t="shared" si="4"/>
        <v>DR05-3202053-26-20-GEN-3</v>
      </c>
    </row>
    <row r="291" spans="1:7" x14ac:dyDescent="0.3">
      <c r="A291" s="7" t="s">
        <v>1526</v>
      </c>
      <c r="B291">
        <v>3202053</v>
      </c>
      <c r="C291">
        <v>26</v>
      </c>
      <c r="D291">
        <v>21</v>
      </c>
      <c r="E291" t="s">
        <v>1505</v>
      </c>
      <c r="F291">
        <v>2</v>
      </c>
      <c r="G291" t="str">
        <f t="shared" si="4"/>
        <v>DR05-3202053-26-21-GEN-2</v>
      </c>
    </row>
    <row r="292" spans="1:7" x14ac:dyDescent="0.3">
      <c r="A292" s="7" t="s">
        <v>1526</v>
      </c>
      <c r="B292">
        <v>3202056</v>
      </c>
      <c r="C292">
        <v>5</v>
      </c>
      <c r="D292">
        <v>11</v>
      </c>
      <c r="E292" t="s">
        <v>1505</v>
      </c>
      <c r="F292">
        <v>2</v>
      </c>
      <c r="G292" t="str">
        <f t="shared" si="4"/>
        <v>DR05-3202056-5-11-GEN-2</v>
      </c>
    </row>
    <row r="293" spans="1:7" x14ac:dyDescent="0.3">
      <c r="A293" s="7" t="s">
        <v>1526</v>
      </c>
      <c r="B293">
        <v>3202056</v>
      </c>
      <c r="C293">
        <v>5</v>
      </c>
      <c r="D293">
        <v>20</v>
      </c>
      <c r="E293" t="s">
        <v>1505</v>
      </c>
      <c r="F293">
        <v>2</v>
      </c>
      <c r="G293" t="str">
        <f t="shared" si="4"/>
        <v>DR05-3202056-5-20-GEN-2</v>
      </c>
    </row>
    <row r="294" spans="1:7" x14ac:dyDescent="0.3">
      <c r="A294" s="7" t="s">
        <v>1526</v>
      </c>
      <c r="B294">
        <v>3202056</v>
      </c>
      <c r="C294">
        <v>5</v>
      </c>
      <c r="D294">
        <v>21</v>
      </c>
      <c r="E294" t="s">
        <v>1505</v>
      </c>
      <c r="F294">
        <v>2</v>
      </c>
      <c r="G294" t="str">
        <f t="shared" si="4"/>
        <v>DR05-3202056-5-21-GEN-2</v>
      </c>
    </row>
    <row r="295" spans="1:7" x14ac:dyDescent="0.3">
      <c r="A295" s="7" t="s">
        <v>1526</v>
      </c>
      <c r="B295">
        <v>3202060</v>
      </c>
      <c r="C295" t="s">
        <v>314</v>
      </c>
      <c r="D295">
        <v>11</v>
      </c>
      <c r="E295" t="s">
        <v>1505</v>
      </c>
      <c r="F295">
        <v>2</v>
      </c>
      <c r="G295" t="str">
        <f t="shared" si="4"/>
        <v>DR05-3202060-18_1-11-GEN-2</v>
      </c>
    </row>
    <row r="296" spans="1:7" x14ac:dyDescent="0.3">
      <c r="A296" s="7" t="s">
        <v>1526</v>
      </c>
      <c r="B296">
        <v>3202060</v>
      </c>
      <c r="C296" t="s">
        <v>314</v>
      </c>
      <c r="D296">
        <v>20</v>
      </c>
      <c r="E296" t="s">
        <v>1505</v>
      </c>
      <c r="F296">
        <v>2</v>
      </c>
      <c r="G296" t="str">
        <f t="shared" si="4"/>
        <v>DR05-3202060-18_1-20-GEN-2</v>
      </c>
    </row>
    <row r="297" spans="1:7" x14ac:dyDescent="0.3">
      <c r="A297" s="7" t="s">
        <v>1526</v>
      </c>
      <c r="B297">
        <v>3202060</v>
      </c>
      <c r="C297" t="s">
        <v>314</v>
      </c>
      <c r="D297">
        <v>21</v>
      </c>
      <c r="E297" t="s">
        <v>1505</v>
      </c>
      <c r="F297">
        <v>2</v>
      </c>
      <c r="G297" t="str">
        <f t="shared" si="4"/>
        <v>DR05-3202060-18_1-21-GEN-2</v>
      </c>
    </row>
    <row r="298" spans="1:7" x14ac:dyDescent="0.3">
      <c r="A298" s="7" t="s">
        <v>1527</v>
      </c>
      <c r="B298">
        <v>3202008</v>
      </c>
      <c r="C298">
        <v>15</v>
      </c>
      <c r="D298">
        <v>11</v>
      </c>
      <c r="E298" t="s">
        <v>1505</v>
      </c>
      <c r="F298">
        <v>2</v>
      </c>
      <c r="G298" t="str">
        <f t="shared" si="4"/>
        <v>DR06-3202008-15-11-GEN-2</v>
      </c>
    </row>
    <row r="299" spans="1:7" x14ac:dyDescent="0.3">
      <c r="A299" s="7" t="s">
        <v>1527</v>
      </c>
      <c r="B299">
        <v>3202008</v>
      </c>
      <c r="C299">
        <v>9</v>
      </c>
      <c r="D299">
        <v>11</v>
      </c>
      <c r="E299" t="s">
        <v>1505</v>
      </c>
      <c r="F299">
        <v>2</v>
      </c>
      <c r="G299" t="str">
        <f t="shared" si="4"/>
        <v>DR06-3202008-9-11-GEN-2</v>
      </c>
    </row>
    <row r="300" spans="1:7" x14ac:dyDescent="0.3">
      <c r="A300" s="7" t="s">
        <v>1527</v>
      </c>
      <c r="B300">
        <v>3202008</v>
      </c>
      <c r="C300">
        <v>9</v>
      </c>
      <c r="D300">
        <v>20</v>
      </c>
      <c r="E300" t="s">
        <v>1505</v>
      </c>
      <c r="F300">
        <v>2</v>
      </c>
      <c r="G300" t="str">
        <f t="shared" si="4"/>
        <v>DR06-3202008-9-20-GEN-2</v>
      </c>
    </row>
    <row r="301" spans="1:7" x14ac:dyDescent="0.3">
      <c r="A301" s="7" t="s">
        <v>1527</v>
      </c>
      <c r="B301">
        <v>3202008</v>
      </c>
      <c r="C301">
        <v>9</v>
      </c>
      <c r="D301">
        <v>21</v>
      </c>
      <c r="E301" t="s">
        <v>42</v>
      </c>
      <c r="F301">
        <v>2</v>
      </c>
      <c r="G301" t="str">
        <f t="shared" si="4"/>
        <v>DR06-3202008-9-21-TUA-2</v>
      </c>
    </row>
    <row r="302" spans="1:7" x14ac:dyDescent="0.3">
      <c r="A302" s="7" t="s">
        <v>1527</v>
      </c>
      <c r="B302">
        <v>3202032</v>
      </c>
      <c r="C302">
        <v>1</v>
      </c>
      <c r="D302">
        <v>11</v>
      </c>
      <c r="E302" t="s">
        <v>1505</v>
      </c>
      <c r="F302">
        <v>2</v>
      </c>
      <c r="G302" t="str">
        <f t="shared" si="4"/>
        <v>DR06-3202032-1-11-GEN-2</v>
      </c>
    </row>
    <row r="303" spans="1:7" x14ac:dyDescent="0.3">
      <c r="A303" s="7" t="s">
        <v>1527</v>
      </c>
      <c r="B303">
        <v>3202032</v>
      </c>
      <c r="C303">
        <v>1</v>
      </c>
      <c r="D303">
        <v>20</v>
      </c>
      <c r="E303" t="s">
        <v>1505</v>
      </c>
      <c r="F303">
        <v>2</v>
      </c>
      <c r="G303" t="str">
        <f t="shared" si="4"/>
        <v>DR06-3202032-1-20-GEN-2</v>
      </c>
    </row>
    <row r="304" spans="1:7" x14ac:dyDescent="0.3">
      <c r="A304" s="7" t="s">
        <v>1527</v>
      </c>
      <c r="B304">
        <v>3202032</v>
      </c>
      <c r="C304">
        <v>1</v>
      </c>
      <c r="D304">
        <v>21</v>
      </c>
      <c r="E304" t="s">
        <v>1505</v>
      </c>
      <c r="F304">
        <v>2</v>
      </c>
      <c r="G304" t="str">
        <f t="shared" si="4"/>
        <v>DR06-3202032-1-21-GEN-2</v>
      </c>
    </row>
    <row r="305" spans="1:7" x14ac:dyDescent="0.3">
      <c r="A305" s="7" t="s">
        <v>1527</v>
      </c>
      <c r="B305">
        <v>3202053</v>
      </c>
      <c r="C305">
        <v>26</v>
      </c>
      <c r="D305">
        <v>11</v>
      </c>
      <c r="E305" t="s">
        <v>1505</v>
      </c>
      <c r="F305">
        <v>2</v>
      </c>
      <c r="G305" t="str">
        <f t="shared" si="4"/>
        <v>DR06-3202053-26-11-GEN-2</v>
      </c>
    </row>
    <row r="306" spans="1:7" x14ac:dyDescent="0.3">
      <c r="A306" s="7" t="s">
        <v>1527</v>
      </c>
      <c r="B306">
        <v>3202053</v>
      </c>
      <c r="C306">
        <v>26</v>
      </c>
      <c r="D306">
        <v>20</v>
      </c>
      <c r="E306" t="s">
        <v>1505</v>
      </c>
      <c r="F306">
        <v>3</v>
      </c>
      <c r="G306" t="str">
        <f t="shared" si="4"/>
        <v>DR06-3202053-26-20-GEN-3</v>
      </c>
    </row>
    <row r="307" spans="1:7" x14ac:dyDescent="0.3">
      <c r="A307" s="7" t="s">
        <v>1527</v>
      </c>
      <c r="B307">
        <v>3202053</v>
      </c>
      <c r="C307">
        <v>26</v>
      </c>
      <c r="D307">
        <v>21</v>
      </c>
      <c r="E307" t="s">
        <v>1505</v>
      </c>
      <c r="F307">
        <v>2</v>
      </c>
      <c r="G307" t="str">
        <f t="shared" si="4"/>
        <v>DR06-3202053-26-21-GEN-2</v>
      </c>
    </row>
    <row r="308" spans="1:7" x14ac:dyDescent="0.3">
      <c r="A308" s="7" t="s">
        <v>1527</v>
      </c>
      <c r="B308">
        <v>3202056</v>
      </c>
      <c r="C308">
        <v>5</v>
      </c>
      <c r="D308">
        <v>11</v>
      </c>
      <c r="E308" t="s">
        <v>1505</v>
      </c>
      <c r="F308">
        <v>2</v>
      </c>
      <c r="G308" t="str">
        <f t="shared" si="4"/>
        <v>DR06-3202056-5-11-GEN-2</v>
      </c>
    </row>
    <row r="309" spans="1:7" x14ac:dyDescent="0.3">
      <c r="A309" s="7" t="s">
        <v>1527</v>
      </c>
      <c r="B309">
        <v>3202056</v>
      </c>
      <c r="C309">
        <v>5</v>
      </c>
      <c r="D309">
        <v>20</v>
      </c>
      <c r="E309" t="s">
        <v>1505</v>
      </c>
      <c r="F309">
        <v>2</v>
      </c>
      <c r="G309" t="str">
        <f t="shared" si="4"/>
        <v>DR06-3202056-5-20-GEN-2</v>
      </c>
    </row>
    <row r="310" spans="1:7" x14ac:dyDescent="0.3">
      <c r="A310" s="7" t="s">
        <v>1527</v>
      </c>
      <c r="B310">
        <v>3202060</v>
      </c>
      <c r="C310" t="s">
        <v>314</v>
      </c>
      <c r="D310">
        <v>11</v>
      </c>
      <c r="E310" t="s">
        <v>1505</v>
      </c>
      <c r="F310">
        <v>2</v>
      </c>
      <c r="G310" t="str">
        <f t="shared" si="4"/>
        <v>DR06-3202060-18_1-11-GEN-2</v>
      </c>
    </row>
    <row r="311" spans="1:7" x14ac:dyDescent="0.3">
      <c r="A311" s="7" t="s">
        <v>1527</v>
      </c>
      <c r="B311">
        <v>3202060</v>
      </c>
      <c r="C311" t="s">
        <v>314</v>
      </c>
      <c r="D311">
        <v>20</v>
      </c>
      <c r="E311" t="s">
        <v>1505</v>
      </c>
      <c r="F311">
        <v>2</v>
      </c>
      <c r="G311" t="str">
        <f t="shared" si="4"/>
        <v>DR06-3202060-18_1-20-GEN-2</v>
      </c>
    </row>
    <row r="312" spans="1:7" x14ac:dyDescent="0.3">
      <c r="A312" s="7" t="s">
        <v>1527</v>
      </c>
      <c r="B312">
        <v>3202060</v>
      </c>
      <c r="C312" t="s">
        <v>314</v>
      </c>
      <c r="D312">
        <v>21</v>
      </c>
      <c r="E312" t="s">
        <v>1505</v>
      </c>
      <c r="F312">
        <v>2</v>
      </c>
      <c r="G312" t="str">
        <f t="shared" si="4"/>
        <v>DR06-3202060-18_1-21-GEN-2</v>
      </c>
    </row>
    <row r="313" spans="1:7" x14ac:dyDescent="0.3">
      <c r="A313" s="7" t="s">
        <v>1527</v>
      </c>
      <c r="B313">
        <v>3299016</v>
      </c>
      <c r="C313">
        <v>6</v>
      </c>
      <c r="D313">
        <v>20</v>
      </c>
      <c r="E313" t="s">
        <v>1505</v>
      </c>
      <c r="F313">
        <v>2</v>
      </c>
      <c r="G313" t="str">
        <f t="shared" si="4"/>
        <v>DR06-3299016-6-20-GEN-2</v>
      </c>
    </row>
    <row r="314" spans="1:7" x14ac:dyDescent="0.3">
      <c r="A314" s="7" t="s">
        <v>1528</v>
      </c>
      <c r="B314">
        <v>3202008</v>
      </c>
      <c r="C314">
        <v>13</v>
      </c>
      <c r="D314">
        <v>20</v>
      </c>
      <c r="E314" t="s">
        <v>1505</v>
      </c>
      <c r="F314">
        <v>2</v>
      </c>
      <c r="G314" t="str">
        <f t="shared" si="4"/>
        <v>DR07-3202008-13-20-GEN-2</v>
      </c>
    </row>
    <row r="315" spans="1:7" x14ac:dyDescent="0.3">
      <c r="A315" s="7" t="s">
        <v>1528</v>
      </c>
      <c r="B315">
        <v>3202008</v>
      </c>
      <c r="C315">
        <v>15</v>
      </c>
      <c r="D315">
        <v>11</v>
      </c>
      <c r="E315" t="s">
        <v>1505</v>
      </c>
      <c r="F315">
        <v>2</v>
      </c>
      <c r="G315" t="str">
        <f t="shared" si="4"/>
        <v>DR07-3202008-15-11-GEN-2</v>
      </c>
    </row>
    <row r="316" spans="1:7" x14ac:dyDescent="0.3">
      <c r="A316" s="7" t="s">
        <v>1528</v>
      </c>
      <c r="B316">
        <v>3202008</v>
      </c>
      <c r="C316">
        <v>9</v>
      </c>
      <c r="D316">
        <v>11</v>
      </c>
      <c r="E316" t="s">
        <v>1505</v>
      </c>
      <c r="F316">
        <v>2</v>
      </c>
      <c r="G316" t="str">
        <f t="shared" si="4"/>
        <v>DR07-3202008-9-11-GEN-2</v>
      </c>
    </row>
    <row r="317" spans="1:7" x14ac:dyDescent="0.3">
      <c r="A317" s="7" t="s">
        <v>1528</v>
      </c>
      <c r="B317">
        <v>3202008</v>
      </c>
      <c r="C317">
        <v>9</v>
      </c>
      <c r="D317">
        <v>20</v>
      </c>
      <c r="E317" t="s">
        <v>1505</v>
      </c>
      <c r="F317">
        <v>2</v>
      </c>
      <c r="G317" t="str">
        <f t="shared" si="4"/>
        <v>DR07-3202008-9-20-GEN-2</v>
      </c>
    </row>
    <row r="318" spans="1:7" x14ac:dyDescent="0.3">
      <c r="A318" s="7" t="s">
        <v>1528</v>
      </c>
      <c r="B318">
        <v>3202008</v>
      </c>
      <c r="C318">
        <v>9</v>
      </c>
      <c r="D318">
        <v>21</v>
      </c>
      <c r="E318" t="s">
        <v>1505</v>
      </c>
      <c r="F318">
        <v>2</v>
      </c>
      <c r="G318" t="str">
        <f t="shared" si="4"/>
        <v>DR07-3202008-9-21-GEN-2</v>
      </c>
    </row>
    <row r="319" spans="1:7" x14ac:dyDescent="0.3">
      <c r="A319" s="7" t="s">
        <v>1528</v>
      </c>
      <c r="B319">
        <v>3202010</v>
      </c>
      <c r="C319">
        <v>24</v>
      </c>
      <c r="D319">
        <v>11</v>
      </c>
      <c r="E319" t="s">
        <v>1505</v>
      </c>
      <c r="F319">
        <v>2</v>
      </c>
      <c r="G319" t="str">
        <f t="shared" si="4"/>
        <v>DR07-3202010-24-11-GEN-2</v>
      </c>
    </row>
    <row r="320" spans="1:7" x14ac:dyDescent="0.3">
      <c r="A320" s="7" t="s">
        <v>1528</v>
      </c>
      <c r="B320">
        <v>3202032</v>
      </c>
      <c r="C320">
        <v>1</v>
      </c>
      <c r="D320">
        <v>11</v>
      </c>
      <c r="E320" t="s">
        <v>1505</v>
      </c>
      <c r="F320">
        <v>2</v>
      </c>
      <c r="G320" t="str">
        <f t="shared" si="4"/>
        <v>DR07-3202032-1-11-GEN-2</v>
      </c>
    </row>
    <row r="321" spans="1:7" x14ac:dyDescent="0.3">
      <c r="A321" s="7" t="s">
        <v>1528</v>
      </c>
      <c r="B321">
        <v>3202032</v>
      </c>
      <c r="C321">
        <v>1</v>
      </c>
      <c r="D321">
        <v>20</v>
      </c>
      <c r="E321" t="s">
        <v>1505</v>
      </c>
      <c r="F321">
        <v>2</v>
      </c>
      <c r="G321" t="str">
        <f t="shared" si="4"/>
        <v>DR07-3202032-1-20-GEN-2</v>
      </c>
    </row>
    <row r="322" spans="1:7" x14ac:dyDescent="0.3">
      <c r="A322" s="7" t="s">
        <v>1528</v>
      </c>
      <c r="B322">
        <v>3202032</v>
      </c>
      <c r="C322">
        <v>1</v>
      </c>
      <c r="D322">
        <v>21</v>
      </c>
      <c r="E322" t="s">
        <v>1505</v>
      </c>
      <c r="F322">
        <v>2</v>
      </c>
      <c r="G322" t="str">
        <f t="shared" si="4"/>
        <v>DR07-3202032-1-21-GEN-2</v>
      </c>
    </row>
    <row r="323" spans="1:7" x14ac:dyDescent="0.3">
      <c r="A323" s="7" t="s">
        <v>1528</v>
      </c>
      <c r="B323">
        <v>3202038</v>
      </c>
      <c r="C323">
        <v>17</v>
      </c>
      <c r="D323">
        <v>11</v>
      </c>
      <c r="E323" t="s">
        <v>1505</v>
      </c>
      <c r="F323">
        <v>2</v>
      </c>
      <c r="G323" t="str">
        <f t="shared" ref="G323:G386" si="5">+A323&amp;"-"&amp;B323&amp;"-"&amp;C323&amp;"-"&amp;D323&amp;"-"&amp;E323&amp;"-"&amp;F323</f>
        <v>DR07-3202038-17-11-GEN-2</v>
      </c>
    </row>
    <row r="324" spans="1:7" x14ac:dyDescent="0.3">
      <c r="A324" s="7" t="s">
        <v>1528</v>
      </c>
      <c r="B324">
        <v>3202038</v>
      </c>
      <c r="C324">
        <v>17</v>
      </c>
      <c r="D324">
        <v>20</v>
      </c>
      <c r="E324" t="s">
        <v>1505</v>
      </c>
      <c r="F324">
        <v>3</v>
      </c>
      <c r="G324" t="str">
        <f t="shared" si="5"/>
        <v>DR07-3202038-17-20-GEN-3</v>
      </c>
    </row>
    <row r="325" spans="1:7" x14ac:dyDescent="0.3">
      <c r="A325" s="7" t="s">
        <v>1528</v>
      </c>
      <c r="B325">
        <v>3202052</v>
      </c>
      <c r="C325">
        <v>8</v>
      </c>
      <c r="D325">
        <v>11</v>
      </c>
      <c r="E325" t="s">
        <v>1505</v>
      </c>
      <c r="F325">
        <v>2</v>
      </c>
      <c r="G325" t="str">
        <f t="shared" si="5"/>
        <v>DR07-3202052-8-11-GEN-2</v>
      </c>
    </row>
    <row r="326" spans="1:7" x14ac:dyDescent="0.3">
      <c r="A326" s="7" t="s">
        <v>1528</v>
      </c>
      <c r="B326">
        <v>3202052</v>
      </c>
      <c r="C326">
        <v>8</v>
      </c>
      <c r="D326">
        <v>20</v>
      </c>
      <c r="E326" t="s">
        <v>1505</v>
      </c>
      <c r="F326">
        <v>2</v>
      </c>
      <c r="G326" t="str">
        <f t="shared" si="5"/>
        <v>DR07-3202052-8-20-GEN-2</v>
      </c>
    </row>
    <row r="327" spans="1:7" x14ac:dyDescent="0.3">
      <c r="A327" s="7" t="s">
        <v>1528</v>
      </c>
      <c r="B327">
        <v>3202053</v>
      </c>
      <c r="C327">
        <v>26</v>
      </c>
      <c r="D327">
        <v>20</v>
      </c>
      <c r="E327" t="s">
        <v>1505</v>
      </c>
      <c r="F327">
        <v>2</v>
      </c>
      <c r="G327" t="str">
        <f t="shared" si="5"/>
        <v>DR07-3202053-26-20-GEN-2</v>
      </c>
    </row>
    <row r="328" spans="1:7" x14ac:dyDescent="0.3">
      <c r="A328" s="7" t="s">
        <v>1528</v>
      </c>
      <c r="B328">
        <v>3202053</v>
      </c>
      <c r="C328">
        <v>26</v>
      </c>
      <c r="D328">
        <v>20</v>
      </c>
      <c r="E328" t="s">
        <v>1505</v>
      </c>
      <c r="F328">
        <v>3</v>
      </c>
      <c r="G328" t="str">
        <f t="shared" si="5"/>
        <v>DR07-3202053-26-20-GEN-3</v>
      </c>
    </row>
    <row r="329" spans="1:7" x14ac:dyDescent="0.3">
      <c r="A329" s="7" t="s">
        <v>1528</v>
      </c>
      <c r="B329">
        <v>3202053</v>
      </c>
      <c r="C329">
        <v>26</v>
      </c>
      <c r="D329">
        <v>21</v>
      </c>
      <c r="E329" t="s">
        <v>1505</v>
      </c>
      <c r="F329">
        <v>2</v>
      </c>
      <c r="G329" t="str">
        <f t="shared" si="5"/>
        <v>DR07-3202053-26-21-GEN-2</v>
      </c>
    </row>
    <row r="330" spans="1:7" x14ac:dyDescent="0.3">
      <c r="A330" s="7" t="s">
        <v>1528</v>
      </c>
      <c r="B330">
        <v>3202056</v>
      </c>
      <c r="C330">
        <v>5</v>
      </c>
      <c r="D330">
        <v>11</v>
      </c>
      <c r="E330" t="s">
        <v>1505</v>
      </c>
      <c r="F330">
        <v>2</v>
      </c>
      <c r="G330" t="str">
        <f t="shared" si="5"/>
        <v>DR07-3202056-5-11-GEN-2</v>
      </c>
    </row>
    <row r="331" spans="1:7" x14ac:dyDescent="0.3">
      <c r="A331" s="7" t="s">
        <v>1528</v>
      </c>
      <c r="B331">
        <v>3202056</v>
      </c>
      <c r="C331">
        <v>5</v>
      </c>
      <c r="D331">
        <v>20</v>
      </c>
      <c r="E331" t="s">
        <v>1505</v>
      </c>
      <c r="F331">
        <v>2</v>
      </c>
      <c r="G331" t="str">
        <f t="shared" si="5"/>
        <v>DR07-3202056-5-20-GEN-2</v>
      </c>
    </row>
    <row r="332" spans="1:7" x14ac:dyDescent="0.3">
      <c r="A332" s="7" t="s">
        <v>1528</v>
      </c>
      <c r="B332">
        <v>3202060</v>
      </c>
      <c r="C332" t="s">
        <v>314</v>
      </c>
      <c r="D332">
        <v>20</v>
      </c>
      <c r="E332" t="s">
        <v>1505</v>
      </c>
      <c r="F332">
        <v>2</v>
      </c>
      <c r="G332" t="str">
        <f t="shared" si="5"/>
        <v>DR07-3202060-18_1-20-GEN-2</v>
      </c>
    </row>
    <row r="333" spans="1:7" x14ac:dyDescent="0.3">
      <c r="A333" s="7" t="s">
        <v>1528</v>
      </c>
      <c r="B333">
        <v>3202060</v>
      </c>
      <c r="C333" t="s">
        <v>314</v>
      </c>
      <c r="D333">
        <v>21</v>
      </c>
      <c r="E333" t="s">
        <v>1505</v>
      </c>
      <c r="F333">
        <v>2</v>
      </c>
      <c r="G333" t="str">
        <f t="shared" si="5"/>
        <v>DR07-3202060-18_1-21-GEN-2</v>
      </c>
    </row>
    <row r="334" spans="1:7" x14ac:dyDescent="0.3">
      <c r="A334" s="7" t="s">
        <v>1529</v>
      </c>
      <c r="B334">
        <v>3202008</v>
      </c>
      <c r="C334">
        <v>15</v>
      </c>
      <c r="D334">
        <v>11</v>
      </c>
      <c r="E334" t="s">
        <v>1505</v>
      </c>
      <c r="F334">
        <v>2</v>
      </c>
      <c r="G334" t="str">
        <f t="shared" si="5"/>
        <v>DR08-3202008-15-11-GEN-2</v>
      </c>
    </row>
    <row r="335" spans="1:7" x14ac:dyDescent="0.3">
      <c r="A335" s="7" t="s">
        <v>1529</v>
      </c>
      <c r="B335">
        <v>3202008</v>
      </c>
      <c r="C335">
        <v>15</v>
      </c>
      <c r="D335">
        <v>20</v>
      </c>
      <c r="E335" t="s">
        <v>1505</v>
      </c>
      <c r="F335">
        <v>2</v>
      </c>
      <c r="G335" t="str">
        <f t="shared" si="5"/>
        <v>DR08-3202008-15-20-GEN-2</v>
      </c>
    </row>
    <row r="336" spans="1:7" x14ac:dyDescent="0.3">
      <c r="A336" s="7" t="s">
        <v>1529</v>
      </c>
      <c r="B336">
        <v>3202008</v>
      </c>
      <c r="C336">
        <v>15</v>
      </c>
      <c r="D336">
        <v>21</v>
      </c>
      <c r="E336" t="s">
        <v>1505</v>
      </c>
      <c r="F336">
        <v>2</v>
      </c>
      <c r="G336" t="str">
        <f t="shared" si="5"/>
        <v>DR08-3202008-15-21-GEN-2</v>
      </c>
    </row>
    <row r="337" spans="1:7" x14ac:dyDescent="0.3">
      <c r="A337" s="7" t="s">
        <v>1529</v>
      </c>
      <c r="B337">
        <v>3202008</v>
      </c>
      <c r="C337">
        <v>9</v>
      </c>
      <c r="D337">
        <v>11</v>
      </c>
      <c r="E337" t="s">
        <v>1505</v>
      </c>
      <c r="F337">
        <v>2</v>
      </c>
      <c r="G337" t="str">
        <f t="shared" si="5"/>
        <v>DR08-3202008-9-11-GEN-2</v>
      </c>
    </row>
    <row r="338" spans="1:7" x14ac:dyDescent="0.3">
      <c r="A338" s="7" t="s">
        <v>1529</v>
      </c>
      <c r="B338">
        <v>3202008</v>
      </c>
      <c r="C338">
        <v>9</v>
      </c>
      <c r="D338">
        <v>21</v>
      </c>
      <c r="E338" t="s">
        <v>1505</v>
      </c>
      <c r="F338">
        <v>2</v>
      </c>
      <c r="G338" t="str">
        <f t="shared" si="5"/>
        <v>DR08-3202008-9-21-GEN-2</v>
      </c>
    </row>
    <row r="339" spans="1:7" x14ac:dyDescent="0.3">
      <c r="A339" s="7" t="s">
        <v>1529</v>
      </c>
      <c r="B339">
        <v>3202032</v>
      </c>
      <c r="C339">
        <v>1</v>
      </c>
      <c r="D339">
        <v>11</v>
      </c>
      <c r="E339" t="s">
        <v>1505</v>
      </c>
      <c r="F339">
        <v>2</v>
      </c>
      <c r="G339" t="str">
        <f t="shared" si="5"/>
        <v>DR08-3202032-1-11-GEN-2</v>
      </c>
    </row>
    <row r="340" spans="1:7" x14ac:dyDescent="0.3">
      <c r="A340" s="7" t="s">
        <v>1529</v>
      </c>
      <c r="B340">
        <v>3202032</v>
      </c>
      <c r="C340">
        <v>1</v>
      </c>
      <c r="D340">
        <v>20</v>
      </c>
      <c r="E340" t="s">
        <v>1505</v>
      </c>
      <c r="F340">
        <v>2</v>
      </c>
      <c r="G340" t="str">
        <f t="shared" si="5"/>
        <v>DR08-3202032-1-20-GEN-2</v>
      </c>
    </row>
    <row r="341" spans="1:7" x14ac:dyDescent="0.3">
      <c r="A341" s="7" t="s">
        <v>1529</v>
      </c>
      <c r="B341">
        <v>3202032</v>
      </c>
      <c r="C341">
        <v>1</v>
      </c>
      <c r="D341">
        <v>21</v>
      </c>
      <c r="E341" t="s">
        <v>1505</v>
      </c>
      <c r="F341">
        <v>2</v>
      </c>
      <c r="G341" t="str">
        <f t="shared" si="5"/>
        <v>DR08-3202032-1-21-GEN-2</v>
      </c>
    </row>
    <row r="342" spans="1:7" x14ac:dyDescent="0.3">
      <c r="A342" s="7" t="s">
        <v>1529</v>
      </c>
      <c r="B342">
        <v>3202038</v>
      </c>
      <c r="C342">
        <v>17</v>
      </c>
      <c r="D342">
        <v>20</v>
      </c>
      <c r="E342" t="s">
        <v>1505</v>
      </c>
      <c r="F342">
        <v>2</v>
      </c>
      <c r="G342" t="str">
        <f t="shared" si="5"/>
        <v>DR08-3202038-17-20-GEN-2</v>
      </c>
    </row>
    <row r="343" spans="1:7" x14ac:dyDescent="0.3">
      <c r="A343" s="7" t="s">
        <v>1529</v>
      </c>
      <c r="B343">
        <v>3202056</v>
      </c>
      <c r="C343">
        <v>5</v>
      </c>
      <c r="D343">
        <v>11</v>
      </c>
      <c r="E343" t="s">
        <v>1505</v>
      </c>
      <c r="F343">
        <v>2</v>
      </c>
      <c r="G343" t="str">
        <f t="shared" si="5"/>
        <v>DR08-3202056-5-11-GEN-2</v>
      </c>
    </row>
    <row r="344" spans="1:7" x14ac:dyDescent="0.3">
      <c r="A344" s="7" t="s">
        <v>1529</v>
      </c>
      <c r="B344">
        <v>3202056</v>
      </c>
      <c r="C344">
        <v>5</v>
      </c>
      <c r="D344">
        <v>20</v>
      </c>
      <c r="E344" t="s">
        <v>1505</v>
      </c>
      <c r="F344">
        <v>2</v>
      </c>
      <c r="G344" t="str">
        <f t="shared" si="5"/>
        <v>DR08-3202056-5-20-GEN-2</v>
      </c>
    </row>
    <row r="345" spans="1:7" x14ac:dyDescent="0.3">
      <c r="A345" s="7" t="s">
        <v>1529</v>
      </c>
      <c r="B345">
        <v>3202060</v>
      </c>
      <c r="C345" t="s">
        <v>314</v>
      </c>
      <c r="D345">
        <v>21</v>
      </c>
      <c r="E345" t="s">
        <v>1505</v>
      </c>
      <c r="F345">
        <v>2</v>
      </c>
      <c r="G345" t="str">
        <f t="shared" si="5"/>
        <v>DR08-3202060-18_1-21-GEN-2</v>
      </c>
    </row>
    <row r="346" spans="1:7" x14ac:dyDescent="0.3">
      <c r="A346" s="7" t="s">
        <v>1529</v>
      </c>
      <c r="B346">
        <v>3299016</v>
      </c>
      <c r="C346">
        <v>6</v>
      </c>
      <c r="D346">
        <v>20</v>
      </c>
      <c r="E346" t="s">
        <v>1505</v>
      </c>
      <c r="F346">
        <v>2</v>
      </c>
      <c r="G346" t="str">
        <f t="shared" si="5"/>
        <v>DR08-3299016-6-20-GEN-2</v>
      </c>
    </row>
    <row r="347" spans="1:7" x14ac:dyDescent="0.3">
      <c r="A347" s="209" t="s">
        <v>1530</v>
      </c>
      <c r="B347">
        <v>3202008</v>
      </c>
      <c r="C347">
        <v>10</v>
      </c>
      <c r="D347">
        <v>11</v>
      </c>
      <c r="E347" t="s">
        <v>1505</v>
      </c>
      <c r="F347">
        <v>2</v>
      </c>
      <c r="G347" t="str">
        <f t="shared" si="5"/>
        <v>DP00-3202008-10-11-GEN-2</v>
      </c>
    </row>
    <row r="348" spans="1:7" x14ac:dyDescent="0.3">
      <c r="A348" s="209" t="s">
        <v>1530</v>
      </c>
      <c r="B348">
        <v>3202008</v>
      </c>
      <c r="C348">
        <v>10</v>
      </c>
      <c r="D348">
        <v>20</v>
      </c>
      <c r="E348" t="s">
        <v>1505</v>
      </c>
      <c r="F348">
        <v>2</v>
      </c>
      <c r="G348" t="str">
        <f t="shared" si="5"/>
        <v>DP00-3202008-10-20-GEN-2</v>
      </c>
    </row>
    <row r="349" spans="1:7" x14ac:dyDescent="0.3">
      <c r="A349" s="209" t="s">
        <v>1530</v>
      </c>
      <c r="B349">
        <v>3202008</v>
      </c>
      <c r="C349">
        <v>10</v>
      </c>
      <c r="D349">
        <v>20</v>
      </c>
      <c r="E349" t="s">
        <v>1505</v>
      </c>
      <c r="F349">
        <v>3</v>
      </c>
      <c r="G349" t="str">
        <f t="shared" si="5"/>
        <v>DP00-3202008-10-20-GEN-3</v>
      </c>
    </row>
    <row r="350" spans="1:7" x14ac:dyDescent="0.3">
      <c r="A350" s="209" t="s">
        <v>1530</v>
      </c>
      <c r="B350">
        <v>3202008</v>
      </c>
      <c r="C350">
        <v>12</v>
      </c>
      <c r="D350">
        <v>11</v>
      </c>
      <c r="E350" t="s">
        <v>1505</v>
      </c>
      <c r="F350">
        <v>2</v>
      </c>
      <c r="G350" t="str">
        <f t="shared" si="5"/>
        <v>DP00-3202008-12-11-GEN-2</v>
      </c>
    </row>
    <row r="351" spans="1:7" x14ac:dyDescent="0.3">
      <c r="A351" s="209" t="s">
        <v>1530</v>
      </c>
      <c r="B351">
        <v>3202008</v>
      </c>
      <c r="C351">
        <v>13</v>
      </c>
      <c r="D351">
        <v>11</v>
      </c>
      <c r="E351" t="s">
        <v>1505</v>
      </c>
      <c r="F351">
        <v>2</v>
      </c>
      <c r="G351" t="str">
        <f t="shared" si="5"/>
        <v>DP00-3202008-13-11-GEN-2</v>
      </c>
    </row>
    <row r="352" spans="1:7" x14ac:dyDescent="0.3">
      <c r="A352" s="209" t="s">
        <v>1530</v>
      </c>
      <c r="B352">
        <v>3202008</v>
      </c>
      <c r="C352">
        <v>15</v>
      </c>
      <c r="D352">
        <v>11</v>
      </c>
      <c r="E352" t="s">
        <v>1505</v>
      </c>
      <c r="F352">
        <v>2</v>
      </c>
      <c r="G352" t="str">
        <f t="shared" si="5"/>
        <v>DP00-3202008-15-11-GEN-2</v>
      </c>
    </row>
    <row r="353" spans="1:7" x14ac:dyDescent="0.3">
      <c r="A353" s="209" t="s">
        <v>1530</v>
      </c>
      <c r="B353">
        <v>3202008</v>
      </c>
      <c r="C353">
        <v>15</v>
      </c>
      <c r="D353">
        <v>20</v>
      </c>
      <c r="E353" t="s">
        <v>1505</v>
      </c>
      <c r="F353">
        <v>2</v>
      </c>
      <c r="G353" t="str">
        <f t="shared" si="5"/>
        <v>DP00-3202008-15-20-GEN-2</v>
      </c>
    </row>
    <row r="354" spans="1:7" x14ac:dyDescent="0.3">
      <c r="A354" s="209" t="s">
        <v>1530</v>
      </c>
      <c r="B354">
        <v>3202008</v>
      </c>
      <c r="C354">
        <v>15</v>
      </c>
      <c r="D354">
        <v>21</v>
      </c>
      <c r="E354" t="s">
        <v>1505</v>
      </c>
      <c r="F354">
        <v>2</v>
      </c>
      <c r="G354" t="str">
        <f t="shared" si="5"/>
        <v>DP00-3202008-15-21-GEN-2</v>
      </c>
    </row>
    <row r="355" spans="1:7" x14ac:dyDescent="0.3">
      <c r="A355" s="209" t="s">
        <v>1530</v>
      </c>
      <c r="B355">
        <v>3202008</v>
      </c>
      <c r="C355">
        <v>9</v>
      </c>
      <c r="D355">
        <v>11</v>
      </c>
      <c r="E355" t="s">
        <v>1505</v>
      </c>
      <c r="F355">
        <v>2</v>
      </c>
      <c r="G355" t="str">
        <f t="shared" si="5"/>
        <v>DP00-3202008-9-11-GEN-2</v>
      </c>
    </row>
    <row r="356" spans="1:7" x14ac:dyDescent="0.3">
      <c r="A356" s="209" t="s">
        <v>1530</v>
      </c>
      <c r="B356">
        <v>3202008</v>
      </c>
      <c r="C356">
        <v>9</v>
      </c>
      <c r="D356">
        <v>21</v>
      </c>
      <c r="E356" t="s">
        <v>1505</v>
      </c>
      <c r="F356">
        <v>2</v>
      </c>
      <c r="G356" t="str">
        <f t="shared" si="5"/>
        <v>DP00-3202008-9-21-GEN-2</v>
      </c>
    </row>
    <row r="357" spans="1:7" x14ac:dyDescent="0.3">
      <c r="A357" s="209" t="s">
        <v>1530</v>
      </c>
      <c r="B357">
        <v>3202010</v>
      </c>
      <c r="C357">
        <v>25</v>
      </c>
      <c r="D357">
        <v>21</v>
      </c>
      <c r="E357" t="s">
        <v>1505</v>
      </c>
      <c r="F357">
        <v>2</v>
      </c>
      <c r="G357" t="str">
        <f t="shared" si="5"/>
        <v>DP00-3202010-25-21-GEN-2</v>
      </c>
    </row>
    <row r="358" spans="1:7" x14ac:dyDescent="0.3">
      <c r="A358" s="209" t="s">
        <v>1530</v>
      </c>
      <c r="B358">
        <v>3202032</v>
      </c>
      <c r="C358">
        <v>1</v>
      </c>
      <c r="D358">
        <v>20</v>
      </c>
      <c r="E358" t="s">
        <v>1505</v>
      </c>
      <c r="F358">
        <v>2</v>
      </c>
      <c r="G358" t="str">
        <f t="shared" si="5"/>
        <v>DP00-3202032-1-20-GEN-2</v>
      </c>
    </row>
    <row r="359" spans="1:7" x14ac:dyDescent="0.3">
      <c r="A359" s="209" t="s">
        <v>1530</v>
      </c>
      <c r="B359">
        <v>3202032</v>
      </c>
      <c r="C359">
        <v>1</v>
      </c>
      <c r="D359">
        <v>21</v>
      </c>
      <c r="E359" t="s">
        <v>1505</v>
      </c>
      <c r="F359">
        <v>2</v>
      </c>
      <c r="G359" t="str">
        <f t="shared" si="5"/>
        <v>DP00-3202032-1-21-GEN-2</v>
      </c>
    </row>
    <row r="360" spans="1:7" x14ac:dyDescent="0.3">
      <c r="A360" s="209" t="s">
        <v>1530</v>
      </c>
      <c r="B360">
        <v>3202032</v>
      </c>
      <c r="C360">
        <v>2</v>
      </c>
      <c r="D360">
        <v>20</v>
      </c>
      <c r="E360" t="s">
        <v>1505</v>
      </c>
      <c r="F360">
        <v>2</v>
      </c>
      <c r="G360" t="str">
        <f t="shared" si="5"/>
        <v>DP00-3202032-2-20-GEN-2</v>
      </c>
    </row>
    <row r="361" spans="1:7" x14ac:dyDescent="0.3">
      <c r="A361" s="209" t="s">
        <v>1530</v>
      </c>
      <c r="B361">
        <v>3202056</v>
      </c>
      <c r="C361">
        <v>5</v>
      </c>
      <c r="D361">
        <v>20</v>
      </c>
      <c r="E361" t="s">
        <v>1505</v>
      </c>
      <c r="F361">
        <v>2</v>
      </c>
      <c r="G361" t="str">
        <f t="shared" si="5"/>
        <v>DP00-3202056-5-20-GEN-2</v>
      </c>
    </row>
    <row r="362" spans="1:7" x14ac:dyDescent="0.3">
      <c r="A362" s="209" t="s">
        <v>1530</v>
      </c>
      <c r="B362">
        <v>3202060</v>
      </c>
      <c r="C362" t="s">
        <v>314</v>
      </c>
      <c r="D362">
        <v>20</v>
      </c>
      <c r="E362" t="s">
        <v>1505</v>
      </c>
      <c r="F362">
        <v>2</v>
      </c>
      <c r="G362" t="str">
        <f t="shared" si="5"/>
        <v>DP00-3202060-18_1-20-GEN-2</v>
      </c>
    </row>
    <row r="363" spans="1:7" x14ac:dyDescent="0.3">
      <c r="A363" s="209" t="s">
        <v>1531</v>
      </c>
      <c r="B363">
        <v>3202008</v>
      </c>
      <c r="C363">
        <v>10</v>
      </c>
      <c r="D363">
        <v>20</v>
      </c>
      <c r="E363" t="s">
        <v>1505</v>
      </c>
      <c r="F363">
        <v>2</v>
      </c>
      <c r="G363" t="str">
        <f t="shared" si="5"/>
        <v>DP01-3202008-10-20-GEN-2</v>
      </c>
    </row>
    <row r="364" spans="1:7" x14ac:dyDescent="0.3">
      <c r="A364" s="209" t="s">
        <v>1531</v>
      </c>
      <c r="B364">
        <v>3202008</v>
      </c>
      <c r="C364">
        <v>15</v>
      </c>
      <c r="D364">
        <v>11</v>
      </c>
      <c r="E364" t="s">
        <v>1505</v>
      </c>
      <c r="F364">
        <v>2</v>
      </c>
      <c r="G364" t="str">
        <f t="shared" si="5"/>
        <v>DP01-3202008-15-11-GEN-2</v>
      </c>
    </row>
    <row r="365" spans="1:7" x14ac:dyDescent="0.3">
      <c r="A365" s="209" t="s">
        <v>1531</v>
      </c>
      <c r="B365">
        <v>3202008</v>
      </c>
      <c r="C365">
        <v>15</v>
      </c>
      <c r="D365">
        <v>20</v>
      </c>
      <c r="E365" t="s">
        <v>1505</v>
      </c>
      <c r="F365">
        <v>2</v>
      </c>
      <c r="G365" t="str">
        <f t="shared" si="5"/>
        <v>DP01-3202008-15-20-GEN-2</v>
      </c>
    </row>
    <row r="366" spans="1:7" x14ac:dyDescent="0.3">
      <c r="A366" s="209" t="s">
        <v>1531</v>
      </c>
      <c r="B366">
        <v>3202008</v>
      </c>
      <c r="C366">
        <v>15</v>
      </c>
      <c r="D366">
        <v>21</v>
      </c>
      <c r="E366" t="s">
        <v>1505</v>
      </c>
      <c r="F366">
        <v>2</v>
      </c>
      <c r="G366" t="str">
        <f t="shared" si="5"/>
        <v>DP01-3202008-15-21-GEN-2</v>
      </c>
    </row>
    <row r="367" spans="1:7" x14ac:dyDescent="0.3">
      <c r="A367" s="209" t="s">
        <v>1531</v>
      </c>
      <c r="B367">
        <v>3202008</v>
      </c>
      <c r="C367">
        <v>9</v>
      </c>
      <c r="D367">
        <v>11</v>
      </c>
      <c r="E367" t="s">
        <v>1505</v>
      </c>
      <c r="F367">
        <v>2</v>
      </c>
      <c r="G367" t="str">
        <f t="shared" si="5"/>
        <v>DP01-3202008-9-11-GEN-2</v>
      </c>
    </row>
    <row r="368" spans="1:7" x14ac:dyDescent="0.3">
      <c r="A368" s="209" t="s">
        <v>1531</v>
      </c>
      <c r="B368">
        <v>3202008</v>
      </c>
      <c r="C368">
        <v>9</v>
      </c>
      <c r="D368">
        <v>20</v>
      </c>
      <c r="E368" t="s">
        <v>1505</v>
      </c>
      <c r="F368">
        <v>3</v>
      </c>
      <c r="G368" t="str">
        <f t="shared" si="5"/>
        <v>DP01-3202008-9-20-GEN-3</v>
      </c>
    </row>
    <row r="369" spans="1:7" x14ac:dyDescent="0.3">
      <c r="A369" s="209" t="s">
        <v>1531</v>
      </c>
      <c r="B369">
        <v>3202008</v>
      </c>
      <c r="C369">
        <v>9</v>
      </c>
      <c r="D369">
        <v>21</v>
      </c>
      <c r="E369" t="s">
        <v>1505</v>
      </c>
      <c r="F369">
        <v>2</v>
      </c>
      <c r="G369" t="str">
        <f t="shared" si="5"/>
        <v>DP01-3202008-9-21-GEN-2</v>
      </c>
    </row>
    <row r="370" spans="1:7" x14ac:dyDescent="0.3">
      <c r="A370" s="209" t="s">
        <v>1531</v>
      </c>
      <c r="B370">
        <v>3202032</v>
      </c>
      <c r="C370">
        <v>1</v>
      </c>
      <c r="D370">
        <v>11</v>
      </c>
      <c r="E370" t="s">
        <v>1505</v>
      </c>
      <c r="F370">
        <v>2</v>
      </c>
      <c r="G370" t="str">
        <f t="shared" si="5"/>
        <v>DP01-3202032-1-11-GEN-2</v>
      </c>
    </row>
    <row r="371" spans="1:7" x14ac:dyDescent="0.3">
      <c r="A371" s="209" t="s">
        <v>1531</v>
      </c>
      <c r="B371">
        <v>3202032</v>
      </c>
      <c r="C371">
        <v>1</v>
      </c>
      <c r="D371">
        <v>20</v>
      </c>
      <c r="E371" t="s">
        <v>1505</v>
      </c>
      <c r="F371">
        <v>2</v>
      </c>
      <c r="G371" t="str">
        <f t="shared" si="5"/>
        <v>DP01-3202032-1-20-GEN-2</v>
      </c>
    </row>
    <row r="372" spans="1:7" x14ac:dyDescent="0.3">
      <c r="A372" s="209" t="s">
        <v>1531</v>
      </c>
      <c r="B372">
        <v>3202056</v>
      </c>
      <c r="C372">
        <v>5</v>
      </c>
      <c r="D372">
        <v>21</v>
      </c>
      <c r="E372" t="s">
        <v>1505</v>
      </c>
      <c r="F372">
        <v>2</v>
      </c>
      <c r="G372" t="str">
        <f t="shared" si="5"/>
        <v>DP01-3202056-5-21-GEN-2</v>
      </c>
    </row>
    <row r="373" spans="1:7" x14ac:dyDescent="0.3">
      <c r="A373" s="209" t="s">
        <v>1531</v>
      </c>
      <c r="B373">
        <v>3202060</v>
      </c>
      <c r="C373" t="s">
        <v>314</v>
      </c>
      <c r="D373">
        <v>11</v>
      </c>
      <c r="E373" t="s">
        <v>1505</v>
      </c>
      <c r="F373">
        <v>2</v>
      </c>
      <c r="G373" t="str">
        <f t="shared" si="5"/>
        <v>DP01-3202060-18_1-11-GEN-2</v>
      </c>
    </row>
    <row r="374" spans="1:7" x14ac:dyDescent="0.3">
      <c r="A374" s="209" t="s">
        <v>1531</v>
      </c>
      <c r="B374">
        <v>3202060</v>
      </c>
      <c r="C374" t="s">
        <v>314</v>
      </c>
      <c r="D374">
        <v>21</v>
      </c>
      <c r="E374" t="s">
        <v>1505</v>
      </c>
      <c r="F374">
        <v>2</v>
      </c>
      <c r="G374" t="str">
        <f t="shared" si="5"/>
        <v>DP01-3202060-18_1-21-GEN-2</v>
      </c>
    </row>
    <row r="375" spans="1:7" x14ac:dyDescent="0.3">
      <c r="A375" s="209" t="s">
        <v>1532</v>
      </c>
      <c r="B375">
        <v>3202008</v>
      </c>
      <c r="C375">
        <v>15</v>
      </c>
      <c r="D375">
        <v>21</v>
      </c>
      <c r="E375" t="s">
        <v>1505</v>
      </c>
      <c r="F375">
        <v>2</v>
      </c>
      <c r="G375" t="str">
        <f t="shared" si="5"/>
        <v>DP02-3202008-15-21-GEN-2</v>
      </c>
    </row>
    <row r="376" spans="1:7" x14ac:dyDescent="0.3">
      <c r="A376" s="209" t="s">
        <v>1532</v>
      </c>
      <c r="B376">
        <v>3202052</v>
      </c>
      <c r="C376">
        <v>7</v>
      </c>
      <c r="D376">
        <v>21</v>
      </c>
      <c r="E376" t="s">
        <v>1505</v>
      </c>
      <c r="F376">
        <v>2</v>
      </c>
      <c r="G376" t="str">
        <f t="shared" si="5"/>
        <v>DP02-3202052-7-21-GEN-2</v>
      </c>
    </row>
    <row r="377" spans="1:7" x14ac:dyDescent="0.3">
      <c r="A377" s="209" t="s">
        <v>1533</v>
      </c>
      <c r="B377">
        <v>3202008</v>
      </c>
      <c r="C377">
        <v>15</v>
      </c>
      <c r="D377">
        <v>21</v>
      </c>
      <c r="E377" t="s">
        <v>1505</v>
      </c>
      <c r="F377">
        <v>2</v>
      </c>
      <c r="G377" t="str">
        <f t="shared" si="5"/>
        <v>DP03-3202008-15-21-GEN-2</v>
      </c>
    </row>
    <row r="378" spans="1:7" x14ac:dyDescent="0.3">
      <c r="A378" s="209" t="s">
        <v>1534</v>
      </c>
      <c r="B378">
        <v>3202008</v>
      </c>
      <c r="C378">
        <v>10</v>
      </c>
      <c r="D378">
        <v>20</v>
      </c>
      <c r="E378" t="s">
        <v>57</v>
      </c>
      <c r="F378">
        <v>2</v>
      </c>
      <c r="G378" t="str">
        <f t="shared" si="5"/>
        <v>DP04-3202008-10-20-TSE-2</v>
      </c>
    </row>
    <row r="379" spans="1:7" x14ac:dyDescent="0.3">
      <c r="A379" s="209" t="s">
        <v>1534</v>
      </c>
      <c r="B379">
        <v>3202008</v>
      </c>
      <c r="C379">
        <v>10</v>
      </c>
      <c r="D379">
        <v>20</v>
      </c>
      <c r="E379" t="s">
        <v>57</v>
      </c>
      <c r="F379">
        <v>3</v>
      </c>
      <c r="G379" t="str">
        <f t="shared" si="5"/>
        <v>DP04-3202008-10-20-TSE-3</v>
      </c>
    </row>
    <row r="380" spans="1:7" x14ac:dyDescent="0.3">
      <c r="A380" s="209" t="s">
        <v>1534</v>
      </c>
      <c r="B380">
        <v>3202008</v>
      </c>
      <c r="C380">
        <v>10</v>
      </c>
      <c r="D380">
        <v>21</v>
      </c>
      <c r="E380" t="s">
        <v>57</v>
      </c>
      <c r="F380">
        <v>2</v>
      </c>
      <c r="G380" t="str">
        <f t="shared" si="5"/>
        <v>DP04-3202008-10-21-TSE-2</v>
      </c>
    </row>
    <row r="381" spans="1:7" x14ac:dyDescent="0.3">
      <c r="A381" s="209" t="s">
        <v>1534</v>
      </c>
      <c r="B381">
        <v>3202008</v>
      </c>
      <c r="C381">
        <v>15</v>
      </c>
      <c r="D381">
        <v>20</v>
      </c>
      <c r="E381" t="s">
        <v>57</v>
      </c>
      <c r="F381">
        <v>2</v>
      </c>
      <c r="G381" t="str">
        <f t="shared" si="5"/>
        <v>DP04-3202008-15-20-TSE-2</v>
      </c>
    </row>
    <row r="382" spans="1:7" x14ac:dyDescent="0.3">
      <c r="A382" s="209" t="s">
        <v>1534</v>
      </c>
      <c r="B382">
        <v>3202008</v>
      </c>
      <c r="C382">
        <v>15</v>
      </c>
      <c r="D382">
        <v>20</v>
      </c>
      <c r="E382" t="s">
        <v>42</v>
      </c>
      <c r="F382">
        <v>2</v>
      </c>
      <c r="G382" t="str">
        <f t="shared" si="5"/>
        <v>DP04-3202008-15-20-TUA-2</v>
      </c>
    </row>
    <row r="383" spans="1:7" x14ac:dyDescent="0.3">
      <c r="A383" s="209" t="s">
        <v>1534</v>
      </c>
      <c r="B383">
        <v>3202008</v>
      </c>
      <c r="C383">
        <v>15</v>
      </c>
      <c r="D383">
        <v>21</v>
      </c>
      <c r="E383" t="s">
        <v>57</v>
      </c>
      <c r="F383">
        <v>2</v>
      </c>
      <c r="G383" t="str">
        <f t="shared" si="5"/>
        <v>DP04-3202008-15-21-TSE-2</v>
      </c>
    </row>
    <row r="384" spans="1:7" x14ac:dyDescent="0.3">
      <c r="A384" s="209" t="s">
        <v>1534</v>
      </c>
      <c r="B384">
        <v>3202008</v>
      </c>
      <c r="C384">
        <v>15</v>
      </c>
      <c r="D384">
        <v>21</v>
      </c>
      <c r="E384" t="s">
        <v>42</v>
      </c>
      <c r="F384">
        <v>2</v>
      </c>
      <c r="G384" t="str">
        <f t="shared" si="5"/>
        <v>DP04-3202008-15-21-TUA-2</v>
      </c>
    </row>
    <row r="385" spans="1:7" x14ac:dyDescent="0.3">
      <c r="A385" s="209" t="s">
        <v>1534</v>
      </c>
      <c r="B385">
        <v>3202008</v>
      </c>
      <c r="C385">
        <v>9</v>
      </c>
      <c r="D385">
        <v>20</v>
      </c>
      <c r="E385" t="s">
        <v>57</v>
      </c>
      <c r="F385">
        <v>2</v>
      </c>
      <c r="G385" t="str">
        <f t="shared" si="5"/>
        <v>DP04-3202008-9-20-TSE-2</v>
      </c>
    </row>
    <row r="386" spans="1:7" x14ac:dyDescent="0.3">
      <c r="A386" s="209" t="s">
        <v>1534</v>
      </c>
      <c r="B386">
        <v>3202008</v>
      </c>
      <c r="C386">
        <v>9</v>
      </c>
      <c r="D386">
        <v>21</v>
      </c>
      <c r="E386" t="s">
        <v>57</v>
      </c>
      <c r="F386">
        <v>2</v>
      </c>
      <c r="G386" t="str">
        <f t="shared" si="5"/>
        <v>DP04-3202008-9-21-TSE-2</v>
      </c>
    </row>
    <row r="387" spans="1:7" x14ac:dyDescent="0.3">
      <c r="A387" s="209" t="s">
        <v>1534</v>
      </c>
      <c r="B387">
        <v>3202010</v>
      </c>
      <c r="C387">
        <v>25</v>
      </c>
      <c r="D387">
        <v>20</v>
      </c>
      <c r="E387" t="s">
        <v>57</v>
      </c>
      <c r="F387">
        <v>2</v>
      </c>
      <c r="G387" t="str">
        <f t="shared" ref="G387:G450" si="6">+A387&amp;"-"&amp;B387&amp;"-"&amp;C387&amp;"-"&amp;D387&amp;"-"&amp;E387&amp;"-"&amp;F387</f>
        <v>DP04-3202010-25-20-TSE-2</v>
      </c>
    </row>
    <row r="388" spans="1:7" x14ac:dyDescent="0.3">
      <c r="A388" s="209" t="s">
        <v>1534</v>
      </c>
      <c r="B388">
        <v>3202010</v>
      </c>
      <c r="C388">
        <v>25</v>
      </c>
      <c r="D388">
        <v>21</v>
      </c>
      <c r="E388" t="s">
        <v>57</v>
      </c>
      <c r="F388">
        <v>2</v>
      </c>
      <c r="G388" t="str">
        <f t="shared" si="6"/>
        <v>DP04-3202010-25-21-TSE-2</v>
      </c>
    </row>
    <row r="389" spans="1:7" x14ac:dyDescent="0.3">
      <c r="A389" s="209" t="s">
        <v>1534</v>
      </c>
      <c r="B389">
        <v>3202032</v>
      </c>
      <c r="C389">
        <v>1</v>
      </c>
      <c r="D389">
        <v>20</v>
      </c>
      <c r="E389" t="s">
        <v>57</v>
      </c>
      <c r="F389">
        <v>2</v>
      </c>
      <c r="G389" t="str">
        <f t="shared" si="6"/>
        <v>DP04-3202032-1-20-TSE-2</v>
      </c>
    </row>
    <row r="390" spans="1:7" x14ac:dyDescent="0.3">
      <c r="A390" s="209" t="s">
        <v>1534</v>
      </c>
      <c r="B390">
        <v>3202032</v>
      </c>
      <c r="C390">
        <v>1</v>
      </c>
      <c r="D390">
        <v>21</v>
      </c>
      <c r="E390" t="s">
        <v>57</v>
      </c>
      <c r="F390">
        <v>2</v>
      </c>
      <c r="G390" t="str">
        <f t="shared" si="6"/>
        <v>DP04-3202032-1-21-TSE-2</v>
      </c>
    </row>
    <row r="391" spans="1:7" x14ac:dyDescent="0.3">
      <c r="A391" s="209" t="s">
        <v>1534</v>
      </c>
      <c r="B391">
        <v>3202038</v>
      </c>
      <c r="C391">
        <v>17</v>
      </c>
      <c r="D391">
        <v>20</v>
      </c>
      <c r="E391" t="s">
        <v>57</v>
      </c>
      <c r="F391">
        <v>2</v>
      </c>
      <c r="G391" t="str">
        <f t="shared" si="6"/>
        <v>DP04-3202038-17-20-TSE-2</v>
      </c>
    </row>
    <row r="392" spans="1:7" x14ac:dyDescent="0.3">
      <c r="A392" s="209" t="s">
        <v>1534</v>
      </c>
      <c r="B392">
        <v>3202038</v>
      </c>
      <c r="C392">
        <v>17</v>
      </c>
      <c r="D392">
        <v>21</v>
      </c>
      <c r="E392" t="s">
        <v>57</v>
      </c>
      <c r="F392">
        <v>2</v>
      </c>
      <c r="G392" t="str">
        <f t="shared" si="6"/>
        <v>DP04-3202038-17-21-TSE-2</v>
      </c>
    </row>
    <row r="393" spans="1:7" x14ac:dyDescent="0.3">
      <c r="A393" s="209" t="s">
        <v>1534</v>
      </c>
      <c r="B393">
        <v>3202052</v>
      </c>
      <c r="C393">
        <v>8</v>
      </c>
      <c r="D393">
        <v>20</v>
      </c>
      <c r="E393" t="s">
        <v>57</v>
      </c>
      <c r="F393">
        <v>2</v>
      </c>
      <c r="G393" t="str">
        <f t="shared" si="6"/>
        <v>DP04-3202052-8-20-TSE-2</v>
      </c>
    </row>
    <row r="394" spans="1:7" x14ac:dyDescent="0.3">
      <c r="A394" s="209" t="s">
        <v>1534</v>
      </c>
      <c r="B394">
        <v>3202052</v>
      </c>
      <c r="C394">
        <v>8</v>
      </c>
      <c r="D394">
        <v>21</v>
      </c>
      <c r="E394" t="s">
        <v>57</v>
      </c>
      <c r="F394">
        <v>2</v>
      </c>
      <c r="G394" t="str">
        <f t="shared" si="6"/>
        <v>DP04-3202052-8-21-TSE-2</v>
      </c>
    </row>
    <row r="395" spans="1:7" x14ac:dyDescent="0.3">
      <c r="A395" s="209" t="s">
        <v>1534</v>
      </c>
      <c r="B395">
        <v>3202053</v>
      </c>
      <c r="C395">
        <v>26</v>
      </c>
      <c r="D395">
        <v>20</v>
      </c>
      <c r="E395" t="s">
        <v>57</v>
      </c>
      <c r="F395">
        <v>2</v>
      </c>
      <c r="G395" t="str">
        <f t="shared" si="6"/>
        <v>DP04-3202053-26-20-TSE-2</v>
      </c>
    </row>
    <row r="396" spans="1:7" x14ac:dyDescent="0.3">
      <c r="A396" s="209" t="s">
        <v>1534</v>
      </c>
      <c r="B396">
        <v>3202053</v>
      </c>
      <c r="C396">
        <v>26</v>
      </c>
      <c r="D396">
        <v>21</v>
      </c>
      <c r="E396" t="s">
        <v>57</v>
      </c>
      <c r="F396">
        <v>2</v>
      </c>
      <c r="G396" t="str">
        <f t="shared" si="6"/>
        <v>DP04-3202053-26-21-TSE-2</v>
      </c>
    </row>
    <row r="397" spans="1:7" x14ac:dyDescent="0.3">
      <c r="A397" s="209" t="s">
        <v>1534</v>
      </c>
      <c r="B397">
        <v>3202053</v>
      </c>
      <c r="C397">
        <v>27</v>
      </c>
      <c r="D397">
        <v>20</v>
      </c>
      <c r="E397" t="s">
        <v>57</v>
      </c>
      <c r="F397">
        <v>2</v>
      </c>
      <c r="G397" t="str">
        <f t="shared" si="6"/>
        <v>DP04-3202053-27-20-TSE-2</v>
      </c>
    </row>
    <row r="398" spans="1:7" x14ac:dyDescent="0.3">
      <c r="A398" s="209" t="s">
        <v>1534</v>
      </c>
      <c r="B398">
        <v>3202053</v>
      </c>
      <c r="C398">
        <v>27</v>
      </c>
      <c r="D398">
        <v>21</v>
      </c>
      <c r="E398" t="s">
        <v>57</v>
      </c>
      <c r="F398">
        <v>2</v>
      </c>
      <c r="G398" t="str">
        <f t="shared" si="6"/>
        <v>DP04-3202053-27-21-TSE-2</v>
      </c>
    </row>
    <row r="399" spans="1:7" x14ac:dyDescent="0.3">
      <c r="A399" s="209" t="s">
        <v>1534</v>
      </c>
      <c r="B399">
        <v>3202056</v>
      </c>
      <c r="C399">
        <v>5</v>
      </c>
      <c r="D399">
        <v>20</v>
      </c>
      <c r="E399" t="s">
        <v>57</v>
      </c>
      <c r="F399">
        <v>2</v>
      </c>
      <c r="G399" t="str">
        <f t="shared" si="6"/>
        <v>DP04-3202056-5-20-TSE-2</v>
      </c>
    </row>
    <row r="400" spans="1:7" x14ac:dyDescent="0.3">
      <c r="A400" s="209" t="s">
        <v>1534</v>
      </c>
      <c r="B400">
        <v>3202056</v>
      </c>
      <c r="C400">
        <v>5</v>
      </c>
      <c r="D400">
        <v>21</v>
      </c>
      <c r="E400" t="s">
        <v>57</v>
      </c>
      <c r="F400">
        <v>2</v>
      </c>
      <c r="G400" t="str">
        <f t="shared" si="6"/>
        <v>DP04-3202056-5-21-TSE-2</v>
      </c>
    </row>
    <row r="401" spans="1:7" x14ac:dyDescent="0.3">
      <c r="A401" s="209" t="s">
        <v>1534</v>
      </c>
      <c r="B401">
        <v>3202060</v>
      </c>
      <c r="C401" t="s">
        <v>314</v>
      </c>
      <c r="D401">
        <v>20</v>
      </c>
      <c r="E401" t="s">
        <v>57</v>
      </c>
      <c r="F401">
        <v>2</v>
      </c>
      <c r="G401" t="str">
        <f t="shared" si="6"/>
        <v>DP04-3202060-18_1-20-TSE-2</v>
      </c>
    </row>
    <row r="402" spans="1:7" x14ac:dyDescent="0.3">
      <c r="A402" s="209" t="s">
        <v>1534</v>
      </c>
      <c r="B402">
        <v>3202060</v>
      </c>
      <c r="C402" t="s">
        <v>314</v>
      </c>
      <c r="D402">
        <v>21</v>
      </c>
      <c r="E402" t="s">
        <v>57</v>
      </c>
      <c r="F402">
        <v>2</v>
      </c>
      <c r="G402" t="str">
        <f t="shared" si="6"/>
        <v>DP04-3202060-18_1-21-TSE-2</v>
      </c>
    </row>
    <row r="403" spans="1:7" x14ac:dyDescent="0.3">
      <c r="A403" s="209" t="s">
        <v>1535</v>
      </c>
      <c r="B403">
        <v>3202008</v>
      </c>
      <c r="C403">
        <v>10</v>
      </c>
      <c r="D403">
        <v>11</v>
      </c>
      <c r="E403" t="s">
        <v>1505</v>
      </c>
      <c r="F403">
        <v>2</v>
      </c>
      <c r="G403" t="str">
        <f t="shared" si="6"/>
        <v>DP05-3202008-10-11-GEN-2</v>
      </c>
    </row>
    <row r="404" spans="1:7" x14ac:dyDescent="0.3">
      <c r="A404" s="209" t="s">
        <v>1535</v>
      </c>
      <c r="B404">
        <v>3202008</v>
      </c>
      <c r="C404">
        <v>10</v>
      </c>
      <c r="D404">
        <v>20</v>
      </c>
      <c r="E404" t="s">
        <v>1505</v>
      </c>
      <c r="F404">
        <v>2</v>
      </c>
      <c r="G404" t="str">
        <f t="shared" si="6"/>
        <v>DP05-3202008-10-20-GEN-2</v>
      </c>
    </row>
    <row r="405" spans="1:7" x14ac:dyDescent="0.3">
      <c r="A405" s="209" t="s">
        <v>1535</v>
      </c>
      <c r="B405">
        <v>3202008</v>
      </c>
      <c r="C405">
        <v>15</v>
      </c>
      <c r="D405">
        <v>11</v>
      </c>
      <c r="E405" t="s">
        <v>1505</v>
      </c>
      <c r="F405">
        <v>2</v>
      </c>
      <c r="G405" t="str">
        <f t="shared" si="6"/>
        <v>DP05-3202008-15-11-GEN-2</v>
      </c>
    </row>
    <row r="406" spans="1:7" x14ac:dyDescent="0.3">
      <c r="A406" s="209" t="s">
        <v>1535</v>
      </c>
      <c r="B406">
        <v>3202008</v>
      </c>
      <c r="C406">
        <v>9</v>
      </c>
      <c r="D406">
        <v>11</v>
      </c>
      <c r="E406" t="s">
        <v>1505</v>
      </c>
      <c r="F406">
        <v>2</v>
      </c>
      <c r="G406" t="str">
        <f t="shared" si="6"/>
        <v>DP05-3202008-9-11-GEN-2</v>
      </c>
    </row>
    <row r="407" spans="1:7" x14ac:dyDescent="0.3">
      <c r="A407" s="209" t="s">
        <v>1535</v>
      </c>
      <c r="B407">
        <v>3202008</v>
      </c>
      <c r="C407">
        <v>9</v>
      </c>
      <c r="D407">
        <v>20</v>
      </c>
      <c r="E407" t="s">
        <v>1505</v>
      </c>
      <c r="F407">
        <v>2</v>
      </c>
      <c r="G407" t="str">
        <f t="shared" si="6"/>
        <v>DP05-3202008-9-20-GEN-2</v>
      </c>
    </row>
    <row r="408" spans="1:7" x14ac:dyDescent="0.3">
      <c r="A408" s="209" t="s">
        <v>1535</v>
      </c>
      <c r="B408">
        <v>3202010</v>
      </c>
      <c r="C408">
        <v>25</v>
      </c>
      <c r="D408">
        <v>11</v>
      </c>
      <c r="E408" t="s">
        <v>1505</v>
      </c>
      <c r="F408">
        <v>2</v>
      </c>
      <c r="G408" t="str">
        <f t="shared" si="6"/>
        <v>DP05-3202010-25-11-GEN-2</v>
      </c>
    </row>
    <row r="409" spans="1:7" x14ac:dyDescent="0.3">
      <c r="A409" s="209" t="s">
        <v>1535</v>
      </c>
      <c r="B409">
        <v>3202010</v>
      </c>
      <c r="C409">
        <v>25</v>
      </c>
      <c r="D409">
        <v>20</v>
      </c>
      <c r="E409" t="s">
        <v>1505</v>
      </c>
      <c r="F409">
        <v>2</v>
      </c>
      <c r="G409" t="str">
        <f t="shared" si="6"/>
        <v>DP05-3202010-25-20-GEN-2</v>
      </c>
    </row>
    <row r="410" spans="1:7" x14ac:dyDescent="0.3">
      <c r="A410" s="209" t="s">
        <v>1535</v>
      </c>
      <c r="B410">
        <v>3202010</v>
      </c>
      <c r="C410">
        <v>25</v>
      </c>
      <c r="D410">
        <v>21</v>
      </c>
      <c r="E410" t="s">
        <v>1505</v>
      </c>
      <c r="F410">
        <v>2</v>
      </c>
      <c r="G410" t="str">
        <f t="shared" si="6"/>
        <v>DP05-3202010-25-21-GEN-2</v>
      </c>
    </row>
    <row r="411" spans="1:7" x14ac:dyDescent="0.3">
      <c r="A411" s="209" t="s">
        <v>1535</v>
      </c>
      <c r="B411">
        <v>3202032</v>
      </c>
      <c r="C411">
        <v>1</v>
      </c>
      <c r="D411">
        <v>11</v>
      </c>
      <c r="E411" t="s">
        <v>1505</v>
      </c>
      <c r="F411">
        <v>2</v>
      </c>
      <c r="G411" t="str">
        <f t="shared" si="6"/>
        <v>DP05-3202032-1-11-GEN-2</v>
      </c>
    </row>
    <row r="412" spans="1:7" x14ac:dyDescent="0.3">
      <c r="A412" s="209" t="s">
        <v>1535</v>
      </c>
      <c r="B412">
        <v>3202032</v>
      </c>
      <c r="C412">
        <v>1</v>
      </c>
      <c r="D412">
        <v>20</v>
      </c>
      <c r="E412" t="s">
        <v>1505</v>
      </c>
      <c r="F412">
        <v>2</v>
      </c>
      <c r="G412" t="str">
        <f t="shared" si="6"/>
        <v>DP05-3202032-1-20-GEN-2</v>
      </c>
    </row>
    <row r="413" spans="1:7" x14ac:dyDescent="0.3">
      <c r="A413" s="209" t="s">
        <v>1535</v>
      </c>
      <c r="B413">
        <v>3202052</v>
      </c>
      <c r="C413">
        <v>8</v>
      </c>
      <c r="D413">
        <v>21</v>
      </c>
      <c r="E413" t="s">
        <v>1505</v>
      </c>
      <c r="F413">
        <v>2</v>
      </c>
      <c r="G413" t="str">
        <f t="shared" si="6"/>
        <v>DP05-3202052-8-21-GEN-2</v>
      </c>
    </row>
    <row r="414" spans="1:7" x14ac:dyDescent="0.3">
      <c r="A414" s="209" t="s">
        <v>1535</v>
      </c>
      <c r="B414">
        <v>3202056</v>
      </c>
      <c r="C414">
        <v>5</v>
      </c>
      <c r="D414">
        <v>11</v>
      </c>
      <c r="E414" t="s">
        <v>1505</v>
      </c>
      <c r="F414">
        <v>2</v>
      </c>
      <c r="G414" t="str">
        <f t="shared" si="6"/>
        <v>DP05-3202056-5-11-GEN-2</v>
      </c>
    </row>
    <row r="415" spans="1:7" x14ac:dyDescent="0.3">
      <c r="A415" s="209" t="s">
        <v>1535</v>
      </c>
      <c r="B415">
        <v>3202056</v>
      </c>
      <c r="C415">
        <v>5</v>
      </c>
      <c r="D415">
        <v>20</v>
      </c>
      <c r="E415" t="s">
        <v>1505</v>
      </c>
      <c r="F415">
        <v>2</v>
      </c>
      <c r="G415" t="str">
        <f t="shared" si="6"/>
        <v>DP05-3202056-5-20-GEN-2</v>
      </c>
    </row>
    <row r="416" spans="1:7" x14ac:dyDescent="0.3">
      <c r="A416" s="209" t="s">
        <v>1535</v>
      </c>
      <c r="B416">
        <v>3202060</v>
      </c>
      <c r="C416" t="s">
        <v>316</v>
      </c>
      <c r="D416">
        <v>11</v>
      </c>
      <c r="E416" t="s">
        <v>1505</v>
      </c>
      <c r="F416">
        <v>2</v>
      </c>
      <c r="G416" t="str">
        <f t="shared" si="6"/>
        <v>DP05-3202060-19_1-11-GEN-2</v>
      </c>
    </row>
    <row r="417" spans="1:7" x14ac:dyDescent="0.3">
      <c r="A417" s="209" t="s">
        <v>1535</v>
      </c>
      <c r="B417">
        <v>3202060</v>
      </c>
      <c r="C417" t="s">
        <v>316</v>
      </c>
      <c r="D417">
        <v>20</v>
      </c>
      <c r="E417" t="s">
        <v>1505</v>
      </c>
      <c r="F417">
        <v>2</v>
      </c>
      <c r="G417" t="str">
        <f t="shared" si="6"/>
        <v>DP05-3202060-19_1-20-GEN-2</v>
      </c>
    </row>
    <row r="418" spans="1:7" x14ac:dyDescent="0.3">
      <c r="A418" s="209" t="s">
        <v>1535</v>
      </c>
      <c r="B418">
        <v>3202060</v>
      </c>
      <c r="C418" t="s">
        <v>316</v>
      </c>
      <c r="D418">
        <v>21</v>
      </c>
      <c r="E418" t="s">
        <v>1505</v>
      </c>
      <c r="F418">
        <v>2</v>
      </c>
      <c r="G418" t="str">
        <f t="shared" si="6"/>
        <v>DP05-3202060-19_1-21-GEN-2</v>
      </c>
    </row>
    <row r="419" spans="1:7" x14ac:dyDescent="0.3">
      <c r="A419" s="209" t="s">
        <v>1536</v>
      </c>
      <c r="B419">
        <v>3202008</v>
      </c>
      <c r="C419">
        <v>10</v>
      </c>
      <c r="D419">
        <v>11</v>
      </c>
      <c r="E419" t="s">
        <v>1505</v>
      </c>
      <c r="F419">
        <v>2</v>
      </c>
      <c r="G419" t="str">
        <f t="shared" si="6"/>
        <v>DP06-3202008-10-11-GEN-2</v>
      </c>
    </row>
    <row r="420" spans="1:7" x14ac:dyDescent="0.3">
      <c r="A420" s="209" t="s">
        <v>1536</v>
      </c>
      <c r="B420">
        <v>3202008</v>
      </c>
      <c r="C420">
        <v>10</v>
      </c>
      <c r="D420">
        <v>20</v>
      </c>
      <c r="E420" t="s">
        <v>1505</v>
      </c>
      <c r="F420">
        <v>2</v>
      </c>
      <c r="G420" t="str">
        <f t="shared" si="6"/>
        <v>DP06-3202008-10-20-GEN-2</v>
      </c>
    </row>
    <row r="421" spans="1:7" x14ac:dyDescent="0.3">
      <c r="A421" s="209" t="s">
        <v>1536</v>
      </c>
      <c r="B421">
        <v>3202008</v>
      </c>
      <c r="C421">
        <v>13</v>
      </c>
      <c r="D421">
        <v>20</v>
      </c>
      <c r="E421" t="s">
        <v>1505</v>
      </c>
      <c r="F421">
        <v>2</v>
      </c>
      <c r="G421" t="str">
        <f t="shared" si="6"/>
        <v>DP06-3202008-13-20-GEN-2</v>
      </c>
    </row>
    <row r="422" spans="1:7" x14ac:dyDescent="0.3">
      <c r="A422" s="209" t="s">
        <v>1536</v>
      </c>
      <c r="B422">
        <v>3202008</v>
      </c>
      <c r="C422">
        <v>15</v>
      </c>
      <c r="D422">
        <v>11</v>
      </c>
      <c r="E422" t="s">
        <v>1505</v>
      </c>
      <c r="F422">
        <v>2</v>
      </c>
      <c r="G422" t="str">
        <f t="shared" si="6"/>
        <v>DP06-3202008-15-11-GEN-2</v>
      </c>
    </row>
    <row r="423" spans="1:7" x14ac:dyDescent="0.3">
      <c r="A423" s="209" t="s">
        <v>1536</v>
      </c>
      <c r="B423">
        <v>3202008</v>
      </c>
      <c r="C423">
        <v>15</v>
      </c>
      <c r="D423">
        <v>20</v>
      </c>
      <c r="E423" t="s">
        <v>1505</v>
      </c>
      <c r="F423">
        <v>2</v>
      </c>
      <c r="G423" t="str">
        <f t="shared" si="6"/>
        <v>DP06-3202008-15-20-GEN-2</v>
      </c>
    </row>
    <row r="424" spans="1:7" x14ac:dyDescent="0.3">
      <c r="A424" s="209" t="s">
        <v>1536</v>
      </c>
      <c r="B424">
        <v>3202008</v>
      </c>
      <c r="C424">
        <v>15</v>
      </c>
      <c r="D424">
        <v>21</v>
      </c>
      <c r="E424" t="s">
        <v>1505</v>
      </c>
      <c r="F424">
        <v>2</v>
      </c>
      <c r="G424" t="str">
        <f t="shared" si="6"/>
        <v>DP06-3202008-15-21-GEN-2</v>
      </c>
    </row>
    <row r="425" spans="1:7" x14ac:dyDescent="0.3">
      <c r="A425" s="209" t="s">
        <v>1536</v>
      </c>
      <c r="B425">
        <v>3202008</v>
      </c>
      <c r="C425">
        <v>9</v>
      </c>
      <c r="D425">
        <v>11</v>
      </c>
      <c r="E425" t="s">
        <v>1505</v>
      </c>
      <c r="F425">
        <v>2</v>
      </c>
      <c r="G425" t="str">
        <f t="shared" si="6"/>
        <v>DP06-3202008-9-11-GEN-2</v>
      </c>
    </row>
    <row r="426" spans="1:7" x14ac:dyDescent="0.3">
      <c r="A426" s="209" t="s">
        <v>1536</v>
      </c>
      <c r="B426">
        <v>3202008</v>
      </c>
      <c r="C426">
        <v>9</v>
      </c>
      <c r="D426">
        <v>20</v>
      </c>
      <c r="E426" t="s">
        <v>1505</v>
      </c>
      <c r="F426">
        <v>2</v>
      </c>
      <c r="G426" t="str">
        <f t="shared" si="6"/>
        <v>DP06-3202008-9-20-GEN-2</v>
      </c>
    </row>
    <row r="427" spans="1:7" x14ac:dyDescent="0.3">
      <c r="A427" s="209" t="s">
        <v>1536</v>
      </c>
      <c r="B427">
        <v>3202008</v>
      </c>
      <c r="C427">
        <v>9</v>
      </c>
      <c r="D427">
        <v>21</v>
      </c>
      <c r="E427" t="s">
        <v>1505</v>
      </c>
      <c r="F427">
        <v>2</v>
      </c>
      <c r="G427" t="str">
        <f t="shared" si="6"/>
        <v>DP06-3202008-9-21-GEN-2</v>
      </c>
    </row>
    <row r="428" spans="1:7" x14ac:dyDescent="0.3">
      <c r="A428" s="209" t="s">
        <v>1536</v>
      </c>
      <c r="B428">
        <v>3202032</v>
      </c>
      <c r="C428">
        <v>1</v>
      </c>
      <c r="D428">
        <v>11</v>
      </c>
      <c r="E428" t="s">
        <v>1505</v>
      </c>
      <c r="F428">
        <v>2</v>
      </c>
      <c r="G428" t="str">
        <f t="shared" si="6"/>
        <v>DP06-3202032-1-11-GEN-2</v>
      </c>
    </row>
    <row r="429" spans="1:7" x14ac:dyDescent="0.3">
      <c r="A429" s="209" t="s">
        <v>1536</v>
      </c>
      <c r="B429">
        <v>3202032</v>
      </c>
      <c r="C429">
        <v>1</v>
      </c>
      <c r="D429">
        <v>20</v>
      </c>
      <c r="E429" t="s">
        <v>1505</v>
      </c>
      <c r="F429">
        <v>2</v>
      </c>
      <c r="G429" t="str">
        <f t="shared" si="6"/>
        <v>DP06-3202032-1-20-GEN-2</v>
      </c>
    </row>
    <row r="430" spans="1:7" x14ac:dyDescent="0.3">
      <c r="A430" s="209" t="s">
        <v>1536</v>
      </c>
      <c r="B430">
        <v>3202038</v>
      </c>
      <c r="C430">
        <v>17</v>
      </c>
      <c r="D430">
        <v>20</v>
      </c>
      <c r="E430" t="s">
        <v>1505</v>
      </c>
      <c r="F430">
        <v>2</v>
      </c>
      <c r="G430" t="str">
        <f t="shared" si="6"/>
        <v>DP06-3202038-17-20-GEN-2</v>
      </c>
    </row>
    <row r="431" spans="1:7" x14ac:dyDescent="0.3">
      <c r="A431" s="209" t="s">
        <v>1536</v>
      </c>
      <c r="B431">
        <v>3202038</v>
      </c>
      <c r="C431">
        <v>17</v>
      </c>
      <c r="D431">
        <v>21</v>
      </c>
      <c r="E431" t="s">
        <v>1505</v>
      </c>
      <c r="F431">
        <v>2</v>
      </c>
      <c r="G431" t="str">
        <f t="shared" si="6"/>
        <v>DP06-3202038-17-21-GEN-2</v>
      </c>
    </row>
    <row r="432" spans="1:7" x14ac:dyDescent="0.3">
      <c r="A432" s="209" t="s">
        <v>1536</v>
      </c>
      <c r="B432">
        <v>3202056</v>
      </c>
      <c r="C432">
        <v>5</v>
      </c>
      <c r="D432">
        <v>11</v>
      </c>
      <c r="E432" t="s">
        <v>1505</v>
      </c>
      <c r="F432">
        <v>2</v>
      </c>
      <c r="G432" t="str">
        <f t="shared" si="6"/>
        <v>DP06-3202056-5-11-GEN-2</v>
      </c>
    </row>
    <row r="433" spans="1:7" x14ac:dyDescent="0.3">
      <c r="A433" s="209" t="s">
        <v>1536</v>
      </c>
      <c r="B433">
        <v>3202060</v>
      </c>
      <c r="C433" t="s">
        <v>314</v>
      </c>
      <c r="D433">
        <v>21</v>
      </c>
      <c r="E433" t="s">
        <v>1505</v>
      </c>
      <c r="F433">
        <v>2</v>
      </c>
      <c r="G433" t="str">
        <f t="shared" si="6"/>
        <v>DP06-3202060-18_1-21-GEN-2</v>
      </c>
    </row>
    <row r="434" spans="1:7" x14ac:dyDescent="0.3">
      <c r="A434" s="209" t="s">
        <v>1536</v>
      </c>
      <c r="B434">
        <v>3202060</v>
      </c>
      <c r="C434" t="s">
        <v>316</v>
      </c>
      <c r="D434">
        <v>11</v>
      </c>
      <c r="E434" t="s">
        <v>1505</v>
      </c>
      <c r="F434">
        <v>2</v>
      </c>
      <c r="G434" t="str">
        <f t="shared" si="6"/>
        <v>DP06-3202060-19_1-11-GEN-2</v>
      </c>
    </row>
    <row r="435" spans="1:7" x14ac:dyDescent="0.3">
      <c r="A435" s="209" t="s">
        <v>1537</v>
      </c>
      <c r="B435">
        <v>3202008</v>
      </c>
      <c r="C435">
        <v>10</v>
      </c>
      <c r="D435">
        <v>11</v>
      </c>
      <c r="E435" t="s">
        <v>1505</v>
      </c>
      <c r="F435">
        <v>2</v>
      </c>
      <c r="G435" t="str">
        <f t="shared" si="6"/>
        <v>DP07-3202008-10-11-GEN-2</v>
      </c>
    </row>
    <row r="436" spans="1:7" x14ac:dyDescent="0.3">
      <c r="A436" s="209" t="s">
        <v>1537</v>
      </c>
      <c r="B436">
        <v>3202008</v>
      </c>
      <c r="C436">
        <v>13</v>
      </c>
      <c r="D436">
        <v>11</v>
      </c>
      <c r="E436" t="s">
        <v>1505</v>
      </c>
      <c r="F436">
        <v>2</v>
      </c>
      <c r="G436" t="str">
        <f t="shared" si="6"/>
        <v>DP07-3202008-13-11-GEN-2</v>
      </c>
    </row>
    <row r="437" spans="1:7" x14ac:dyDescent="0.3">
      <c r="A437" s="209" t="s">
        <v>1537</v>
      </c>
      <c r="B437">
        <v>3202008</v>
      </c>
      <c r="C437">
        <v>15</v>
      </c>
      <c r="D437">
        <v>11</v>
      </c>
      <c r="E437" t="s">
        <v>1505</v>
      </c>
      <c r="F437">
        <v>2</v>
      </c>
      <c r="G437" t="str">
        <f t="shared" si="6"/>
        <v>DP07-3202008-15-11-GEN-2</v>
      </c>
    </row>
    <row r="438" spans="1:7" x14ac:dyDescent="0.3">
      <c r="A438" s="209" t="s">
        <v>1537</v>
      </c>
      <c r="B438">
        <v>3202008</v>
      </c>
      <c r="C438">
        <v>15</v>
      </c>
      <c r="D438">
        <v>20</v>
      </c>
      <c r="E438" t="s">
        <v>1505</v>
      </c>
      <c r="F438">
        <v>2</v>
      </c>
      <c r="G438" t="str">
        <f t="shared" si="6"/>
        <v>DP07-3202008-15-20-GEN-2</v>
      </c>
    </row>
    <row r="439" spans="1:7" x14ac:dyDescent="0.3">
      <c r="A439" s="209" t="s">
        <v>1537</v>
      </c>
      <c r="B439">
        <v>3202008</v>
      </c>
      <c r="C439">
        <v>9</v>
      </c>
      <c r="D439">
        <v>20</v>
      </c>
      <c r="E439" t="s">
        <v>1505</v>
      </c>
      <c r="F439">
        <v>2</v>
      </c>
      <c r="G439" t="str">
        <f t="shared" si="6"/>
        <v>DP07-3202008-9-20-GEN-2</v>
      </c>
    </row>
    <row r="440" spans="1:7" x14ac:dyDescent="0.3">
      <c r="A440" s="209" t="s">
        <v>1537</v>
      </c>
      <c r="B440">
        <v>3202032</v>
      </c>
      <c r="C440">
        <v>1</v>
      </c>
      <c r="D440">
        <v>11</v>
      </c>
      <c r="E440" t="s">
        <v>1505</v>
      </c>
      <c r="F440">
        <v>2</v>
      </c>
      <c r="G440" t="str">
        <f t="shared" si="6"/>
        <v>DP07-3202032-1-11-GEN-2</v>
      </c>
    </row>
    <row r="441" spans="1:7" x14ac:dyDescent="0.3">
      <c r="A441" s="209" t="s">
        <v>1537</v>
      </c>
      <c r="B441">
        <v>3202032</v>
      </c>
      <c r="C441">
        <v>1</v>
      </c>
      <c r="D441">
        <v>20</v>
      </c>
      <c r="E441" t="s">
        <v>1505</v>
      </c>
      <c r="F441">
        <v>2</v>
      </c>
      <c r="G441" t="str">
        <f t="shared" si="6"/>
        <v>DP07-3202032-1-20-GEN-2</v>
      </c>
    </row>
    <row r="442" spans="1:7" x14ac:dyDescent="0.3">
      <c r="A442" s="209" t="s">
        <v>1537</v>
      </c>
      <c r="B442">
        <v>3202052</v>
      </c>
      <c r="C442">
        <v>8</v>
      </c>
      <c r="D442">
        <v>11</v>
      </c>
      <c r="E442" t="s">
        <v>1505</v>
      </c>
      <c r="F442">
        <v>2</v>
      </c>
      <c r="G442" t="str">
        <f t="shared" si="6"/>
        <v>DP07-3202052-8-11-GEN-2</v>
      </c>
    </row>
    <row r="443" spans="1:7" x14ac:dyDescent="0.3">
      <c r="A443" s="209" t="s">
        <v>1537</v>
      </c>
      <c r="B443">
        <v>3202056</v>
      </c>
      <c r="C443">
        <v>5</v>
      </c>
      <c r="D443">
        <v>11</v>
      </c>
      <c r="E443" t="s">
        <v>1505</v>
      </c>
      <c r="F443">
        <v>2</v>
      </c>
      <c r="G443" t="str">
        <f t="shared" si="6"/>
        <v>DP07-3202056-5-11-GEN-2</v>
      </c>
    </row>
    <row r="444" spans="1:7" x14ac:dyDescent="0.3">
      <c r="A444" s="209" t="s">
        <v>1537</v>
      </c>
      <c r="B444">
        <v>3202060</v>
      </c>
      <c r="C444" t="s">
        <v>314</v>
      </c>
      <c r="D444">
        <v>11</v>
      </c>
      <c r="E444" t="s">
        <v>1505</v>
      </c>
      <c r="F444">
        <v>2</v>
      </c>
      <c r="G444" t="str">
        <f t="shared" si="6"/>
        <v>DP07-3202060-18_1-11-GEN-2</v>
      </c>
    </row>
    <row r="445" spans="1:7" x14ac:dyDescent="0.3">
      <c r="A445" s="209" t="s">
        <v>1537</v>
      </c>
      <c r="B445">
        <v>3202060</v>
      </c>
      <c r="C445" t="s">
        <v>314</v>
      </c>
      <c r="D445">
        <v>21</v>
      </c>
      <c r="E445" t="s">
        <v>1505</v>
      </c>
      <c r="F445">
        <v>3</v>
      </c>
      <c r="G445" t="str">
        <f t="shared" si="6"/>
        <v>DP07-3202060-18_1-21-GEN-3</v>
      </c>
    </row>
    <row r="446" spans="1:7" x14ac:dyDescent="0.3">
      <c r="A446" s="209" t="s">
        <v>1537</v>
      </c>
      <c r="B446">
        <v>3202060</v>
      </c>
      <c r="C446" t="s">
        <v>316</v>
      </c>
      <c r="D446">
        <v>11</v>
      </c>
      <c r="E446" t="s">
        <v>1505</v>
      </c>
      <c r="F446">
        <v>2</v>
      </c>
      <c r="G446" t="str">
        <f t="shared" si="6"/>
        <v>DP07-3202060-19_1-11-GEN-2</v>
      </c>
    </row>
    <row r="447" spans="1:7" x14ac:dyDescent="0.3">
      <c r="A447" s="209" t="s">
        <v>1537</v>
      </c>
      <c r="B447">
        <v>3202060</v>
      </c>
      <c r="C447" t="s">
        <v>320</v>
      </c>
      <c r="D447">
        <v>11</v>
      </c>
      <c r="E447" t="s">
        <v>1505</v>
      </c>
      <c r="F447">
        <v>2</v>
      </c>
      <c r="G447" t="str">
        <f t="shared" si="6"/>
        <v>DP07-3202060-19_2-11-GEN-2</v>
      </c>
    </row>
    <row r="448" spans="1:7" x14ac:dyDescent="0.3">
      <c r="A448" s="209" t="s">
        <v>1538</v>
      </c>
      <c r="B448">
        <v>3202008</v>
      </c>
      <c r="C448">
        <v>10</v>
      </c>
      <c r="D448">
        <v>20</v>
      </c>
      <c r="E448" t="s">
        <v>1505</v>
      </c>
      <c r="F448">
        <v>2</v>
      </c>
      <c r="G448" t="str">
        <f t="shared" si="6"/>
        <v>DP08-3202008-10-20-GEN-2</v>
      </c>
    </row>
    <row r="449" spans="1:7" x14ac:dyDescent="0.3">
      <c r="A449" s="209" t="s">
        <v>1538</v>
      </c>
      <c r="B449">
        <v>3202008</v>
      </c>
      <c r="C449">
        <v>10</v>
      </c>
      <c r="D449">
        <v>21</v>
      </c>
      <c r="E449" t="s">
        <v>1505</v>
      </c>
      <c r="F449">
        <v>2</v>
      </c>
      <c r="G449" t="str">
        <f t="shared" si="6"/>
        <v>DP08-3202008-10-21-GEN-2</v>
      </c>
    </row>
    <row r="450" spans="1:7" x14ac:dyDescent="0.3">
      <c r="A450" s="209" t="s">
        <v>1538</v>
      </c>
      <c r="B450">
        <v>3202008</v>
      </c>
      <c r="C450">
        <v>15</v>
      </c>
      <c r="D450">
        <v>11</v>
      </c>
      <c r="E450" t="s">
        <v>1505</v>
      </c>
      <c r="F450">
        <v>2</v>
      </c>
      <c r="G450" t="str">
        <f t="shared" si="6"/>
        <v>DP08-3202008-15-11-GEN-2</v>
      </c>
    </row>
    <row r="451" spans="1:7" x14ac:dyDescent="0.3">
      <c r="A451" s="209" t="s">
        <v>1538</v>
      </c>
      <c r="B451">
        <v>3202008</v>
      </c>
      <c r="C451">
        <v>15</v>
      </c>
      <c r="D451">
        <v>20</v>
      </c>
      <c r="E451" t="s">
        <v>1505</v>
      </c>
      <c r="F451">
        <v>2</v>
      </c>
      <c r="G451" t="str">
        <f t="shared" ref="G451:G514" si="7">+A451&amp;"-"&amp;B451&amp;"-"&amp;C451&amp;"-"&amp;D451&amp;"-"&amp;E451&amp;"-"&amp;F451</f>
        <v>DP08-3202008-15-20-GEN-2</v>
      </c>
    </row>
    <row r="452" spans="1:7" x14ac:dyDescent="0.3">
      <c r="A452" s="209" t="s">
        <v>1538</v>
      </c>
      <c r="B452">
        <v>3202008</v>
      </c>
      <c r="C452">
        <v>15</v>
      </c>
      <c r="D452">
        <v>21</v>
      </c>
      <c r="E452" t="s">
        <v>1505</v>
      </c>
      <c r="F452">
        <v>2</v>
      </c>
      <c r="G452" t="str">
        <f t="shared" si="7"/>
        <v>DP08-3202008-15-21-GEN-2</v>
      </c>
    </row>
    <row r="453" spans="1:7" x14ac:dyDescent="0.3">
      <c r="A453" s="209" t="s">
        <v>1538</v>
      </c>
      <c r="B453">
        <v>3202008</v>
      </c>
      <c r="C453">
        <v>9</v>
      </c>
      <c r="D453">
        <v>11</v>
      </c>
      <c r="E453" t="s">
        <v>1505</v>
      </c>
      <c r="F453">
        <v>2</v>
      </c>
      <c r="G453" t="str">
        <f t="shared" si="7"/>
        <v>DP08-3202008-9-11-GEN-2</v>
      </c>
    </row>
    <row r="454" spans="1:7" x14ac:dyDescent="0.3">
      <c r="A454" s="209" t="s">
        <v>1538</v>
      </c>
      <c r="B454">
        <v>3202032</v>
      </c>
      <c r="C454">
        <v>1</v>
      </c>
      <c r="D454">
        <v>11</v>
      </c>
      <c r="E454" t="s">
        <v>1505</v>
      </c>
      <c r="F454">
        <v>2</v>
      </c>
      <c r="G454" t="str">
        <f t="shared" si="7"/>
        <v>DP08-3202032-1-11-GEN-2</v>
      </c>
    </row>
    <row r="455" spans="1:7" x14ac:dyDescent="0.3">
      <c r="A455" s="209" t="s">
        <v>1538</v>
      </c>
      <c r="B455">
        <v>3202032</v>
      </c>
      <c r="C455">
        <v>1</v>
      </c>
      <c r="D455">
        <v>20</v>
      </c>
      <c r="E455" t="s">
        <v>1505</v>
      </c>
      <c r="F455">
        <v>2</v>
      </c>
      <c r="G455" t="str">
        <f t="shared" si="7"/>
        <v>DP08-3202032-1-20-GEN-2</v>
      </c>
    </row>
    <row r="456" spans="1:7" x14ac:dyDescent="0.3">
      <c r="A456" s="209" t="s">
        <v>1538</v>
      </c>
      <c r="B456">
        <v>3202032</v>
      </c>
      <c r="C456">
        <v>1</v>
      </c>
      <c r="D456">
        <v>21</v>
      </c>
      <c r="E456" t="s">
        <v>1505</v>
      </c>
      <c r="F456">
        <v>2</v>
      </c>
      <c r="G456" t="str">
        <f t="shared" si="7"/>
        <v>DP08-3202032-1-21-GEN-2</v>
      </c>
    </row>
    <row r="457" spans="1:7" x14ac:dyDescent="0.3">
      <c r="A457" s="209" t="s">
        <v>1538</v>
      </c>
      <c r="B457">
        <v>3202038</v>
      </c>
      <c r="C457">
        <v>17</v>
      </c>
      <c r="D457">
        <v>11</v>
      </c>
      <c r="E457" t="s">
        <v>1505</v>
      </c>
      <c r="F457">
        <v>2</v>
      </c>
      <c r="G457" t="str">
        <f t="shared" si="7"/>
        <v>DP08-3202038-17-11-GEN-2</v>
      </c>
    </row>
    <row r="458" spans="1:7" x14ac:dyDescent="0.3">
      <c r="A458" s="209" t="s">
        <v>1538</v>
      </c>
      <c r="B458">
        <v>3202038</v>
      </c>
      <c r="C458">
        <v>17</v>
      </c>
      <c r="D458">
        <v>20</v>
      </c>
      <c r="E458" t="s">
        <v>1505</v>
      </c>
      <c r="F458">
        <v>2</v>
      </c>
      <c r="G458" t="str">
        <f t="shared" si="7"/>
        <v>DP08-3202038-17-20-GEN-2</v>
      </c>
    </row>
    <row r="459" spans="1:7" x14ac:dyDescent="0.3">
      <c r="A459" s="209" t="s">
        <v>1538</v>
      </c>
      <c r="B459">
        <v>3202056</v>
      </c>
      <c r="C459">
        <v>5</v>
      </c>
      <c r="D459">
        <v>11</v>
      </c>
      <c r="E459" t="s">
        <v>1505</v>
      </c>
      <c r="F459">
        <v>2</v>
      </c>
      <c r="G459" t="str">
        <f t="shared" si="7"/>
        <v>DP08-3202056-5-11-GEN-2</v>
      </c>
    </row>
    <row r="460" spans="1:7" x14ac:dyDescent="0.3">
      <c r="A460" s="209" t="s">
        <v>1538</v>
      </c>
      <c r="B460">
        <v>3202056</v>
      </c>
      <c r="C460">
        <v>5</v>
      </c>
      <c r="D460">
        <v>20</v>
      </c>
      <c r="E460" t="s">
        <v>1505</v>
      </c>
      <c r="F460">
        <v>2</v>
      </c>
      <c r="G460" t="str">
        <f t="shared" si="7"/>
        <v>DP08-3202056-5-20-GEN-2</v>
      </c>
    </row>
    <row r="461" spans="1:7" x14ac:dyDescent="0.3">
      <c r="A461" s="209" t="s">
        <v>1538</v>
      </c>
      <c r="B461">
        <v>3202060</v>
      </c>
      <c r="C461" t="s">
        <v>314</v>
      </c>
      <c r="D461">
        <v>11</v>
      </c>
      <c r="E461" t="s">
        <v>1505</v>
      </c>
      <c r="F461">
        <v>2</v>
      </c>
      <c r="G461" t="str">
        <f t="shared" si="7"/>
        <v>DP08-3202060-18_1-11-GEN-2</v>
      </c>
    </row>
    <row r="462" spans="1:7" x14ac:dyDescent="0.3">
      <c r="A462" s="209" t="s">
        <v>1539</v>
      </c>
      <c r="B462">
        <v>3202008</v>
      </c>
      <c r="C462">
        <v>10</v>
      </c>
      <c r="D462">
        <v>11</v>
      </c>
      <c r="E462" t="s">
        <v>1505</v>
      </c>
      <c r="F462">
        <v>2</v>
      </c>
      <c r="G462" t="str">
        <f t="shared" si="7"/>
        <v>DP09-3202008-10-11-GEN-2</v>
      </c>
    </row>
    <row r="463" spans="1:7" x14ac:dyDescent="0.3">
      <c r="A463" s="209" t="s">
        <v>1539</v>
      </c>
      <c r="B463">
        <v>3202008</v>
      </c>
      <c r="C463">
        <v>15</v>
      </c>
      <c r="D463">
        <v>11</v>
      </c>
      <c r="E463" t="s">
        <v>1505</v>
      </c>
      <c r="F463">
        <v>2</v>
      </c>
      <c r="G463" t="str">
        <f t="shared" si="7"/>
        <v>DP09-3202008-15-11-GEN-2</v>
      </c>
    </row>
    <row r="464" spans="1:7" x14ac:dyDescent="0.3">
      <c r="A464" s="209" t="s">
        <v>1539</v>
      </c>
      <c r="B464">
        <v>3202008</v>
      </c>
      <c r="C464">
        <v>15</v>
      </c>
      <c r="D464">
        <v>20</v>
      </c>
      <c r="E464" t="s">
        <v>1505</v>
      </c>
      <c r="F464">
        <v>2</v>
      </c>
      <c r="G464" t="str">
        <f t="shared" si="7"/>
        <v>DP09-3202008-15-20-GEN-2</v>
      </c>
    </row>
    <row r="465" spans="1:7" x14ac:dyDescent="0.3">
      <c r="A465" s="209" t="s">
        <v>1539</v>
      </c>
      <c r="B465">
        <v>3202008</v>
      </c>
      <c r="C465">
        <v>9</v>
      </c>
      <c r="D465">
        <v>11</v>
      </c>
      <c r="E465" t="s">
        <v>1505</v>
      </c>
      <c r="F465">
        <v>2</v>
      </c>
      <c r="G465" t="str">
        <f t="shared" si="7"/>
        <v>DP09-3202008-9-11-GEN-2</v>
      </c>
    </row>
    <row r="466" spans="1:7" x14ac:dyDescent="0.3">
      <c r="A466" s="209" t="s">
        <v>1539</v>
      </c>
      <c r="B466">
        <v>3202010</v>
      </c>
      <c r="C466">
        <v>25</v>
      </c>
      <c r="D466">
        <v>11</v>
      </c>
      <c r="E466" t="s">
        <v>1505</v>
      </c>
      <c r="F466">
        <v>2</v>
      </c>
      <c r="G466" t="str">
        <f t="shared" si="7"/>
        <v>DP09-3202010-25-11-GEN-2</v>
      </c>
    </row>
    <row r="467" spans="1:7" x14ac:dyDescent="0.3">
      <c r="A467" s="209" t="s">
        <v>1539</v>
      </c>
      <c r="B467">
        <v>3202010</v>
      </c>
      <c r="C467">
        <v>25</v>
      </c>
      <c r="D467">
        <v>20</v>
      </c>
      <c r="E467" t="s">
        <v>1505</v>
      </c>
      <c r="F467">
        <v>2</v>
      </c>
      <c r="G467" t="str">
        <f t="shared" si="7"/>
        <v>DP09-3202010-25-20-GEN-2</v>
      </c>
    </row>
    <row r="468" spans="1:7" x14ac:dyDescent="0.3">
      <c r="A468" s="209" t="s">
        <v>1539</v>
      </c>
      <c r="B468">
        <v>3202032</v>
      </c>
      <c r="C468">
        <v>1</v>
      </c>
      <c r="D468">
        <v>11</v>
      </c>
      <c r="E468" t="s">
        <v>1505</v>
      </c>
      <c r="F468">
        <v>2</v>
      </c>
      <c r="G468" t="str">
        <f t="shared" si="7"/>
        <v>DP09-3202032-1-11-GEN-2</v>
      </c>
    </row>
    <row r="469" spans="1:7" x14ac:dyDescent="0.3">
      <c r="A469" s="209" t="s">
        <v>1539</v>
      </c>
      <c r="B469">
        <v>3202032</v>
      </c>
      <c r="C469">
        <v>1</v>
      </c>
      <c r="D469">
        <v>20</v>
      </c>
      <c r="E469" t="s">
        <v>1505</v>
      </c>
      <c r="F469">
        <v>2</v>
      </c>
      <c r="G469" t="str">
        <f t="shared" si="7"/>
        <v>DP09-3202032-1-20-GEN-2</v>
      </c>
    </row>
    <row r="470" spans="1:7" x14ac:dyDescent="0.3">
      <c r="A470" s="209" t="s">
        <v>1539</v>
      </c>
      <c r="B470">
        <v>3202056</v>
      </c>
      <c r="C470">
        <v>5</v>
      </c>
      <c r="D470">
        <v>11</v>
      </c>
      <c r="E470" t="s">
        <v>1505</v>
      </c>
      <c r="F470">
        <v>2</v>
      </c>
      <c r="G470" t="str">
        <f t="shared" si="7"/>
        <v>DP09-3202056-5-11-GEN-2</v>
      </c>
    </row>
    <row r="471" spans="1:7" x14ac:dyDescent="0.3">
      <c r="A471" s="209" t="s">
        <v>1539</v>
      </c>
      <c r="B471">
        <v>3202056</v>
      </c>
      <c r="C471">
        <v>5</v>
      </c>
      <c r="D471">
        <v>20</v>
      </c>
      <c r="E471" t="s">
        <v>1505</v>
      </c>
      <c r="F471">
        <v>2</v>
      </c>
      <c r="G471" t="str">
        <f t="shared" si="7"/>
        <v>DP09-3202056-5-20-GEN-2</v>
      </c>
    </row>
    <row r="472" spans="1:7" x14ac:dyDescent="0.3">
      <c r="A472" s="209" t="s">
        <v>1540</v>
      </c>
      <c r="B472">
        <v>3202008</v>
      </c>
      <c r="C472">
        <v>10</v>
      </c>
      <c r="D472">
        <v>20</v>
      </c>
      <c r="E472" t="s">
        <v>1505</v>
      </c>
      <c r="F472">
        <v>2</v>
      </c>
      <c r="G472" t="str">
        <f t="shared" si="7"/>
        <v>DP10-3202008-10-20-GEN-2</v>
      </c>
    </row>
    <row r="473" spans="1:7" x14ac:dyDescent="0.3">
      <c r="A473" s="209" t="s">
        <v>1540</v>
      </c>
      <c r="B473">
        <v>3202008</v>
      </c>
      <c r="C473">
        <v>13</v>
      </c>
      <c r="D473">
        <v>20</v>
      </c>
      <c r="E473" t="s">
        <v>1505</v>
      </c>
      <c r="F473">
        <v>2</v>
      </c>
      <c r="G473" t="str">
        <f t="shared" si="7"/>
        <v>DP10-3202008-13-20-GEN-2</v>
      </c>
    </row>
    <row r="474" spans="1:7" x14ac:dyDescent="0.3">
      <c r="A474" s="209" t="s">
        <v>1540</v>
      </c>
      <c r="B474">
        <v>3202008</v>
      </c>
      <c r="C474">
        <v>15</v>
      </c>
      <c r="D474">
        <v>11</v>
      </c>
      <c r="E474" t="s">
        <v>1505</v>
      </c>
      <c r="F474">
        <v>2</v>
      </c>
      <c r="G474" t="str">
        <f t="shared" si="7"/>
        <v>DP10-3202008-15-11-GEN-2</v>
      </c>
    </row>
    <row r="475" spans="1:7" x14ac:dyDescent="0.3">
      <c r="A475" s="209" t="s">
        <v>1540</v>
      </c>
      <c r="B475">
        <v>3202008</v>
      </c>
      <c r="C475">
        <v>15</v>
      </c>
      <c r="D475">
        <v>20</v>
      </c>
      <c r="E475" t="s">
        <v>1505</v>
      </c>
      <c r="F475">
        <v>2</v>
      </c>
      <c r="G475" t="str">
        <f t="shared" si="7"/>
        <v>DP10-3202008-15-20-GEN-2</v>
      </c>
    </row>
    <row r="476" spans="1:7" x14ac:dyDescent="0.3">
      <c r="A476" s="209" t="s">
        <v>1540</v>
      </c>
      <c r="B476">
        <v>3202008</v>
      </c>
      <c r="C476">
        <v>15</v>
      </c>
      <c r="D476">
        <v>21</v>
      </c>
      <c r="E476" t="s">
        <v>1505</v>
      </c>
      <c r="F476">
        <v>2</v>
      </c>
      <c r="G476" t="str">
        <f t="shared" si="7"/>
        <v>DP10-3202008-15-21-GEN-2</v>
      </c>
    </row>
    <row r="477" spans="1:7" x14ac:dyDescent="0.3">
      <c r="A477" s="209" t="s">
        <v>1540</v>
      </c>
      <c r="B477">
        <v>3202008</v>
      </c>
      <c r="C477">
        <v>9</v>
      </c>
      <c r="D477">
        <v>11</v>
      </c>
      <c r="E477" t="s">
        <v>1505</v>
      </c>
      <c r="F477">
        <v>2</v>
      </c>
      <c r="G477" t="str">
        <f t="shared" si="7"/>
        <v>DP10-3202008-9-11-GEN-2</v>
      </c>
    </row>
    <row r="478" spans="1:7" x14ac:dyDescent="0.3">
      <c r="A478" s="209" t="s">
        <v>1540</v>
      </c>
      <c r="B478">
        <v>3202008</v>
      </c>
      <c r="C478">
        <v>9</v>
      </c>
      <c r="D478">
        <v>21</v>
      </c>
      <c r="E478" t="s">
        <v>1505</v>
      </c>
      <c r="F478">
        <v>2</v>
      </c>
      <c r="G478" t="str">
        <f t="shared" si="7"/>
        <v>DP10-3202008-9-21-GEN-2</v>
      </c>
    </row>
    <row r="479" spans="1:7" x14ac:dyDescent="0.3">
      <c r="A479" s="209" t="s">
        <v>1540</v>
      </c>
      <c r="B479">
        <v>3202010</v>
      </c>
      <c r="C479">
        <v>24</v>
      </c>
      <c r="D479">
        <v>11</v>
      </c>
      <c r="E479" t="s">
        <v>1505</v>
      </c>
      <c r="F479">
        <v>2</v>
      </c>
      <c r="G479" t="str">
        <f t="shared" si="7"/>
        <v>DP10-3202010-24-11-GEN-2</v>
      </c>
    </row>
    <row r="480" spans="1:7" x14ac:dyDescent="0.3">
      <c r="A480" s="209" t="s">
        <v>1540</v>
      </c>
      <c r="B480">
        <v>3202010</v>
      </c>
      <c r="C480">
        <v>24</v>
      </c>
      <c r="D480">
        <v>20</v>
      </c>
      <c r="E480" t="s">
        <v>1505</v>
      </c>
      <c r="F480">
        <v>2</v>
      </c>
      <c r="G480" t="str">
        <f t="shared" si="7"/>
        <v>DP10-3202010-24-20-GEN-2</v>
      </c>
    </row>
    <row r="481" spans="1:7" x14ac:dyDescent="0.3">
      <c r="A481" s="209" t="s">
        <v>1540</v>
      </c>
      <c r="B481">
        <v>3202010</v>
      </c>
      <c r="C481">
        <v>24</v>
      </c>
      <c r="D481">
        <v>21</v>
      </c>
      <c r="E481" t="s">
        <v>1505</v>
      </c>
      <c r="F481">
        <v>2</v>
      </c>
      <c r="G481" t="str">
        <f t="shared" si="7"/>
        <v>DP10-3202010-24-21-GEN-2</v>
      </c>
    </row>
    <row r="482" spans="1:7" x14ac:dyDescent="0.3">
      <c r="A482" s="209" t="s">
        <v>1540</v>
      </c>
      <c r="B482">
        <v>3202032</v>
      </c>
      <c r="C482">
        <v>1</v>
      </c>
      <c r="D482">
        <v>11</v>
      </c>
      <c r="E482" t="s">
        <v>1505</v>
      </c>
      <c r="F482">
        <v>2</v>
      </c>
      <c r="G482" t="str">
        <f t="shared" si="7"/>
        <v>DP10-3202032-1-11-GEN-2</v>
      </c>
    </row>
    <row r="483" spans="1:7" x14ac:dyDescent="0.3">
      <c r="A483" s="209" t="s">
        <v>1540</v>
      </c>
      <c r="B483">
        <v>3202032</v>
      </c>
      <c r="C483">
        <v>1</v>
      </c>
      <c r="D483">
        <v>20</v>
      </c>
      <c r="E483" t="s">
        <v>1505</v>
      </c>
      <c r="F483">
        <v>2</v>
      </c>
      <c r="G483" t="str">
        <f t="shared" si="7"/>
        <v>DP10-3202032-1-20-GEN-2</v>
      </c>
    </row>
    <row r="484" spans="1:7" x14ac:dyDescent="0.3">
      <c r="A484" s="209" t="s">
        <v>1540</v>
      </c>
      <c r="B484">
        <v>3202032</v>
      </c>
      <c r="C484">
        <v>1</v>
      </c>
      <c r="D484">
        <v>21</v>
      </c>
      <c r="E484" t="s">
        <v>1505</v>
      </c>
      <c r="F484">
        <v>2</v>
      </c>
      <c r="G484" t="str">
        <f t="shared" si="7"/>
        <v>DP10-3202032-1-21-GEN-2</v>
      </c>
    </row>
    <row r="485" spans="1:7" x14ac:dyDescent="0.3">
      <c r="A485" s="209" t="s">
        <v>1540</v>
      </c>
      <c r="B485">
        <v>3202038</v>
      </c>
      <c r="C485">
        <v>17</v>
      </c>
      <c r="D485">
        <v>21</v>
      </c>
      <c r="E485" t="s">
        <v>1505</v>
      </c>
      <c r="F485">
        <v>2</v>
      </c>
      <c r="G485" t="str">
        <f t="shared" si="7"/>
        <v>DP10-3202038-17-21-GEN-2</v>
      </c>
    </row>
    <row r="486" spans="1:7" x14ac:dyDescent="0.3">
      <c r="A486" s="209" t="s">
        <v>1540</v>
      </c>
      <c r="B486">
        <v>3202052</v>
      </c>
      <c r="C486">
        <v>8</v>
      </c>
      <c r="D486">
        <v>11</v>
      </c>
      <c r="E486" t="s">
        <v>1505</v>
      </c>
      <c r="F486">
        <v>2</v>
      </c>
      <c r="G486" t="str">
        <f t="shared" si="7"/>
        <v>DP10-3202052-8-11-GEN-2</v>
      </c>
    </row>
    <row r="487" spans="1:7" x14ac:dyDescent="0.3">
      <c r="A487" s="209" t="s">
        <v>1540</v>
      </c>
      <c r="B487">
        <v>3202052</v>
      </c>
      <c r="C487">
        <v>8</v>
      </c>
      <c r="D487">
        <v>20</v>
      </c>
      <c r="E487" t="s">
        <v>1505</v>
      </c>
      <c r="F487">
        <v>2</v>
      </c>
      <c r="G487" t="str">
        <f t="shared" si="7"/>
        <v>DP10-3202052-8-20-GEN-2</v>
      </c>
    </row>
    <row r="488" spans="1:7" x14ac:dyDescent="0.3">
      <c r="A488" s="209" t="s">
        <v>1540</v>
      </c>
      <c r="B488">
        <v>3202056</v>
      </c>
      <c r="C488">
        <v>5</v>
      </c>
      <c r="D488">
        <v>20</v>
      </c>
      <c r="E488" t="s">
        <v>1505</v>
      </c>
      <c r="F488">
        <v>2</v>
      </c>
      <c r="G488" t="str">
        <f t="shared" si="7"/>
        <v>DP10-3202056-5-20-GEN-2</v>
      </c>
    </row>
    <row r="489" spans="1:7" x14ac:dyDescent="0.3">
      <c r="A489" s="209" t="s">
        <v>1540</v>
      </c>
      <c r="B489">
        <v>3202056</v>
      </c>
      <c r="C489">
        <v>5</v>
      </c>
      <c r="D489">
        <v>20</v>
      </c>
      <c r="E489" t="s">
        <v>1505</v>
      </c>
      <c r="F489">
        <v>3</v>
      </c>
      <c r="G489" t="str">
        <f t="shared" si="7"/>
        <v>DP10-3202056-5-20-GEN-3</v>
      </c>
    </row>
    <row r="490" spans="1:7" x14ac:dyDescent="0.3">
      <c r="A490" s="209" t="s">
        <v>1540</v>
      </c>
      <c r="B490">
        <v>3202056</v>
      </c>
      <c r="C490">
        <v>5</v>
      </c>
      <c r="D490">
        <v>21</v>
      </c>
      <c r="E490" t="s">
        <v>1505</v>
      </c>
      <c r="F490">
        <v>2</v>
      </c>
      <c r="G490" t="str">
        <f t="shared" si="7"/>
        <v>DP10-3202056-5-21-GEN-2</v>
      </c>
    </row>
    <row r="491" spans="1:7" x14ac:dyDescent="0.3">
      <c r="A491" s="209" t="s">
        <v>1540</v>
      </c>
      <c r="B491">
        <v>3202060</v>
      </c>
      <c r="C491" t="s">
        <v>314</v>
      </c>
      <c r="D491">
        <v>20</v>
      </c>
      <c r="E491" t="s">
        <v>1505</v>
      </c>
      <c r="F491">
        <v>2</v>
      </c>
      <c r="G491" t="str">
        <f t="shared" si="7"/>
        <v>DP10-3202060-18_1-20-GEN-2</v>
      </c>
    </row>
    <row r="492" spans="1:7" x14ac:dyDescent="0.3">
      <c r="A492" s="209" t="s">
        <v>1540</v>
      </c>
      <c r="B492">
        <v>3202060</v>
      </c>
      <c r="C492" t="s">
        <v>316</v>
      </c>
      <c r="D492">
        <v>11</v>
      </c>
      <c r="E492" t="s">
        <v>1505</v>
      </c>
      <c r="F492">
        <v>2</v>
      </c>
      <c r="G492" t="str">
        <f t="shared" si="7"/>
        <v>DP10-3202060-19_1-11-GEN-2</v>
      </c>
    </row>
    <row r="493" spans="1:7" x14ac:dyDescent="0.3">
      <c r="A493" s="209" t="s">
        <v>1540</v>
      </c>
      <c r="B493">
        <v>3202060</v>
      </c>
      <c r="C493" t="s">
        <v>316</v>
      </c>
      <c r="D493">
        <v>21</v>
      </c>
      <c r="E493" t="s">
        <v>1505</v>
      </c>
      <c r="F493">
        <v>2</v>
      </c>
      <c r="G493" t="str">
        <f t="shared" si="7"/>
        <v>DP10-3202060-19_1-21-GEN-2</v>
      </c>
    </row>
    <row r="494" spans="1:7" x14ac:dyDescent="0.3">
      <c r="A494" s="209" t="s">
        <v>1541</v>
      </c>
      <c r="B494">
        <v>3202008</v>
      </c>
      <c r="C494">
        <v>15</v>
      </c>
      <c r="D494">
        <v>21</v>
      </c>
      <c r="E494" t="s">
        <v>1505</v>
      </c>
      <c r="F494">
        <v>2</v>
      </c>
      <c r="G494" t="str">
        <f t="shared" si="7"/>
        <v>DP11-3202008-15-21-GEN-2</v>
      </c>
    </row>
    <row r="495" spans="1:7" x14ac:dyDescent="0.3">
      <c r="A495" s="209" t="s">
        <v>1541</v>
      </c>
      <c r="B495">
        <v>3202010</v>
      </c>
      <c r="C495">
        <v>25</v>
      </c>
      <c r="D495">
        <v>21</v>
      </c>
      <c r="E495" t="s">
        <v>1505</v>
      </c>
      <c r="F495">
        <v>2</v>
      </c>
      <c r="G495" t="str">
        <f t="shared" si="7"/>
        <v>DP11-3202010-25-21-GEN-2</v>
      </c>
    </row>
    <row r="496" spans="1:7" x14ac:dyDescent="0.3">
      <c r="A496" s="209" t="s">
        <v>1541</v>
      </c>
      <c r="B496">
        <v>3202032</v>
      </c>
      <c r="C496">
        <v>1</v>
      </c>
      <c r="D496">
        <v>21</v>
      </c>
      <c r="E496" t="s">
        <v>1505</v>
      </c>
      <c r="F496">
        <v>2</v>
      </c>
      <c r="G496" t="str">
        <f t="shared" si="7"/>
        <v>DP11-3202032-1-21-GEN-2</v>
      </c>
    </row>
    <row r="497" spans="1:7" x14ac:dyDescent="0.3">
      <c r="A497" s="209" t="s">
        <v>1531</v>
      </c>
      <c r="B497">
        <v>3202008</v>
      </c>
      <c r="C497">
        <v>10</v>
      </c>
      <c r="D497">
        <v>11</v>
      </c>
      <c r="E497" t="s">
        <v>1505</v>
      </c>
      <c r="F497">
        <v>2</v>
      </c>
      <c r="G497" t="str">
        <f t="shared" si="7"/>
        <v>DP01-3202008-10-11-GEN-2</v>
      </c>
    </row>
    <row r="498" spans="1:7" x14ac:dyDescent="0.3">
      <c r="A498" s="209" t="s">
        <v>1531</v>
      </c>
      <c r="B498">
        <v>3202038</v>
      </c>
      <c r="C498">
        <v>17</v>
      </c>
      <c r="D498">
        <v>11</v>
      </c>
      <c r="E498" t="s">
        <v>1505</v>
      </c>
      <c r="F498">
        <v>2</v>
      </c>
      <c r="G498" t="str">
        <f t="shared" si="7"/>
        <v>DP01-3202038-17-11-GEN-2</v>
      </c>
    </row>
    <row r="499" spans="1:7" x14ac:dyDescent="0.3">
      <c r="A499" s="209" t="s">
        <v>1538</v>
      </c>
      <c r="B499">
        <v>3202008</v>
      </c>
      <c r="C499">
        <v>9</v>
      </c>
      <c r="D499">
        <v>20</v>
      </c>
      <c r="E499" t="s">
        <v>1505</v>
      </c>
      <c r="F499">
        <v>3</v>
      </c>
      <c r="G499" t="str">
        <f t="shared" si="7"/>
        <v>DP08-3202008-9-20-GEN-3</v>
      </c>
    </row>
    <row r="500" spans="1:7" x14ac:dyDescent="0.3">
      <c r="A500" s="209" t="s">
        <v>1538</v>
      </c>
      <c r="B500">
        <v>3202052</v>
      </c>
      <c r="C500">
        <v>8</v>
      </c>
      <c r="D500">
        <v>20</v>
      </c>
      <c r="E500" t="s">
        <v>1505</v>
      </c>
      <c r="F500">
        <v>3</v>
      </c>
      <c r="G500" t="str">
        <f t="shared" si="7"/>
        <v>DP08-3202052-8-20-GEN-3</v>
      </c>
    </row>
    <row r="501" spans="1:7" x14ac:dyDescent="0.3">
      <c r="A501" s="209" t="s">
        <v>1539</v>
      </c>
      <c r="B501">
        <v>3202008</v>
      </c>
      <c r="C501">
        <v>10</v>
      </c>
      <c r="D501">
        <v>21</v>
      </c>
      <c r="E501" t="s">
        <v>1505</v>
      </c>
      <c r="F501">
        <v>3</v>
      </c>
      <c r="G501" t="str">
        <f t="shared" si="7"/>
        <v>DP09-3202008-10-21-GEN-3</v>
      </c>
    </row>
    <row r="502" spans="1:7" x14ac:dyDescent="0.3">
      <c r="A502" s="209" t="s">
        <v>1539</v>
      </c>
      <c r="B502">
        <v>3202008</v>
      </c>
      <c r="C502">
        <v>10</v>
      </c>
      <c r="D502">
        <v>20</v>
      </c>
      <c r="E502" t="s">
        <v>1505</v>
      </c>
      <c r="F502">
        <v>3</v>
      </c>
      <c r="G502" t="str">
        <f t="shared" si="7"/>
        <v>DP09-3202008-10-20-GEN-3</v>
      </c>
    </row>
    <row r="503" spans="1:7" x14ac:dyDescent="0.3">
      <c r="A503" s="209" t="s">
        <v>1540</v>
      </c>
      <c r="B503">
        <v>3202060</v>
      </c>
      <c r="C503" t="s">
        <v>314</v>
      </c>
      <c r="D503">
        <v>11</v>
      </c>
      <c r="E503" t="s">
        <v>1505</v>
      </c>
      <c r="F503">
        <v>2</v>
      </c>
      <c r="G503" t="str">
        <f t="shared" si="7"/>
        <v>DP10-3202060-18_1-11-GEN-2</v>
      </c>
    </row>
    <row r="504" spans="1:7" x14ac:dyDescent="0.3">
      <c r="A504" s="209" t="s">
        <v>1540</v>
      </c>
      <c r="B504">
        <v>3202056</v>
      </c>
      <c r="C504">
        <v>5</v>
      </c>
      <c r="D504">
        <v>11</v>
      </c>
      <c r="E504" t="s">
        <v>1505</v>
      </c>
      <c r="F504">
        <v>2</v>
      </c>
      <c r="G504" t="str">
        <f t="shared" si="7"/>
        <v>DP10-3202056-5-11-GEN-2</v>
      </c>
    </row>
    <row r="505" spans="1:7" x14ac:dyDescent="0.3">
      <c r="A505" s="209" t="s">
        <v>1540</v>
      </c>
      <c r="B505">
        <v>3202008</v>
      </c>
      <c r="C505">
        <v>9</v>
      </c>
      <c r="D505">
        <v>20</v>
      </c>
      <c r="E505" t="s">
        <v>1505</v>
      </c>
      <c r="F505">
        <v>3</v>
      </c>
      <c r="G505" t="str">
        <f t="shared" si="7"/>
        <v>DP10-3202008-9-20-GEN-3</v>
      </c>
    </row>
    <row r="506" spans="1:7" x14ac:dyDescent="0.3">
      <c r="A506" s="7" t="s">
        <v>1542</v>
      </c>
      <c r="B506">
        <v>3202008</v>
      </c>
      <c r="C506">
        <v>9</v>
      </c>
      <c r="D506">
        <v>21</v>
      </c>
      <c r="E506" t="s">
        <v>1505</v>
      </c>
      <c r="F506">
        <v>2</v>
      </c>
      <c r="G506" t="str">
        <f t="shared" si="7"/>
        <v>DC00-3202008-9-21-GEN-2</v>
      </c>
    </row>
    <row r="507" spans="1:7" x14ac:dyDescent="0.3">
      <c r="A507" s="7" t="s">
        <v>1542</v>
      </c>
      <c r="B507">
        <v>3202032</v>
      </c>
      <c r="C507">
        <v>1</v>
      </c>
      <c r="D507">
        <v>21</v>
      </c>
      <c r="E507" t="s">
        <v>1505</v>
      </c>
      <c r="F507">
        <v>2</v>
      </c>
      <c r="G507" t="str">
        <f t="shared" si="7"/>
        <v>DC00-3202032-1-21-GEN-2</v>
      </c>
    </row>
    <row r="508" spans="1:7" x14ac:dyDescent="0.3">
      <c r="A508" s="7" t="s">
        <v>1542</v>
      </c>
      <c r="B508">
        <v>3202060</v>
      </c>
      <c r="C508" t="s">
        <v>316</v>
      </c>
      <c r="D508">
        <v>21</v>
      </c>
      <c r="E508" t="s">
        <v>1505</v>
      </c>
      <c r="F508">
        <v>2</v>
      </c>
      <c r="G508" t="str">
        <f t="shared" si="7"/>
        <v>DC00-3202060-19_1-21-GEN-2</v>
      </c>
    </row>
    <row r="509" spans="1:7" x14ac:dyDescent="0.3">
      <c r="A509" s="7" t="s">
        <v>1543</v>
      </c>
      <c r="B509">
        <v>3202008</v>
      </c>
      <c r="C509">
        <v>15</v>
      </c>
      <c r="D509">
        <v>20</v>
      </c>
      <c r="E509" t="s">
        <v>1505</v>
      </c>
      <c r="F509">
        <v>2</v>
      </c>
      <c r="G509" t="str">
        <f t="shared" si="7"/>
        <v>DC01-3202008-15-20-GEN-2</v>
      </c>
    </row>
    <row r="510" spans="1:7" x14ac:dyDescent="0.3">
      <c r="A510" s="7" t="s">
        <v>1543</v>
      </c>
      <c r="B510">
        <v>3202008</v>
      </c>
      <c r="C510">
        <v>9</v>
      </c>
      <c r="D510">
        <v>11</v>
      </c>
      <c r="E510" t="s">
        <v>1505</v>
      </c>
      <c r="F510">
        <v>2</v>
      </c>
      <c r="G510" t="str">
        <f t="shared" si="7"/>
        <v>DC01-3202008-9-11-GEN-2</v>
      </c>
    </row>
    <row r="511" spans="1:7" x14ac:dyDescent="0.3">
      <c r="A511" s="7" t="s">
        <v>1543</v>
      </c>
      <c r="B511">
        <v>3202032</v>
      </c>
      <c r="C511">
        <v>1</v>
      </c>
      <c r="D511">
        <v>11</v>
      </c>
      <c r="E511" t="s">
        <v>1505</v>
      </c>
      <c r="F511">
        <v>2</v>
      </c>
      <c r="G511" t="str">
        <f t="shared" si="7"/>
        <v>DC01-3202032-1-11-GEN-2</v>
      </c>
    </row>
    <row r="512" spans="1:7" x14ac:dyDescent="0.3">
      <c r="A512" s="7" t="s">
        <v>1543</v>
      </c>
      <c r="B512">
        <v>3202032</v>
      </c>
      <c r="C512">
        <v>1</v>
      </c>
      <c r="D512">
        <v>20</v>
      </c>
      <c r="E512" t="s">
        <v>1505</v>
      </c>
      <c r="F512">
        <v>2</v>
      </c>
      <c r="G512" t="str">
        <f t="shared" si="7"/>
        <v>DC01-3202032-1-20-GEN-2</v>
      </c>
    </row>
    <row r="513" spans="1:7" x14ac:dyDescent="0.3">
      <c r="A513" s="7" t="s">
        <v>1543</v>
      </c>
      <c r="B513">
        <v>3202032</v>
      </c>
      <c r="C513">
        <v>1</v>
      </c>
      <c r="D513">
        <v>21</v>
      </c>
      <c r="E513" t="s">
        <v>1505</v>
      </c>
      <c r="F513">
        <v>2</v>
      </c>
      <c r="G513" t="str">
        <f t="shared" si="7"/>
        <v>DC01-3202032-1-21-GEN-2</v>
      </c>
    </row>
    <row r="514" spans="1:7" x14ac:dyDescent="0.3">
      <c r="A514" s="7" t="s">
        <v>1543</v>
      </c>
      <c r="B514">
        <v>3202060</v>
      </c>
      <c r="C514" t="s">
        <v>316</v>
      </c>
      <c r="D514">
        <v>11</v>
      </c>
      <c r="E514" t="s">
        <v>1505</v>
      </c>
      <c r="F514">
        <v>2</v>
      </c>
      <c r="G514" t="str">
        <f t="shared" si="7"/>
        <v>DC01-3202060-19_1-11-GEN-2</v>
      </c>
    </row>
    <row r="515" spans="1:7" x14ac:dyDescent="0.3">
      <c r="A515" s="7" t="s">
        <v>1544</v>
      </c>
      <c r="B515">
        <v>3202008</v>
      </c>
      <c r="C515">
        <v>15</v>
      </c>
      <c r="D515">
        <v>11</v>
      </c>
      <c r="E515" t="s">
        <v>1505</v>
      </c>
      <c r="F515">
        <v>2</v>
      </c>
      <c r="G515" t="str">
        <f t="shared" ref="G515:G578" si="8">+A515&amp;"-"&amp;B515&amp;"-"&amp;C515&amp;"-"&amp;D515&amp;"-"&amp;E515&amp;"-"&amp;F515</f>
        <v>DC02-3202008-15-11-GEN-2</v>
      </c>
    </row>
    <row r="516" spans="1:7" x14ac:dyDescent="0.3">
      <c r="A516" s="7" t="s">
        <v>1544</v>
      </c>
      <c r="B516">
        <v>3202008</v>
      </c>
      <c r="C516">
        <v>15</v>
      </c>
      <c r="D516">
        <v>20</v>
      </c>
      <c r="E516" t="s">
        <v>1505</v>
      </c>
      <c r="F516">
        <v>2</v>
      </c>
      <c r="G516" t="str">
        <f t="shared" si="8"/>
        <v>DC02-3202008-15-20-GEN-2</v>
      </c>
    </row>
    <row r="517" spans="1:7" x14ac:dyDescent="0.3">
      <c r="A517" s="7" t="s">
        <v>1544</v>
      </c>
      <c r="B517">
        <v>3202032</v>
      </c>
      <c r="C517">
        <v>1</v>
      </c>
      <c r="D517">
        <v>11</v>
      </c>
      <c r="E517" t="s">
        <v>1505</v>
      </c>
      <c r="F517">
        <v>2</v>
      </c>
      <c r="G517" t="str">
        <f t="shared" si="8"/>
        <v>DC02-3202032-1-11-GEN-2</v>
      </c>
    </row>
    <row r="518" spans="1:7" x14ac:dyDescent="0.3">
      <c r="A518" s="7" t="s">
        <v>1544</v>
      </c>
      <c r="B518">
        <v>3202052</v>
      </c>
      <c r="C518">
        <v>8</v>
      </c>
      <c r="D518">
        <v>11</v>
      </c>
      <c r="E518" t="s">
        <v>1505</v>
      </c>
      <c r="F518">
        <v>2</v>
      </c>
      <c r="G518" t="str">
        <f t="shared" si="8"/>
        <v>DC02-3202052-8-11-GEN-2</v>
      </c>
    </row>
    <row r="519" spans="1:7" x14ac:dyDescent="0.3">
      <c r="A519" s="7" t="s">
        <v>1544</v>
      </c>
      <c r="B519">
        <v>3202052</v>
      </c>
      <c r="C519">
        <v>8</v>
      </c>
      <c r="D519">
        <v>21</v>
      </c>
      <c r="E519" t="s">
        <v>1505</v>
      </c>
      <c r="F519">
        <v>2</v>
      </c>
      <c r="G519" t="str">
        <f t="shared" si="8"/>
        <v>DC02-3202052-8-21-GEN-2</v>
      </c>
    </row>
    <row r="520" spans="1:7" x14ac:dyDescent="0.3">
      <c r="A520" s="7" t="s">
        <v>1545</v>
      </c>
      <c r="B520">
        <v>3202008</v>
      </c>
      <c r="C520">
        <v>15</v>
      </c>
      <c r="D520">
        <v>20</v>
      </c>
      <c r="E520" t="s">
        <v>1505</v>
      </c>
      <c r="F520">
        <v>2</v>
      </c>
      <c r="G520" t="str">
        <f t="shared" si="8"/>
        <v>DC03-3202008-15-20-GEN-2</v>
      </c>
    </row>
    <row r="521" spans="1:7" x14ac:dyDescent="0.3">
      <c r="A521" s="7" t="s">
        <v>1545</v>
      </c>
      <c r="B521">
        <v>3202008</v>
      </c>
      <c r="C521">
        <v>9</v>
      </c>
      <c r="D521">
        <v>20</v>
      </c>
      <c r="E521" t="s">
        <v>1505</v>
      </c>
      <c r="F521">
        <v>2</v>
      </c>
      <c r="G521" t="str">
        <f t="shared" si="8"/>
        <v>DC03-3202008-9-20-GEN-2</v>
      </c>
    </row>
    <row r="522" spans="1:7" x14ac:dyDescent="0.3">
      <c r="A522" s="7" t="s">
        <v>1545</v>
      </c>
      <c r="B522">
        <v>3202010</v>
      </c>
      <c r="C522">
        <v>24</v>
      </c>
      <c r="D522">
        <v>20</v>
      </c>
      <c r="E522" t="s">
        <v>1505</v>
      </c>
      <c r="F522">
        <v>2</v>
      </c>
      <c r="G522" t="str">
        <f t="shared" si="8"/>
        <v>DC03-3202010-24-20-GEN-2</v>
      </c>
    </row>
    <row r="523" spans="1:7" x14ac:dyDescent="0.3">
      <c r="A523" s="7" t="s">
        <v>1545</v>
      </c>
      <c r="B523">
        <v>3202032</v>
      </c>
      <c r="C523">
        <v>1</v>
      </c>
      <c r="D523">
        <v>20</v>
      </c>
      <c r="E523" t="s">
        <v>1505</v>
      </c>
      <c r="F523">
        <v>2</v>
      </c>
      <c r="G523" t="str">
        <f t="shared" si="8"/>
        <v>DC03-3202032-1-20-GEN-2</v>
      </c>
    </row>
    <row r="524" spans="1:7" x14ac:dyDescent="0.3">
      <c r="A524" s="7" t="s">
        <v>1545</v>
      </c>
      <c r="B524">
        <v>3202052</v>
      </c>
      <c r="C524">
        <v>8</v>
      </c>
      <c r="D524">
        <v>20</v>
      </c>
      <c r="E524" t="s">
        <v>1505</v>
      </c>
      <c r="F524">
        <v>2</v>
      </c>
      <c r="G524" t="str">
        <f t="shared" si="8"/>
        <v>DC03-3202052-8-20-GEN-2</v>
      </c>
    </row>
    <row r="525" spans="1:7" x14ac:dyDescent="0.3">
      <c r="A525" s="7" t="s">
        <v>1545</v>
      </c>
      <c r="B525">
        <v>3202056</v>
      </c>
      <c r="C525">
        <v>5</v>
      </c>
      <c r="D525">
        <v>20</v>
      </c>
      <c r="E525" t="s">
        <v>1505</v>
      </c>
      <c r="F525">
        <v>2</v>
      </c>
      <c r="G525" t="str">
        <f t="shared" si="8"/>
        <v>DC03-3202056-5-20-GEN-2</v>
      </c>
    </row>
    <row r="526" spans="1:7" x14ac:dyDescent="0.3">
      <c r="A526" s="7" t="s">
        <v>1546</v>
      </c>
      <c r="B526">
        <v>3202008</v>
      </c>
      <c r="C526">
        <v>15</v>
      </c>
      <c r="D526">
        <v>20</v>
      </c>
      <c r="E526" t="s">
        <v>1505</v>
      </c>
      <c r="F526">
        <v>2</v>
      </c>
      <c r="G526" t="str">
        <f t="shared" si="8"/>
        <v>DC04-3202008-15-20-GEN-2</v>
      </c>
    </row>
    <row r="527" spans="1:7" x14ac:dyDescent="0.3">
      <c r="A527" s="7" t="s">
        <v>1546</v>
      </c>
      <c r="B527">
        <v>3202010</v>
      </c>
      <c r="C527">
        <v>24</v>
      </c>
      <c r="D527">
        <v>11</v>
      </c>
      <c r="E527" t="s">
        <v>1505</v>
      </c>
      <c r="F527">
        <v>2</v>
      </c>
      <c r="G527" t="str">
        <f t="shared" si="8"/>
        <v>DC04-3202010-24-11-GEN-2</v>
      </c>
    </row>
    <row r="528" spans="1:7" x14ac:dyDescent="0.3">
      <c r="A528" s="7" t="s">
        <v>1546</v>
      </c>
      <c r="B528">
        <v>3202032</v>
      </c>
      <c r="C528">
        <v>1</v>
      </c>
      <c r="D528">
        <v>11</v>
      </c>
      <c r="E528" t="s">
        <v>1505</v>
      </c>
      <c r="F528">
        <v>2</v>
      </c>
      <c r="G528" t="str">
        <f t="shared" si="8"/>
        <v>DC04-3202032-1-11-GEN-2</v>
      </c>
    </row>
    <row r="529" spans="1:7" x14ac:dyDescent="0.3">
      <c r="A529" s="7" t="s">
        <v>1546</v>
      </c>
      <c r="B529">
        <v>3202032</v>
      </c>
      <c r="C529">
        <v>1</v>
      </c>
      <c r="D529">
        <v>20</v>
      </c>
      <c r="E529" t="s">
        <v>1505</v>
      </c>
      <c r="F529">
        <v>2</v>
      </c>
      <c r="G529" t="str">
        <f t="shared" si="8"/>
        <v>DC04-3202032-1-20-GEN-2</v>
      </c>
    </row>
    <row r="530" spans="1:7" x14ac:dyDescent="0.3">
      <c r="A530" s="7" t="s">
        <v>1546</v>
      </c>
      <c r="B530">
        <v>3202032</v>
      </c>
      <c r="C530">
        <v>1</v>
      </c>
      <c r="D530">
        <v>21</v>
      </c>
      <c r="E530" t="s">
        <v>1505</v>
      </c>
      <c r="F530">
        <v>2</v>
      </c>
      <c r="G530" t="str">
        <f t="shared" si="8"/>
        <v>DC04-3202032-1-21-GEN-2</v>
      </c>
    </row>
    <row r="531" spans="1:7" x14ac:dyDescent="0.3">
      <c r="A531" s="7" t="s">
        <v>1546</v>
      </c>
      <c r="B531">
        <v>3202056</v>
      </c>
      <c r="C531">
        <v>5</v>
      </c>
      <c r="D531">
        <v>11</v>
      </c>
      <c r="E531" t="s">
        <v>1505</v>
      </c>
      <c r="F531">
        <v>2</v>
      </c>
      <c r="G531" t="str">
        <f t="shared" si="8"/>
        <v>DC04-3202056-5-11-GEN-2</v>
      </c>
    </row>
    <row r="532" spans="1:7" x14ac:dyDescent="0.3">
      <c r="A532" s="7" t="s">
        <v>1546</v>
      </c>
      <c r="B532">
        <v>3202060</v>
      </c>
      <c r="C532" t="s">
        <v>316</v>
      </c>
      <c r="D532">
        <v>11</v>
      </c>
      <c r="E532" t="s">
        <v>1505</v>
      </c>
      <c r="F532">
        <v>2</v>
      </c>
      <c r="G532" t="str">
        <f t="shared" si="8"/>
        <v>DC04-3202060-19_1-11-GEN-2</v>
      </c>
    </row>
    <row r="533" spans="1:7" x14ac:dyDescent="0.3">
      <c r="A533" s="7" t="s">
        <v>1547</v>
      </c>
      <c r="B533">
        <v>3202008</v>
      </c>
      <c r="C533">
        <v>15</v>
      </c>
      <c r="D533">
        <v>20</v>
      </c>
      <c r="E533" t="s">
        <v>1505</v>
      </c>
      <c r="F533">
        <v>2</v>
      </c>
      <c r="G533" t="str">
        <f t="shared" si="8"/>
        <v>DC05-3202008-15-20-GEN-2</v>
      </c>
    </row>
    <row r="534" spans="1:7" x14ac:dyDescent="0.3">
      <c r="A534" s="7" t="s">
        <v>1547</v>
      </c>
      <c r="B534">
        <v>3202008</v>
      </c>
      <c r="C534">
        <v>15</v>
      </c>
      <c r="D534">
        <v>21</v>
      </c>
      <c r="E534" t="s">
        <v>1505</v>
      </c>
      <c r="F534">
        <v>2</v>
      </c>
      <c r="G534" t="str">
        <f t="shared" si="8"/>
        <v>DC05-3202008-15-21-GEN-2</v>
      </c>
    </row>
    <row r="535" spans="1:7" x14ac:dyDescent="0.3">
      <c r="A535" s="7" t="s">
        <v>1547</v>
      </c>
      <c r="B535">
        <v>3202010</v>
      </c>
      <c r="C535">
        <v>24</v>
      </c>
      <c r="D535">
        <v>11</v>
      </c>
      <c r="E535" t="s">
        <v>1505</v>
      </c>
      <c r="F535">
        <v>2</v>
      </c>
      <c r="G535" t="str">
        <f t="shared" si="8"/>
        <v>DC05-3202010-24-11-GEN-2</v>
      </c>
    </row>
    <row r="536" spans="1:7" x14ac:dyDescent="0.3">
      <c r="A536" s="7" t="s">
        <v>1547</v>
      </c>
      <c r="B536">
        <v>3202010</v>
      </c>
      <c r="C536">
        <v>24</v>
      </c>
      <c r="D536">
        <v>20</v>
      </c>
      <c r="E536" t="s">
        <v>1505</v>
      </c>
      <c r="F536">
        <v>2</v>
      </c>
      <c r="G536" t="str">
        <f t="shared" si="8"/>
        <v>DC05-3202010-24-20-GEN-2</v>
      </c>
    </row>
    <row r="537" spans="1:7" x14ac:dyDescent="0.3">
      <c r="A537" s="7" t="s">
        <v>1547</v>
      </c>
      <c r="B537">
        <v>3202032</v>
      </c>
      <c r="C537">
        <v>1</v>
      </c>
      <c r="D537">
        <v>11</v>
      </c>
      <c r="E537" t="s">
        <v>1505</v>
      </c>
      <c r="F537">
        <v>2</v>
      </c>
      <c r="G537" t="str">
        <f t="shared" si="8"/>
        <v>DC05-3202032-1-11-GEN-2</v>
      </c>
    </row>
    <row r="538" spans="1:7" x14ac:dyDescent="0.3">
      <c r="A538" s="7" t="s">
        <v>1547</v>
      </c>
      <c r="B538">
        <v>3202052</v>
      </c>
      <c r="C538">
        <v>8</v>
      </c>
      <c r="D538">
        <v>11</v>
      </c>
      <c r="E538" t="s">
        <v>1505</v>
      </c>
      <c r="F538">
        <v>2</v>
      </c>
      <c r="G538" t="str">
        <f t="shared" si="8"/>
        <v>DC05-3202052-8-11-GEN-2</v>
      </c>
    </row>
    <row r="539" spans="1:7" x14ac:dyDescent="0.3">
      <c r="A539" s="7" t="s">
        <v>1548</v>
      </c>
      <c r="B539">
        <v>3202008</v>
      </c>
      <c r="C539">
        <v>15</v>
      </c>
      <c r="D539">
        <v>21</v>
      </c>
      <c r="E539" t="s">
        <v>57</v>
      </c>
      <c r="F539">
        <v>2</v>
      </c>
      <c r="G539" t="str">
        <f t="shared" si="8"/>
        <v>DC06-3202008-15-21-TSE-2</v>
      </c>
    </row>
    <row r="540" spans="1:7" x14ac:dyDescent="0.3">
      <c r="A540" s="7" t="s">
        <v>1548</v>
      </c>
      <c r="B540">
        <v>3202008</v>
      </c>
      <c r="C540">
        <v>9</v>
      </c>
      <c r="D540">
        <v>21</v>
      </c>
      <c r="E540" t="s">
        <v>57</v>
      </c>
      <c r="F540">
        <v>2</v>
      </c>
      <c r="G540" t="str">
        <f t="shared" si="8"/>
        <v>DC06-3202008-9-21-TSE-2</v>
      </c>
    </row>
    <row r="541" spans="1:7" x14ac:dyDescent="0.3">
      <c r="A541" s="7" t="s">
        <v>1548</v>
      </c>
      <c r="B541">
        <v>3202032</v>
      </c>
      <c r="C541">
        <v>1</v>
      </c>
      <c r="D541">
        <v>21</v>
      </c>
      <c r="E541" t="s">
        <v>57</v>
      </c>
      <c r="F541">
        <v>2</v>
      </c>
      <c r="G541" t="str">
        <f t="shared" si="8"/>
        <v>DC06-3202032-1-21-TSE-2</v>
      </c>
    </row>
    <row r="542" spans="1:7" x14ac:dyDescent="0.3">
      <c r="A542" s="7" t="s">
        <v>1548</v>
      </c>
      <c r="B542">
        <v>3202032</v>
      </c>
      <c r="C542">
        <v>2</v>
      </c>
      <c r="D542">
        <v>20</v>
      </c>
      <c r="E542" t="s">
        <v>57</v>
      </c>
      <c r="F542">
        <v>2</v>
      </c>
      <c r="G542" t="str">
        <f t="shared" si="8"/>
        <v>DC06-3202032-2-20-TSE-2</v>
      </c>
    </row>
    <row r="543" spans="1:7" x14ac:dyDescent="0.3">
      <c r="A543" s="7" t="s">
        <v>1548</v>
      </c>
      <c r="B543">
        <v>3202053</v>
      </c>
      <c r="C543">
        <v>27</v>
      </c>
      <c r="D543">
        <v>20</v>
      </c>
      <c r="E543" t="s">
        <v>57</v>
      </c>
      <c r="F543">
        <v>2</v>
      </c>
      <c r="G543" t="str">
        <f t="shared" si="8"/>
        <v>DC06-3202053-27-20-TSE-2</v>
      </c>
    </row>
    <row r="544" spans="1:7" x14ac:dyDescent="0.3">
      <c r="A544" s="7" t="s">
        <v>1548</v>
      </c>
      <c r="B544">
        <v>3202053</v>
      </c>
      <c r="C544">
        <v>27</v>
      </c>
      <c r="D544">
        <v>21</v>
      </c>
      <c r="E544" t="s">
        <v>57</v>
      </c>
      <c r="F544">
        <v>2</v>
      </c>
      <c r="G544" t="str">
        <f t="shared" si="8"/>
        <v>DC06-3202053-27-21-TSE-2</v>
      </c>
    </row>
    <row r="545" spans="1:7" x14ac:dyDescent="0.3">
      <c r="A545" s="7" t="s">
        <v>1548</v>
      </c>
      <c r="B545">
        <v>3202055</v>
      </c>
      <c r="C545">
        <v>22</v>
      </c>
      <c r="D545">
        <v>21</v>
      </c>
      <c r="E545" t="s">
        <v>57</v>
      </c>
      <c r="F545">
        <v>2</v>
      </c>
      <c r="G545" t="str">
        <f t="shared" si="8"/>
        <v>DC06-3202055-22-21-TSE-2</v>
      </c>
    </row>
    <row r="546" spans="1:7" x14ac:dyDescent="0.3">
      <c r="A546" s="7" t="s">
        <v>1548</v>
      </c>
      <c r="B546">
        <v>3202056</v>
      </c>
      <c r="C546">
        <v>5</v>
      </c>
      <c r="D546">
        <v>20</v>
      </c>
      <c r="E546" t="s">
        <v>57</v>
      </c>
      <c r="F546">
        <v>2</v>
      </c>
      <c r="G546" t="str">
        <f t="shared" si="8"/>
        <v>DC06-3202056-5-20-TSE-2</v>
      </c>
    </row>
    <row r="547" spans="1:7" x14ac:dyDescent="0.3">
      <c r="A547" s="7" t="s">
        <v>1548</v>
      </c>
      <c r="B547">
        <v>3202056</v>
      </c>
      <c r="C547">
        <v>5</v>
      </c>
      <c r="D547">
        <v>21</v>
      </c>
      <c r="E547" t="s">
        <v>57</v>
      </c>
      <c r="F547">
        <v>2</v>
      </c>
      <c r="G547" t="str">
        <f t="shared" si="8"/>
        <v>DC06-3202056-5-21-TSE-2</v>
      </c>
    </row>
    <row r="548" spans="1:7" x14ac:dyDescent="0.3">
      <c r="A548" s="7" t="s">
        <v>1548</v>
      </c>
      <c r="B548">
        <v>3202060</v>
      </c>
      <c r="C548" t="s">
        <v>316</v>
      </c>
      <c r="D548">
        <v>21</v>
      </c>
      <c r="E548" t="s">
        <v>57</v>
      </c>
      <c r="F548">
        <v>2</v>
      </c>
      <c r="G548" t="str">
        <f t="shared" si="8"/>
        <v>DC06-3202060-19_1-21-TSE-2</v>
      </c>
    </row>
    <row r="549" spans="1:7" x14ac:dyDescent="0.3">
      <c r="A549" s="7" t="s">
        <v>1548</v>
      </c>
      <c r="B549">
        <v>3299016</v>
      </c>
      <c r="C549">
        <v>6</v>
      </c>
      <c r="D549">
        <v>21</v>
      </c>
      <c r="E549" t="s">
        <v>57</v>
      </c>
      <c r="F549">
        <v>2</v>
      </c>
      <c r="G549" t="str">
        <f t="shared" si="8"/>
        <v>DC06-3299016-6-21-TSE-2</v>
      </c>
    </row>
    <row r="550" spans="1:7" x14ac:dyDescent="0.3">
      <c r="A550" s="7" t="s">
        <v>1549</v>
      </c>
      <c r="B550">
        <v>3202008</v>
      </c>
      <c r="C550">
        <v>15</v>
      </c>
      <c r="D550">
        <v>21</v>
      </c>
      <c r="E550" t="s">
        <v>1505</v>
      </c>
      <c r="F550">
        <v>2</v>
      </c>
      <c r="G550" t="str">
        <f t="shared" si="8"/>
        <v>DC07-3202008-15-21-GEN-2</v>
      </c>
    </row>
    <row r="551" spans="1:7" x14ac:dyDescent="0.3">
      <c r="A551" s="7" t="s">
        <v>1550</v>
      </c>
      <c r="B551">
        <v>3202008</v>
      </c>
      <c r="C551">
        <v>15</v>
      </c>
      <c r="D551">
        <v>11</v>
      </c>
      <c r="E551" t="s">
        <v>1505</v>
      </c>
      <c r="F551">
        <v>2</v>
      </c>
      <c r="G551" t="str">
        <f t="shared" si="8"/>
        <v>DC08-3202008-15-11-GEN-2</v>
      </c>
    </row>
    <row r="552" spans="1:7" x14ac:dyDescent="0.3">
      <c r="A552" s="7" t="s">
        <v>1550</v>
      </c>
      <c r="B552">
        <v>3202008</v>
      </c>
      <c r="C552">
        <v>9</v>
      </c>
      <c r="D552">
        <v>11</v>
      </c>
      <c r="E552" t="s">
        <v>1505</v>
      </c>
      <c r="F552">
        <v>2</v>
      </c>
      <c r="G552" t="str">
        <f t="shared" si="8"/>
        <v>DC08-3202008-9-11-GEN-2</v>
      </c>
    </row>
    <row r="553" spans="1:7" x14ac:dyDescent="0.3">
      <c r="A553" s="7" t="s">
        <v>1550</v>
      </c>
      <c r="B553">
        <v>3202008</v>
      </c>
      <c r="C553">
        <v>9</v>
      </c>
      <c r="D553">
        <v>21</v>
      </c>
      <c r="E553" t="s">
        <v>1505</v>
      </c>
      <c r="F553">
        <v>2</v>
      </c>
      <c r="G553" t="str">
        <f t="shared" si="8"/>
        <v>DC08-3202008-9-21-GEN-2</v>
      </c>
    </row>
    <row r="554" spans="1:7" x14ac:dyDescent="0.3">
      <c r="A554" s="7" t="s">
        <v>1550</v>
      </c>
      <c r="B554">
        <v>3202032</v>
      </c>
      <c r="C554">
        <v>1</v>
      </c>
      <c r="D554">
        <v>11</v>
      </c>
      <c r="E554" t="s">
        <v>1505</v>
      </c>
      <c r="F554">
        <v>2</v>
      </c>
      <c r="G554" t="str">
        <f t="shared" si="8"/>
        <v>DC08-3202032-1-11-GEN-2</v>
      </c>
    </row>
    <row r="555" spans="1:7" x14ac:dyDescent="0.3">
      <c r="A555" s="7" t="s">
        <v>1550</v>
      </c>
      <c r="B555">
        <v>3202032</v>
      </c>
      <c r="C555">
        <v>1</v>
      </c>
      <c r="D555">
        <v>21</v>
      </c>
      <c r="E555" t="s">
        <v>1505</v>
      </c>
      <c r="F555">
        <v>2</v>
      </c>
      <c r="G555" t="str">
        <f t="shared" si="8"/>
        <v>DC08-3202032-1-21-GEN-2</v>
      </c>
    </row>
    <row r="556" spans="1:7" x14ac:dyDescent="0.3">
      <c r="A556" s="7" t="s">
        <v>1550</v>
      </c>
      <c r="B556">
        <v>3202056</v>
      </c>
      <c r="C556">
        <v>5</v>
      </c>
      <c r="D556">
        <v>11</v>
      </c>
      <c r="E556" t="s">
        <v>1505</v>
      </c>
      <c r="F556">
        <v>2</v>
      </c>
      <c r="G556" t="str">
        <f t="shared" si="8"/>
        <v>DC08-3202056-5-11-GEN-2</v>
      </c>
    </row>
    <row r="557" spans="1:7" x14ac:dyDescent="0.3">
      <c r="A557" s="7" t="s">
        <v>1550</v>
      </c>
      <c r="B557">
        <v>3202056</v>
      </c>
      <c r="C557">
        <v>5</v>
      </c>
      <c r="D557">
        <v>21</v>
      </c>
      <c r="E557" t="s">
        <v>1505</v>
      </c>
      <c r="F557">
        <v>2</v>
      </c>
      <c r="G557" t="str">
        <f t="shared" si="8"/>
        <v>DC08-3202056-5-21-GEN-2</v>
      </c>
    </row>
    <row r="558" spans="1:7" x14ac:dyDescent="0.3">
      <c r="A558" s="7" t="s">
        <v>1550</v>
      </c>
      <c r="B558">
        <v>3202060</v>
      </c>
      <c r="C558" t="s">
        <v>316</v>
      </c>
      <c r="D558">
        <v>11</v>
      </c>
      <c r="E558" t="s">
        <v>1505</v>
      </c>
      <c r="F558">
        <v>2</v>
      </c>
      <c r="G558" t="str">
        <f t="shared" si="8"/>
        <v>DC08-3202060-19_1-11-GEN-2</v>
      </c>
    </row>
    <row r="559" spans="1:7" x14ac:dyDescent="0.3">
      <c r="A559" s="7" t="s">
        <v>1551</v>
      </c>
      <c r="B559">
        <v>3202008</v>
      </c>
      <c r="C559">
        <v>15</v>
      </c>
      <c r="D559">
        <v>20</v>
      </c>
      <c r="E559" t="s">
        <v>1505</v>
      </c>
      <c r="F559">
        <v>2</v>
      </c>
      <c r="G559" t="str">
        <f t="shared" si="8"/>
        <v>DC09-3202008-15-20-GEN-2</v>
      </c>
    </row>
    <row r="560" spans="1:7" x14ac:dyDescent="0.3">
      <c r="A560" s="7" t="s">
        <v>1551</v>
      </c>
      <c r="B560">
        <v>3202008</v>
      </c>
      <c r="C560">
        <v>9</v>
      </c>
      <c r="D560">
        <v>11</v>
      </c>
      <c r="E560" t="s">
        <v>1505</v>
      </c>
      <c r="F560">
        <v>2</v>
      </c>
      <c r="G560" t="str">
        <f t="shared" si="8"/>
        <v>DC09-3202008-9-11-GEN-2</v>
      </c>
    </row>
    <row r="561" spans="1:7" x14ac:dyDescent="0.3">
      <c r="A561" s="7" t="s">
        <v>1551</v>
      </c>
      <c r="B561">
        <v>3202008</v>
      </c>
      <c r="C561">
        <v>9</v>
      </c>
      <c r="D561">
        <v>20</v>
      </c>
      <c r="E561" t="s">
        <v>1505</v>
      </c>
      <c r="F561">
        <v>2</v>
      </c>
      <c r="G561" t="str">
        <f t="shared" si="8"/>
        <v>DC09-3202008-9-20-GEN-2</v>
      </c>
    </row>
    <row r="562" spans="1:7" x14ac:dyDescent="0.3">
      <c r="A562" s="7" t="s">
        <v>1551</v>
      </c>
      <c r="B562">
        <v>3202008</v>
      </c>
      <c r="C562">
        <v>9</v>
      </c>
      <c r="D562">
        <v>21</v>
      </c>
      <c r="E562" t="s">
        <v>1505</v>
      </c>
      <c r="F562">
        <v>2</v>
      </c>
      <c r="G562" t="str">
        <f t="shared" si="8"/>
        <v>DC09-3202008-9-21-GEN-2</v>
      </c>
    </row>
    <row r="563" spans="1:7" x14ac:dyDescent="0.3">
      <c r="A563" s="7" t="s">
        <v>1551</v>
      </c>
      <c r="B563">
        <v>3202010</v>
      </c>
      <c r="C563">
        <v>24</v>
      </c>
      <c r="D563">
        <v>20</v>
      </c>
      <c r="E563" t="s">
        <v>1505</v>
      </c>
      <c r="F563">
        <v>2</v>
      </c>
      <c r="G563" t="str">
        <f t="shared" si="8"/>
        <v>DC09-3202010-24-20-GEN-2</v>
      </c>
    </row>
    <row r="564" spans="1:7" x14ac:dyDescent="0.3">
      <c r="A564" s="7" t="s">
        <v>1551</v>
      </c>
      <c r="B564">
        <v>3202032</v>
      </c>
      <c r="C564">
        <v>1</v>
      </c>
      <c r="D564">
        <v>20</v>
      </c>
      <c r="E564" t="s">
        <v>1505</v>
      </c>
      <c r="F564">
        <v>2</v>
      </c>
      <c r="G564" t="str">
        <f t="shared" si="8"/>
        <v>DC09-3202032-1-20-GEN-2</v>
      </c>
    </row>
    <row r="565" spans="1:7" x14ac:dyDescent="0.3">
      <c r="A565" s="7" t="s">
        <v>1551</v>
      </c>
      <c r="B565">
        <v>3202032</v>
      </c>
      <c r="C565">
        <v>1</v>
      </c>
      <c r="D565">
        <v>21</v>
      </c>
      <c r="E565" t="s">
        <v>1505</v>
      </c>
      <c r="F565">
        <v>2</v>
      </c>
      <c r="G565" t="str">
        <f t="shared" si="8"/>
        <v>DC09-3202032-1-21-GEN-2</v>
      </c>
    </row>
    <row r="566" spans="1:7" x14ac:dyDescent="0.3">
      <c r="A566" s="7" t="s">
        <v>1551</v>
      </c>
      <c r="B566">
        <v>3202052</v>
      </c>
      <c r="C566">
        <v>8</v>
      </c>
      <c r="D566">
        <v>20</v>
      </c>
      <c r="E566" t="s">
        <v>1505</v>
      </c>
      <c r="F566">
        <v>2</v>
      </c>
      <c r="G566" t="str">
        <f t="shared" si="8"/>
        <v>DC09-3202052-8-20-GEN-2</v>
      </c>
    </row>
    <row r="567" spans="1:7" x14ac:dyDescent="0.3">
      <c r="A567" s="7" t="s">
        <v>1551</v>
      </c>
      <c r="B567">
        <v>3202055</v>
      </c>
      <c r="C567">
        <v>22</v>
      </c>
      <c r="D567">
        <v>20</v>
      </c>
      <c r="E567" t="s">
        <v>1505</v>
      </c>
      <c r="F567">
        <v>2</v>
      </c>
      <c r="G567" t="str">
        <f t="shared" si="8"/>
        <v>DC09-3202055-22-20-GEN-2</v>
      </c>
    </row>
    <row r="568" spans="1:7" x14ac:dyDescent="0.3">
      <c r="A568" s="7" t="s">
        <v>1551</v>
      </c>
      <c r="B568">
        <v>3202056</v>
      </c>
      <c r="C568">
        <v>5</v>
      </c>
      <c r="D568">
        <v>20</v>
      </c>
      <c r="E568" t="s">
        <v>1505</v>
      </c>
      <c r="F568">
        <v>2</v>
      </c>
      <c r="G568" t="str">
        <f t="shared" si="8"/>
        <v>DC09-3202056-5-20-GEN-2</v>
      </c>
    </row>
    <row r="569" spans="1:7" x14ac:dyDescent="0.3">
      <c r="A569" s="7" t="s">
        <v>1551</v>
      </c>
      <c r="B569">
        <v>3202060</v>
      </c>
      <c r="C569" t="s">
        <v>316</v>
      </c>
      <c r="D569">
        <v>20</v>
      </c>
      <c r="E569" t="s">
        <v>1505</v>
      </c>
      <c r="F569">
        <v>2</v>
      </c>
      <c r="G569" t="str">
        <f t="shared" si="8"/>
        <v>DC09-3202060-19_1-20-GEN-2</v>
      </c>
    </row>
    <row r="570" spans="1:7" x14ac:dyDescent="0.3">
      <c r="A570" s="7" t="s">
        <v>1552</v>
      </c>
      <c r="B570">
        <v>3202008</v>
      </c>
      <c r="C570">
        <v>9</v>
      </c>
      <c r="D570">
        <v>20</v>
      </c>
      <c r="E570" t="s">
        <v>1505</v>
      </c>
      <c r="F570">
        <v>2</v>
      </c>
      <c r="G570" t="str">
        <f t="shared" si="8"/>
        <v>DC10-3202008-9-20-GEN-2</v>
      </c>
    </row>
    <row r="571" spans="1:7" x14ac:dyDescent="0.3">
      <c r="A571" s="7" t="s">
        <v>1552</v>
      </c>
      <c r="B571">
        <v>3202010</v>
      </c>
      <c r="C571">
        <v>24</v>
      </c>
      <c r="D571">
        <v>11</v>
      </c>
      <c r="E571" t="s">
        <v>1505</v>
      </c>
      <c r="F571">
        <v>2</v>
      </c>
      <c r="G571" t="str">
        <f t="shared" si="8"/>
        <v>DC10-3202010-24-11-GEN-2</v>
      </c>
    </row>
    <row r="572" spans="1:7" x14ac:dyDescent="0.3">
      <c r="A572" s="7" t="s">
        <v>1552</v>
      </c>
      <c r="B572">
        <v>3202032</v>
      </c>
      <c r="C572">
        <v>1</v>
      </c>
      <c r="D572">
        <v>11</v>
      </c>
      <c r="E572" t="s">
        <v>1505</v>
      </c>
      <c r="F572">
        <v>2</v>
      </c>
      <c r="G572" t="str">
        <f t="shared" si="8"/>
        <v>DC10-3202032-1-11-GEN-2</v>
      </c>
    </row>
    <row r="573" spans="1:7" x14ac:dyDescent="0.3">
      <c r="A573" s="7" t="s">
        <v>1552</v>
      </c>
      <c r="B573">
        <v>3202032</v>
      </c>
      <c r="C573">
        <v>1</v>
      </c>
      <c r="D573">
        <v>21</v>
      </c>
      <c r="E573" t="s">
        <v>1505</v>
      </c>
      <c r="F573">
        <v>2</v>
      </c>
      <c r="G573" t="str">
        <f t="shared" si="8"/>
        <v>DC10-3202032-1-21-GEN-2</v>
      </c>
    </row>
    <row r="574" spans="1:7" x14ac:dyDescent="0.3">
      <c r="A574" s="7" t="s">
        <v>1552</v>
      </c>
      <c r="B574">
        <v>3202052</v>
      </c>
      <c r="C574">
        <v>8</v>
      </c>
      <c r="D574">
        <v>11</v>
      </c>
      <c r="E574" t="s">
        <v>1505</v>
      </c>
      <c r="F574">
        <v>2</v>
      </c>
      <c r="G574" t="str">
        <f t="shared" si="8"/>
        <v>DC10-3202052-8-11-GEN-2</v>
      </c>
    </row>
    <row r="575" spans="1:7" x14ac:dyDescent="0.3">
      <c r="A575" s="7" t="s">
        <v>1552</v>
      </c>
      <c r="B575">
        <v>3202055</v>
      </c>
      <c r="C575">
        <v>23</v>
      </c>
      <c r="D575">
        <v>11</v>
      </c>
      <c r="E575" t="s">
        <v>1505</v>
      </c>
      <c r="F575">
        <v>2</v>
      </c>
      <c r="G575" t="str">
        <f t="shared" si="8"/>
        <v>DC10-3202055-23-11-GEN-2</v>
      </c>
    </row>
    <row r="576" spans="1:7" x14ac:dyDescent="0.3">
      <c r="A576" s="7" t="s">
        <v>1553</v>
      </c>
      <c r="B576">
        <v>3202008</v>
      </c>
      <c r="C576">
        <v>15</v>
      </c>
      <c r="D576">
        <v>11</v>
      </c>
      <c r="E576" t="s">
        <v>1505</v>
      </c>
      <c r="F576">
        <v>2</v>
      </c>
      <c r="G576" t="str">
        <f t="shared" si="8"/>
        <v>DC11-3202008-15-11-GEN-2</v>
      </c>
    </row>
    <row r="577" spans="1:7" x14ac:dyDescent="0.3">
      <c r="A577" s="7" t="s">
        <v>1553</v>
      </c>
      <c r="B577">
        <v>3202008</v>
      </c>
      <c r="C577">
        <v>15</v>
      </c>
      <c r="D577">
        <v>20</v>
      </c>
      <c r="E577" t="s">
        <v>1505</v>
      </c>
      <c r="F577">
        <v>2</v>
      </c>
      <c r="G577" t="str">
        <f t="shared" si="8"/>
        <v>DC11-3202008-15-20-GEN-2</v>
      </c>
    </row>
    <row r="578" spans="1:7" x14ac:dyDescent="0.3">
      <c r="A578" s="7" t="s">
        <v>1553</v>
      </c>
      <c r="B578">
        <v>3202008</v>
      </c>
      <c r="C578">
        <v>9</v>
      </c>
      <c r="D578">
        <v>11</v>
      </c>
      <c r="E578" t="s">
        <v>1505</v>
      </c>
      <c r="F578">
        <v>2</v>
      </c>
      <c r="G578" t="str">
        <f t="shared" si="8"/>
        <v>DC11-3202008-9-11-GEN-2</v>
      </c>
    </row>
    <row r="579" spans="1:7" x14ac:dyDescent="0.3">
      <c r="A579" s="7" t="s">
        <v>1553</v>
      </c>
      <c r="B579">
        <v>3202010</v>
      </c>
      <c r="C579">
        <v>24</v>
      </c>
      <c r="D579">
        <v>11</v>
      </c>
      <c r="E579" t="s">
        <v>1505</v>
      </c>
      <c r="F579">
        <v>2</v>
      </c>
      <c r="G579" t="str">
        <f t="shared" ref="G579:G642" si="9">+A579&amp;"-"&amp;B579&amp;"-"&amp;C579&amp;"-"&amp;D579&amp;"-"&amp;E579&amp;"-"&amp;F579</f>
        <v>DC11-3202010-24-11-GEN-2</v>
      </c>
    </row>
    <row r="580" spans="1:7" x14ac:dyDescent="0.3">
      <c r="A580" s="7" t="s">
        <v>1553</v>
      </c>
      <c r="B580">
        <v>3202032</v>
      </c>
      <c r="C580">
        <v>1</v>
      </c>
      <c r="D580">
        <v>11</v>
      </c>
      <c r="E580" t="s">
        <v>1505</v>
      </c>
      <c r="F580">
        <v>2</v>
      </c>
      <c r="G580" t="str">
        <f t="shared" si="9"/>
        <v>DC11-3202032-1-11-GEN-2</v>
      </c>
    </row>
    <row r="581" spans="1:7" x14ac:dyDescent="0.3">
      <c r="A581" s="7" t="s">
        <v>1553</v>
      </c>
      <c r="B581">
        <v>3202032</v>
      </c>
      <c r="C581">
        <v>1</v>
      </c>
      <c r="D581">
        <v>20</v>
      </c>
      <c r="E581" t="s">
        <v>1505</v>
      </c>
      <c r="F581">
        <v>2</v>
      </c>
      <c r="G581" t="str">
        <f t="shared" si="9"/>
        <v>DC11-3202032-1-20-GEN-2</v>
      </c>
    </row>
    <row r="582" spans="1:7" x14ac:dyDescent="0.3">
      <c r="A582" s="7" t="s">
        <v>1553</v>
      </c>
      <c r="B582">
        <v>3202032</v>
      </c>
      <c r="C582">
        <v>1</v>
      </c>
      <c r="D582">
        <v>21</v>
      </c>
      <c r="E582" t="s">
        <v>1505</v>
      </c>
      <c r="F582">
        <v>2</v>
      </c>
      <c r="G582" t="str">
        <f t="shared" si="9"/>
        <v>DC11-3202032-1-21-GEN-2</v>
      </c>
    </row>
    <row r="583" spans="1:7" x14ac:dyDescent="0.3">
      <c r="A583" s="7" t="s">
        <v>1553</v>
      </c>
      <c r="B583">
        <v>3202052</v>
      </c>
      <c r="C583">
        <v>8</v>
      </c>
      <c r="D583">
        <v>11</v>
      </c>
      <c r="E583" t="s">
        <v>1505</v>
      </c>
      <c r="F583">
        <v>2</v>
      </c>
      <c r="G583" t="str">
        <f t="shared" si="9"/>
        <v>DC11-3202052-8-11-GEN-2</v>
      </c>
    </row>
    <row r="584" spans="1:7" x14ac:dyDescent="0.3">
      <c r="A584" s="7" t="s">
        <v>1554</v>
      </c>
      <c r="B584">
        <v>3202008</v>
      </c>
      <c r="C584">
        <v>15</v>
      </c>
      <c r="D584">
        <v>20</v>
      </c>
      <c r="E584" t="s">
        <v>1505</v>
      </c>
      <c r="F584">
        <v>2</v>
      </c>
      <c r="G584" t="str">
        <f t="shared" si="9"/>
        <v>DC12-3202008-15-20-GEN-2</v>
      </c>
    </row>
    <row r="585" spans="1:7" x14ac:dyDescent="0.3">
      <c r="A585" s="7" t="s">
        <v>1554</v>
      </c>
      <c r="B585">
        <v>3202032</v>
      </c>
      <c r="C585">
        <v>1</v>
      </c>
      <c r="D585">
        <v>11</v>
      </c>
      <c r="E585" t="s">
        <v>1505</v>
      </c>
      <c r="F585">
        <v>2</v>
      </c>
      <c r="G585" t="str">
        <f t="shared" si="9"/>
        <v>DC12-3202032-1-11-GEN-2</v>
      </c>
    </row>
    <row r="586" spans="1:7" x14ac:dyDescent="0.3">
      <c r="A586" s="7" t="s">
        <v>1554</v>
      </c>
      <c r="B586">
        <v>3202032</v>
      </c>
      <c r="C586">
        <v>1</v>
      </c>
      <c r="D586">
        <v>20</v>
      </c>
      <c r="E586" t="s">
        <v>1505</v>
      </c>
      <c r="F586">
        <v>2</v>
      </c>
      <c r="G586" t="str">
        <f t="shared" si="9"/>
        <v>DC12-3202032-1-20-GEN-2</v>
      </c>
    </row>
    <row r="587" spans="1:7" x14ac:dyDescent="0.3">
      <c r="A587" s="7" t="s">
        <v>1554</v>
      </c>
      <c r="B587">
        <v>3202032</v>
      </c>
      <c r="C587">
        <v>1</v>
      </c>
      <c r="D587">
        <v>21</v>
      </c>
      <c r="E587" t="s">
        <v>1505</v>
      </c>
      <c r="F587">
        <v>2</v>
      </c>
      <c r="G587" t="str">
        <f t="shared" si="9"/>
        <v>DC12-3202032-1-21-GEN-2</v>
      </c>
    </row>
    <row r="588" spans="1:7" x14ac:dyDescent="0.3">
      <c r="A588" s="7" t="s">
        <v>1554</v>
      </c>
      <c r="B588">
        <v>3202038</v>
      </c>
      <c r="C588">
        <v>16</v>
      </c>
      <c r="D588">
        <v>11</v>
      </c>
      <c r="E588" t="s">
        <v>1505</v>
      </c>
      <c r="F588">
        <v>2</v>
      </c>
      <c r="G588" t="str">
        <f t="shared" si="9"/>
        <v>DC12-3202038-16-11-GEN-2</v>
      </c>
    </row>
    <row r="589" spans="1:7" x14ac:dyDescent="0.3">
      <c r="A589" s="7" t="s">
        <v>1554</v>
      </c>
      <c r="B589">
        <v>3202056</v>
      </c>
      <c r="C589">
        <v>5</v>
      </c>
      <c r="D589">
        <v>11</v>
      </c>
      <c r="E589" t="s">
        <v>1505</v>
      </c>
      <c r="F589">
        <v>2</v>
      </c>
      <c r="G589" t="str">
        <f t="shared" si="9"/>
        <v>DC12-3202056-5-11-GEN-2</v>
      </c>
    </row>
    <row r="590" spans="1:7" x14ac:dyDescent="0.3">
      <c r="A590" s="7" t="s">
        <v>1554</v>
      </c>
      <c r="B590">
        <v>3202060</v>
      </c>
      <c r="C590" t="s">
        <v>316</v>
      </c>
      <c r="D590">
        <v>11</v>
      </c>
      <c r="E590" t="s">
        <v>1505</v>
      </c>
      <c r="F590">
        <v>2</v>
      </c>
      <c r="G590" t="str">
        <f t="shared" si="9"/>
        <v>DC12-3202060-19_1-11-GEN-2</v>
      </c>
    </row>
    <row r="591" spans="1:7" x14ac:dyDescent="0.3">
      <c r="A591" s="7" t="s">
        <v>1554</v>
      </c>
      <c r="B591">
        <v>3202060</v>
      </c>
      <c r="C591" t="s">
        <v>316</v>
      </c>
      <c r="D591">
        <v>20</v>
      </c>
      <c r="E591" t="s">
        <v>1505</v>
      </c>
      <c r="F591">
        <v>2</v>
      </c>
      <c r="G591" t="str">
        <f t="shared" si="9"/>
        <v>DC12-3202060-19_1-20-GEN-2</v>
      </c>
    </row>
    <row r="592" spans="1:7" x14ac:dyDescent="0.3">
      <c r="A592" s="7" t="s">
        <v>1555</v>
      </c>
      <c r="B592">
        <v>3202008</v>
      </c>
      <c r="C592">
        <v>15</v>
      </c>
      <c r="D592">
        <v>11</v>
      </c>
      <c r="E592" t="s">
        <v>1505</v>
      </c>
      <c r="F592">
        <v>2</v>
      </c>
      <c r="G592" t="str">
        <f t="shared" si="9"/>
        <v>DC13-3202008-15-11-GEN-2</v>
      </c>
    </row>
    <row r="593" spans="1:7" x14ac:dyDescent="0.3">
      <c r="A593" s="7" t="s">
        <v>1555</v>
      </c>
      <c r="B593">
        <v>3202008</v>
      </c>
      <c r="C593">
        <v>15</v>
      </c>
      <c r="D593">
        <v>20</v>
      </c>
      <c r="E593" t="s">
        <v>1505</v>
      </c>
      <c r="F593">
        <v>2</v>
      </c>
      <c r="G593" t="str">
        <f t="shared" si="9"/>
        <v>DC13-3202008-15-20-GEN-2</v>
      </c>
    </row>
    <row r="594" spans="1:7" x14ac:dyDescent="0.3">
      <c r="A594" s="7" t="s">
        <v>1555</v>
      </c>
      <c r="B594">
        <v>3202032</v>
      </c>
      <c r="C594">
        <v>1</v>
      </c>
      <c r="D594">
        <v>11</v>
      </c>
      <c r="E594" t="s">
        <v>1505</v>
      </c>
      <c r="F594">
        <v>2</v>
      </c>
      <c r="G594" t="str">
        <f t="shared" si="9"/>
        <v>DC13-3202032-1-11-GEN-2</v>
      </c>
    </row>
    <row r="595" spans="1:7" x14ac:dyDescent="0.3">
      <c r="A595" s="7" t="s">
        <v>1555</v>
      </c>
      <c r="B595">
        <v>3202032</v>
      </c>
      <c r="C595">
        <v>1</v>
      </c>
      <c r="D595">
        <v>20</v>
      </c>
      <c r="E595" t="s">
        <v>1505</v>
      </c>
      <c r="F595">
        <v>2</v>
      </c>
      <c r="G595" t="str">
        <f t="shared" si="9"/>
        <v>DC13-3202032-1-20-GEN-2</v>
      </c>
    </row>
    <row r="596" spans="1:7" x14ac:dyDescent="0.3">
      <c r="A596" s="7" t="s">
        <v>1555</v>
      </c>
      <c r="B596">
        <v>3202032</v>
      </c>
      <c r="C596">
        <v>1</v>
      </c>
      <c r="D596">
        <v>21</v>
      </c>
      <c r="E596" t="s">
        <v>1505</v>
      </c>
      <c r="F596">
        <v>2</v>
      </c>
      <c r="G596" t="str">
        <f t="shared" si="9"/>
        <v>DC13-3202032-1-21-GEN-2</v>
      </c>
    </row>
    <row r="597" spans="1:7" x14ac:dyDescent="0.3">
      <c r="A597" s="7" t="s">
        <v>1555</v>
      </c>
      <c r="B597">
        <v>3202038</v>
      </c>
      <c r="C597">
        <v>16</v>
      </c>
      <c r="D597">
        <v>11</v>
      </c>
      <c r="E597" t="s">
        <v>1505</v>
      </c>
      <c r="F597">
        <v>2</v>
      </c>
      <c r="G597" t="str">
        <f t="shared" si="9"/>
        <v>DC13-3202038-16-11-GEN-2</v>
      </c>
    </row>
    <row r="598" spans="1:7" x14ac:dyDescent="0.3">
      <c r="A598" s="7" t="s">
        <v>1555</v>
      </c>
      <c r="B598">
        <v>3202052</v>
      </c>
      <c r="C598">
        <v>8</v>
      </c>
      <c r="D598">
        <v>11</v>
      </c>
      <c r="E598" t="s">
        <v>1505</v>
      </c>
      <c r="F598">
        <v>2</v>
      </c>
      <c r="G598" t="str">
        <f t="shared" si="9"/>
        <v>DC13-3202052-8-11-GEN-2</v>
      </c>
    </row>
    <row r="599" spans="1:7" x14ac:dyDescent="0.3">
      <c r="A599" s="7" t="s">
        <v>1555</v>
      </c>
      <c r="B599">
        <v>3202053</v>
      </c>
      <c r="C599">
        <v>27</v>
      </c>
      <c r="D599">
        <v>11</v>
      </c>
      <c r="E599" t="s">
        <v>1505</v>
      </c>
      <c r="F599">
        <v>2</v>
      </c>
      <c r="G599" t="str">
        <f t="shared" si="9"/>
        <v>DC13-3202053-27-11-GEN-2</v>
      </c>
    </row>
    <row r="600" spans="1:7" x14ac:dyDescent="0.3">
      <c r="A600" s="7" t="s">
        <v>1555</v>
      </c>
      <c r="B600">
        <v>3202055</v>
      </c>
      <c r="C600">
        <v>23</v>
      </c>
      <c r="D600">
        <v>11</v>
      </c>
      <c r="E600" t="s">
        <v>1505</v>
      </c>
      <c r="F600">
        <v>2</v>
      </c>
      <c r="G600" t="str">
        <f t="shared" si="9"/>
        <v>DC13-3202055-23-11-GEN-2</v>
      </c>
    </row>
    <row r="601" spans="1:7" x14ac:dyDescent="0.3">
      <c r="A601" s="7" t="s">
        <v>1555</v>
      </c>
      <c r="B601">
        <v>3202056</v>
      </c>
      <c r="C601">
        <v>5</v>
      </c>
      <c r="D601">
        <v>11</v>
      </c>
      <c r="E601" t="s">
        <v>1505</v>
      </c>
      <c r="F601">
        <v>2</v>
      </c>
      <c r="G601" t="str">
        <f t="shared" si="9"/>
        <v>DC13-3202056-5-11-GEN-2</v>
      </c>
    </row>
    <row r="602" spans="1:7" x14ac:dyDescent="0.3">
      <c r="A602" s="7" t="s">
        <v>1555</v>
      </c>
      <c r="B602">
        <v>3202060</v>
      </c>
      <c r="C602" t="s">
        <v>316</v>
      </c>
      <c r="D602">
        <v>11</v>
      </c>
      <c r="E602" t="s">
        <v>1505</v>
      </c>
      <c r="F602">
        <v>2</v>
      </c>
      <c r="G602" t="str">
        <f t="shared" si="9"/>
        <v>DC13-3202060-19_1-11-GEN-2</v>
      </c>
    </row>
    <row r="603" spans="1:7" x14ac:dyDescent="0.3">
      <c r="A603" s="7" t="s">
        <v>1555</v>
      </c>
      <c r="B603">
        <v>3202060</v>
      </c>
      <c r="C603" t="s">
        <v>316</v>
      </c>
      <c r="D603">
        <v>20</v>
      </c>
      <c r="E603" t="s">
        <v>1505</v>
      </c>
      <c r="F603">
        <v>2</v>
      </c>
      <c r="G603" t="str">
        <f t="shared" si="9"/>
        <v>DC13-3202060-19_1-20-GEN-2</v>
      </c>
    </row>
    <row r="604" spans="1:7" x14ac:dyDescent="0.3">
      <c r="A604" s="7" t="s">
        <v>1556</v>
      </c>
      <c r="B604">
        <v>3202008</v>
      </c>
      <c r="C604">
        <v>15</v>
      </c>
      <c r="D604">
        <v>20</v>
      </c>
      <c r="E604" t="s">
        <v>1505</v>
      </c>
      <c r="F604">
        <v>2</v>
      </c>
      <c r="G604" t="str">
        <f t="shared" si="9"/>
        <v>DC14-3202008-15-20-GEN-2</v>
      </c>
    </row>
    <row r="605" spans="1:7" x14ac:dyDescent="0.3">
      <c r="A605" s="7" t="s">
        <v>1556</v>
      </c>
      <c r="B605">
        <v>3202010</v>
      </c>
      <c r="C605">
        <v>24</v>
      </c>
      <c r="D605">
        <v>11</v>
      </c>
      <c r="E605" t="s">
        <v>1505</v>
      </c>
      <c r="F605">
        <v>2</v>
      </c>
      <c r="G605" t="str">
        <f t="shared" si="9"/>
        <v>DC14-3202010-24-11-GEN-2</v>
      </c>
    </row>
    <row r="606" spans="1:7" x14ac:dyDescent="0.3">
      <c r="A606" s="7" t="s">
        <v>1556</v>
      </c>
      <c r="B606">
        <v>3202032</v>
      </c>
      <c r="C606">
        <v>1</v>
      </c>
      <c r="D606">
        <v>11</v>
      </c>
      <c r="E606" t="s">
        <v>1505</v>
      </c>
      <c r="F606">
        <v>2</v>
      </c>
      <c r="G606" t="str">
        <f t="shared" si="9"/>
        <v>DC14-3202032-1-11-GEN-2</v>
      </c>
    </row>
    <row r="607" spans="1:7" x14ac:dyDescent="0.3">
      <c r="A607" s="7" t="s">
        <v>1556</v>
      </c>
      <c r="B607">
        <v>3202032</v>
      </c>
      <c r="C607">
        <v>1</v>
      </c>
      <c r="D607">
        <v>21</v>
      </c>
      <c r="E607" t="s">
        <v>1505</v>
      </c>
      <c r="F607">
        <v>2</v>
      </c>
      <c r="G607" t="str">
        <f t="shared" si="9"/>
        <v>DC14-3202032-1-21-GEN-2</v>
      </c>
    </row>
    <row r="608" spans="1:7" x14ac:dyDescent="0.3">
      <c r="A608" s="7" t="s">
        <v>1556</v>
      </c>
      <c r="B608">
        <v>3202053</v>
      </c>
      <c r="C608">
        <v>27</v>
      </c>
      <c r="D608">
        <v>11</v>
      </c>
      <c r="E608" t="s">
        <v>1505</v>
      </c>
      <c r="F608">
        <v>2</v>
      </c>
      <c r="G608" t="str">
        <f t="shared" si="9"/>
        <v>DC14-3202053-27-11-GEN-2</v>
      </c>
    </row>
    <row r="609" spans="1:7" x14ac:dyDescent="0.3">
      <c r="A609" s="7" t="s">
        <v>1556</v>
      </c>
      <c r="B609">
        <v>3202056</v>
      </c>
      <c r="C609">
        <v>5</v>
      </c>
      <c r="D609">
        <v>20</v>
      </c>
      <c r="E609" t="s">
        <v>1505</v>
      </c>
      <c r="F609">
        <v>2</v>
      </c>
      <c r="G609" t="str">
        <f t="shared" si="9"/>
        <v>DC14-3202056-5-20-GEN-2</v>
      </c>
    </row>
    <row r="610" spans="1:7" x14ac:dyDescent="0.3">
      <c r="A610" s="7" t="s">
        <v>1556</v>
      </c>
      <c r="B610">
        <v>3202060</v>
      </c>
      <c r="C610" t="s">
        <v>316</v>
      </c>
      <c r="D610">
        <v>11</v>
      </c>
      <c r="E610" t="s">
        <v>1505</v>
      </c>
      <c r="F610">
        <v>2</v>
      </c>
      <c r="G610" t="str">
        <f t="shared" si="9"/>
        <v>DC14-3202060-19_1-11-GEN-2</v>
      </c>
    </row>
    <row r="611" spans="1:7" x14ac:dyDescent="0.3">
      <c r="A611" s="7" t="s">
        <v>1557</v>
      </c>
      <c r="B611">
        <v>3202008</v>
      </c>
      <c r="C611">
        <v>15</v>
      </c>
      <c r="D611">
        <v>11</v>
      </c>
      <c r="E611" t="s">
        <v>1505</v>
      </c>
      <c r="F611">
        <v>2</v>
      </c>
      <c r="G611" t="str">
        <f t="shared" si="9"/>
        <v>DC15-3202008-15-11-GEN-2</v>
      </c>
    </row>
    <row r="612" spans="1:7" x14ac:dyDescent="0.3">
      <c r="A612" s="7" t="s">
        <v>1557</v>
      </c>
      <c r="B612">
        <v>3202008</v>
      </c>
      <c r="C612">
        <v>9</v>
      </c>
      <c r="D612">
        <v>11</v>
      </c>
      <c r="E612" t="s">
        <v>1505</v>
      </c>
      <c r="F612">
        <v>2</v>
      </c>
      <c r="G612" t="str">
        <f t="shared" si="9"/>
        <v>DC15-3202008-9-11-GEN-2</v>
      </c>
    </row>
    <row r="613" spans="1:7" x14ac:dyDescent="0.3">
      <c r="A613" s="7" t="s">
        <v>1557</v>
      </c>
      <c r="B613">
        <v>3202008</v>
      </c>
      <c r="C613">
        <v>9</v>
      </c>
      <c r="D613">
        <v>21</v>
      </c>
      <c r="E613" t="s">
        <v>1505</v>
      </c>
      <c r="F613">
        <v>2</v>
      </c>
      <c r="G613" t="str">
        <f t="shared" si="9"/>
        <v>DC15-3202008-9-21-GEN-2</v>
      </c>
    </row>
    <row r="614" spans="1:7" x14ac:dyDescent="0.3">
      <c r="A614" s="7" t="s">
        <v>1557</v>
      </c>
      <c r="B614">
        <v>3202010</v>
      </c>
      <c r="C614">
        <v>24</v>
      </c>
      <c r="D614">
        <v>11</v>
      </c>
      <c r="E614" t="s">
        <v>1505</v>
      </c>
      <c r="F614">
        <v>2</v>
      </c>
      <c r="G614" t="str">
        <f t="shared" si="9"/>
        <v>DC15-3202010-24-11-GEN-2</v>
      </c>
    </row>
    <row r="615" spans="1:7" x14ac:dyDescent="0.3">
      <c r="A615" s="7" t="s">
        <v>1557</v>
      </c>
      <c r="B615">
        <v>3202032</v>
      </c>
      <c r="C615">
        <v>1</v>
      </c>
      <c r="D615">
        <v>11</v>
      </c>
      <c r="E615" t="s">
        <v>1505</v>
      </c>
      <c r="F615">
        <v>2</v>
      </c>
      <c r="G615" t="str">
        <f t="shared" si="9"/>
        <v>DC15-3202032-1-11-GEN-2</v>
      </c>
    </row>
    <row r="616" spans="1:7" x14ac:dyDescent="0.3">
      <c r="A616" s="7" t="s">
        <v>1557</v>
      </c>
      <c r="B616">
        <v>3202032</v>
      </c>
      <c r="C616">
        <v>1</v>
      </c>
      <c r="D616">
        <v>20</v>
      </c>
      <c r="E616" t="s">
        <v>1505</v>
      </c>
      <c r="F616">
        <v>2</v>
      </c>
      <c r="G616" t="str">
        <f t="shared" si="9"/>
        <v>DC15-3202032-1-20-GEN-2</v>
      </c>
    </row>
    <row r="617" spans="1:7" x14ac:dyDescent="0.3">
      <c r="A617" s="7" t="s">
        <v>1557</v>
      </c>
      <c r="B617">
        <v>3202032</v>
      </c>
      <c r="C617">
        <v>1</v>
      </c>
      <c r="D617">
        <v>21</v>
      </c>
      <c r="E617" t="s">
        <v>1505</v>
      </c>
      <c r="F617">
        <v>2</v>
      </c>
      <c r="G617" t="str">
        <f t="shared" si="9"/>
        <v>DC15-3202032-1-21-GEN-2</v>
      </c>
    </row>
    <row r="618" spans="1:7" x14ac:dyDescent="0.3">
      <c r="A618" s="7" t="s">
        <v>1557</v>
      </c>
      <c r="B618">
        <v>3202038</v>
      </c>
      <c r="C618">
        <v>16</v>
      </c>
      <c r="D618">
        <v>11</v>
      </c>
      <c r="E618" t="s">
        <v>1505</v>
      </c>
      <c r="F618">
        <v>2</v>
      </c>
      <c r="G618" t="str">
        <f t="shared" si="9"/>
        <v>DC15-3202038-16-11-GEN-2</v>
      </c>
    </row>
    <row r="619" spans="1:7" x14ac:dyDescent="0.3">
      <c r="A619" s="7" t="s">
        <v>1557</v>
      </c>
      <c r="B619">
        <v>3202052</v>
      </c>
      <c r="C619">
        <v>8</v>
      </c>
      <c r="D619">
        <v>11</v>
      </c>
      <c r="E619" t="s">
        <v>1505</v>
      </c>
      <c r="F619">
        <v>2</v>
      </c>
      <c r="G619" t="str">
        <f t="shared" si="9"/>
        <v>DC15-3202052-8-11-GEN-2</v>
      </c>
    </row>
    <row r="620" spans="1:7" x14ac:dyDescent="0.3">
      <c r="A620" s="7" t="s">
        <v>1557</v>
      </c>
      <c r="B620">
        <v>3202052</v>
      </c>
      <c r="C620">
        <v>8</v>
      </c>
      <c r="D620">
        <v>21</v>
      </c>
      <c r="E620" t="s">
        <v>1505</v>
      </c>
      <c r="F620">
        <v>2</v>
      </c>
      <c r="G620" t="str">
        <f t="shared" si="9"/>
        <v>DC15-3202052-8-21-GEN-2</v>
      </c>
    </row>
    <row r="621" spans="1:7" x14ac:dyDescent="0.3">
      <c r="A621" s="7" t="s">
        <v>1557</v>
      </c>
      <c r="B621">
        <v>3202056</v>
      </c>
      <c r="C621">
        <v>5</v>
      </c>
      <c r="D621">
        <v>11</v>
      </c>
      <c r="E621" t="s">
        <v>1505</v>
      </c>
      <c r="F621">
        <v>2</v>
      </c>
      <c r="G621" t="str">
        <f t="shared" si="9"/>
        <v>DC15-3202056-5-11-GEN-2</v>
      </c>
    </row>
    <row r="622" spans="1:7" x14ac:dyDescent="0.3">
      <c r="A622" s="7" t="s">
        <v>1557</v>
      </c>
      <c r="B622">
        <v>3202060</v>
      </c>
      <c r="C622" t="s">
        <v>316</v>
      </c>
      <c r="D622">
        <v>11</v>
      </c>
      <c r="E622" t="s">
        <v>1505</v>
      </c>
      <c r="F622">
        <v>2</v>
      </c>
      <c r="G622" t="str">
        <f t="shared" si="9"/>
        <v>DC15-3202060-19_1-11-GEN-2</v>
      </c>
    </row>
    <row r="623" spans="1:7" x14ac:dyDescent="0.3">
      <c r="A623" s="7" t="s">
        <v>1557</v>
      </c>
      <c r="B623">
        <v>3202060</v>
      </c>
      <c r="C623" t="s">
        <v>316</v>
      </c>
      <c r="D623">
        <v>20</v>
      </c>
      <c r="E623" t="s">
        <v>1505</v>
      </c>
      <c r="F623">
        <v>2</v>
      </c>
      <c r="G623" t="str">
        <f t="shared" si="9"/>
        <v>DC15-3202060-19_1-20-GEN-2</v>
      </c>
    </row>
    <row r="624" spans="1:7" x14ac:dyDescent="0.3">
      <c r="A624" s="7" t="s">
        <v>1557</v>
      </c>
      <c r="B624">
        <v>3202060</v>
      </c>
      <c r="C624" t="s">
        <v>316</v>
      </c>
      <c r="D624">
        <v>21</v>
      </c>
      <c r="E624" t="s">
        <v>1505</v>
      </c>
      <c r="F624">
        <v>2</v>
      </c>
      <c r="G624" t="str">
        <f t="shared" si="9"/>
        <v>DC15-3202060-19_1-21-GEN-2</v>
      </c>
    </row>
    <row r="625" spans="1:7" x14ac:dyDescent="0.3">
      <c r="A625" s="7" t="s">
        <v>1558</v>
      </c>
      <c r="B625">
        <v>3202008</v>
      </c>
      <c r="C625">
        <v>10</v>
      </c>
      <c r="D625">
        <v>11</v>
      </c>
      <c r="E625" t="s">
        <v>1505</v>
      </c>
      <c r="F625">
        <v>2</v>
      </c>
      <c r="G625" t="str">
        <f t="shared" si="9"/>
        <v>DM00-3202008-10-11-GEN-2</v>
      </c>
    </row>
    <row r="626" spans="1:7" x14ac:dyDescent="0.3">
      <c r="A626" s="7" t="s">
        <v>1558</v>
      </c>
      <c r="B626">
        <v>3202008</v>
      </c>
      <c r="C626">
        <v>10</v>
      </c>
      <c r="D626">
        <v>20</v>
      </c>
      <c r="E626" t="s">
        <v>1505</v>
      </c>
      <c r="F626">
        <v>2</v>
      </c>
      <c r="G626" t="str">
        <f t="shared" si="9"/>
        <v>DM00-3202008-10-20-GEN-2</v>
      </c>
    </row>
    <row r="627" spans="1:7" x14ac:dyDescent="0.3">
      <c r="A627" s="7" t="s">
        <v>1558</v>
      </c>
      <c r="B627">
        <v>3202008</v>
      </c>
      <c r="C627">
        <v>11</v>
      </c>
      <c r="D627">
        <v>11</v>
      </c>
      <c r="E627" t="s">
        <v>1505</v>
      </c>
      <c r="F627">
        <v>2</v>
      </c>
      <c r="G627" t="str">
        <f t="shared" si="9"/>
        <v>DM00-3202008-11-11-GEN-2</v>
      </c>
    </row>
    <row r="628" spans="1:7" x14ac:dyDescent="0.3">
      <c r="A628" s="7" t="s">
        <v>1558</v>
      </c>
      <c r="B628">
        <v>3202008</v>
      </c>
      <c r="C628">
        <v>12</v>
      </c>
      <c r="D628">
        <v>11</v>
      </c>
      <c r="E628" t="s">
        <v>1505</v>
      </c>
      <c r="F628">
        <v>2</v>
      </c>
      <c r="G628" t="str">
        <f t="shared" si="9"/>
        <v>DM00-3202008-12-11-GEN-2</v>
      </c>
    </row>
    <row r="629" spans="1:7" x14ac:dyDescent="0.3">
      <c r="A629" s="7" t="s">
        <v>1558</v>
      </c>
      <c r="B629">
        <v>3202008</v>
      </c>
      <c r="C629">
        <v>13</v>
      </c>
      <c r="D629">
        <v>11</v>
      </c>
      <c r="E629" t="s">
        <v>1505</v>
      </c>
      <c r="F629">
        <v>2</v>
      </c>
      <c r="G629" t="str">
        <f t="shared" si="9"/>
        <v>DM00-3202008-13-11-GEN-2</v>
      </c>
    </row>
    <row r="630" spans="1:7" x14ac:dyDescent="0.3">
      <c r="A630" s="7" t="s">
        <v>1558</v>
      </c>
      <c r="B630">
        <v>3202008</v>
      </c>
      <c r="C630">
        <v>15</v>
      </c>
      <c r="D630">
        <v>11</v>
      </c>
      <c r="E630" t="s">
        <v>1505</v>
      </c>
      <c r="F630">
        <v>2</v>
      </c>
      <c r="G630" t="str">
        <f t="shared" si="9"/>
        <v>DM00-3202008-15-11-GEN-2</v>
      </c>
    </row>
    <row r="631" spans="1:7" x14ac:dyDescent="0.3">
      <c r="A631" s="7" t="s">
        <v>1558</v>
      </c>
      <c r="B631">
        <v>3202008</v>
      </c>
      <c r="C631">
        <v>15</v>
      </c>
      <c r="D631">
        <v>20</v>
      </c>
      <c r="E631" t="s">
        <v>1505</v>
      </c>
      <c r="F631">
        <v>2</v>
      </c>
      <c r="G631" t="str">
        <f t="shared" si="9"/>
        <v>DM00-3202008-15-20-GEN-2</v>
      </c>
    </row>
    <row r="632" spans="1:7" x14ac:dyDescent="0.3">
      <c r="A632" s="7" t="s">
        <v>1558</v>
      </c>
      <c r="B632">
        <v>3202008</v>
      </c>
      <c r="C632">
        <v>15</v>
      </c>
      <c r="D632">
        <v>21</v>
      </c>
      <c r="E632" t="s">
        <v>1505</v>
      </c>
      <c r="F632">
        <v>2</v>
      </c>
      <c r="G632" t="str">
        <f t="shared" si="9"/>
        <v>DM00-3202008-15-21-GEN-2</v>
      </c>
    </row>
    <row r="633" spans="1:7" x14ac:dyDescent="0.3">
      <c r="A633" s="7" t="s">
        <v>1558</v>
      </c>
      <c r="B633">
        <v>3202032</v>
      </c>
      <c r="C633">
        <v>1</v>
      </c>
      <c r="D633">
        <v>11</v>
      </c>
      <c r="E633" t="s">
        <v>1505</v>
      </c>
      <c r="F633">
        <v>2</v>
      </c>
      <c r="G633" t="str">
        <f t="shared" si="9"/>
        <v>DM00-3202032-1-11-GEN-2</v>
      </c>
    </row>
    <row r="634" spans="1:7" x14ac:dyDescent="0.3">
      <c r="A634" s="7" t="s">
        <v>1558</v>
      </c>
      <c r="B634">
        <v>3202032</v>
      </c>
      <c r="C634">
        <v>1</v>
      </c>
      <c r="D634">
        <v>20</v>
      </c>
      <c r="E634" t="s">
        <v>1505</v>
      </c>
      <c r="F634">
        <v>2</v>
      </c>
      <c r="G634" t="str">
        <f t="shared" si="9"/>
        <v>DM00-3202032-1-20-GEN-2</v>
      </c>
    </row>
    <row r="635" spans="1:7" x14ac:dyDescent="0.3">
      <c r="A635" s="7" t="s">
        <v>1558</v>
      </c>
      <c r="B635">
        <v>3202032</v>
      </c>
      <c r="C635">
        <v>1</v>
      </c>
      <c r="D635">
        <v>21</v>
      </c>
      <c r="E635" t="s">
        <v>1505</v>
      </c>
      <c r="F635">
        <v>2</v>
      </c>
      <c r="G635" t="str">
        <f t="shared" si="9"/>
        <v>DM00-3202032-1-21-GEN-2</v>
      </c>
    </row>
    <row r="636" spans="1:7" x14ac:dyDescent="0.3">
      <c r="A636" s="7" t="s">
        <v>1558</v>
      </c>
      <c r="B636">
        <v>3202052</v>
      </c>
      <c r="C636">
        <v>8</v>
      </c>
      <c r="D636">
        <v>11</v>
      </c>
      <c r="E636" t="s">
        <v>1505</v>
      </c>
      <c r="F636">
        <v>2</v>
      </c>
      <c r="G636" t="str">
        <f t="shared" si="9"/>
        <v>DM00-3202052-8-11-GEN-2</v>
      </c>
    </row>
    <row r="637" spans="1:7" x14ac:dyDescent="0.3">
      <c r="A637" s="7" t="s">
        <v>1558</v>
      </c>
      <c r="B637">
        <v>3202052</v>
      </c>
      <c r="C637">
        <v>8</v>
      </c>
      <c r="D637">
        <v>20</v>
      </c>
      <c r="E637" t="s">
        <v>1505</v>
      </c>
      <c r="F637">
        <v>2</v>
      </c>
      <c r="G637" t="str">
        <f t="shared" si="9"/>
        <v>DM00-3202052-8-20-GEN-2</v>
      </c>
    </row>
    <row r="638" spans="1:7" x14ac:dyDescent="0.3">
      <c r="A638" s="7" t="s">
        <v>1558</v>
      </c>
      <c r="B638">
        <v>3202052</v>
      </c>
      <c r="C638">
        <v>8</v>
      </c>
      <c r="D638">
        <v>21</v>
      </c>
      <c r="E638" t="s">
        <v>1505</v>
      </c>
      <c r="F638">
        <v>2</v>
      </c>
      <c r="G638" t="str">
        <f t="shared" si="9"/>
        <v>DM00-3202052-8-21-GEN-2</v>
      </c>
    </row>
    <row r="639" spans="1:7" x14ac:dyDescent="0.3">
      <c r="A639" s="7" t="s">
        <v>1558</v>
      </c>
      <c r="B639">
        <v>3202056</v>
      </c>
      <c r="C639">
        <v>5</v>
      </c>
      <c r="D639">
        <v>20</v>
      </c>
      <c r="E639" t="s">
        <v>1505</v>
      </c>
      <c r="F639">
        <v>2</v>
      </c>
      <c r="G639" t="str">
        <f t="shared" si="9"/>
        <v>DM00-3202056-5-20-GEN-2</v>
      </c>
    </row>
    <row r="640" spans="1:7" x14ac:dyDescent="0.3">
      <c r="A640" s="7" t="s">
        <v>1558</v>
      </c>
      <c r="B640">
        <v>3202056</v>
      </c>
      <c r="C640">
        <v>5</v>
      </c>
      <c r="D640">
        <v>21</v>
      </c>
      <c r="E640" t="s">
        <v>1505</v>
      </c>
      <c r="F640">
        <v>2</v>
      </c>
      <c r="G640" t="str">
        <f t="shared" si="9"/>
        <v>DM00-3202056-5-21-GEN-2</v>
      </c>
    </row>
    <row r="641" spans="1:7" x14ac:dyDescent="0.3">
      <c r="A641" s="7" t="s">
        <v>1558</v>
      </c>
      <c r="B641">
        <v>3202060</v>
      </c>
      <c r="C641" t="s">
        <v>314</v>
      </c>
      <c r="D641">
        <v>11</v>
      </c>
      <c r="E641" t="s">
        <v>1505</v>
      </c>
      <c r="F641">
        <v>2</v>
      </c>
      <c r="G641" t="str">
        <f t="shared" si="9"/>
        <v>DM00-3202060-18_1-11-GEN-2</v>
      </c>
    </row>
    <row r="642" spans="1:7" x14ac:dyDescent="0.3">
      <c r="A642" s="7" t="s">
        <v>1559</v>
      </c>
      <c r="B642">
        <v>3202008</v>
      </c>
      <c r="C642">
        <v>10</v>
      </c>
      <c r="D642">
        <v>11</v>
      </c>
      <c r="E642" t="s">
        <v>1505</v>
      </c>
      <c r="F642">
        <v>2</v>
      </c>
      <c r="G642" t="str">
        <f t="shared" si="9"/>
        <v>DM01-3202008-10-11-GEN-2</v>
      </c>
    </row>
    <row r="643" spans="1:7" x14ac:dyDescent="0.3">
      <c r="A643" s="7" t="s">
        <v>1559</v>
      </c>
      <c r="B643">
        <v>3202008</v>
      </c>
      <c r="C643">
        <v>10</v>
      </c>
      <c r="D643">
        <v>20</v>
      </c>
      <c r="E643" t="s">
        <v>1505</v>
      </c>
      <c r="F643">
        <v>2</v>
      </c>
      <c r="G643" t="str">
        <f t="shared" ref="G643:G706" si="10">+A643&amp;"-"&amp;B643&amp;"-"&amp;C643&amp;"-"&amp;D643&amp;"-"&amp;E643&amp;"-"&amp;F643</f>
        <v>DM01-3202008-10-20-GEN-2</v>
      </c>
    </row>
    <row r="644" spans="1:7" x14ac:dyDescent="0.3">
      <c r="A644" s="7" t="s">
        <v>1559</v>
      </c>
      <c r="B644">
        <v>3202008</v>
      </c>
      <c r="C644">
        <v>10</v>
      </c>
      <c r="D644">
        <v>21</v>
      </c>
      <c r="E644" t="s">
        <v>1505</v>
      </c>
      <c r="F644">
        <v>2</v>
      </c>
      <c r="G644" t="str">
        <f t="shared" si="10"/>
        <v>DM01-3202008-10-21-GEN-2</v>
      </c>
    </row>
    <row r="645" spans="1:7" x14ac:dyDescent="0.3">
      <c r="A645" s="7" t="s">
        <v>1559</v>
      </c>
      <c r="B645">
        <v>3202008</v>
      </c>
      <c r="C645">
        <v>15</v>
      </c>
      <c r="D645">
        <v>11</v>
      </c>
      <c r="E645" t="s">
        <v>1505</v>
      </c>
      <c r="F645">
        <v>2</v>
      </c>
      <c r="G645" t="str">
        <f t="shared" si="10"/>
        <v>DM01-3202008-15-11-GEN-2</v>
      </c>
    </row>
    <row r="646" spans="1:7" x14ac:dyDescent="0.3">
      <c r="A646" s="7" t="s">
        <v>1559</v>
      </c>
      <c r="B646">
        <v>3202008</v>
      </c>
      <c r="C646">
        <v>15</v>
      </c>
      <c r="D646">
        <v>21</v>
      </c>
      <c r="E646" t="s">
        <v>1505</v>
      </c>
      <c r="F646">
        <v>2</v>
      </c>
      <c r="G646" t="str">
        <f t="shared" si="10"/>
        <v>DM01-3202008-15-21-GEN-2</v>
      </c>
    </row>
    <row r="647" spans="1:7" x14ac:dyDescent="0.3">
      <c r="A647" s="7" t="s">
        <v>1559</v>
      </c>
      <c r="B647">
        <v>3202032</v>
      </c>
      <c r="C647">
        <v>1</v>
      </c>
      <c r="D647">
        <v>11</v>
      </c>
      <c r="E647" t="s">
        <v>1505</v>
      </c>
      <c r="F647">
        <v>2</v>
      </c>
      <c r="G647" t="str">
        <f t="shared" si="10"/>
        <v>DM01-3202032-1-11-GEN-2</v>
      </c>
    </row>
    <row r="648" spans="1:7" x14ac:dyDescent="0.3">
      <c r="A648" s="7" t="s">
        <v>1559</v>
      </c>
      <c r="B648">
        <v>3202032</v>
      </c>
      <c r="C648">
        <v>1</v>
      </c>
      <c r="D648">
        <v>20</v>
      </c>
      <c r="E648" t="s">
        <v>1505</v>
      </c>
      <c r="F648">
        <v>2</v>
      </c>
      <c r="G648" t="str">
        <f t="shared" si="10"/>
        <v>DM01-3202032-1-20-GEN-2</v>
      </c>
    </row>
    <row r="649" spans="1:7" x14ac:dyDescent="0.3">
      <c r="A649" s="7" t="s">
        <v>1559</v>
      </c>
      <c r="B649">
        <v>3202032</v>
      </c>
      <c r="C649">
        <v>1</v>
      </c>
      <c r="D649">
        <v>21</v>
      </c>
      <c r="E649" t="s">
        <v>1505</v>
      </c>
      <c r="F649">
        <v>2</v>
      </c>
      <c r="G649" t="str">
        <f t="shared" si="10"/>
        <v>DM01-3202032-1-21-GEN-2</v>
      </c>
    </row>
    <row r="650" spans="1:7" x14ac:dyDescent="0.3">
      <c r="A650" s="7" t="s">
        <v>1559</v>
      </c>
      <c r="B650">
        <v>3202053</v>
      </c>
      <c r="C650">
        <v>27</v>
      </c>
      <c r="D650">
        <v>21</v>
      </c>
      <c r="E650" t="s">
        <v>1505</v>
      </c>
      <c r="F650">
        <v>2</v>
      </c>
      <c r="G650" t="str">
        <f t="shared" si="10"/>
        <v>DM01-3202053-27-21-GEN-2</v>
      </c>
    </row>
    <row r="651" spans="1:7" x14ac:dyDescent="0.3">
      <c r="A651" s="7" t="s">
        <v>1559</v>
      </c>
      <c r="B651">
        <v>3202055</v>
      </c>
      <c r="C651">
        <v>23</v>
      </c>
      <c r="D651">
        <v>11</v>
      </c>
      <c r="E651" t="s">
        <v>1505</v>
      </c>
      <c r="F651">
        <v>2</v>
      </c>
      <c r="G651" t="str">
        <f t="shared" si="10"/>
        <v>DM01-3202055-23-11-GEN-2</v>
      </c>
    </row>
    <row r="652" spans="1:7" x14ac:dyDescent="0.3">
      <c r="A652" s="7" t="s">
        <v>1559</v>
      </c>
      <c r="B652">
        <v>3202056</v>
      </c>
      <c r="C652">
        <v>5</v>
      </c>
      <c r="D652">
        <v>21</v>
      </c>
      <c r="E652" t="s">
        <v>1505</v>
      </c>
      <c r="F652">
        <v>2</v>
      </c>
      <c r="G652" t="str">
        <f t="shared" si="10"/>
        <v>DM01-3202056-5-21-GEN-2</v>
      </c>
    </row>
    <row r="653" spans="1:7" x14ac:dyDescent="0.3">
      <c r="A653" s="7" t="s">
        <v>1559</v>
      </c>
      <c r="B653">
        <v>3202060</v>
      </c>
      <c r="C653" t="s">
        <v>320</v>
      </c>
      <c r="D653">
        <v>11</v>
      </c>
      <c r="E653" t="s">
        <v>1505</v>
      </c>
      <c r="F653">
        <v>2</v>
      </c>
      <c r="G653" t="str">
        <f t="shared" si="10"/>
        <v>DM01-3202060-19_2-11-GEN-2</v>
      </c>
    </row>
    <row r="654" spans="1:7" x14ac:dyDescent="0.3">
      <c r="A654" s="7" t="s">
        <v>1559</v>
      </c>
      <c r="B654">
        <v>3202060</v>
      </c>
      <c r="C654" t="s">
        <v>320</v>
      </c>
      <c r="D654">
        <v>21</v>
      </c>
      <c r="E654" t="s">
        <v>1505</v>
      </c>
      <c r="F654">
        <v>2</v>
      </c>
      <c r="G654" t="str">
        <f t="shared" si="10"/>
        <v>DM01-3202060-19_2-21-GEN-2</v>
      </c>
    </row>
    <row r="655" spans="1:7" x14ac:dyDescent="0.3">
      <c r="A655" s="7" t="s">
        <v>1560</v>
      </c>
      <c r="B655">
        <v>3202008</v>
      </c>
      <c r="C655">
        <v>10</v>
      </c>
      <c r="D655">
        <v>11</v>
      </c>
      <c r="E655" t="s">
        <v>1505</v>
      </c>
      <c r="F655">
        <v>2</v>
      </c>
      <c r="G655" t="str">
        <f t="shared" si="10"/>
        <v>DM02-3202008-10-11-GEN-2</v>
      </c>
    </row>
    <row r="656" spans="1:7" x14ac:dyDescent="0.3">
      <c r="A656" s="7" t="s">
        <v>1560</v>
      </c>
      <c r="B656">
        <v>3202008</v>
      </c>
      <c r="C656">
        <v>10</v>
      </c>
      <c r="D656">
        <v>20</v>
      </c>
      <c r="E656" t="s">
        <v>1505</v>
      </c>
      <c r="F656">
        <v>2</v>
      </c>
      <c r="G656" t="str">
        <f t="shared" si="10"/>
        <v>DM02-3202008-10-20-GEN-2</v>
      </c>
    </row>
    <row r="657" spans="1:7" x14ac:dyDescent="0.3">
      <c r="A657" s="7" t="s">
        <v>1560</v>
      </c>
      <c r="B657">
        <v>3202008</v>
      </c>
      <c r="C657">
        <v>10</v>
      </c>
      <c r="D657">
        <v>21</v>
      </c>
      <c r="E657" t="s">
        <v>1505</v>
      </c>
      <c r="F657">
        <v>2</v>
      </c>
      <c r="G657" t="str">
        <f t="shared" si="10"/>
        <v>DM02-3202008-10-21-GEN-2</v>
      </c>
    </row>
    <row r="658" spans="1:7" x14ac:dyDescent="0.3">
      <c r="A658" s="7" t="s">
        <v>1560</v>
      </c>
      <c r="B658">
        <v>3202008</v>
      </c>
      <c r="C658">
        <v>15</v>
      </c>
      <c r="D658">
        <v>21</v>
      </c>
      <c r="E658" t="s">
        <v>1505</v>
      </c>
      <c r="F658">
        <v>2</v>
      </c>
      <c r="G658" t="str">
        <f t="shared" si="10"/>
        <v>DM02-3202008-15-21-GEN-2</v>
      </c>
    </row>
    <row r="659" spans="1:7" x14ac:dyDescent="0.3">
      <c r="A659" s="7" t="s">
        <v>1560</v>
      </c>
      <c r="B659">
        <v>3202008</v>
      </c>
      <c r="C659">
        <v>9</v>
      </c>
      <c r="D659">
        <v>20</v>
      </c>
      <c r="E659" t="s">
        <v>1505</v>
      </c>
      <c r="F659">
        <v>2</v>
      </c>
      <c r="G659" t="str">
        <f t="shared" si="10"/>
        <v>DM02-3202008-9-20-GEN-2</v>
      </c>
    </row>
    <row r="660" spans="1:7" x14ac:dyDescent="0.3">
      <c r="A660" s="7" t="s">
        <v>1560</v>
      </c>
      <c r="B660">
        <v>3202008</v>
      </c>
      <c r="C660">
        <v>9</v>
      </c>
      <c r="D660">
        <v>21</v>
      </c>
      <c r="E660" t="s">
        <v>1505</v>
      </c>
      <c r="F660">
        <v>2</v>
      </c>
      <c r="G660" t="str">
        <f t="shared" si="10"/>
        <v>DM02-3202008-9-21-GEN-2</v>
      </c>
    </row>
    <row r="661" spans="1:7" x14ac:dyDescent="0.3">
      <c r="A661" s="7" t="s">
        <v>1560</v>
      </c>
      <c r="B661">
        <v>3202010</v>
      </c>
      <c r="C661">
        <v>25</v>
      </c>
      <c r="D661">
        <v>11</v>
      </c>
      <c r="E661" t="s">
        <v>1505</v>
      </c>
      <c r="F661">
        <v>2</v>
      </c>
      <c r="G661" t="str">
        <f t="shared" si="10"/>
        <v>DM02-3202010-25-11-GEN-2</v>
      </c>
    </row>
    <row r="662" spans="1:7" x14ac:dyDescent="0.3">
      <c r="A662" s="7" t="s">
        <v>1560</v>
      </c>
      <c r="B662">
        <v>3202010</v>
      </c>
      <c r="C662">
        <v>25</v>
      </c>
      <c r="D662">
        <v>20</v>
      </c>
      <c r="E662" t="s">
        <v>1505</v>
      </c>
      <c r="F662">
        <v>2</v>
      </c>
      <c r="G662" t="str">
        <f t="shared" si="10"/>
        <v>DM02-3202010-25-20-GEN-2</v>
      </c>
    </row>
    <row r="663" spans="1:7" x14ac:dyDescent="0.3">
      <c r="A663" s="7" t="s">
        <v>1560</v>
      </c>
      <c r="B663">
        <v>3202010</v>
      </c>
      <c r="C663">
        <v>25</v>
      </c>
      <c r="D663">
        <v>21</v>
      </c>
      <c r="E663" t="s">
        <v>1505</v>
      </c>
      <c r="F663">
        <v>2</v>
      </c>
      <c r="G663" t="str">
        <f t="shared" si="10"/>
        <v>DM02-3202010-25-21-GEN-2</v>
      </c>
    </row>
    <row r="664" spans="1:7" x14ac:dyDescent="0.3">
      <c r="A664" s="7" t="s">
        <v>1560</v>
      </c>
      <c r="B664">
        <v>3202032</v>
      </c>
      <c r="C664">
        <v>1</v>
      </c>
      <c r="D664">
        <v>11</v>
      </c>
      <c r="E664" t="s">
        <v>1505</v>
      </c>
      <c r="F664">
        <v>2</v>
      </c>
      <c r="G664" t="str">
        <f t="shared" si="10"/>
        <v>DM02-3202032-1-11-GEN-2</v>
      </c>
    </row>
    <row r="665" spans="1:7" x14ac:dyDescent="0.3">
      <c r="A665" s="7" t="s">
        <v>1560</v>
      </c>
      <c r="B665">
        <v>3202032</v>
      </c>
      <c r="C665">
        <v>1</v>
      </c>
      <c r="D665">
        <v>20</v>
      </c>
      <c r="E665" t="s">
        <v>1505</v>
      </c>
      <c r="F665">
        <v>2</v>
      </c>
      <c r="G665" t="str">
        <f t="shared" si="10"/>
        <v>DM02-3202032-1-20-GEN-2</v>
      </c>
    </row>
    <row r="666" spans="1:7" x14ac:dyDescent="0.3">
      <c r="A666" s="7" t="s">
        <v>1560</v>
      </c>
      <c r="B666">
        <v>3202032</v>
      </c>
      <c r="C666">
        <v>1</v>
      </c>
      <c r="D666">
        <v>21</v>
      </c>
      <c r="E666" t="s">
        <v>1505</v>
      </c>
      <c r="F666">
        <v>2</v>
      </c>
      <c r="G666" t="str">
        <f t="shared" si="10"/>
        <v>DM02-3202032-1-21-GEN-2</v>
      </c>
    </row>
    <row r="667" spans="1:7" x14ac:dyDescent="0.3">
      <c r="A667" s="7" t="s">
        <v>1560</v>
      </c>
      <c r="B667">
        <v>3202056</v>
      </c>
      <c r="C667">
        <v>5</v>
      </c>
      <c r="D667">
        <v>11</v>
      </c>
      <c r="E667" t="s">
        <v>1505</v>
      </c>
      <c r="F667">
        <v>2</v>
      </c>
      <c r="G667" t="str">
        <f t="shared" si="10"/>
        <v>DM02-3202056-5-11-GEN-2</v>
      </c>
    </row>
    <row r="668" spans="1:7" x14ac:dyDescent="0.3">
      <c r="A668" s="7" t="s">
        <v>1560</v>
      </c>
      <c r="B668">
        <v>3202056</v>
      </c>
      <c r="C668">
        <v>5</v>
      </c>
      <c r="D668">
        <v>20</v>
      </c>
      <c r="E668" t="s">
        <v>1505</v>
      </c>
      <c r="F668">
        <v>2</v>
      </c>
      <c r="G668" t="str">
        <f t="shared" si="10"/>
        <v>DM02-3202056-5-20-GEN-2</v>
      </c>
    </row>
    <row r="669" spans="1:7" x14ac:dyDescent="0.3">
      <c r="A669" s="7" t="s">
        <v>1560</v>
      </c>
      <c r="B669">
        <v>3202056</v>
      </c>
      <c r="C669">
        <v>5</v>
      </c>
      <c r="D669">
        <v>21</v>
      </c>
      <c r="E669" t="s">
        <v>1505</v>
      </c>
      <c r="F669">
        <v>2</v>
      </c>
      <c r="G669" t="str">
        <f t="shared" si="10"/>
        <v>DM02-3202056-5-21-GEN-2</v>
      </c>
    </row>
    <row r="670" spans="1:7" x14ac:dyDescent="0.3">
      <c r="A670" s="7" t="s">
        <v>1560</v>
      </c>
      <c r="B670">
        <v>3202060</v>
      </c>
      <c r="C670" t="s">
        <v>314</v>
      </c>
      <c r="D670">
        <v>11</v>
      </c>
      <c r="E670" t="s">
        <v>1505</v>
      </c>
      <c r="F670">
        <v>2</v>
      </c>
      <c r="G670" t="str">
        <f t="shared" si="10"/>
        <v>DM02-3202060-18_1-11-GEN-2</v>
      </c>
    </row>
    <row r="671" spans="1:7" x14ac:dyDescent="0.3">
      <c r="A671" s="7" t="s">
        <v>1560</v>
      </c>
      <c r="B671">
        <v>3202060</v>
      </c>
      <c r="C671" t="s">
        <v>320</v>
      </c>
      <c r="D671">
        <v>20</v>
      </c>
      <c r="E671" t="s">
        <v>1505</v>
      </c>
      <c r="F671">
        <v>2</v>
      </c>
      <c r="G671" t="str">
        <f t="shared" si="10"/>
        <v>DM02-3202060-19_2-20-GEN-2</v>
      </c>
    </row>
    <row r="672" spans="1:7" x14ac:dyDescent="0.3">
      <c r="A672" s="7" t="s">
        <v>1561</v>
      </c>
      <c r="B672">
        <v>3202008</v>
      </c>
      <c r="C672">
        <v>10</v>
      </c>
      <c r="D672">
        <v>11</v>
      </c>
      <c r="E672" t="s">
        <v>1505</v>
      </c>
      <c r="F672">
        <v>2</v>
      </c>
      <c r="G672" t="str">
        <f t="shared" si="10"/>
        <v>DM03-3202008-10-11-GEN-2</v>
      </c>
    </row>
    <row r="673" spans="1:7" x14ac:dyDescent="0.3">
      <c r="A673" s="7" t="s">
        <v>1561</v>
      </c>
      <c r="B673">
        <v>3202008</v>
      </c>
      <c r="C673">
        <v>10</v>
      </c>
      <c r="D673">
        <v>20</v>
      </c>
      <c r="E673" t="s">
        <v>1505</v>
      </c>
      <c r="F673">
        <v>2</v>
      </c>
      <c r="G673" t="str">
        <f t="shared" si="10"/>
        <v>DM03-3202008-10-20-GEN-2</v>
      </c>
    </row>
    <row r="674" spans="1:7" x14ac:dyDescent="0.3">
      <c r="A674" s="7" t="s">
        <v>1561</v>
      </c>
      <c r="B674">
        <v>3202008</v>
      </c>
      <c r="C674">
        <v>10</v>
      </c>
      <c r="D674">
        <v>21</v>
      </c>
      <c r="E674" t="s">
        <v>1505</v>
      </c>
      <c r="F674">
        <v>2</v>
      </c>
      <c r="G674" t="str">
        <f t="shared" si="10"/>
        <v>DM03-3202008-10-21-GEN-2</v>
      </c>
    </row>
    <row r="675" spans="1:7" x14ac:dyDescent="0.3">
      <c r="A675" s="7" t="s">
        <v>1561</v>
      </c>
      <c r="B675">
        <v>3202008</v>
      </c>
      <c r="C675">
        <v>15</v>
      </c>
      <c r="D675">
        <v>20</v>
      </c>
      <c r="E675" t="s">
        <v>1505</v>
      </c>
      <c r="F675">
        <v>2</v>
      </c>
      <c r="G675" t="str">
        <f t="shared" si="10"/>
        <v>DM03-3202008-15-20-GEN-2</v>
      </c>
    </row>
    <row r="676" spans="1:7" x14ac:dyDescent="0.3">
      <c r="A676" s="7" t="s">
        <v>1561</v>
      </c>
      <c r="B676">
        <v>3202008</v>
      </c>
      <c r="C676">
        <v>15</v>
      </c>
      <c r="D676">
        <v>21</v>
      </c>
      <c r="E676" t="s">
        <v>1505</v>
      </c>
      <c r="F676">
        <v>2</v>
      </c>
      <c r="G676" t="str">
        <f t="shared" si="10"/>
        <v>DM03-3202008-15-21-GEN-2</v>
      </c>
    </row>
    <row r="677" spans="1:7" x14ac:dyDescent="0.3">
      <c r="A677" s="7" t="s">
        <v>1561</v>
      </c>
      <c r="B677">
        <v>3202008</v>
      </c>
      <c r="C677">
        <v>9</v>
      </c>
      <c r="D677">
        <v>11</v>
      </c>
      <c r="E677" t="s">
        <v>1505</v>
      </c>
      <c r="F677">
        <v>2</v>
      </c>
      <c r="G677" t="str">
        <f t="shared" si="10"/>
        <v>DM03-3202008-9-11-GEN-2</v>
      </c>
    </row>
    <row r="678" spans="1:7" x14ac:dyDescent="0.3">
      <c r="A678" s="7" t="s">
        <v>1561</v>
      </c>
      <c r="B678">
        <v>3202032</v>
      </c>
      <c r="C678">
        <v>1</v>
      </c>
      <c r="D678">
        <v>11</v>
      </c>
      <c r="E678" t="s">
        <v>1505</v>
      </c>
      <c r="F678">
        <v>2</v>
      </c>
      <c r="G678" t="str">
        <f t="shared" si="10"/>
        <v>DM03-3202032-1-11-GEN-2</v>
      </c>
    </row>
    <row r="679" spans="1:7" x14ac:dyDescent="0.3">
      <c r="A679" s="7" t="s">
        <v>1561</v>
      </c>
      <c r="B679">
        <v>3202032</v>
      </c>
      <c r="C679">
        <v>1</v>
      </c>
      <c r="D679">
        <v>20</v>
      </c>
      <c r="E679" t="s">
        <v>1505</v>
      </c>
      <c r="F679">
        <v>2</v>
      </c>
      <c r="G679" t="str">
        <f t="shared" si="10"/>
        <v>DM03-3202032-1-20-GEN-2</v>
      </c>
    </row>
    <row r="680" spans="1:7" x14ac:dyDescent="0.3">
      <c r="A680" s="7" t="s">
        <v>1561</v>
      </c>
      <c r="B680">
        <v>3202032</v>
      </c>
      <c r="C680">
        <v>1</v>
      </c>
      <c r="D680">
        <v>21</v>
      </c>
      <c r="E680" t="s">
        <v>1505</v>
      </c>
      <c r="F680">
        <v>2</v>
      </c>
      <c r="G680" t="str">
        <f t="shared" si="10"/>
        <v>DM03-3202032-1-21-GEN-2</v>
      </c>
    </row>
    <row r="681" spans="1:7" x14ac:dyDescent="0.3">
      <c r="A681" s="7" t="s">
        <v>1562</v>
      </c>
      <c r="B681">
        <v>3202008</v>
      </c>
      <c r="C681">
        <v>10</v>
      </c>
      <c r="D681">
        <v>11</v>
      </c>
      <c r="E681" t="s">
        <v>1505</v>
      </c>
      <c r="F681">
        <v>2</v>
      </c>
      <c r="G681" t="str">
        <f t="shared" si="10"/>
        <v>DM04-3202008-10-11-GEN-2</v>
      </c>
    </row>
    <row r="682" spans="1:7" x14ac:dyDescent="0.3">
      <c r="A682" s="7" t="s">
        <v>1562</v>
      </c>
      <c r="B682">
        <v>3202008</v>
      </c>
      <c r="C682">
        <v>10</v>
      </c>
      <c r="D682">
        <v>20</v>
      </c>
      <c r="E682" t="s">
        <v>1505</v>
      </c>
      <c r="F682">
        <v>2</v>
      </c>
      <c r="G682" t="str">
        <f t="shared" si="10"/>
        <v>DM04-3202008-10-20-GEN-2</v>
      </c>
    </row>
    <row r="683" spans="1:7" x14ac:dyDescent="0.3">
      <c r="A683" s="7" t="s">
        <v>1562</v>
      </c>
      <c r="B683">
        <v>3202008</v>
      </c>
      <c r="C683">
        <v>10</v>
      </c>
      <c r="D683">
        <v>21</v>
      </c>
      <c r="E683" t="s">
        <v>1505</v>
      </c>
      <c r="F683">
        <v>2</v>
      </c>
      <c r="G683" t="str">
        <f t="shared" si="10"/>
        <v>DM04-3202008-10-21-GEN-2</v>
      </c>
    </row>
    <row r="684" spans="1:7" x14ac:dyDescent="0.3">
      <c r="A684" s="7" t="s">
        <v>1562</v>
      </c>
      <c r="B684">
        <v>3202008</v>
      </c>
      <c r="C684">
        <v>15</v>
      </c>
      <c r="D684">
        <v>11</v>
      </c>
      <c r="E684" t="s">
        <v>1505</v>
      </c>
      <c r="F684">
        <v>2</v>
      </c>
      <c r="G684" t="str">
        <f t="shared" si="10"/>
        <v>DM04-3202008-15-11-GEN-2</v>
      </c>
    </row>
    <row r="685" spans="1:7" x14ac:dyDescent="0.3">
      <c r="A685" s="7" t="s">
        <v>1562</v>
      </c>
      <c r="B685">
        <v>3202008</v>
      </c>
      <c r="C685">
        <v>15</v>
      </c>
      <c r="D685">
        <v>21</v>
      </c>
      <c r="E685" t="s">
        <v>1505</v>
      </c>
      <c r="F685">
        <v>2</v>
      </c>
      <c r="G685" t="str">
        <f t="shared" si="10"/>
        <v>DM04-3202008-15-21-GEN-2</v>
      </c>
    </row>
    <row r="686" spans="1:7" x14ac:dyDescent="0.3">
      <c r="A686" s="7" t="s">
        <v>1562</v>
      </c>
      <c r="B686">
        <v>3202032</v>
      </c>
      <c r="C686">
        <v>1</v>
      </c>
      <c r="D686">
        <v>11</v>
      </c>
      <c r="E686" t="s">
        <v>1505</v>
      </c>
      <c r="F686">
        <v>2</v>
      </c>
      <c r="G686" t="str">
        <f t="shared" si="10"/>
        <v>DM04-3202032-1-11-GEN-2</v>
      </c>
    </row>
    <row r="687" spans="1:7" x14ac:dyDescent="0.3">
      <c r="A687" s="7" t="s">
        <v>1562</v>
      </c>
      <c r="B687">
        <v>3202032</v>
      </c>
      <c r="C687">
        <v>1</v>
      </c>
      <c r="D687">
        <v>20</v>
      </c>
      <c r="E687" t="s">
        <v>1505</v>
      </c>
      <c r="F687">
        <v>2</v>
      </c>
      <c r="G687" t="str">
        <f t="shared" si="10"/>
        <v>DM04-3202032-1-20-GEN-2</v>
      </c>
    </row>
    <row r="688" spans="1:7" x14ac:dyDescent="0.3">
      <c r="A688" s="7" t="s">
        <v>1562</v>
      </c>
      <c r="B688">
        <v>3202032</v>
      </c>
      <c r="C688">
        <v>1</v>
      </c>
      <c r="D688">
        <v>21</v>
      </c>
      <c r="E688" t="s">
        <v>1505</v>
      </c>
      <c r="F688">
        <v>2</v>
      </c>
      <c r="G688" t="str">
        <f t="shared" si="10"/>
        <v>DM04-3202032-1-21-GEN-2</v>
      </c>
    </row>
    <row r="689" spans="1:7" x14ac:dyDescent="0.3">
      <c r="A689" s="7" t="s">
        <v>1562</v>
      </c>
      <c r="B689">
        <v>3202052</v>
      </c>
      <c r="C689">
        <v>8</v>
      </c>
      <c r="D689">
        <v>11</v>
      </c>
      <c r="E689" t="s">
        <v>1505</v>
      </c>
      <c r="F689">
        <v>2</v>
      </c>
      <c r="G689" t="str">
        <f t="shared" si="10"/>
        <v>DM04-3202052-8-11-GEN-2</v>
      </c>
    </row>
    <row r="690" spans="1:7" x14ac:dyDescent="0.3">
      <c r="A690" s="7" t="s">
        <v>1562</v>
      </c>
      <c r="B690">
        <v>3202052</v>
      </c>
      <c r="C690">
        <v>8</v>
      </c>
      <c r="D690">
        <v>20</v>
      </c>
      <c r="E690" t="s">
        <v>1505</v>
      </c>
      <c r="F690">
        <v>2</v>
      </c>
      <c r="G690" t="str">
        <f t="shared" si="10"/>
        <v>DM04-3202052-8-20-GEN-2</v>
      </c>
    </row>
    <row r="691" spans="1:7" x14ac:dyDescent="0.3">
      <c r="A691" s="7" t="s">
        <v>1562</v>
      </c>
      <c r="B691">
        <v>3202056</v>
      </c>
      <c r="C691">
        <v>5</v>
      </c>
      <c r="D691">
        <v>11</v>
      </c>
      <c r="E691" t="s">
        <v>1505</v>
      </c>
      <c r="F691">
        <v>2</v>
      </c>
      <c r="G691" t="str">
        <f t="shared" si="10"/>
        <v>DM04-3202056-5-11-GEN-2</v>
      </c>
    </row>
    <row r="692" spans="1:7" x14ac:dyDescent="0.3">
      <c r="A692" s="7" t="s">
        <v>1562</v>
      </c>
      <c r="B692">
        <v>3202056</v>
      </c>
      <c r="C692">
        <v>5</v>
      </c>
      <c r="D692">
        <v>20</v>
      </c>
      <c r="E692" t="s">
        <v>1505</v>
      </c>
      <c r="F692">
        <v>2</v>
      </c>
      <c r="G692" t="str">
        <f t="shared" si="10"/>
        <v>DM04-3202056-5-20-GEN-2</v>
      </c>
    </row>
    <row r="693" spans="1:7" x14ac:dyDescent="0.3">
      <c r="A693" s="7" t="s">
        <v>1562</v>
      </c>
      <c r="B693">
        <v>3202060</v>
      </c>
      <c r="C693" t="s">
        <v>314</v>
      </c>
      <c r="D693">
        <v>20</v>
      </c>
      <c r="E693" t="s">
        <v>1505</v>
      </c>
      <c r="F693">
        <v>2</v>
      </c>
      <c r="G693" t="str">
        <f t="shared" si="10"/>
        <v>DM04-3202060-18_1-20-GEN-2</v>
      </c>
    </row>
    <row r="694" spans="1:7" x14ac:dyDescent="0.3">
      <c r="A694" s="7" t="s">
        <v>1562</v>
      </c>
      <c r="B694">
        <v>3202060</v>
      </c>
      <c r="C694" t="s">
        <v>314</v>
      </c>
      <c r="D694">
        <v>21</v>
      </c>
      <c r="E694" t="s">
        <v>1505</v>
      </c>
      <c r="F694">
        <v>2</v>
      </c>
      <c r="G694" t="str">
        <f t="shared" si="10"/>
        <v>DM04-3202060-18_1-21-GEN-2</v>
      </c>
    </row>
    <row r="695" spans="1:7" x14ac:dyDescent="0.3">
      <c r="A695" s="7" t="s">
        <v>1562</v>
      </c>
      <c r="B695">
        <v>3202060</v>
      </c>
      <c r="C695" t="s">
        <v>320</v>
      </c>
      <c r="D695">
        <v>20</v>
      </c>
      <c r="E695" t="s">
        <v>1505</v>
      </c>
      <c r="F695">
        <v>2</v>
      </c>
      <c r="G695" t="str">
        <f t="shared" si="10"/>
        <v>DM04-3202060-19_2-20-GEN-2</v>
      </c>
    </row>
    <row r="696" spans="1:7" x14ac:dyDescent="0.3">
      <c r="A696" s="7" t="s">
        <v>1562</v>
      </c>
      <c r="B696">
        <v>3202060</v>
      </c>
      <c r="C696" t="s">
        <v>320</v>
      </c>
      <c r="D696">
        <v>21</v>
      </c>
      <c r="E696" t="s">
        <v>1505</v>
      </c>
      <c r="F696">
        <v>2</v>
      </c>
      <c r="G696" t="str">
        <f t="shared" si="10"/>
        <v>DM04-3202060-19_2-21-GEN-2</v>
      </c>
    </row>
    <row r="697" spans="1:7" x14ac:dyDescent="0.3">
      <c r="A697" s="7" t="s">
        <v>1563</v>
      </c>
      <c r="B697">
        <v>3202008</v>
      </c>
      <c r="C697">
        <v>10</v>
      </c>
      <c r="D697">
        <v>11</v>
      </c>
      <c r="E697" t="s">
        <v>1505</v>
      </c>
      <c r="F697">
        <v>2</v>
      </c>
      <c r="G697" t="str">
        <f t="shared" si="10"/>
        <v>DM05-3202008-10-11-GEN-2</v>
      </c>
    </row>
    <row r="698" spans="1:7" x14ac:dyDescent="0.3">
      <c r="A698" s="7" t="s">
        <v>1563</v>
      </c>
      <c r="B698">
        <v>3202008</v>
      </c>
      <c r="C698">
        <v>10</v>
      </c>
      <c r="D698">
        <v>20</v>
      </c>
      <c r="E698" t="s">
        <v>1505</v>
      </c>
      <c r="F698">
        <v>2</v>
      </c>
      <c r="G698" t="str">
        <f t="shared" si="10"/>
        <v>DM05-3202008-10-20-GEN-2</v>
      </c>
    </row>
    <row r="699" spans="1:7" x14ac:dyDescent="0.3">
      <c r="A699" s="7" t="s">
        <v>1563</v>
      </c>
      <c r="B699">
        <v>3202008</v>
      </c>
      <c r="C699">
        <v>15</v>
      </c>
      <c r="D699">
        <v>11</v>
      </c>
      <c r="E699" t="s">
        <v>1505</v>
      </c>
      <c r="F699">
        <v>2</v>
      </c>
      <c r="G699" t="str">
        <f t="shared" si="10"/>
        <v>DM05-3202008-15-11-GEN-2</v>
      </c>
    </row>
    <row r="700" spans="1:7" x14ac:dyDescent="0.3">
      <c r="A700" s="7" t="s">
        <v>1563</v>
      </c>
      <c r="B700">
        <v>3202032</v>
      </c>
      <c r="C700">
        <v>1</v>
      </c>
      <c r="D700">
        <v>11</v>
      </c>
      <c r="E700" t="s">
        <v>1505</v>
      </c>
      <c r="F700">
        <v>2</v>
      </c>
      <c r="G700" t="str">
        <f t="shared" si="10"/>
        <v>DM05-3202032-1-11-GEN-2</v>
      </c>
    </row>
    <row r="701" spans="1:7" x14ac:dyDescent="0.3">
      <c r="A701" s="7" t="s">
        <v>1563</v>
      </c>
      <c r="B701">
        <v>3202032</v>
      </c>
      <c r="C701">
        <v>1</v>
      </c>
      <c r="D701">
        <v>21</v>
      </c>
      <c r="E701" t="s">
        <v>1505</v>
      </c>
      <c r="F701">
        <v>2</v>
      </c>
      <c r="G701" t="str">
        <f t="shared" si="10"/>
        <v>DM05-3202032-1-21-GEN-2</v>
      </c>
    </row>
    <row r="702" spans="1:7" x14ac:dyDescent="0.3">
      <c r="A702" s="7" t="s">
        <v>1563</v>
      </c>
      <c r="B702">
        <v>3202055</v>
      </c>
      <c r="C702">
        <v>23</v>
      </c>
      <c r="D702">
        <v>11</v>
      </c>
      <c r="E702" t="s">
        <v>1505</v>
      </c>
      <c r="F702">
        <v>2</v>
      </c>
      <c r="G702" t="str">
        <f t="shared" si="10"/>
        <v>DM05-3202055-23-11-GEN-2</v>
      </c>
    </row>
    <row r="703" spans="1:7" x14ac:dyDescent="0.3">
      <c r="A703" s="7" t="s">
        <v>1563</v>
      </c>
      <c r="B703">
        <v>3202056</v>
      </c>
      <c r="C703">
        <v>5</v>
      </c>
      <c r="D703">
        <v>11</v>
      </c>
      <c r="E703" t="s">
        <v>1505</v>
      </c>
      <c r="F703">
        <v>2</v>
      </c>
      <c r="G703" t="str">
        <f t="shared" si="10"/>
        <v>DM05-3202056-5-11-GEN-2</v>
      </c>
    </row>
    <row r="704" spans="1:7" x14ac:dyDescent="0.3">
      <c r="A704" s="7" t="s">
        <v>1564</v>
      </c>
      <c r="B704">
        <v>3202008</v>
      </c>
      <c r="C704">
        <v>10</v>
      </c>
      <c r="D704">
        <v>11</v>
      </c>
      <c r="E704" t="s">
        <v>1505</v>
      </c>
      <c r="F704">
        <v>2</v>
      </c>
      <c r="G704" t="str">
        <f t="shared" si="10"/>
        <v>DM06-3202008-10-11-GEN-2</v>
      </c>
    </row>
    <row r="705" spans="1:7" x14ac:dyDescent="0.3">
      <c r="A705" s="7" t="s">
        <v>1564</v>
      </c>
      <c r="B705">
        <v>3202008</v>
      </c>
      <c r="C705">
        <v>10</v>
      </c>
      <c r="D705">
        <v>20</v>
      </c>
      <c r="E705" t="s">
        <v>1505</v>
      </c>
      <c r="F705">
        <v>2</v>
      </c>
      <c r="G705" t="str">
        <f t="shared" si="10"/>
        <v>DM06-3202008-10-20-GEN-2</v>
      </c>
    </row>
    <row r="706" spans="1:7" x14ac:dyDescent="0.3">
      <c r="A706" s="7" t="s">
        <v>1564</v>
      </c>
      <c r="B706">
        <v>3202008</v>
      </c>
      <c r="C706">
        <v>10</v>
      </c>
      <c r="D706">
        <v>21</v>
      </c>
      <c r="E706" t="s">
        <v>1505</v>
      </c>
      <c r="F706">
        <v>2</v>
      </c>
      <c r="G706" t="str">
        <f t="shared" si="10"/>
        <v>DM06-3202008-10-21-GEN-2</v>
      </c>
    </row>
    <row r="707" spans="1:7" x14ac:dyDescent="0.3">
      <c r="A707" s="7" t="s">
        <v>1564</v>
      </c>
      <c r="B707">
        <v>3202008</v>
      </c>
      <c r="C707">
        <v>15</v>
      </c>
      <c r="D707">
        <v>20</v>
      </c>
      <c r="E707" t="s">
        <v>1505</v>
      </c>
      <c r="F707">
        <v>2</v>
      </c>
      <c r="G707" t="str">
        <f t="shared" ref="G707:G770" si="11">+A707&amp;"-"&amp;B707&amp;"-"&amp;C707&amp;"-"&amp;D707&amp;"-"&amp;E707&amp;"-"&amp;F707</f>
        <v>DM06-3202008-15-20-GEN-2</v>
      </c>
    </row>
    <row r="708" spans="1:7" x14ac:dyDescent="0.3">
      <c r="A708" s="7" t="s">
        <v>1564</v>
      </c>
      <c r="B708">
        <v>3202008</v>
      </c>
      <c r="C708">
        <v>9</v>
      </c>
      <c r="D708">
        <v>20</v>
      </c>
      <c r="E708" t="s">
        <v>1505</v>
      </c>
      <c r="F708">
        <v>2</v>
      </c>
      <c r="G708" t="str">
        <f t="shared" si="11"/>
        <v>DM06-3202008-9-20-GEN-2</v>
      </c>
    </row>
    <row r="709" spans="1:7" x14ac:dyDescent="0.3">
      <c r="A709" s="7" t="s">
        <v>1564</v>
      </c>
      <c r="B709">
        <v>3202008</v>
      </c>
      <c r="C709">
        <v>9</v>
      </c>
      <c r="D709">
        <v>21</v>
      </c>
      <c r="E709" t="s">
        <v>1505</v>
      </c>
      <c r="F709">
        <v>2</v>
      </c>
      <c r="G709" t="str">
        <f t="shared" si="11"/>
        <v>DM06-3202008-9-21-GEN-2</v>
      </c>
    </row>
    <row r="710" spans="1:7" x14ac:dyDescent="0.3">
      <c r="A710" s="7" t="s">
        <v>1564</v>
      </c>
      <c r="B710">
        <v>3202032</v>
      </c>
      <c r="C710">
        <v>1</v>
      </c>
      <c r="D710">
        <v>11</v>
      </c>
      <c r="E710" t="s">
        <v>1505</v>
      </c>
      <c r="F710">
        <v>2</v>
      </c>
      <c r="G710" t="str">
        <f t="shared" si="11"/>
        <v>DM06-3202032-1-11-GEN-2</v>
      </c>
    </row>
    <row r="711" spans="1:7" x14ac:dyDescent="0.3">
      <c r="A711" s="7" t="s">
        <v>1564</v>
      </c>
      <c r="B711">
        <v>3202032</v>
      </c>
      <c r="C711">
        <v>1</v>
      </c>
      <c r="D711">
        <v>20</v>
      </c>
      <c r="E711" t="s">
        <v>1505</v>
      </c>
      <c r="F711">
        <v>2</v>
      </c>
      <c r="G711" t="str">
        <f t="shared" si="11"/>
        <v>DM06-3202032-1-20-GEN-2</v>
      </c>
    </row>
    <row r="712" spans="1:7" x14ac:dyDescent="0.3">
      <c r="A712" s="7" t="s">
        <v>1564</v>
      </c>
      <c r="B712">
        <v>3202032</v>
      </c>
      <c r="C712">
        <v>1</v>
      </c>
      <c r="D712">
        <v>21</v>
      </c>
      <c r="E712" t="s">
        <v>1505</v>
      </c>
      <c r="F712">
        <v>2</v>
      </c>
      <c r="G712" t="str">
        <f t="shared" si="11"/>
        <v>DM06-3202032-1-21-GEN-2</v>
      </c>
    </row>
    <row r="713" spans="1:7" x14ac:dyDescent="0.3">
      <c r="A713" s="7" t="s">
        <v>1564</v>
      </c>
      <c r="B713">
        <v>3202056</v>
      </c>
      <c r="C713">
        <v>5</v>
      </c>
      <c r="D713">
        <v>20</v>
      </c>
      <c r="E713" t="s">
        <v>1505</v>
      </c>
      <c r="F713">
        <v>2</v>
      </c>
      <c r="G713" t="str">
        <f t="shared" si="11"/>
        <v>DM06-3202056-5-20-GEN-2</v>
      </c>
    </row>
    <row r="714" spans="1:7" x14ac:dyDescent="0.3">
      <c r="A714" s="7" t="s">
        <v>1564</v>
      </c>
      <c r="B714">
        <v>3202060</v>
      </c>
      <c r="C714" t="s">
        <v>314</v>
      </c>
      <c r="D714">
        <v>20</v>
      </c>
      <c r="E714" t="s">
        <v>1505</v>
      </c>
      <c r="F714">
        <v>2</v>
      </c>
      <c r="G714" t="str">
        <f t="shared" si="11"/>
        <v>DM06-3202060-18_1-20-GEN-2</v>
      </c>
    </row>
    <row r="715" spans="1:7" x14ac:dyDescent="0.3">
      <c r="A715" s="7" t="s">
        <v>1564</v>
      </c>
      <c r="B715">
        <v>3202060</v>
      </c>
      <c r="C715" t="s">
        <v>320</v>
      </c>
      <c r="D715">
        <v>11</v>
      </c>
      <c r="E715" t="s">
        <v>1505</v>
      </c>
      <c r="F715">
        <v>2</v>
      </c>
      <c r="G715" t="str">
        <f t="shared" si="11"/>
        <v>DM06-3202060-19_2-11-GEN-2</v>
      </c>
    </row>
    <row r="716" spans="1:7" x14ac:dyDescent="0.3">
      <c r="A716" s="7" t="s">
        <v>1564</v>
      </c>
      <c r="B716">
        <v>3202060</v>
      </c>
      <c r="C716" t="s">
        <v>320</v>
      </c>
      <c r="D716">
        <v>20</v>
      </c>
      <c r="E716" t="s">
        <v>1505</v>
      </c>
      <c r="F716">
        <v>2</v>
      </c>
      <c r="G716" t="str">
        <f t="shared" si="11"/>
        <v>DM06-3202060-19_2-20-GEN-2</v>
      </c>
    </row>
    <row r="717" spans="1:7" x14ac:dyDescent="0.3">
      <c r="A717" s="7" t="s">
        <v>1564</v>
      </c>
      <c r="B717">
        <v>3202060</v>
      </c>
      <c r="C717" t="s">
        <v>320</v>
      </c>
      <c r="D717">
        <v>21</v>
      </c>
      <c r="E717" t="s">
        <v>1505</v>
      </c>
      <c r="F717">
        <v>2</v>
      </c>
      <c r="G717" t="str">
        <f t="shared" si="11"/>
        <v>DM06-3202060-19_2-21-GEN-2</v>
      </c>
    </row>
    <row r="718" spans="1:7" x14ac:dyDescent="0.3">
      <c r="A718" s="7" t="s">
        <v>1565</v>
      </c>
      <c r="B718">
        <v>3202008</v>
      </c>
      <c r="C718">
        <v>10</v>
      </c>
      <c r="D718">
        <v>11</v>
      </c>
      <c r="E718" t="s">
        <v>1505</v>
      </c>
      <c r="F718">
        <v>2</v>
      </c>
      <c r="G718" t="str">
        <f t="shared" si="11"/>
        <v>DM07-3202008-10-11-GEN-2</v>
      </c>
    </row>
    <row r="719" spans="1:7" x14ac:dyDescent="0.3">
      <c r="A719" s="7" t="s">
        <v>1565</v>
      </c>
      <c r="B719">
        <v>3202008</v>
      </c>
      <c r="C719">
        <v>10</v>
      </c>
      <c r="D719">
        <v>20</v>
      </c>
      <c r="E719" t="s">
        <v>1505</v>
      </c>
      <c r="F719">
        <v>2</v>
      </c>
      <c r="G719" t="str">
        <f t="shared" si="11"/>
        <v>DM07-3202008-10-20-GEN-2</v>
      </c>
    </row>
    <row r="720" spans="1:7" x14ac:dyDescent="0.3">
      <c r="A720" s="7" t="s">
        <v>1565</v>
      </c>
      <c r="B720">
        <v>3202008</v>
      </c>
      <c r="C720">
        <v>10</v>
      </c>
      <c r="D720">
        <v>21</v>
      </c>
      <c r="E720" t="s">
        <v>1505</v>
      </c>
      <c r="F720">
        <v>2</v>
      </c>
      <c r="G720" t="str">
        <f t="shared" si="11"/>
        <v>DM07-3202008-10-21-GEN-2</v>
      </c>
    </row>
    <row r="721" spans="1:7" x14ac:dyDescent="0.3">
      <c r="A721" s="7" t="s">
        <v>1565</v>
      </c>
      <c r="B721">
        <v>3202008</v>
      </c>
      <c r="C721">
        <v>15</v>
      </c>
      <c r="D721">
        <v>11</v>
      </c>
      <c r="E721" t="s">
        <v>1505</v>
      </c>
      <c r="F721">
        <v>2</v>
      </c>
      <c r="G721" t="str">
        <f t="shared" si="11"/>
        <v>DM07-3202008-15-11-GEN-2</v>
      </c>
    </row>
    <row r="722" spans="1:7" x14ac:dyDescent="0.3">
      <c r="A722" s="7" t="s">
        <v>1565</v>
      </c>
      <c r="B722">
        <v>3202008</v>
      </c>
      <c r="C722">
        <v>15</v>
      </c>
      <c r="D722">
        <v>21</v>
      </c>
      <c r="E722" t="s">
        <v>1505</v>
      </c>
      <c r="F722">
        <v>2</v>
      </c>
      <c r="G722" t="str">
        <f t="shared" si="11"/>
        <v>DM07-3202008-15-21-GEN-2</v>
      </c>
    </row>
    <row r="723" spans="1:7" x14ac:dyDescent="0.3">
      <c r="A723" s="7" t="s">
        <v>1565</v>
      </c>
      <c r="B723">
        <v>3202032</v>
      </c>
      <c r="C723">
        <v>1</v>
      </c>
      <c r="D723">
        <v>11</v>
      </c>
      <c r="E723" t="s">
        <v>1505</v>
      </c>
      <c r="F723">
        <v>2</v>
      </c>
      <c r="G723" t="str">
        <f t="shared" si="11"/>
        <v>DM07-3202032-1-11-GEN-2</v>
      </c>
    </row>
    <row r="724" spans="1:7" x14ac:dyDescent="0.3">
      <c r="A724" s="7" t="s">
        <v>1565</v>
      </c>
      <c r="B724">
        <v>3202032</v>
      </c>
      <c r="C724">
        <v>1</v>
      </c>
      <c r="D724">
        <v>20</v>
      </c>
      <c r="E724" t="s">
        <v>1505</v>
      </c>
      <c r="F724">
        <v>2</v>
      </c>
      <c r="G724" t="str">
        <f t="shared" si="11"/>
        <v>DM07-3202032-1-20-GEN-2</v>
      </c>
    </row>
    <row r="725" spans="1:7" x14ac:dyDescent="0.3">
      <c r="A725" s="7" t="s">
        <v>1565</v>
      </c>
      <c r="B725">
        <v>3202053</v>
      </c>
      <c r="C725">
        <v>27</v>
      </c>
      <c r="D725">
        <v>20</v>
      </c>
      <c r="E725" t="s">
        <v>1505</v>
      </c>
      <c r="F725">
        <v>2</v>
      </c>
      <c r="G725" t="str">
        <f t="shared" si="11"/>
        <v>DM07-3202053-27-20-GEN-2</v>
      </c>
    </row>
    <row r="726" spans="1:7" x14ac:dyDescent="0.3">
      <c r="A726" s="7" t="s">
        <v>1565</v>
      </c>
      <c r="B726">
        <v>3202056</v>
      </c>
      <c r="C726">
        <v>5</v>
      </c>
      <c r="D726">
        <v>20</v>
      </c>
      <c r="E726" t="s">
        <v>1505</v>
      </c>
      <c r="F726">
        <v>2</v>
      </c>
      <c r="G726" t="str">
        <f t="shared" si="11"/>
        <v>DM07-3202056-5-20-GEN-2</v>
      </c>
    </row>
    <row r="727" spans="1:7" x14ac:dyDescent="0.3">
      <c r="A727" s="7" t="s">
        <v>1565</v>
      </c>
      <c r="B727">
        <v>3202056</v>
      </c>
      <c r="C727">
        <v>5</v>
      </c>
      <c r="D727">
        <v>21</v>
      </c>
      <c r="E727" t="s">
        <v>1505</v>
      </c>
      <c r="F727">
        <v>2</v>
      </c>
      <c r="G727" t="str">
        <f t="shared" si="11"/>
        <v>DM07-3202056-5-21-GEN-2</v>
      </c>
    </row>
    <row r="728" spans="1:7" x14ac:dyDescent="0.3">
      <c r="A728" s="7" t="s">
        <v>1566</v>
      </c>
      <c r="B728">
        <v>3202008</v>
      </c>
      <c r="C728">
        <v>10</v>
      </c>
      <c r="D728">
        <v>11</v>
      </c>
      <c r="E728" t="s">
        <v>1505</v>
      </c>
      <c r="F728">
        <v>2</v>
      </c>
      <c r="G728" t="str">
        <f t="shared" si="11"/>
        <v>DM08-3202008-10-11-GEN-2</v>
      </c>
    </row>
    <row r="729" spans="1:7" x14ac:dyDescent="0.3">
      <c r="A729" s="7" t="s">
        <v>1566</v>
      </c>
      <c r="B729">
        <v>3202008</v>
      </c>
      <c r="C729">
        <v>10</v>
      </c>
      <c r="D729">
        <v>20</v>
      </c>
      <c r="E729" t="s">
        <v>1505</v>
      </c>
      <c r="F729">
        <v>2</v>
      </c>
      <c r="G729" t="str">
        <f t="shared" si="11"/>
        <v>DM08-3202008-10-20-GEN-2</v>
      </c>
    </row>
    <row r="730" spans="1:7" x14ac:dyDescent="0.3">
      <c r="A730" s="7" t="s">
        <v>1566</v>
      </c>
      <c r="B730">
        <v>3202008</v>
      </c>
      <c r="C730">
        <v>10</v>
      </c>
      <c r="D730">
        <v>21</v>
      </c>
      <c r="E730" t="s">
        <v>1505</v>
      </c>
      <c r="F730">
        <v>2</v>
      </c>
      <c r="G730" t="str">
        <f t="shared" si="11"/>
        <v>DM08-3202008-10-21-GEN-2</v>
      </c>
    </row>
    <row r="731" spans="1:7" x14ac:dyDescent="0.3">
      <c r="A731" s="7" t="s">
        <v>1566</v>
      </c>
      <c r="B731">
        <v>3202008</v>
      </c>
      <c r="C731">
        <v>15</v>
      </c>
      <c r="D731">
        <v>20</v>
      </c>
      <c r="E731" t="s">
        <v>1505</v>
      </c>
      <c r="F731">
        <v>2</v>
      </c>
      <c r="G731" t="str">
        <f t="shared" si="11"/>
        <v>DM08-3202008-15-20-GEN-2</v>
      </c>
    </row>
    <row r="732" spans="1:7" x14ac:dyDescent="0.3">
      <c r="A732" s="7" t="s">
        <v>1566</v>
      </c>
      <c r="B732">
        <v>3202008</v>
      </c>
      <c r="C732">
        <v>15</v>
      </c>
      <c r="D732">
        <v>21</v>
      </c>
      <c r="E732" t="s">
        <v>1505</v>
      </c>
      <c r="F732">
        <v>2</v>
      </c>
      <c r="G732" t="str">
        <f t="shared" si="11"/>
        <v>DM08-3202008-15-21-GEN-2</v>
      </c>
    </row>
    <row r="733" spans="1:7" x14ac:dyDescent="0.3">
      <c r="A733" s="7" t="s">
        <v>1566</v>
      </c>
      <c r="B733">
        <v>3202008</v>
      </c>
      <c r="C733">
        <v>9</v>
      </c>
      <c r="D733">
        <v>20</v>
      </c>
      <c r="E733" t="s">
        <v>1505</v>
      </c>
      <c r="F733">
        <v>2</v>
      </c>
      <c r="G733" t="str">
        <f t="shared" si="11"/>
        <v>DM08-3202008-9-20-GEN-2</v>
      </c>
    </row>
    <row r="734" spans="1:7" x14ac:dyDescent="0.3">
      <c r="A734" s="7" t="s">
        <v>1566</v>
      </c>
      <c r="B734">
        <v>3202008</v>
      </c>
      <c r="C734">
        <v>9</v>
      </c>
      <c r="D734">
        <v>21</v>
      </c>
      <c r="E734" t="s">
        <v>1505</v>
      </c>
      <c r="F734">
        <v>2</v>
      </c>
      <c r="G734" t="str">
        <f t="shared" si="11"/>
        <v>DM08-3202008-9-21-GEN-2</v>
      </c>
    </row>
    <row r="735" spans="1:7" x14ac:dyDescent="0.3">
      <c r="A735" s="7" t="s">
        <v>1566</v>
      </c>
      <c r="B735">
        <v>3202032</v>
      </c>
      <c r="C735">
        <v>1</v>
      </c>
      <c r="D735">
        <v>11</v>
      </c>
      <c r="E735" t="s">
        <v>1505</v>
      </c>
      <c r="F735">
        <v>2</v>
      </c>
      <c r="G735" t="str">
        <f t="shared" si="11"/>
        <v>DM08-3202032-1-11-GEN-2</v>
      </c>
    </row>
    <row r="736" spans="1:7" x14ac:dyDescent="0.3">
      <c r="A736" s="7" t="s">
        <v>1566</v>
      </c>
      <c r="B736">
        <v>3202032</v>
      </c>
      <c r="C736">
        <v>1</v>
      </c>
      <c r="D736">
        <v>20</v>
      </c>
      <c r="E736" t="s">
        <v>1505</v>
      </c>
      <c r="F736">
        <v>2</v>
      </c>
      <c r="G736" t="str">
        <f t="shared" si="11"/>
        <v>DM08-3202032-1-20-GEN-2</v>
      </c>
    </row>
    <row r="737" spans="1:7" x14ac:dyDescent="0.3">
      <c r="A737" s="7" t="s">
        <v>1566</v>
      </c>
      <c r="B737">
        <v>3202032</v>
      </c>
      <c r="C737">
        <v>1</v>
      </c>
      <c r="D737">
        <v>21</v>
      </c>
      <c r="E737" t="s">
        <v>1505</v>
      </c>
      <c r="F737">
        <v>2</v>
      </c>
      <c r="G737" t="str">
        <f t="shared" si="11"/>
        <v>DM08-3202032-1-21-GEN-2</v>
      </c>
    </row>
    <row r="738" spans="1:7" x14ac:dyDescent="0.3">
      <c r="A738" s="7" t="s">
        <v>1567</v>
      </c>
      <c r="B738">
        <v>3202008</v>
      </c>
      <c r="C738">
        <v>10</v>
      </c>
      <c r="D738">
        <v>20</v>
      </c>
      <c r="E738" t="s">
        <v>1505</v>
      </c>
      <c r="F738">
        <v>2</v>
      </c>
      <c r="G738" t="str">
        <f t="shared" si="11"/>
        <v>DM09-3202008-10-20-GEN-2</v>
      </c>
    </row>
    <row r="739" spans="1:7" x14ac:dyDescent="0.3">
      <c r="A739" s="7" t="s">
        <v>1567</v>
      </c>
      <c r="B739">
        <v>3202008</v>
      </c>
      <c r="C739">
        <v>10</v>
      </c>
      <c r="D739">
        <v>21</v>
      </c>
      <c r="E739" t="s">
        <v>1505</v>
      </c>
      <c r="F739">
        <v>2</v>
      </c>
      <c r="G739" t="str">
        <f t="shared" si="11"/>
        <v>DM09-3202008-10-21-GEN-2</v>
      </c>
    </row>
    <row r="740" spans="1:7" x14ac:dyDescent="0.3">
      <c r="A740" s="7" t="s">
        <v>1567</v>
      </c>
      <c r="B740">
        <v>3202008</v>
      </c>
      <c r="C740">
        <v>11</v>
      </c>
      <c r="D740">
        <v>20</v>
      </c>
      <c r="E740" t="s">
        <v>1505</v>
      </c>
      <c r="F740">
        <v>2</v>
      </c>
      <c r="G740" t="str">
        <f t="shared" si="11"/>
        <v>DM09-3202008-11-20-GEN-2</v>
      </c>
    </row>
    <row r="741" spans="1:7" x14ac:dyDescent="0.3">
      <c r="A741" s="7" t="s">
        <v>1567</v>
      </c>
      <c r="B741">
        <v>3202008</v>
      </c>
      <c r="C741">
        <v>15</v>
      </c>
      <c r="D741">
        <v>11</v>
      </c>
      <c r="E741" t="s">
        <v>1505</v>
      </c>
      <c r="F741">
        <v>2</v>
      </c>
      <c r="G741" t="str">
        <f t="shared" si="11"/>
        <v>DM09-3202008-15-11-GEN-2</v>
      </c>
    </row>
    <row r="742" spans="1:7" x14ac:dyDescent="0.3">
      <c r="A742" s="7" t="s">
        <v>1567</v>
      </c>
      <c r="B742">
        <v>3202008</v>
      </c>
      <c r="C742">
        <v>15</v>
      </c>
      <c r="D742">
        <v>20</v>
      </c>
      <c r="E742" t="s">
        <v>1505</v>
      </c>
      <c r="F742">
        <v>2</v>
      </c>
      <c r="G742" t="str">
        <f t="shared" si="11"/>
        <v>DM09-3202008-15-20-GEN-2</v>
      </c>
    </row>
    <row r="743" spans="1:7" x14ac:dyDescent="0.3">
      <c r="A743" s="7" t="s">
        <v>1567</v>
      </c>
      <c r="B743">
        <v>3202008</v>
      </c>
      <c r="C743">
        <v>15</v>
      </c>
      <c r="D743">
        <v>21</v>
      </c>
      <c r="E743" t="s">
        <v>1505</v>
      </c>
      <c r="F743">
        <v>2</v>
      </c>
      <c r="G743" t="str">
        <f t="shared" si="11"/>
        <v>DM09-3202008-15-21-GEN-2</v>
      </c>
    </row>
    <row r="744" spans="1:7" x14ac:dyDescent="0.3">
      <c r="A744" s="7" t="s">
        <v>1567</v>
      </c>
      <c r="B744">
        <v>3202032</v>
      </c>
      <c r="C744">
        <v>1</v>
      </c>
      <c r="D744">
        <v>11</v>
      </c>
      <c r="E744" t="s">
        <v>1505</v>
      </c>
      <c r="F744">
        <v>2</v>
      </c>
      <c r="G744" t="str">
        <f t="shared" si="11"/>
        <v>DM09-3202032-1-11-GEN-2</v>
      </c>
    </row>
    <row r="745" spans="1:7" x14ac:dyDescent="0.3">
      <c r="A745" s="7" t="s">
        <v>1567</v>
      </c>
      <c r="B745">
        <v>3202032</v>
      </c>
      <c r="C745">
        <v>1</v>
      </c>
      <c r="D745">
        <v>20</v>
      </c>
      <c r="E745" t="s">
        <v>1505</v>
      </c>
      <c r="F745">
        <v>2</v>
      </c>
      <c r="G745" t="str">
        <f t="shared" si="11"/>
        <v>DM09-3202032-1-20-GEN-2</v>
      </c>
    </row>
    <row r="746" spans="1:7" x14ac:dyDescent="0.3">
      <c r="A746" s="7" t="s">
        <v>1567</v>
      </c>
      <c r="B746">
        <v>3202032</v>
      </c>
      <c r="C746">
        <v>1</v>
      </c>
      <c r="D746">
        <v>21</v>
      </c>
      <c r="E746" t="s">
        <v>1505</v>
      </c>
      <c r="F746">
        <v>2</v>
      </c>
      <c r="G746" t="str">
        <f t="shared" si="11"/>
        <v>DM09-3202032-1-21-GEN-2</v>
      </c>
    </row>
    <row r="747" spans="1:7" x14ac:dyDescent="0.3">
      <c r="A747" s="7" t="s">
        <v>1567</v>
      </c>
      <c r="B747">
        <v>3202055</v>
      </c>
      <c r="C747">
        <v>23</v>
      </c>
      <c r="D747">
        <v>11</v>
      </c>
      <c r="E747" t="s">
        <v>1505</v>
      </c>
      <c r="F747">
        <v>2</v>
      </c>
      <c r="G747" t="str">
        <f t="shared" si="11"/>
        <v>DM09-3202055-23-11-GEN-2</v>
      </c>
    </row>
    <row r="748" spans="1:7" x14ac:dyDescent="0.3">
      <c r="A748" s="7" t="s">
        <v>1567</v>
      </c>
      <c r="B748">
        <v>3202056</v>
      </c>
      <c r="C748">
        <v>5</v>
      </c>
      <c r="D748">
        <v>11</v>
      </c>
      <c r="E748" t="s">
        <v>1505</v>
      </c>
      <c r="F748">
        <v>2</v>
      </c>
      <c r="G748" t="str">
        <f t="shared" si="11"/>
        <v>DM09-3202056-5-11-GEN-2</v>
      </c>
    </row>
    <row r="749" spans="1:7" x14ac:dyDescent="0.3">
      <c r="A749" s="7" t="s">
        <v>1567</v>
      </c>
      <c r="B749">
        <v>3202056</v>
      </c>
      <c r="C749">
        <v>5</v>
      </c>
      <c r="D749">
        <v>21</v>
      </c>
      <c r="E749" t="s">
        <v>1505</v>
      </c>
      <c r="F749">
        <v>2</v>
      </c>
      <c r="G749" t="str">
        <f t="shared" si="11"/>
        <v>DM09-3202056-5-21-GEN-2</v>
      </c>
    </row>
    <row r="750" spans="1:7" x14ac:dyDescent="0.3">
      <c r="A750" s="7" t="s">
        <v>1567</v>
      </c>
      <c r="B750">
        <v>3202060</v>
      </c>
      <c r="C750" t="s">
        <v>320</v>
      </c>
      <c r="D750">
        <v>11</v>
      </c>
      <c r="E750" t="s">
        <v>1505</v>
      </c>
      <c r="F750">
        <v>2</v>
      </c>
      <c r="G750" t="str">
        <f t="shared" si="11"/>
        <v>DM09-3202060-19_2-11-GEN-2</v>
      </c>
    </row>
    <row r="751" spans="1:7" x14ac:dyDescent="0.3">
      <c r="A751" s="7" t="s">
        <v>1567</v>
      </c>
      <c r="B751">
        <v>3202060</v>
      </c>
      <c r="C751" t="s">
        <v>320</v>
      </c>
      <c r="D751">
        <v>20</v>
      </c>
      <c r="E751" t="s">
        <v>1505</v>
      </c>
      <c r="F751">
        <v>2</v>
      </c>
      <c r="G751" t="str">
        <f t="shared" si="11"/>
        <v>DM09-3202060-19_2-20-GEN-2</v>
      </c>
    </row>
    <row r="752" spans="1:7" x14ac:dyDescent="0.3">
      <c r="A752" s="7" t="s">
        <v>1567</v>
      </c>
      <c r="B752">
        <v>3202060</v>
      </c>
      <c r="C752" t="s">
        <v>320</v>
      </c>
      <c r="D752">
        <v>21</v>
      </c>
      <c r="E752" t="s">
        <v>1505</v>
      </c>
      <c r="F752">
        <v>2</v>
      </c>
      <c r="G752" t="str">
        <f t="shared" si="11"/>
        <v>DM09-3202060-19_2-21-GEN-2</v>
      </c>
    </row>
    <row r="753" spans="1:7" x14ac:dyDescent="0.3">
      <c r="A753" s="7" t="s">
        <v>1568</v>
      </c>
      <c r="B753">
        <v>3202008</v>
      </c>
      <c r="C753">
        <v>10</v>
      </c>
      <c r="D753">
        <v>11</v>
      </c>
      <c r="E753" t="s">
        <v>1505</v>
      </c>
      <c r="F753">
        <v>2</v>
      </c>
      <c r="G753" t="str">
        <f t="shared" si="11"/>
        <v>DM10-3202008-10-11-GEN-2</v>
      </c>
    </row>
    <row r="754" spans="1:7" x14ac:dyDescent="0.3">
      <c r="A754" s="7" t="s">
        <v>1568</v>
      </c>
      <c r="B754">
        <v>3202008</v>
      </c>
      <c r="C754">
        <v>10</v>
      </c>
      <c r="D754">
        <v>20</v>
      </c>
      <c r="E754" t="s">
        <v>1505</v>
      </c>
      <c r="F754">
        <v>2</v>
      </c>
      <c r="G754" t="str">
        <f t="shared" si="11"/>
        <v>DM10-3202008-10-20-GEN-2</v>
      </c>
    </row>
    <row r="755" spans="1:7" x14ac:dyDescent="0.3">
      <c r="A755" s="7" t="s">
        <v>1568</v>
      </c>
      <c r="B755">
        <v>3202008</v>
      </c>
      <c r="C755">
        <v>10</v>
      </c>
      <c r="D755">
        <v>21</v>
      </c>
      <c r="E755" t="s">
        <v>1505</v>
      </c>
      <c r="F755">
        <v>2</v>
      </c>
      <c r="G755" t="str">
        <f t="shared" si="11"/>
        <v>DM10-3202008-10-21-GEN-2</v>
      </c>
    </row>
    <row r="756" spans="1:7" x14ac:dyDescent="0.3">
      <c r="A756" s="7" t="s">
        <v>1568</v>
      </c>
      <c r="B756">
        <v>3202008</v>
      </c>
      <c r="C756">
        <v>15</v>
      </c>
      <c r="D756">
        <v>20</v>
      </c>
      <c r="E756" t="s">
        <v>1505</v>
      </c>
      <c r="F756">
        <v>2</v>
      </c>
      <c r="G756" t="str">
        <f t="shared" si="11"/>
        <v>DM10-3202008-15-20-GEN-2</v>
      </c>
    </row>
    <row r="757" spans="1:7" x14ac:dyDescent="0.3">
      <c r="A757" s="7" t="s">
        <v>1568</v>
      </c>
      <c r="B757">
        <v>3202008</v>
      </c>
      <c r="C757">
        <v>15</v>
      </c>
      <c r="D757">
        <v>21</v>
      </c>
      <c r="E757" t="s">
        <v>1505</v>
      </c>
      <c r="F757">
        <v>2</v>
      </c>
      <c r="G757" t="str">
        <f t="shared" si="11"/>
        <v>DM10-3202008-15-21-GEN-2</v>
      </c>
    </row>
    <row r="758" spans="1:7" x14ac:dyDescent="0.3">
      <c r="A758" s="7" t="s">
        <v>1568</v>
      </c>
      <c r="B758">
        <v>3202008</v>
      </c>
      <c r="C758">
        <v>9</v>
      </c>
      <c r="D758">
        <v>21</v>
      </c>
      <c r="E758" t="s">
        <v>1505</v>
      </c>
      <c r="F758">
        <v>2</v>
      </c>
      <c r="G758" t="str">
        <f t="shared" si="11"/>
        <v>DM10-3202008-9-21-GEN-2</v>
      </c>
    </row>
    <row r="759" spans="1:7" x14ac:dyDescent="0.3">
      <c r="A759" s="7" t="s">
        <v>1568</v>
      </c>
      <c r="B759">
        <v>3202032</v>
      </c>
      <c r="C759">
        <v>1</v>
      </c>
      <c r="D759">
        <v>11</v>
      </c>
      <c r="E759" t="s">
        <v>1505</v>
      </c>
      <c r="F759">
        <v>2</v>
      </c>
      <c r="G759" t="str">
        <f t="shared" si="11"/>
        <v>DM10-3202032-1-11-GEN-2</v>
      </c>
    </row>
    <row r="760" spans="1:7" x14ac:dyDescent="0.3">
      <c r="A760" s="7" t="s">
        <v>1568</v>
      </c>
      <c r="B760">
        <v>3202032</v>
      </c>
      <c r="C760">
        <v>1</v>
      </c>
      <c r="D760">
        <v>20</v>
      </c>
      <c r="E760" t="s">
        <v>1505</v>
      </c>
      <c r="F760">
        <v>2</v>
      </c>
      <c r="G760" t="str">
        <f t="shared" si="11"/>
        <v>DM10-3202032-1-20-GEN-2</v>
      </c>
    </row>
    <row r="761" spans="1:7" x14ac:dyDescent="0.3">
      <c r="A761" s="7" t="s">
        <v>1568</v>
      </c>
      <c r="B761">
        <v>3202032</v>
      </c>
      <c r="C761">
        <v>1</v>
      </c>
      <c r="D761">
        <v>21</v>
      </c>
      <c r="E761" t="s">
        <v>1505</v>
      </c>
      <c r="F761">
        <v>2</v>
      </c>
      <c r="G761" t="str">
        <f t="shared" si="11"/>
        <v>DM10-3202032-1-21-GEN-2</v>
      </c>
    </row>
    <row r="762" spans="1:7" x14ac:dyDescent="0.3">
      <c r="A762" s="7" t="s">
        <v>1568</v>
      </c>
      <c r="B762">
        <v>3202055</v>
      </c>
      <c r="C762">
        <v>23</v>
      </c>
      <c r="D762">
        <v>20</v>
      </c>
      <c r="E762" t="s">
        <v>1505</v>
      </c>
      <c r="F762">
        <v>2</v>
      </c>
      <c r="G762" t="str">
        <f t="shared" si="11"/>
        <v>DM10-3202055-23-20-GEN-2</v>
      </c>
    </row>
    <row r="763" spans="1:7" x14ac:dyDescent="0.3">
      <c r="A763" s="7" t="s">
        <v>1568</v>
      </c>
      <c r="B763">
        <v>3202055</v>
      </c>
      <c r="C763">
        <v>23</v>
      </c>
      <c r="D763">
        <v>21</v>
      </c>
      <c r="E763" t="s">
        <v>1505</v>
      </c>
      <c r="F763">
        <v>2</v>
      </c>
      <c r="G763" t="str">
        <f t="shared" si="11"/>
        <v>DM10-3202055-23-21-GEN-2</v>
      </c>
    </row>
    <row r="764" spans="1:7" x14ac:dyDescent="0.3">
      <c r="A764" s="7" t="s">
        <v>1568</v>
      </c>
      <c r="B764">
        <v>3202056</v>
      </c>
      <c r="C764">
        <v>5</v>
      </c>
      <c r="D764">
        <v>20</v>
      </c>
      <c r="E764" t="s">
        <v>1505</v>
      </c>
      <c r="F764">
        <v>2</v>
      </c>
      <c r="G764" t="str">
        <f t="shared" si="11"/>
        <v>DM10-3202056-5-20-GEN-2</v>
      </c>
    </row>
    <row r="765" spans="1:7" x14ac:dyDescent="0.3">
      <c r="A765" s="7" t="s">
        <v>1568</v>
      </c>
      <c r="B765">
        <v>3202056</v>
      </c>
      <c r="C765">
        <v>5</v>
      </c>
      <c r="D765">
        <v>21</v>
      </c>
      <c r="E765" t="s">
        <v>1505</v>
      </c>
      <c r="F765">
        <v>2</v>
      </c>
      <c r="G765" t="str">
        <f t="shared" si="11"/>
        <v>DM10-3202056-5-21-GEN-2</v>
      </c>
    </row>
    <row r="766" spans="1:7" x14ac:dyDescent="0.3">
      <c r="A766" s="7" t="s">
        <v>1569</v>
      </c>
      <c r="B766">
        <v>3202008</v>
      </c>
      <c r="C766">
        <v>10</v>
      </c>
      <c r="D766">
        <v>11</v>
      </c>
      <c r="E766" t="s">
        <v>1505</v>
      </c>
      <c r="F766">
        <v>2</v>
      </c>
      <c r="G766" t="str">
        <f t="shared" si="11"/>
        <v>DM11-3202008-10-11-GEN-2</v>
      </c>
    </row>
    <row r="767" spans="1:7" x14ac:dyDescent="0.3">
      <c r="A767" s="7" t="s">
        <v>1569</v>
      </c>
      <c r="B767">
        <v>3202008</v>
      </c>
      <c r="C767">
        <v>15</v>
      </c>
      <c r="D767">
        <v>11</v>
      </c>
      <c r="E767" t="s">
        <v>1505</v>
      </c>
      <c r="F767">
        <v>2</v>
      </c>
      <c r="G767" t="str">
        <f t="shared" si="11"/>
        <v>DM11-3202008-15-11-GEN-2</v>
      </c>
    </row>
    <row r="768" spans="1:7" x14ac:dyDescent="0.3">
      <c r="A768" s="7" t="s">
        <v>1569</v>
      </c>
      <c r="B768">
        <v>3202008</v>
      </c>
      <c r="C768">
        <v>15</v>
      </c>
      <c r="D768">
        <v>21</v>
      </c>
      <c r="E768" t="s">
        <v>1505</v>
      </c>
      <c r="F768">
        <v>2</v>
      </c>
      <c r="G768" t="str">
        <f t="shared" si="11"/>
        <v>DM11-3202008-15-21-GEN-2</v>
      </c>
    </row>
    <row r="769" spans="1:7" x14ac:dyDescent="0.3">
      <c r="A769" s="7" t="s">
        <v>1569</v>
      </c>
      <c r="B769">
        <v>3202008</v>
      </c>
      <c r="C769">
        <v>9</v>
      </c>
      <c r="D769">
        <v>11</v>
      </c>
      <c r="E769" t="s">
        <v>1505</v>
      </c>
      <c r="F769">
        <v>2</v>
      </c>
      <c r="G769" t="str">
        <f t="shared" si="11"/>
        <v>DM11-3202008-9-11-GEN-2</v>
      </c>
    </row>
    <row r="770" spans="1:7" x14ac:dyDescent="0.3">
      <c r="A770" s="7" t="s">
        <v>1569</v>
      </c>
      <c r="B770">
        <v>3202008</v>
      </c>
      <c r="C770">
        <v>9</v>
      </c>
      <c r="D770">
        <v>20</v>
      </c>
      <c r="E770" t="s">
        <v>1505</v>
      </c>
      <c r="F770">
        <v>2</v>
      </c>
      <c r="G770" t="str">
        <f t="shared" si="11"/>
        <v>DM11-3202008-9-20-GEN-2</v>
      </c>
    </row>
    <row r="771" spans="1:7" x14ac:dyDescent="0.3">
      <c r="A771" s="7" t="s">
        <v>1569</v>
      </c>
      <c r="B771">
        <v>3202032</v>
      </c>
      <c r="C771">
        <v>1</v>
      </c>
      <c r="D771">
        <v>11</v>
      </c>
      <c r="E771" t="s">
        <v>1505</v>
      </c>
      <c r="F771">
        <v>2</v>
      </c>
      <c r="G771" t="str">
        <f t="shared" ref="G771:G834" si="12">+A771&amp;"-"&amp;B771&amp;"-"&amp;C771&amp;"-"&amp;D771&amp;"-"&amp;E771&amp;"-"&amp;F771</f>
        <v>DM11-3202032-1-11-GEN-2</v>
      </c>
    </row>
    <row r="772" spans="1:7" x14ac:dyDescent="0.3">
      <c r="A772" s="7" t="s">
        <v>1569</v>
      </c>
      <c r="B772">
        <v>3202032</v>
      </c>
      <c r="C772">
        <v>1</v>
      </c>
      <c r="D772">
        <v>20</v>
      </c>
      <c r="E772" t="s">
        <v>1505</v>
      </c>
      <c r="F772">
        <v>2</v>
      </c>
      <c r="G772" t="str">
        <f t="shared" si="12"/>
        <v>DM11-3202032-1-20-GEN-2</v>
      </c>
    </row>
    <row r="773" spans="1:7" x14ac:dyDescent="0.3">
      <c r="A773" s="7" t="s">
        <v>1569</v>
      </c>
      <c r="B773">
        <v>3202032</v>
      </c>
      <c r="C773">
        <v>1</v>
      </c>
      <c r="D773">
        <v>21</v>
      </c>
      <c r="E773" t="s">
        <v>1505</v>
      </c>
      <c r="F773">
        <v>2</v>
      </c>
      <c r="G773" t="str">
        <f t="shared" si="12"/>
        <v>DM11-3202032-1-21-GEN-2</v>
      </c>
    </row>
    <row r="774" spans="1:7" x14ac:dyDescent="0.3">
      <c r="A774" s="7" t="s">
        <v>1569</v>
      </c>
      <c r="B774">
        <v>3202056</v>
      </c>
      <c r="C774">
        <v>5</v>
      </c>
      <c r="D774">
        <v>11</v>
      </c>
      <c r="E774" t="s">
        <v>1505</v>
      </c>
      <c r="F774">
        <v>2</v>
      </c>
      <c r="G774" t="str">
        <f t="shared" si="12"/>
        <v>DM11-3202056-5-11-GEN-2</v>
      </c>
    </row>
    <row r="775" spans="1:7" x14ac:dyDescent="0.3">
      <c r="A775" s="7" t="s">
        <v>1569</v>
      </c>
      <c r="B775">
        <v>3202060</v>
      </c>
      <c r="C775" t="s">
        <v>320</v>
      </c>
      <c r="D775">
        <v>11</v>
      </c>
      <c r="E775" t="s">
        <v>1505</v>
      </c>
      <c r="F775">
        <v>2</v>
      </c>
      <c r="G775" t="str">
        <f t="shared" si="12"/>
        <v>DM11-3202060-19_2-11-GEN-2</v>
      </c>
    </row>
    <row r="776" spans="1:7" x14ac:dyDescent="0.3">
      <c r="A776" s="7" t="s">
        <v>1569</v>
      </c>
      <c r="B776">
        <v>3202060</v>
      </c>
      <c r="C776" t="s">
        <v>320</v>
      </c>
      <c r="D776">
        <v>20</v>
      </c>
      <c r="E776" t="s">
        <v>1505</v>
      </c>
      <c r="F776">
        <v>2</v>
      </c>
      <c r="G776" t="str">
        <f t="shared" si="12"/>
        <v>DM11-3202060-19_2-20-GEN-2</v>
      </c>
    </row>
    <row r="777" spans="1:7" x14ac:dyDescent="0.3">
      <c r="A777" s="7" t="s">
        <v>1542</v>
      </c>
      <c r="B777">
        <v>3299060</v>
      </c>
      <c r="C777">
        <v>7</v>
      </c>
      <c r="D777">
        <v>11</v>
      </c>
      <c r="E777" t="s">
        <v>1505</v>
      </c>
      <c r="F777">
        <v>2</v>
      </c>
      <c r="G777" t="str">
        <f t="shared" si="12"/>
        <v>DC00-3299060-7-11-GEN-2</v>
      </c>
    </row>
    <row r="778" spans="1:7" x14ac:dyDescent="0.3">
      <c r="A778" s="7" t="s">
        <v>1558</v>
      </c>
      <c r="B778">
        <v>3299060</v>
      </c>
      <c r="C778">
        <v>7</v>
      </c>
      <c r="D778">
        <v>11</v>
      </c>
      <c r="E778" t="s">
        <v>1505</v>
      </c>
      <c r="F778">
        <v>2</v>
      </c>
      <c r="G778" t="str">
        <f t="shared" si="12"/>
        <v>DM00-3299060-7-11-GEN-2</v>
      </c>
    </row>
    <row r="779" spans="1:7" x14ac:dyDescent="0.3">
      <c r="A779" s="7" t="s">
        <v>1512</v>
      </c>
      <c r="B779">
        <v>3299060</v>
      </c>
      <c r="C779">
        <v>7</v>
      </c>
      <c r="D779">
        <v>11</v>
      </c>
      <c r="E779" t="s">
        <v>1505</v>
      </c>
      <c r="F779">
        <v>2</v>
      </c>
      <c r="G779" t="str">
        <f t="shared" si="12"/>
        <v>DN00-3299060-7-11-GEN-2</v>
      </c>
    </row>
    <row r="780" spans="1:7" x14ac:dyDescent="0.3">
      <c r="A780" s="7" t="s">
        <v>1570</v>
      </c>
      <c r="B780">
        <v>3299060</v>
      </c>
      <c r="C780">
        <v>7</v>
      </c>
      <c r="D780">
        <v>11</v>
      </c>
      <c r="E780" t="s">
        <v>1505</v>
      </c>
      <c r="F780">
        <v>2</v>
      </c>
      <c r="G780" t="str">
        <f t="shared" si="12"/>
        <v>DO00-3299060-7-11-GEN-2</v>
      </c>
    </row>
    <row r="781" spans="1:7" x14ac:dyDescent="0.3">
      <c r="A781" s="209" t="s">
        <v>1530</v>
      </c>
      <c r="B781">
        <v>3299060</v>
      </c>
      <c r="C781">
        <v>7</v>
      </c>
      <c r="D781">
        <v>11</v>
      </c>
      <c r="E781" t="s">
        <v>1505</v>
      </c>
      <c r="F781">
        <v>2</v>
      </c>
      <c r="G781" t="str">
        <f t="shared" si="12"/>
        <v>DP00-3299060-7-11-GEN-2</v>
      </c>
    </row>
    <row r="782" spans="1:7" x14ac:dyDescent="0.3">
      <c r="A782" s="7" t="s">
        <v>1521</v>
      </c>
      <c r="B782">
        <v>3299060</v>
      </c>
      <c r="C782">
        <v>7</v>
      </c>
      <c r="D782">
        <v>11</v>
      </c>
      <c r="E782" t="s">
        <v>1505</v>
      </c>
      <c r="F782">
        <v>2</v>
      </c>
      <c r="G782" t="str">
        <f t="shared" si="12"/>
        <v>DR00-3299060-7-11-GEN-2</v>
      </c>
    </row>
    <row r="783" spans="1:7" x14ac:dyDescent="0.3">
      <c r="A783" s="7" t="s">
        <v>1571</v>
      </c>
      <c r="B783">
        <v>3299058</v>
      </c>
      <c r="C783">
        <v>18</v>
      </c>
      <c r="D783">
        <v>11</v>
      </c>
      <c r="E783" t="s">
        <v>1505</v>
      </c>
      <c r="F783">
        <v>2</v>
      </c>
      <c r="G783" t="str">
        <f t="shared" si="12"/>
        <v>SC10-3299058-18-11-GEN-2</v>
      </c>
    </row>
    <row r="784" spans="1:7" x14ac:dyDescent="0.3">
      <c r="A784" s="7" t="s">
        <v>1571</v>
      </c>
      <c r="B784">
        <v>3299060</v>
      </c>
      <c r="C784">
        <v>7</v>
      </c>
      <c r="D784">
        <v>11</v>
      </c>
      <c r="E784" t="s">
        <v>1505</v>
      </c>
      <c r="F784">
        <v>2</v>
      </c>
      <c r="G784" t="str">
        <f t="shared" si="12"/>
        <v>SC10-3299060-7-11-GEN-2</v>
      </c>
    </row>
    <row r="785" spans="1:7" x14ac:dyDescent="0.3">
      <c r="A785" s="7" t="s">
        <v>1572</v>
      </c>
      <c r="B785">
        <v>3202008</v>
      </c>
      <c r="C785">
        <v>15</v>
      </c>
      <c r="D785">
        <v>20</v>
      </c>
      <c r="E785" t="s">
        <v>1505</v>
      </c>
      <c r="F785">
        <v>2</v>
      </c>
      <c r="G785" t="str">
        <f t="shared" si="12"/>
        <v>SC14-3202008-15-20-GEN-2</v>
      </c>
    </row>
    <row r="786" spans="1:7" x14ac:dyDescent="0.3">
      <c r="A786" s="7" t="s">
        <v>1573</v>
      </c>
      <c r="B786">
        <v>3299054</v>
      </c>
      <c r="C786">
        <v>3</v>
      </c>
      <c r="D786">
        <v>11</v>
      </c>
      <c r="E786" t="s">
        <v>1505</v>
      </c>
      <c r="F786">
        <v>2</v>
      </c>
      <c r="G786" t="str">
        <f t="shared" si="12"/>
        <v>SC07-3299054-3-11-GEN-2</v>
      </c>
    </row>
    <row r="787" spans="1:7" x14ac:dyDescent="0.3">
      <c r="A787" s="7" t="s">
        <v>1574</v>
      </c>
      <c r="B787">
        <v>3299060</v>
      </c>
      <c r="C787">
        <v>10</v>
      </c>
      <c r="D787">
        <v>11</v>
      </c>
      <c r="E787" t="s">
        <v>1505</v>
      </c>
      <c r="F787">
        <v>2</v>
      </c>
      <c r="G787" t="str">
        <f t="shared" si="12"/>
        <v>SC02-3299060-10-11-GEN-2</v>
      </c>
    </row>
    <row r="788" spans="1:7" x14ac:dyDescent="0.3">
      <c r="A788" s="7" t="s">
        <v>1570</v>
      </c>
      <c r="B788">
        <v>3202008</v>
      </c>
      <c r="C788">
        <v>12</v>
      </c>
      <c r="D788">
        <v>11</v>
      </c>
      <c r="E788" t="s">
        <v>1505</v>
      </c>
      <c r="F788">
        <v>2</v>
      </c>
      <c r="G788" t="str">
        <f t="shared" si="12"/>
        <v>DO00-3202008-12-11-GEN-2</v>
      </c>
    </row>
    <row r="789" spans="1:7" x14ac:dyDescent="0.3">
      <c r="A789" s="7" t="s">
        <v>1570</v>
      </c>
      <c r="B789">
        <v>3202008</v>
      </c>
      <c r="C789">
        <v>12</v>
      </c>
      <c r="D789">
        <v>20</v>
      </c>
      <c r="E789" t="s">
        <v>1505</v>
      </c>
      <c r="F789">
        <v>2</v>
      </c>
      <c r="G789" t="str">
        <f t="shared" si="12"/>
        <v>DO00-3202008-12-20-GEN-2</v>
      </c>
    </row>
    <row r="790" spans="1:7" x14ac:dyDescent="0.3">
      <c r="A790" s="7" t="s">
        <v>1570</v>
      </c>
      <c r="B790">
        <v>3202008</v>
      </c>
      <c r="C790">
        <v>12</v>
      </c>
      <c r="D790">
        <v>21</v>
      </c>
      <c r="E790" t="s">
        <v>1505</v>
      </c>
      <c r="F790">
        <v>2</v>
      </c>
      <c r="G790" t="str">
        <f t="shared" si="12"/>
        <v>DO00-3202008-12-21-GEN-2</v>
      </c>
    </row>
    <row r="791" spans="1:7" x14ac:dyDescent="0.3">
      <c r="A791" s="7" t="s">
        <v>1570</v>
      </c>
      <c r="B791">
        <v>3202008</v>
      </c>
      <c r="C791">
        <v>15</v>
      </c>
      <c r="D791">
        <v>11</v>
      </c>
      <c r="E791" t="s">
        <v>1505</v>
      </c>
      <c r="F791">
        <v>2</v>
      </c>
      <c r="G791" t="str">
        <f t="shared" si="12"/>
        <v>DO00-3202008-15-11-GEN-2</v>
      </c>
    </row>
    <row r="792" spans="1:7" x14ac:dyDescent="0.3">
      <c r="A792" s="7" t="s">
        <v>1570</v>
      </c>
      <c r="B792">
        <v>3202008</v>
      </c>
      <c r="C792">
        <v>15</v>
      </c>
      <c r="D792">
        <v>20</v>
      </c>
      <c r="E792" t="s">
        <v>1505</v>
      </c>
      <c r="F792">
        <v>2</v>
      </c>
      <c r="G792" t="str">
        <f t="shared" si="12"/>
        <v>DO00-3202008-15-20-GEN-2</v>
      </c>
    </row>
    <row r="793" spans="1:7" x14ac:dyDescent="0.3">
      <c r="A793" s="7" t="s">
        <v>1570</v>
      </c>
      <c r="B793">
        <v>3202008</v>
      </c>
      <c r="C793">
        <v>15</v>
      </c>
      <c r="D793">
        <v>21</v>
      </c>
      <c r="E793" t="s">
        <v>1505</v>
      </c>
      <c r="F793">
        <v>2</v>
      </c>
      <c r="G793" t="str">
        <f t="shared" si="12"/>
        <v>DO00-3202008-15-21-GEN-2</v>
      </c>
    </row>
    <row r="794" spans="1:7" x14ac:dyDescent="0.3">
      <c r="A794" s="7" t="s">
        <v>1570</v>
      </c>
      <c r="B794">
        <v>3202008</v>
      </c>
      <c r="C794">
        <v>9</v>
      </c>
      <c r="D794">
        <v>11</v>
      </c>
      <c r="E794" t="s">
        <v>1505</v>
      </c>
      <c r="F794">
        <v>2</v>
      </c>
      <c r="G794" t="str">
        <f t="shared" si="12"/>
        <v>DO00-3202008-9-11-GEN-2</v>
      </c>
    </row>
    <row r="795" spans="1:7" x14ac:dyDescent="0.3">
      <c r="A795" s="7" t="s">
        <v>1570</v>
      </c>
      <c r="B795">
        <v>3202008</v>
      </c>
      <c r="C795">
        <v>9</v>
      </c>
      <c r="D795">
        <v>20</v>
      </c>
      <c r="E795" t="s">
        <v>1505</v>
      </c>
      <c r="F795">
        <v>2</v>
      </c>
      <c r="G795" t="str">
        <f t="shared" si="12"/>
        <v>DO00-3202008-9-20-GEN-2</v>
      </c>
    </row>
    <row r="796" spans="1:7" x14ac:dyDescent="0.3">
      <c r="A796" s="7" t="s">
        <v>1570</v>
      </c>
      <c r="B796">
        <v>3202008</v>
      </c>
      <c r="C796">
        <v>9</v>
      </c>
      <c r="D796">
        <v>21</v>
      </c>
      <c r="E796" t="s">
        <v>1505</v>
      </c>
      <c r="F796">
        <v>2</v>
      </c>
      <c r="G796" t="str">
        <f t="shared" si="12"/>
        <v>DO00-3202008-9-21-GEN-2</v>
      </c>
    </row>
    <row r="797" spans="1:7" x14ac:dyDescent="0.3">
      <c r="A797" s="7" t="s">
        <v>1570</v>
      </c>
      <c r="B797">
        <v>3202010</v>
      </c>
      <c r="C797">
        <v>24</v>
      </c>
      <c r="D797">
        <v>20</v>
      </c>
      <c r="E797" t="s">
        <v>1505</v>
      </c>
      <c r="F797">
        <v>2</v>
      </c>
      <c r="G797" t="str">
        <f t="shared" si="12"/>
        <v>DO00-3202010-24-20-GEN-2</v>
      </c>
    </row>
    <row r="798" spans="1:7" x14ac:dyDescent="0.3">
      <c r="A798" s="7" t="s">
        <v>1570</v>
      </c>
      <c r="B798">
        <v>3202010</v>
      </c>
      <c r="C798">
        <v>24</v>
      </c>
      <c r="D798">
        <v>21</v>
      </c>
      <c r="E798" t="s">
        <v>1505</v>
      </c>
      <c r="F798">
        <v>2</v>
      </c>
      <c r="G798" t="str">
        <f t="shared" si="12"/>
        <v>DO00-3202010-24-21-GEN-2</v>
      </c>
    </row>
    <row r="799" spans="1:7" x14ac:dyDescent="0.3">
      <c r="A799" s="7" t="s">
        <v>1570</v>
      </c>
      <c r="B799">
        <v>3202032</v>
      </c>
      <c r="C799">
        <v>1</v>
      </c>
      <c r="D799">
        <v>11</v>
      </c>
      <c r="E799" t="s">
        <v>1505</v>
      </c>
      <c r="F799">
        <v>2</v>
      </c>
      <c r="G799" t="str">
        <f t="shared" si="12"/>
        <v>DO00-3202032-1-11-GEN-2</v>
      </c>
    </row>
    <row r="800" spans="1:7" x14ac:dyDescent="0.3">
      <c r="A800" s="7" t="s">
        <v>1570</v>
      </c>
      <c r="B800">
        <v>3202032</v>
      </c>
      <c r="C800">
        <v>1</v>
      </c>
      <c r="D800">
        <v>20</v>
      </c>
      <c r="E800" t="s">
        <v>1505</v>
      </c>
      <c r="F800">
        <v>2</v>
      </c>
      <c r="G800" t="str">
        <f t="shared" si="12"/>
        <v>DO00-3202032-1-20-GEN-2</v>
      </c>
    </row>
    <row r="801" spans="1:7" x14ac:dyDescent="0.3">
      <c r="A801" s="7" t="s">
        <v>1570</v>
      </c>
      <c r="B801">
        <v>3202032</v>
      </c>
      <c r="C801">
        <v>1</v>
      </c>
      <c r="D801">
        <v>21</v>
      </c>
      <c r="E801" t="s">
        <v>1505</v>
      </c>
      <c r="F801">
        <v>2</v>
      </c>
      <c r="G801" t="str">
        <f t="shared" si="12"/>
        <v>DO00-3202032-1-21-GEN-2</v>
      </c>
    </row>
    <row r="802" spans="1:7" x14ac:dyDescent="0.3">
      <c r="A802" s="7" t="s">
        <v>1570</v>
      </c>
      <c r="B802">
        <v>3202053</v>
      </c>
      <c r="C802">
        <v>26</v>
      </c>
      <c r="D802">
        <v>11</v>
      </c>
      <c r="E802" t="s">
        <v>1505</v>
      </c>
      <c r="F802">
        <v>2</v>
      </c>
      <c r="G802" t="str">
        <f t="shared" si="12"/>
        <v>DO00-3202053-26-11-GEN-2</v>
      </c>
    </row>
    <row r="803" spans="1:7" x14ac:dyDescent="0.3">
      <c r="A803" s="7" t="s">
        <v>1570</v>
      </c>
      <c r="B803">
        <v>3202055</v>
      </c>
      <c r="C803">
        <v>23</v>
      </c>
      <c r="D803">
        <v>21</v>
      </c>
      <c r="E803" t="s">
        <v>1505</v>
      </c>
      <c r="F803">
        <v>2</v>
      </c>
      <c r="G803" t="str">
        <f t="shared" si="12"/>
        <v>DO00-3202055-23-21-GEN-2</v>
      </c>
    </row>
    <row r="804" spans="1:7" x14ac:dyDescent="0.3">
      <c r="A804" s="7" t="s">
        <v>1570</v>
      </c>
      <c r="B804">
        <v>3202056</v>
      </c>
      <c r="C804">
        <v>5</v>
      </c>
      <c r="D804">
        <v>21</v>
      </c>
      <c r="E804" t="s">
        <v>1505</v>
      </c>
      <c r="F804">
        <v>2</v>
      </c>
      <c r="G804" t="str">
        <f t="shared" si="12"/>
        <v>DO00-3202056-5-21-GEN-2</v>
      </c>
    </row>
    <row r="805" spans="1:7" x14ac:dyDescent="0.3">
      <c r="A805" s="7" t="s">
        <v>1570</v>
      </c>
      <c r="B805">
        <v>3202060</v>
      </c>
      <c r="C805" t="s">
        <v>320</v>
      </c>
      <c r="D805">
        <v>21</v>
      </c>
      <c r="E805" t="s">
        <v>1505</v>
      </c>
      <c r="F805">
        <v>2</v>
      </c>
      <c r="G805" t="str">
        <f t="shared" si="12"/>
        <v>DO00-3202060-19_2-21-GEN-2</v>
      </c>
    </row>
    <row r="806" spans="1:7" x14ac:dyDescent="0.3">
      <c r="A806" s="7" t="s">
        <v>1570</v>
      </c>
      <c r="B806">
        <v>3299016</v>
      </c>
      <c r="C806">
        <v>6</v>
      </c>
      <c r="D806">
        <v>20</v>
      </c>
      <c r="E806" t="s">
        <v>1505</v>
      </c>
      <c r="F806">
        <v>2</v>
      </c>
      <c r="G806" t="str">
        <f t="shared" si="12"/>
        <v>DO00-3299016-6-20-GEN-2</v>
      </c>
    </row>
    <row r="807" spans="1:7" x14ac:dyDescent="0.3">
      <c r="A807" s="7" t="s">
        <v>1575</v>
      </c>
      <c r="B807">
        <v>3202008</v>
      </c>
      <c r="C807">
        <v>15</v>
      </c>
      <c r="D807">
        <v>11</v>
      </c>
      <c r="E807" t="s">
        <v>1505</v>
      </c>
      <c r="F807">
        <v>2</v>
      </c>
      <c r="G807" t="str">
        <f t="shared" si="12"/>
        <v>DO01-3202008-15-11-GEN-2</v>
      </c>
    </row>
    <row r="808" spans="1:7" x14ac:dyDescent="0.3">
      <c r="A808" s="7" t="s">
        <v>1575</v>
      </c>
      <c r="B808">
        <v>3202032</v>
      </c>
      <c r="C808">
        <v>1</v>
      </c>
      <c r="D808">
        <v>11</v>
      </c>
      <c r="E808" t="s">
        <v>1505</v>
      </c>
      <c r="F808">
        <v>2</v>
      </c>
      <c r="G808" t="str">
        <f t="shared" si="12"/>
        <v>DO01-3202032-1-11-GEN-2</v>
      </c>
    </row>
    <row r="809" spans="1:7" x14ac:dyDescent="0.3">
      <c r="A809" s="7" t="s">
        <v>1575</v>
      </c>
      <c r="B809">
        <v>3202032</v>
      </c>
      <c r="C809">
        <v>1</v>
      </c>
      <c r="D809">
        <v>20</v>
      </c>
      <c r="E809" t="s">
        <v>1505</v>
      </c>
      <c r="F809">
        <v>2</v>
      </c>
      <c r="G809" t="str">
        <f t="shared" si="12"/>
        <v>DO01-3202032-1-20-GEN-2</v>
      </c>
    </row>
    <row r="810" spans="1:7" x14ac:dyDescent="0.3">
      <c r="A810" s="7" t="s">
        <v>1575</v>
      </c>
      <c r="B810">
        <v>3202032</v>
      </c>
      <c r="C810">
        <v>1</v>
      </c>
      <c r="D810">
        <v>21</v>
      </c>
      <c r="E810" t="s">
        <v>1505</v>
      </c>
      <c r="F810">
        <v>2</v>
      </c>
      <c r="G810" t="str">
        <f t="shared" si="12"/>
        <v>DO01-3202032-1-21-GEN-2</v>
      </c>
    </row>
    <row r="811" spans="1:7" x14ac:dyDescent="0.3">
      <c r="A811" s="7" t="s">
        <v>1575</v>
      </c>
      <c r="B811">
        <v>3202038</v>
      </c>
      <c r="C811">
        <v>16</v>
      </c>
      <c r="D811">
        <v>11</v>
      </c>
      <c r="E811" t="s">
        <v>1505</v>
      </c>
      <c r="F811">
        <v>2</v>
      </c>
      <c r="G811" t="str">
        <f t="shared" si="12"/>
        <v>DO01-3202038-16-11-GEN-2</v>
      </c>
    </row>
    <row r="812" spans="1:7" x14ac:dyDescent="0.3">
      <c r="A812" s="7" t="s">
        <v>1575</v>
      </c>
      <c r="B812">
        <v>3202038</v>
      </c>
      <c r="C812">
        <v>17</v>
      </c>
      <c r="D812">
        <v>21</v>
      </c>
      <c r="E812" t="s">
        <v>1505</v>
      </c>
      <c r="F812">
        <v>2</v>
      </c>
      <c r="G812" t="str">
        <f t="shared" si="12"/>
        <v>DO01-3202038-17-21-GEN-2</v>
      </c>
    </row>
    <row r="813" spans="1:7" x14ac:dyDescent="0.3">
      <c r="A813" s="7" t="s">
        <v>1575</v>
      </c>
      <c r="B813">
        <v>3202052</v>
      </c>
      <c r="C813">
        <v>7</v>
      </c>
      <c r="D813">
        <v>20</v>
      </c>
      <c r="E813" t="s">
        <v>1505</v>
      </c>
      <c r="F813">
        <v>2</v>
      </c>
      <c r="G813" t="str">
        <f t="shared" si="12"/>
        <v>DO01-3202052-7-20-GEN-2</v>
      </c>
    </row>
    <row r="814" spans="1:7" x14ac:dyDescent="0.3">
      <c r="A814" s="7" t="s">
        <v>1575</v>
      </c>
      <c r="B814">
        <v>3202056</v>
      </c>
      <c r="C814">
        <v>5</v>
      </c>
      <c r="D814">
        <v>11</v>
      </c>
      <c r="E814" t="s">
        <v>1505</v>
      </c>
      <c r="F814">
        <v>2</v>
      </c>
      <c r="G814" t="str">
        <f t="shared" si="12"/>
        <v>DO01-3202056-5-11-GEN-2</v>
      </c>
    </row>
    <row r="815" spans="1:7" x14ac:dyDescent="0.3">
      <c r="A815" s="7" t="s">
        <v>1575</v>
      </c>
      <c r="B815">
        <v>3202056</v>
      </c>
      <c r="C815">
        <v>5</v>
      </c>
      <c r="D815">
        <v>20</v>
      </c>
      <c r="E815" t="s">
        <v>1505</v>
      </c>
      <c r="F815">
        <v>2</v>
      </c>
      <c r="G815" t="str">
        <f t="shared" si="12"/>
        <v>DO01-3202056-5-20-GEN-2</v>
      </c>
    </row>
    <row r="816" spans="1:7" x14ac:dyDescent="0.3">
      <c r="A816" s="7" t="s">
        <v>1575</v>
      </c>
      <c r="B816">
        <v>3202056</v>
      </c>
      <c r="C816">
        <v>5</v>
      </c>
      <c r="D816">
        <v>21</v>
      </c>
      <c r="E816" t="s">
        <v>1505</v>
      </c>
      <c r="F816">
        <v>2</v>
      </c>
      <c r="G816" t="str">
        <f t="shared" si="12"/>
        <v>DO01-3202056-5-21-GEN-2</v>
      </c>
    </row>
    <row r="817" spans="1:7" x14ac:dyDescent="0.3">
      <c r="A817" s="7" t="s">
        <v>1575</v>
      </c>
      <c r="B817">
        <v>3202060</v>
      </c>
      <c r="C817" t="s">
        <v>314</v>
      </c>
      <c r="D817">
        <v>11</v>
      </c>
      <c r="E817" t="s">
        <v>1505</v>
      </c>
      <c r="F817">
        <v>2</v>
      </c>
      <c r="G817" t="str">
        <f t="shared" si="12"/>
        <v>DO01-3202060-18_1-11-GEN-2</v>
      </c>
    </row>
    <row r="818" spans="1:7" x14ac:dyDescent="0.3">
      <c r="A818" s="7" t="s">
        <v>1575</v>
      </c>
      <c r="B818">
        <v>3202060</v>
      </c>
      <c r="C818" t="s">
        <v>314</v>
      </c>
      <c r="D818">
        <v>20</v>
      </c>
      <c r="E818" t="s">
        <v>1505</v>
      </c>
      <c r="F818">
        <v>2</v>
      </c>
      <c r="G818" t="str">
        <f t="shared" si="12"/>
        <v>DO01-3202060-18_1-20-GEN-2</v>
      </c>
    </row>
    <row r="819" spans="1:7" x14ac:dyDescent="0.3">
      <c r="A819" s="7" t="s">
        <v>1575</v>
      </c>
      <c r="B819">
        <v>3202060</v>
      </c>
      <c r="C819" t="s">
        <v>314</v>
      </c>
      <c r="D819">
        <v>21</v>
      </c>
      <c r="E819" t="s">
        <v>1505</v>
      </c>
      <c r="F819">
        <v>2</v>
      </c>
      <c r="G819" t="str">
        <f t="shared" si="12"/>
        <v>DO01-3202060-18_1-21-GEN-2</v>
      </c>
    </row>
    <row r="820" spans="1:7" x14ac:dyDescent="0.3">
      <c r="A820" s="7" t="s">
        <v>1575</v>
      </c>
      <c r="B820">
        <v>3299016</v>
      </c>
      <c r="C820">
        <v>5</v>
      </c>
      <c r="D820">
        <v>20</v>
      </c>
      <c r="E820" t="s">
        <v>1505</v>
      </c>
      <c r="F820">
        <v>2</v>
      </c>
      <c r="G820" t="str">
        <f t="shared" si="12"/>
        <v>DO01-3299016-5-20-GEN-2</v>
      </c>
    </row>
    <row r="821" spans="1:7" x14ac:dyDescent="0.3">
      <c r="A821" s="7" t="s">
        <v>1576</v>
      </c>
      <c r="B821">
        <v>3202008</v>
      </c>
      <c r="C821">
        <v>14</v>
      </c>
      <c r="D821">
        <v>11</v>
      </c>
      <c r="E821" t="s">
        <v>1505</v>
      </c>
      <c r="F821">
        <v>2</v>
      </c>
      <c r="G821" t="str">
        <f t="shared" si="12"/>
        <v>DO02-3202008-14-11-GEN-2</v>
      </c>
    </row>
    <row r="822" spans="1:7" x14ac:dyDescent="0.3">
      <c r="A822" s="7" t="s">
        <v>1576</v>
      </c>
      <c r="B822">
        <v>3202008</v>
      </c>
      <c r="C822">
        <v>14</v>
      </c>
      <c r="D822">
        <v>20</v>
      </c>
      <c r="E822" t="s">
        <v>1505</v>
      </c>
      <c r="F822">
        <v>2</v>
      </c>
      <c r="G822" t="str">
        <f t="shared" si="12"/>
        <v>DO02-3202008-14-20-GEN-2</v>
      </c>
    </row>
    <row r="823" spans="1:7" x14ac:dyDescent="0.3">
      <c r="A823" s="7" t="s">
        <v>1576</v>
      </c>
      <c r="B823">
        <v>3202010</v>
      </c>
      <c r="C823">
        <v>24</v>
      </c>
      <c r="D823">
        <v>11</v>
      </c>
      <c r="E823" t="s">
        <v>1505</v>
      </c>
      <c r="F823">
        <v>2</v>
      </c>
      <c r="G823" t="str">
        <f t="shared" si="12"/>
        <v>DO02-3202010-24-11-GEN-2</v>
      </c>
    </row>
    <row r="824" spans="1:7" x14ac:dyDescent="0.3">
      <c r="A824" s="7" t="s">
        <v>1576</v>
      </c>
      <c r="B824">
        <v>3202010</v>
      </c>
      <c r="C824">
        <v>25</v>
      </c>
      <c r="D824">
        <v>11</v>
      </c>
      <c r="E824" t="s">
        <v>1505</v>
      </c>
      <c r="F824">
        <v>2</v>
      </c>
      <c r="G824" t="str">
        <f t="shared" si="12"/>
        <v>DO02-3202010-25-11-GEN-2</v>
      </c>
    </row>
    <row r="825" spans="1:7" x14ac:dyDescent="0.3">
      <c r="A825" s="7" t="s">
        <v>1576</v>
      </c>
      <c r="B825">
        <v>3202010</v>
      </c>
      <c r="C825">
        <v>25</v>
      </c>
      <c r="D825">
        <v>20</v>
      </c>
      <c r="E825" t="s">
        <v>1505</v>
      </c>
      <c r="F825">
        <v>2</v>
      </c>
      <c r="G825" t="str">
        <f t="shared" si="12"/>
        <v>DO02-3202010-25-20-GEN-2</v>
      </c>
    </row>
    <row r="826" spans="1:7" x14ac:dyDescent="0.3">
      <c r="A826" s="7" t="s">
        <v>1576</v>
      </c>
      <c r="B826">
        <v>3202032</v>
      </c>
      <c r="C826">
        <v>1</v>
      </c>
      <c r="D826">
        <v>11</v>
      </c>
      <c r="E826" t="s">
        <v>1505</v>
      </c>
      <c r="F826">
        <v>2</v>
      </c>
      <c r="G826" t="str">
        <f t="shared" si="12"/>
        <v>DO02-3202032-1-11-GEN-2</v>
      </c>
    </row>
    <row r="827" spans="1:7" x14ac:dyDescent="0.3">
      <c r="A827" s="7" t="s">
        <v>1576</v>
      </c>
      <c r="B827">
        <v>3202032</v>
      </c>
      <c r="C827">
        <v>1</v>
      </c>
      <c r="D827">
        <v>20</v>
      </c>
      <c r="E827" t="s">
        <v>1505</v>
      </c>
      <c r="F827">
        <v>2</v>
      </c>
      <c r="G827" t="str">
        <f t="shared" si="12"/>
        <v>DO02-3202032-1-20-GEN-2</v>
      </c>
    </row>
    <row r="828" spans="1:7" x14ac:dyDescent="0.3">
      <c r="A828" s="7" t="s">
        <v>1576</v>
      </c>
      <c r="B828">
        <v>3202056</v>
      </c>
      <c r="C828">
        <v>5</v>
      </c>
      <c r="D828">
        <v>11</v>
      </c>
      <c r="E828" t="s">
        <v>1505</v>
      </c>
      <c r="F828">
        <v>2</v>
      </c>
      <c r="G828" t="str">
        <f t="shared" si="12"/>
        <v>DO02-3202056-5-11-GEN-2</v>
      </c>
    </row>
    <row r="829" spans="1:7" x14ac:dyDescent="0.3">
      <c r="A829" s="7" t="s">
        <v>1576</v>
      </c>
      <c r="B829">
        <v>3299011</v>
      </c>
      <c r="C829">
        <v>3</v>
      </c>
      <c r="D829">
        <v>20</v>
      </c>
      <c r="E829" t="s">
        <v>1505</v>
      </c>
      <c r="F829">
        <v>2</v>
      </c>
      <c r="G829" t="str">
        <f t="shared" si="12"/>
        <v>DO02-3299011-3-20-GEN-2</v>
      </c>
    </row>
    <row r="830" spans="1:7" x14ac:dyDescent="0.3">
      <c r="A830" s="7" t="s">
        <v>1577</v>
      </c>
      <c r="B830">
        <v>3202008</v>
      </c>
      <c r="C830">
        <v>10</v>
      </c>
      <c r="D830">
        <v>11</v>
      </c>
      <c r="E830" t="s">
        <v>1505</v>
      </c>
      <c r="F830">
        <v>2</v>
      </c>
      <c r="G830" t="str">
        <f t="shared" si="12"/>
        <v>DO03-3202008-10-11-GEN-2</v>
      </c>
    </row>
    <row r="831" spans="1:7" x14ac:dyDescent="0.3">
      <c r="A831" s="7" t="s">
        <v>1577</v>
      </c>
      <c r="B831">
        <v>3202008</v>
      </c>
      <c r="C831">
        <v>10</v>
      </c>
      <c r="D831">
        <v>20</v>
      </c>
      <c r="E831" t="s">
        <v>57</v>
      </c>
      <c r="F831">
        <v>2</v>
      </c>
      <c r="G831" t="str">
        <f t="shared" si="12"/>
        <v>DO03-3202008-10-20-TSE-2</v>
      </c>
    </row>
    <row r="832" spans="1:7" x14ac:dyDescent="0.3">
      <c r="A832" s="7" t="s">
        <v>1577</v>
      </c>
      <c r="B832">
        <v>3202008</v>
      </c>
      <c r="C832">
        <v>13</v>
      </c>
      <c r="D832">
        <v>11</v>
      </c>
      <c r="E832" t="s">
        <v>1505</v>
      </c>
      <c r="F832">
        <v>2</v>
      </c>
      <c r="G832" t="str">
        <f t="shared" si="12"/>
        <v>DO03-3202008-13-11-GEN-2</v>
      </c>
    </row>
    <row r="833" spans="1:7" x14ac:dyDescent="0.3">
      <c r="A833" s="7" t="s">
        <v>1577</v>
      </c>
      <c r="B833">
        <v>3202008</v>
      </c>
      <c r="C833">
        <v>13</v>
      </c>
      <c r="D833">
        <v>20</v>
      </c>
      <c r="E833" t="s">
        <v>57</v>
      </c>
      <c r="F833">
        <v>2</v>
      </c>
      <c r="G833" t="str">
        <f t="shared" si="12"/>
        <v>DO03-3202008-13-20-TSE-2</v>
      </c>
    </row>
    <row r="834" spans="1:7" x14ac:dyDescent="0.3">
      <c r="A834" s="7" t="s">
        <v>1577</v>
      </c>
      <c r="B834">
        <v>3202008</v>
      </c>
      <c r="C834">
        <v>15</v>
      </c>
      <c r="D834">
        <v>11</v>
      </c>
      <c r="E834" t="s">
        <v>1505</v>
      </c>
      <c r="F834">
        <v>2</v>
      </c>
      <c r="G834" t="str">
        <f t="shared" si="12"/>
        <v>DO03-3202008-15-11-GEN-2</v>
      </c>
    </row>
    <row r="835" spans="1:7" x14ac:dyDescent="0.3">
      <c r="A835" s="7" t="s">
        <v>1577</v>
      </c>
      <c r="B835">
        <v>3202008</v>
      </c>
      <c r="C835">
        <v>15</v>
      </c>
      <c r="D835">
        <v>20</v>
      </c>
      <c r="E835" t="s">
        <v>1505</v>
      </c>
      <c r="F835">
        <v>2</v>
      </c>
      <c r="G835" t="str">
        <f t="shared" ref="G835:G898" si="13">+A835&amp;"-"&amp;B835&amp;"-"&amp;C835&amp;"-"&amp;D835&amp;"-"&amp;E835&amp;"-"&amp;F835</f>
        <v>DO03-3202008-15-20-GEN-2</v>
      </c>
    </row>
    <row r="836" spans="1:7" x14ac:dyDescent="0.3">
      <c r="A836" s="7" t="s">
        <v>1577</v>
      </c>
      <c r="B836">
        <v>3202008</v>
      </c>
      <c r="C836">
        <v>15</v>
      </c>
      <c r="D836">
        <v>20</v>
      </c>
      <c r="E836" t="s">
        <v>57</v>
      </c>
      <c r="F836">
        <v>2</v>
      </c>
      <c r="G836" t="str">
        <f t="shared" si="13"/>
        <v>DO03-3202008-15-20-TSE-2</v>
      </c>
    </row>
    <row r="837" spans="1:7" x14ac:dyDescent="0.3">
      <c r="A837" s="7" t="s">
        <v>1577</v>
      </c>
      <c r="B837">
        <v>3202032</v>
      </c>
      <c r="C837">
        <v>1</v>
      </c>
      <c r="D837">
        <v>11</v>
      </c>
      <c r="E837" t="s">
        <v>1505</v>
      </c>
      <c r="F837">
        <v>2</v>
      </c>
      <c r="G837" t="str">
        <f t="shared" si="13"/>
        <v>DO03-3202032-1-11-GEN-2</v>
      </c>
    </row>
    <row r="838" spans="1:7" x14ac:dyDescent="0.3">
      <c r="A838" s="7" t="s">
        <v>1577</v>
      </c>
      <c r="B838">
        <v>3202032</v>
      </c>
      <c r="C838">
        <v>1</v>
      </c>
      <c r="D838">
        <v>20</v>
      </c>
      <c r="E838" t="s">
        <v>1505</v>
      </c>
      <c r="F838">
        <v>2</v>
      </c>
      <c r="G838" t="str">
        <f t="shared" si="13"/>
        <v>DO03-3202032-1-20-GEN-2</v>
      </c>
    </row>
    <row r="839" spans="1:7" x14ac:dyDescent="0.3">
      <c r="A839" s="7" t="s">
        <v>1577</v>
      </c>
      <c r="B839">
        <v>3202032</v>
      </c>
      <c r="C839">
        <v>1</v>
      </c>
      <c r="D839">
        <v>20</v>
      </c>
      <c r="E839" t="s">
        <v>57</v>
      </c>
      <c r="F839">
        <v>2</v>
      </c>
      <c r="G839" t="str">
        <f t="shared" si="13"/>
        <v>DO03-3202032-1-20-TSE-2</v>
      </c>
    </row>
    <row r="840" spans="1:7" x14ac:dyDescent="0.3">
      <c r="A840" s="7" t="s">
        <v>1577</v>
      </c>
      <c r="B840">
        <v>3202032</v>
      </c>
      <c r="C840">
        <v>1</v>
      </c>
      <c r="D840">
        <v>21</v>
      </c>
      <c r="E840" t="s">
        <v>1505</v>
      </c>
      <c r="F840">
        <v>2</v>
      </c>
      <c r="G840" t="str">
        <f t="shared" si="13"/>
        <v>DO03-3202032-1-21-GEN-2</v>
      </c>
    </row>
    <row r="841" spans="1:7" x14ac:dyDescent="0.3">
      <c r="A841" s="7" t="s">
        <v>1577</v>
      </c>
      <c r="B841">
        <v>3202032</v>
      </c>
      <c r="C841">
        <v>1</v>
      </c>
      <c r="D841">
        <v>21</v>
      </c>
      <c r="E841" t="s">
        <v>57</v>
      </c>
      <c r="F841">
        <v>2</v>
      </c>
      <c r="G841" t="str">
        <f t="shared" si="13"/>
        <v>DO03-3202032-1-21-TSE-2</v>
      </c>
    </row>
    <row r="842" spans="1:7" x14ac:dyDescent="0.3">
      <c r="A842" s="7" t="s">
        <v>1577</v>
      </c>
      <c r="B842">
        <v>3202053</v>
      </c>
      <c r="C842">
        <v>26</v>
      </c>
      <c r="D842">
        <v>11</v>
      </c>
      <c r="E842" t="s">
        <v>1505</v>
      </c>
      <c r="F842">
        <v>2</v>
      </c>
      <c r="G842" t="str">
        <f t="shared" si="13"/>
        <v>DO03-3202053-26-11-GEN-2</v>
      </c>
    </row>
    <row r="843" spans="1:7" x14ac:dyDescent="0.3">
      <c r="A843" s="7" t="s">
        <v>1577</v>
      </c>
      <c r="B843">
        <v>3202053</v>
      </c>
      <c r="C843">
        <v>26</v>
      </c>
      <c r="D843">
        <v>20</v>
      </c>
      <c r="E843" t="s">
        <v>57</v>
      </c>
      <c r="F843">
        <v>2</v>
      </c>
      <c r="G843" t="str">
        <f t="shared" si="13"/>
        <v>DO03-3202053-26-20-TSE-2</v>
      </c>
    </row>
    <row r="844" spans="1:7" x14ac:dyDescent="0.3">
      <c r="A844" s="7" t="s">
        <v>1577</v>
      </c>
      <c r="B844">
        <v>3202056</v>
      </c>
      <c r="C844">
        <v>5</v>
      </c>
      <c r="D844">
        <v>11</v>
      </c>
      <c r="E844" t="s">
        <v>1505</v>
      </c>
      <c r="F844">
        <v>2</v>
      </c>
      <c r="G844" t="str">
        <f t="shared" si="13"/>
        <v>DO03-3202056-5-11-GEN-2</v>
      </c>
    </row>
    <row r="845" spans="1:7" x14ac:dyDescent="0.3">
      <c r="A845" s="7" t="s">
        <v>1577</v>
      </c>
      <c r="B845">
        <v>3202056</v>
      </c>
      <c r="C845">
        <v>5</v>
      </c>
      <c r="D845">
        <v>20</v>
      </c>
      <c r="E845" t="s">
        <v>57</v>
      </c>
      <c r="F845">
        <v>2</v>
      </c>
      <c r="G845" t="str">
        <f t="shared" si="13"/>
        <v>DO03-3202056-5-20-TSE-2</v>
      </c>
    </row>
    <row r="846" spans="1:7" x14ac:dyDescent="0.3">
      <c r="A846" s="7" t="s">
        <v>1577</v>
      </c>
      <c r="B846">
        <v>3202060</v>
      </c>
      <c r="C846" t="s">
        <v>314</v>
      </c>
      <c r="D846">
        <v>11</v>
      </c>
      <c r="E846" t="s">
        <v>1505</v>
      </c>
      <c r="F846">
        <v>2</v>
      </c>
      <c r="G846" t="str">
        <f t="shared" si="13"/>
        <v>DO03-3202060-18_1-11-GEN-2</v>
      </c>
    </row>
    <row r="847" spans="1:7" x14ac:dyDescent="0.3">
      <c r="A847" s="7" t="s">
        <v>1577</v>
      </c>
      <c r="B847">
        <v>3202060</v>
      </c>
      <c r="C847" t="s">
        <v>314</v>
      </c>
      <c r="D847">
        <v>20</v>
      </c>
      <c r="E847" t="s">
        <v>57</v>
      </c>
      <c r="F847">
        <v>2</v>
      </c>
      <c r="G847" t="str">
        <f t="shared" si="13"/>
        <v>DO03-3202060-18_1-20-TSE-2</v>
      </c>
    </row>
    <row r="848" spans="1:7" x14ac:dyDescent="0.3">
      <c r="A848" s="7" t="s">
        <v>1577</v>
      </c>
      <c r="B848">
        <v>3299011</v>
      </c>
      <c r="C848">
        <v>3</v>
      </c>
      <c r="D848">
        <v>21</v>
      </c>
      <c r="E848" t="s">
        <v>1505</v>
      </c>
      <c r="F848">
        <v>2</v>
      </c>
      <c r="G848" t="str">
        <f t="shared" si="13"/>
        <v>DO03-3299011-3-21-GEN-2</v>
      </c>
    </row>
    <row r="849" spans="1:7" x14ac:dyDescent="0.3">
      <c r="A849" s="7" t="s">
        <v>1578</v>
      </c>
      <c r="B849">
        <v>3202008</v>
      </c>
      <c r="C849">
        <v>15</v>
      </c>
      <c r="D849">
        <v>11</v>
      </c>
      <c r="E849" t="s">
        <v>1505</v>
      </c>
      <c r="F849">
        <v>2</v>
      </c>
      <c r="G849" t="str">
        <f t="shared" si="13"/>
        <v>DO04-3202008-15-11-GEN-2</v>
      </c>
    </row>
    <row r="850" spans="1:7" x14ac:dyDescent="0.3">
      <c r="A850" s="7" t="s">
        <v>1578</v>
      </c>
      <c r="B850">
        <v>3202008</v>
      </c>
      <c r="C850">
        <v>15</v>
      </c>
      <c r="D850">
        <v>21</v>
      </c>
      <c r="E850" t="s">
        <v>1505</v>
      </c>
      <c r="F850">
        <v>2</v>
      </c>
      <c r="G850" t="str">
        <f t="shared" si="13"/>
        <v>DO04-3202008-15-21-GEN-2</v>
      </c>
    </row>
    <row r="851" spans="1:7" x14ac:dyDescent="0.3">
      <c r="A851" s="7" t="s">
        <v>1578</v>
      </c>
      <c r="B851">
        <v>3202008</v>
      </c>
      <c r="C851">
        <v>15</v>
      </c>
      <c r="D851">
        <v>21</v>
      </c>
      <c r="E851" t="s">
        <v>57</v>
      </c>
      <c r="F851">
        <v>2</v>
      </c>
      <c r="G851" t="str">
        <f t="shared" si="13"/>
        <v>DO04-3202008-15-21-TSE-2</v>
      </c>
    </row>
    <row r="852" spans="1:7" x14ac:dyDescent="0.3">
      <c r="A852" s="7" t="s">
        <v>1578</v>
      </c>
      <c r="B852">
        <v>3202008</v>
      </c>
      <c r="C852">
        <v>9</v>
      </c>
      <c r="D852">
        <v>20</v>
      </c>
      <c r="E852" t="s">
        <v>1505</v>
      </c>
      <c r="F852">
        <v>2</v>
      </c>
      <c r="G852" t="str">
        <f t="shared" si="13"/>
        <v>DO04-3202008-9-20-GEN-2</v>
      </c>
    </row>
    <row r="853" spans="1:7" x14ac:dyDescent="0.3">
      <c r="A853" s="7" t="s">
        <v>1578</v>
      </c>
      <c r="B853">
        <v>3202008</v>
      </c>
      <c r="C853">
        <v>9</v>
      </c>
      <c r="D853">
        <v>21</v>
      </c>
      <c r="E853" t="s">
        <v>1505</v>
      </c>
      <c r="F853">
        <v>2</v>
      </c>
      <c r="G853" t="str">
        <f t="shared" si="13"/>
        <v>DO04-3202008-9-21-GEN-2</v>
      </c>
    </row>
    <row r="854" spans="1:7" x14ac:dyDescent="0.3">
      <c r="A854" s="7" t="s">
        <v>1578</v>
      </c>
      <c r="B854">
        <v>3202032</v>
      </c>
      <c r="C854">
        <v>1</v>
      </c>
      <c r="D854">
        <v>11</v>
      </c>
      <c r="E854" t="s">
        <v>1505</v>
      </c>
      <c r="F854">
        <v>2</v>
      </c>
      <c r="G854" t="str">
        <f t="shared" si="13"/>
        <v>DO04-3202032-1-11-GEN-2</v>
      </c>
    </row>
    <row r="855" spans="1:7" x14ac:dyDescent="0.3">
      <c r="A855" s="7" t="s">
        <v>1578</v>
      </c>
      <c r="B855">
        <v>3202032</v>
      </c>
      <c r="C855">
        <v>1</v>
      </c>
      <c r="D855">
        <v>20</v>
      </c>
      <c r="E855" t="s">
        <v>1505</v>
      </c>
      <c r="F855">
        <v>2</v>
      </c>
      <c r="G855" t="str">
        <f t="shared" si="13"/>
        <v>DO04-3202032-1-20-GEN-2</v>
      </c>
    </row>
    <row r="856" spans="1:7" x14ac:dyDescent="0.3">
      <c r="A856" s="7" t="s">
        <v>1578</v>
      </c>
      <c r="B856">
        <v>3202032</v>
      </c>
      <c r="C856">
        <v>1</v>
      </c>
      <c r="D856">
        <v>20</v>
      </c>
      <c r="E856" t="s">
        <v>57</v>
      </c>
      <c r="F856">
        <v>2</v>
      </c>
      <c r="G856" t="str">
        <f t="shared" si="13"/>
        <v>DO04-3202032-1-20-TSE-2</v>
      </c>
    </row>
    <row r="857" spans="1:7" x14ac:dyDescent="0.3">
      <c r="A857" s="7" t="s">
        <v>1578</v>
      </c>
      <c r="B857">
        <v>3202032</v>
      </c>
      <c r="C857">
        <v>1</v>
      </c>
      <c r="D857">
        <v>21</v>
      </c>
      <c r="E857" t="s">
        <v>1505</v>
      </c>
      <c r="F857">
        <v>2</v>
      </c>
      <c r="G857" t="str">
        <f t="shared" si="13"/>
        <v>DO04-3202032-1-21-GEN-2</v>
      </c>
    </row>
    <row r="858" spans="1:7" x14ac:dyDescent="0.3">
      <c r="A858" s="7" t="s">
        <v>1578</v>
      </c>
      <c r="B858">
        <v>3202032</v>
      </c>
      <c r="C858">
        <v>2</v>
      </c>
      <c r="D858">
        <v>20</v>
      </c>
      <c r="E858" t="s">
        <v>1505</v>
      </c>
      <c r="F858">
        <v>2</v>
      </c>
      <c r="G858" t="str">
        <f t="shared" si="13"/>
        <v>DO04-3202032-2-20-GEN-2</v>
      </c>
    </row>
    <row r="859" spans="1:7" x14ac:dyDescent="0.3">
      <c r="A859" s="7" t="s">
        <v>1578</v>
      </c>
      <c r="B859">
        <v>3202038</v>
      </c>
      <c r="C859">
        <v>17</v>
      </c>
      <c r="D859">
        <v>20</v>
      </c>
      <c r="E859" t="s">
        <v>1505</v>
      </c>
      <c r="F859">
        <v>2</v>
      </c>
      <c r="G859" t="str">
        <f t="shared" si="13"/>
        <v>DO04-3202038-17-20-GEN-2</v>
      </c>
    </row>
    <row r="860" spans="1:7" x14ac:dyDescent="0.3">
      <c r="A860" s="7" t="s">
        <v>1578</v>
      </c>
      <c r="B860">
        <v>3202055</v>
      </c>
      <c r="C860">
        <v>22</v>
      </c>
      <c r="D860">
        <v>21</v>
      </c>
      <c r="E860" t="s">
        <v>1505</v>
      </c>
      <c r="F860">
        <v>2</v>
      </c>
      <c r="G860" t="str">
        <f t="shared" si="13"/>
        <v>DO04-3202055-22-21-GEN-2</v>
      </c>
    </row>
    <row r="861" spans="1:7" x14ac:dyDescent="0.3">
      <c r="A861" s="7" t="s">
        <v>1578</v>
      </c>
      <c r="B861">
        <v>3202055</v>
      </c>
      <c r="C861">
        <v>23</v>
      </c>
      <c r="D861">
        <v>21</v>
      </c>
      <c r="E861" t="s">
        <v>1505</v>
      </c>
      <c r="F861">
        <v>2</v>
      </c>
      <c r="G861" t="str">
        <f t="shared" si="13"/>
        <v>DO04-3202055-23-21-GEN-2</v>
      </c>
    </row>
    <row r="862" spans="1:7" x14ac:dyDescent="0.3">
      <c r="A862" s="7" t="s">
        <v>1578</v>
      </c>
      <c r="B862">
        <v>3202056</v>
      </c>
      <c r="C862">
        <v>5</v>
      </c>
      <c r="D862">
        <v>21</v>
      </c>
      <c r="E862" t="s">
        <v>1505</v>
      </c>
      <c r="F862">
        <v>2</v>
      </c>
      <c r="G862" t="str">
        <f t="shared" si="13"/>
        <v>DO04-3202056-5-21-GEN-2</v>
      </c>
    </row>
    <row r="863" spans="1:7" x14ac:dyDescent="0.3">
      <c r="A863" s="7" t="s">
        <v>1578</v>
      </c>
      <c r="B863">
        <v>3202060</v>
      </c>
      <c r="C863" t="s">
        <v>316</v>
      </c>
      <c r="D863">
        <v>11</v>
      </c>
      <c r="E863" t="s">
        <v>1505</v>
      </c>
      <c r="F863">
        <v>2</v>
      </c>
      <c r="G863" t="str">
        <f t="shared" si="13"/>
        <v>DO04-3202060-19_1-11-GEN-2</v>
      </c>
    </row>
    <row r="864" spans="1:7" x14ac:dyDescent="0.3">
      <c r="A864" s="7" t="s">
        <v>1578</v>
      </c>
      <c r="B864">
        <v>3202060</v>
      </c>
      <c r="C864" t="s">
        <v>316</v>
      </c>
      <c r="D864">
        <v>21</v>
      </c>
      <c r="E864" t="s">
        <v>1505</v>
      </c>
      <c r="F864">
        <v>2</v>
      </c>
      <c r="G864" t="str">
        <f t="shared" si="13"/>
        <v>DO04-3202060-19_1-21-GEN-2</v>
      </c>
    </row>
    <row r="865" spans="1:7" x14ac:dyDescent="0.3">
      <c r="A865" s="7" t="s">
        <v>1578</v>
      </c>
      <c r="B865">
        <v>3299011</v>
      </c>
      <c r="C865">
        <v>3</v>
      </c>
      <c r="D865">
        <v>21</v>
      </c>
      <c r="E865" t="s">
        <v>1505</v>
      </c>
      <c r="F865">
        <v>2</v>
      </c>
      <c r="G865" t="str">
        <f t="shared" si="13"/>
        <v>DO04-3299011-3-21-GEN-2</v>
      </c>
    </row>
    <row r="866" spans="1:7" x14ac:dyDescent="0.3">
      <c r="A866" s="7" t="s">
        <v>1579</v>
      </c>
      <c r="B866">
        <v>3202008</v>
      </c>
      <c r="C866">
        <v>15</v>
      </c>
      <c r="D866">
        <v>11</v>
      </c>
      <c r="E866" t="s">
        <v>1505</v>
      </c>
      <c r="F866">
        <v>2</v>
      </c>
      <c r="G866" t="str">
        <f t="shared" si="13"/>
        <v>DO05-3202008-15-11-GEN-2</v>
      </c>
    </row>
    <row r="867" spans="1:7" x14ac:dyDescent="0.3">
      <c r="A867" s="7" t="s">
        <v>1579</v>
      </c>
      <c r="B867">
        <v>3202008</v>
      </c>
      <c r="C867">
        <v>15</v>
      </c>
      <c r="D867">
        <v>20</v>
      </c>
      <c r="E867" t="s">
        <v>1505</v>
      </c>
      <c r="F867">
        <v>2</v>
      </c>
      <c r="G867" t="str">
        <f t="shared" si="13"/>
        <v>DO05-3202008-15-20-GEN-2</v>
      </c>
    </row>
    <row r="868" spans="1:7" x14ac:dyDescent="0.3">
      <c r="A868" s="7" t="s">
        <v>1579</v>
      </c>
      <c r="B868">
        <v>3202008</v>
      </c>
      <c r="C868">
        <v>15</v>
      </c>
      <c r="D868">
        <v>21</v>
      </c>
      <c r="E868" t="s">
        <v>1505</v>
      </c>
      <c r="F868">
        <v>2</v>
      </c>
      <c r="G868" t="str">
        <f t="shared" si="13"/>
        <v>DO05-3202008-15-21-GEN-2</v>
      </c>
    </row>
    <row r="869" spans="1:7" x14ac:dyDescent="0.3">
      <c r="A869" s="7" t="s">
        <v>1579</v>
      </c>
      <c r="B869">
        <v>3202008</v>
      </c>
      <c r="C869">
        <v>9</v>
      </c>
      <c r="D869">
        <v>11</v>
      </c>
      <c r="E869" t="s">
        <v>1505</v>
      </c>
      <c r="F869">
        <v>2</v>
      </c>
      <c r="G869" t="str">
        <f t="shared" si="13"/>
        <v>DO05-3202008-9-11-GEN-2</v>
      </c>
    </row>
    <row r="870" spans="1:7" x14ac:dyDescent="0.3">
      <c r="A870" s="7" t="s">
        <v>1579</v>
      </c>
      <c r="B870">
        <v>3202010</v>
      </c>
      <c r="C870">
        <v>25</v>
      </c>
      <c r="D870">
        <v>11</v>
      </c>
      <c r="E870" t="s">
        <v>1505</v>
      </c>
      <c r="F870">
        <v>2</v>
      </c>
      <c r="G870" t="str">
        <f t="shared" si="13"/>
        <v>DO05-3202010-25-11-GEN-2</v>
      </c>
    </row>
    <row r="871" spans="1:7" x14ac:dyDescent="0.3">
      <c r="A871" s="7" t="s">
        <v>1579</v>
      </c>
      <c r="B871">
        <v>3202010</v>
      </c>
      <c r="C871">
        <v>25</v>
      </c>
      <c r="D871">
        <v>20</v>
      </c>
      <c r="E871" t="s">
        <v>1505</v>
      </c>
      <c r="F871">
        <v>2</v>
      </c>
      <c r="G871" t="str">
        <f t="shared" si="13"/>
        <v>DO05-3202010-25-20-GEN-2</v>
      </c>
    </row>
    <row r="872" spans="1:7" x14ac:dyDescent="0.3">
      <c r="A872" s="7" t="s">
        <v>1579</v>
      </c>
      <c r="B872">
        <v>3202032</v>
      </c>
      <c r="C872">
        <v>1</v>
      </c>
      <c r="D872">
        <v>11</v>
      </c>
      <c r="E872" t="s">
        <v>1505</v>
      </c>
      <c r="F872">
        <v>2</v>
      </c>
      <c r="G872" t="str">
        <f t="shared" si="13"/>
        <v>DO05-3202032-1-11-GEN-2</v>
      </c>
    </row>
    <row r="873" spans="1:7" x14ac:dyDescent="0.3">
      <c r="A873" s="7" t="s">
        <v>1579</v>
      </c>
      <c r="B873">
        <v>3202032</v>
      </c>
      <c r="C873">
        <v>1</v>
      </c>
      <c r="D873">
        <v>20</v>
      </c>
      <c r="E873" t="s">
        <v>1505</v>
      </c>
      <c r="F873">
        <v>2</v>
      </c>
      <c r="G873" t="str">
        <f t="shared" si="13"/>
        <v>DO05-3202032-1-20-GEN-2</v>
      </c>
    </row>
    <row r="874" spans="1:7" x14ac:dyDescent="0.3">
      <c r="A874" s="7" t="s">
        <v>1579</v>
      </c>
      <c r="B874">
        <v>3202032</v>
      </c>
      <c r="C874">
        <v>2</v>
      </c>
      <c r="D874">
        <v>20</v>
      </c>
      <c r="E874" t="s">
        <v>1505</v>
      </c>
      <c r="F874">
        <v>2</v>
      </c>
      <c r="G874" t="str">
        <f t="shared" si="13"/>
        <v>DO05-3202032-2-20-GEN-2</v>
      </c>
    </row>
    <row r="875" spans="1:7" x14ac:dyDescent="0.3">
      <c r="A875" s="7" t="s">
        <v>1579</v>
      </c>
      <c r="B875">
        <v>3202038</v>
      </c>
      <c r="C875">
        <v>17</v>
      </c>
      <c r="D875">
        <v>20</v>
      </c>
      <c r="E875" t="s">
        <v>1505</v>
      </c>
      <c r="F875">
        <v>2</v>
      </c>
      <c r="G875" t="str">
        <f t="shared" si="13"/>
        <v>DO05-3202038-17-20-GEN-2</v>
      </c>
    </row>
    <row r="876" spans="1:7" x14ac:dyDescent="0.3">
      <c r="A876" s="7" t="s">
        <v>1579</v>
      </c>
      <c r="B876">
        <v>3202038</v>
      </c>
      <c r="C876">
        <v>17</v>
      </c>
      <c r="D876">
        <v>21</v>
      </c>
      <c r="E876" t="s">
        <v>1505</v>
      </c>
      <c r="F876">
        <v>2</v>
      </c>
      <c r="G876" t="str">
        <f t="shared" si="13"/>
        <v>DO05-3202038-17-21-GEN-2</v>
      </c>
    </row>
    <row r="877" spans="1:7" x14ac:dyDescent="0.3">
      <c r="A877" s="7" t="s">
        <v>1579</v>
      </c>
      <c r="B877">
        <v>3202052</v>
      </c>
      <c r="C877">
        <v>8</v>
      </c>
      <c r="D877">
        <v>20</v>
      </c>
      <c r="E877" t="s">
        <v>1505</v>
      </c>
      <c r="F877">
        <v>2</v>
      </c>
      <c r="G877" t="str">
        <f t="shared" si="13"/>
        <v>DO05-3202052-8-20-GEN-2</v>
      </c>
    </row>
    <row r="878" spans="1:7" x14ac:dyDescent="0.3">
      <c r="A878" s="7" t="s">
        <v>1579</v>
      </c>
      <c r="B878">
        <v>3202052</v>
      </c>
      <c r="C878">
        <v>8</v>
      </c>
      <c r="D878">
        <v>21</v>
      </c>
      <c r="E878" t="s">
        <v>1505</v>
      </c>
      <c r="F878">
        <v>2</v>
      </c>
      <c r="G878" t="str">
        <f t="shared" si="13"/>
        <v>DO05-3202052-8-21-GEN-2</v>
      </c>
    </row>
    <row r="879" spans="1:7" x14ac:dyDescent="0.3">
      <c r="A879" s="7" t="s">
        <v>1579</v>
      </c>
      <c r="B879">
        <v>3202053</v>
      </c>
      <c r="C879">
        <v>26</v>
      </c>
      <c r="D879">
        <v>20</v>
      </c>
      <c r="E879" t="s">
        <v>1505</v>
      </c>
      <c r="F879">
        <v>2</v>
      </c>
      <c r="G879" t="str">
        <f t="shared" si="13"/>
        <v>DO05-3202053-26-20-GEN-2</v>
      </c>
    </row>
    <row r="880" spans="1:7" x14ac:dyDescent="0.3">
      <c r="A880" s="7" t="s">
        <v>1579</v>
      </c>
      <c r="B880">
        <v>3202053</v>
      </c>
      <c r="C880">
        <v>26</v>
      </c>
      <c r="D880">
        <v>21</v>
      </c>
      <c r="E880" t="s">
        <v>1505</v>
      </c>
      <c r="F880">
        <v>2</v>
      </c>
      <c r="G880" t="str">
        <f t="shared" si="13"/>
        <v>DO05-3202053-26-21-GEN-2</v>
      </c>
    </row>
    <row r="881" spans="1:7" x14ac:dyDescent="0.3">
      <c r="A881" s="7" t="s">
        <v>1579</v>
      </c>
      <c r="B881">
        <v>3202056</v>
      </c>
      <c r="C881">
        <v>5</v>
      </c>
      <c r="D881">
        <v>20</v>
      </c>
      <c r="E881" t="s">
        <v>1505</v>
      </c>
      <c r="F881">
        <v>2</v>
      </c>
      <c r="G881" t="str">
        <f t="shared" si="13"/>
        <v>DO05-3202056-5-20-GEN-2</v>
      </c>
    </row>
    <row r="882" spans="1:7" x14ac:dyDescent="0.3">
      <c r="A882" s="7" t="s">
        <v>1579</v>
      </c>
      <c r="B882">
        <v>3202056</v>
      </c>
      <c r="C882">
        <v>5</v>
      </c>
      <c r="D882">
        <v>21</v>
      </c>
      <c r="E882" t="s">
        <v>1505</v>
      </c>
      <c r="F882">
        <v>2</v>
      </c>
      <c r="G882" t="str">
        <f t="shared" si="13"/>
        <v>DO05-3202056-5-21-GEN-2</v>
      </c>
    </row>
    <row r="883" spans="1:7" x14ac:dyDescent="0.3">
      <c r="A883" s="7" t="s">
        <v>1579</v>
      </c>
      <c r="B883">
        <v>3202060</v>
      </c>
      <c r="C883" t="s">
        <v>316</v>
      </c>
      <c r="D883">
        <v>20</v>
      </c>
      <c r="E883" t="s">
        <v>1505</v>
      </c>
      <c r="F883">
        <v>2</v>
      </c>
      <c r="G883" t="str">
        <f t="shared" si="13"/>
        <v>DO05-3202060-19_1-20-GEN-2</v>
      </c>
    </row>
    <row r="884" spans="1:7" x14ac:dyDescent="0.3">
      <c r="A884" s="7" t="s">
        <v>1579</v>
      </c>
      <c r="B884">
        <v>3202060</v>
      </c>
      <c r="C884" t="s">
        <v>316</v>
      </c>
      <c r="D884">
        <v>21</v>
      </c>
      <c r="E884" t="s">
        <v>1505</v>
      </c>
      <c r="F884">
        <v>2</v>
      </c>
      <c r="G884" t="str">
        <f t="shared" si="13"/>
        <v>DO05-3202060-19_1-21-GEN-2</v>
      </c>
    </row>
    <row r="885" spans="1:7" x14ac:dyDescent="0.3">
      <c r="A885" s="7" t="s">
        <v>1579</v>
      </c>
      <c r="B885">
        <v>3299016</v>
      </c>
      <c r="C885">
        <v>6</v>
      </c>
      <c r="D885">
        <v>20</v>
      </c>
      <c r="E885" t="s">
        <v>1505</v>
      </c>
      <c r="F885">
        <v>2</v>
      </c>
      <c r="G885" t="str">
        <f t="shared" si="13"/>
        <v>DO05-3299016-6-20-GEN-2</v>
      </c>
    </row>
    <row r="886" spans="1:7" x14ac:dyDescent="0.3">
      <c r="A886" s="7" t="s">
        <v>1580</v>
      </c>
      <c r="B886">
        <v>3202008</v>
      </c>
      <c r="C886">
        <v>15</v>
      </c>
      <c r="D886">
        <v>11</v>
      </c>
      <c r="E886" t="s">
        <v>1505</v>
      </c>
      <c r="F886">
        <v>2</v>
      </c>
      <c r="G886" t="str">
        <f t="shared" si="13"/>
        <v>DO06-3202008-15-11-GEN-2</v>
      </c>
    </row>
    <row r="887" spans="1:7" x14ac:dyDescent="0.3">
      <c r="A887" s="7" t="s">
        <v>1580</v>
      </c>
      <c r="B887">
        <v>3202008</v>
      </c>
      <c r="C887">
        <v>9</v>
      </c>
      <c r="D887">
        <v>11</v>
      </c>
      <c r="E887" t="s">
        <v>1505</v>
      </c>
      <c r="F887">
        <v>2</v>
      </c>
      <c r="G887" t="str">
        <f t="shared" si="13"/>
        <v>DO06-3202008-9-11-GEN-2</v>
      </c>
    </row>
    <row r="888" spans="1:7" x14ac:dyDescent="0.3">
      <c r="A888" s="7" t="s">
        <v>1580</v>
      </c>
      <c r="B888">
        <v>3202008</v>
      </c>
      <c r="C888">
        <v>9</v>
      </c>
      <c r="D888">
        <v>20</v>
      </c>
      <c r="E888" t="s">
        <v>1505</v>
      </c>
      <c r="F888">
        <v>2</v>
      </c>
      <c r="G888" t="str">
        <f t="shared" si="13"/>
        <v>DO06-3202008-9-20-GEN-2</v>
      </c>
    </row>
    <row r="889" spans="1:7" x14ac:dyDescent="0.3">
      <c r="A889" s="7" t="s">
        <v>1580</v>
      </c>
      <c r="B889">
        <v>3202008</v>
      </c>
      <c r="C889">
        <v>9</v>
      </c>
      <c r="D889">
        <v>21</v>
      </c>
      <c r="E889" t="s">
        <v>1505</v>
      </c>
      <c r="F889">
        <v>2</v>
      </c>
      <c r="G889" t="str">
        <f t="shared" si="13"/>
        <v>DO06-3202008-9-21-GEN-2</v>
      </c>
    </row>
    <row r="890" spans="1:7" x14ac:dyDescent="0.3">
      <c r="A890" s="7" t="s">
        <v>1580</v>
      </c>
      <c r="B890">
        <v>3202032</v>
      </c>
      <c r="C890">
        <v>1</v>
      </c>
      <c r="D890">
        <v>11</v>
      </c>
      <c r="E890" t="s">
        <v>1505</v>
      </c>
      <c r="F890">
        <v>2</v>
      </c>
      <c r="G890" t="str">
        <f t="shared" si="13"/>
        <v>DO06-3202032-1-11-GEN-2</v>
      </c>
    </row>
    <row r="891" spans="1:7" x14ac:dyDescent="0.3">
      <c r="A891" s="7" t="s">
        <v>1580</v>
      </c>
      <c r="B891">
        <v>3202032</v>
      </c>
      <c r="C891">
        <v>1</v>
      </c>
      <c r="D891">
        <v>20</v>
      </c>
      <c r="E891" t="s">
        <v>1505</v>
      </c>
      <c r="F891">
        <v>2</v>
      </c>
      <c r="G891" t="str">
        <f t="shared" si="13"/>
        <v>DO06-3202032-1-20-GEN-2</v>
      </c>
    </row>
    <row r="892" spans="1:7" x14ac:dyDescent="0.3">
      <c r="A892" s="7" t="s">
        <v>1580</v>
      </c>
      <c r="B892">
        <v>3202032</v>
      </c>
      <c r="C892">
        <v>1</v>
      </c>
      <c r="D892">
        <v>21</v>
      </c>
      <c r="E892" t="s">
        <v>1505</v>
      </c>
      <c r="F892">
        <v>2</v>
      </c>
      <c r="G892" t="str">
        <f t="shared" si="13"/>
        <v>DO06-3202032-1-21-GEN-2</v>
      </c>
    </row>
    <row r="893" spans="1:7" x14ac:dyDescent="0.3">
      <c r="A893" s="7" t="s">
        <v>1580</v>
      </c>
      <c r="B893">
        <v>3202038</v>
      </c>
      <c r="C893">
        <v>17</v>
      </c>
      <c r="D893">
        <v>11</v>
      </c>
      <c r="E893" t="s">
        <v>1505</v>
      </c>
      <c r="F893">
        <v>2</v>
      </c>
      <c r="G893" t="str">
        <f t="shared" si="13"/>
        <v>DO06-3202038-17-11-GEN-2</v>
      </c>
    </row>
    <row r="894" spans="1:7" x14ac:dyDescent="0.3">
      <c r="A894" s="7" t="s">
        <v>1580</v>
      </c>
      <c r="B894">
        <v>3202038</v>
      </c>
      <c r="C894">
        <v>17</v>
      </c>
      <c r="D894">
        <v>20</v>
      </c>
      <c r="E894" t="s">
        <v>1505</v>
      </c>
      <c r="F894">
        <v>2</v>
      </c>
      <c r="G894" t="str">
        <f t="shared" si="13"/>
        <v>DO06-3202038-17-20-GEN-2</v>
      </c>
    </row>
    <row r="895" spans="1:7" x14ac:dyDescent="0.3">
      <c r="A895" s="7" t="s">
        <v>1580</v>
      </c>
      <c r="B895">
        <v>3202056</v>
      </c>
      <c r="C895">
        <v>5</v>
      </c>
      <c r="D895">
        <v>11</v>
      </c>
      <c r="E895" t="s">
        <v>1505</v>
      </c>
      <c r="F895">
        <v>2</v>
      </c>
      <c r="G895" t="str">
        <f t="shared" si="13"/>
        <v>DO06-3202056-5-11-GEN-2</v>
      </c>
    </row>
    <row r="896" spans="1:7" x14ac:dyDescent="0.3">
      <c r="A896" s="7" t="s">
        <v>1580</v>
      </c>
      <c r="B896">
        <v>3202056</v>
      </c>
      <c r="C896">
        <v>5</v>
      </c>
      <c r="D896">
        <v>20</v>
      </c>
      <c r="E896" t="s">
        <v>1505</v>
      </c>
      <c r="F896">
        <v>2</v>
      </c>
      <c r="G896" t="str">
        <f t="shared" si="13"/>
        <v>DO06-3202056-5-20-GEN-2</v>
      </c>
    </row>
    <row r="897" spans="1:7" x14ac:dyDescent="0.3">
      <c r="A897" s="7" t="s">
        <v>1580</v>
      </c>
      <c r="B897">
        <v>3202060</v>
      </c>
      <c r="C897" t="s">
        <v>314</v>
      </c>
      <c r="D897">
        <v>11</v>
      </c>
      <c r="E897" t="s">
        <v>1505</v>
      </c>
      <c r="F897">
        <v>2</v>
      </c>
      <c r="G897" t="str">
        <f t="shared" si="13"/>
        <v>DO06-3202060-18_1-11-GEN-2</v>
      </c>
    </row>
    <row r="898" spans="1:7" x14ac:dyDescent="0.3">
      <c r="A898" s="7" t="s">
        <v>1580</v>
      </c>
      <c r="B898">
        <v>3202060</v>
      </c>
      <c r="C898" t="s">
        <v>314</v>
      </c>
      <c r="D898">
        <v>20</v>
      </c>
      <c r="E898" t="s">
        <v>1505</v>
      </c>
      <c r="F898">
        <v>2</v>
      </c>
      <c r="G898" t="str">
        <f t="shared" si="13"/>
        <v>DO06-3202060-18_1-20-GEN-2</v>
      </c>
    </row>
    <row r="899" spans="1:7" x14ac:dyDescent="0.3">
      <c r="A899" s="7" t="s">
        <v>1580</v>
      </c>
      <c r="B899">
        <v>3299011</v>
      </c>
      <c r="C899">
        <v>3</v>
      </c>
      <c r="D899">
        <v>20</v>
      </c>
      <c r="E899" t="s">
        <v>1505</v>
      </c>
      <c r="F899">
        <v>2</v>
      </c>
      <c r="G899" t="str">
        <f t="shared" ref="G899:G962" si="14">+A899&amp;"-"&amp;B899&amp;"-"&amp;C899&amp;"-"&amp;D899&amp;"-"&amp;E899&amp;"-"&amp;F899</f>
        <v>DO06-3299011-3-20-GEN-2</v>
      </c>
    </row>
    <row r="900" spans="1:7" x14ac:dyDescent="0.3">
      <c r="A900" s="7" t="s">
        <v>1581</v>
      </c>
      <c r="B900">
        <v>3202008</v>
      </c>
      <c r="C900">
        <v>10</v>
      </c>
      <c r="D900">
        <v>11</v>
      </c>
      <c r="E900" t="s">
        <v>1505</v>
      </c>
      <c r="F900">
        <v>2</v>
      </c>
      <c r="G900" t="str">
        <f t="shared" si="14"/>
        <v>DO07-3202008-10-11-GEN-2</v>
      </c>
    </row>
    <row r="901" spans="1:7" x14ac:dyDescent="0.3">
      <c r="A901" s="7" t="s">
        <v>1581</v>
      </c>
      <c r="B901">
        <v>3202008</v>
      </c>
      <c r="C901">
        <v>15</v>
      </c>
      <c r="D901">
        <v>11</v>
      </c>
      <c r="E901" t="s">
        <v>1505</v>
      </c>
      <c r="F901">
        <v>2</v>
      </c>
      <c r="G901" t="str">
        <f t="shared" si="14"/>
        <v>DO07-3202008-15-11-GEN-2</v>
      </c>
    </row>
    <row r="902" spans="1:7" x14ac:dyDescent="0.3">
      <c r="A902" s="7" t="s">
        <v>1581</v>
      </c>
      <c r="B902">
        <v>3202008</v>
      </c>
      <c r="C902">
        <v>15</v>
      </c>
      <c r="D902">
        <v>20</v>
      </c>
      <c r="E902" t="s">
        <v>1505</v>
      </c>
      <c r="F902">
        <v>2</v>
      </c>
      <c r="G902" t="str">
        <f t="shared" si="14"/>
        <v>DO07-3202008-15-20-GEN-2</v>
      </c>
    </row>
    <row r="903" spans="1:7" x14ac:dyDescent="0.3">
      <c r="A903" s="7" t="s">
        <v>1581</v>
      </c>
      <c r="B903">
        <v>3202008</v>
      </c>
      <c r="C903">
        <v>15</v>
      </c>
      <c r="D903">
        <v>21</v>
      </c>
      <c r="E903" t="s">
        <v>1505</v>
      </c>
      <c r="F903">
        <v>2</v>
      </c>
      <c r="G903" t="str">
        <f t="shared" si="14"/>
        <v>DO07-3202008-15-21-GEN-2</v>
      </c>
    </row>
    <row r="904" spans="1:7" x14ac:dyDescent="0.3">
      <c r="A904" s="7" t="s">
        <v>1581</v>
      </c>
      <c r="B904">
        <v>3202008</v>
      </c>
      <c r="C904">
        <v>9</v>
      </c>
      <c r="D904">
        <v>20</v>
      </c>
      <c r="E904" t="s">
        <v>1505</v>
      </c>
      <c r="F904">
        <v>2</v>
      </c>
      <c r="G904" t="str">
        <f t="shared" si="14"/>
        <v>DO07-3202008-9-20-GEN-2</v>
      </c>
    </row>
    <row r="905" spans="1:7" x14ac:dyDescent="0.3">
      <c r="A905" s="7" t="s">
        <v>1581</v>
      </c>
      <c r="B905">
        <v>3202008</v>
      </c>
      <c r="C905">
        <v>9</v>
      </c>
      <c r="D905">
        <v>21</v>
      </c>
      <c r="E905" t="s">
        <v>1505</v>
      </c>
      <c r="F905">
        <v>2</v>
      </c>
      <c r="G905" t="str">
        <f t="shared" si="14"/>
        <v>DO07-3202008-9-21-GEN-2</v>
      </c>
    </row>
    <row r="906" spans="1:7" x14ac:dyDescent="0.3">
      <c r="A906" s="7" t="s">
        <v>1581</v>
      </c>
      <c r="B906">
        <v>3202032</v>
      </c>
      <c r="C906">
        <v>1</v>
      </c>
      <c r="D906">
        <v>11</v>
      </c>
      <c r="E906" t="s">
        <v>1505</v>
      </c>
      <c r="F906">
        <v>2</v>
      </c>
      <c r="G906" t="str">
        <f t="shared" si="14"/>
        <v>DO07-3202032-1-11-GEN-2</v>
      </c>
    </row>
    <row r="907" spans="1:7" x14ac:dyDescent="0.3">
      <c r="A907" s="7" t="s">
        <v>1581</v>
      </c>
      <c r="B907">
        <v>3202032</v>
      </c>
      <c r="C907">
        <v>1</v>
      </c>
      <c r="D907">
        <v>20</v>
      </c>
      <c r="E907" t="s">
        <v>1505</v>
      </c>
      <c r="F907">
        <v>2</v>
      </c>
      <c r="G907" t="str">
        <f t="shared" si="14"/>
        <v>DO07-3202032-1-20-GEN-2</v>
      </c>
    </row>
    <row r="908" spans="1:7" x14ac:dyDescent="0.3">
      <c r="A908" s="7" t="s">
        <v>1581</v>
      </c>
      <c r="B908">
        <v>3202032</v>
      </c>
      <c r="C908">
        <v>1</v>
      </c>
      <c r="D908">
        <v>21</v>
      </c>
      <c r="E908" t="s">
        <v>1505</v>
      </c>
      <c r="F908">
        <v>2</v>
      </c>
      <c r="G908" t="str">
        <f t="shared" si="14"/>
        <v>DO07-3202032-1-21-GEN-2</v>
      </c>
    </row>
    <row r="909" spans="1:7" x14ac:dyDescent="0.3">
      <c r="A909" s="7" t="s">
        <v>1581</v>
      </c>
      <c r="B909">
        <v>3202038</v>
      </c>
      <c r="C909">
        <v>17</v>
      </c>
      <c r="D909">
        <v>11</v>
      </c>
      <c r="E909" t="s">
        <v>1505</v>
      </c>
      <c r="F909">
        <v>2</v>
      </c>
      <c r="G909" t="str">
        <f t="shared" si="14"/>
        <v>DO07-3202038-17-11-GEN-2</v>
      </c>
    </row>
    <row r="910" spans="1:7" x14ac:dyDescent="0.3">
      <c r="A910" s="7" t="s">
        <v>1581</v>
      </c>
      <c r="B910">
        <v>3202038</v>
      </c>
      <c r="C910">
        <v>17</v>
      </c>
      <c r="D910">
        <v>20</v>
      </c>
      <c r="E910" t="s">
        <v>1505</v>
      </c>
      <c r="F910">
        <v>2</v>
      </c>
      <c r="G910" t="str">
        <f t="shared" si="14"/>
        <v>DO07-3202038-17-20-GEN-2</v>
      </c>
    </row>
    <row r="911" spans="1:7" x14ac:dyDescent="0.3">
      <c r="A911" s="7" t="s">
        <v>1581</v>
      </c>
      <c r="B911">
        <v>3202052</v>
      </c>
      <c r="C911">
        <v>8</v>
      </c>
      <c r="D911">
        <v>21</v>
      </c>
      <c r="E911" t="s">
        <v>1505</v>
      </c>
      <c r="F911">
        <v>2</v>
      </c>
      <c r="G911" t="str">
        <f t="shared" si="14"/>
        <v>DO07-3202052-8-21-GEN-2</v>
      </c>
    </row>
    <row r="912" spans="1:7" x14ac:dyDescent="0.3">
      <c r="A912" s="7" t="s">
        <v>1581</v>
      </c>
      <c r="B912">
        <v>3202056</v>
      </c>
      <c r="C912">
        <v>5</v>
      </c>
      <c r="D912">
        <v>20</v>
      </c>
      <c r="E912" t="s">
        <v>1505</v>
      </c>
      <c r="F912">
        <v>2</v>
      </c>
      <c r="G912" t="str">
        <f t="shared" si="14"/>
        <v>DO07-3202056-5-20-GEN-2</v>
      </c>
    </row>
    <row r="913" spans="1:7" x14ac:dyDescent="0.3">
      <c r="A913" s="7" t="s">
        <v>1581</v>
      </c>
      <c r="B913">
        <v>3202056</v>
      </c>
      <c r="C913">
        <v>5</v>
      </c>
      <c r="D913">
        <v>21</v>
      </c>
      <c r="E913" t="s">
        <v>1505</v>
      </c>
      <c r="F913">
        <v>2</v>
      </c>
      <c r="G913" t="str">
        <f t="shared" si="14"/>
        <v>DO07-3202056-5-21-GEN-2</v>
      </c>
    </row>
    <row r="914" spans="1:7" x14ac:dyDescent="0.3">
      <c r="A914" s="7" t="s">
        <v>1581</v>
      </c>
      <c r="B914">
        <v>3202060</v>
      </c>
      <c r="C914" t="s">
        <v>314</v>
      </c>
      <c r="D914">
        <v>11</v>
      </c>
      <c r="E914" t="s">
        <v>1505</v>
      </c>
      <c r="F914">
        <v>2</v>
      </c>
      <c r="G914" t="str">
        <f t="shared" si="14"/>
        <v>DO07-3202060-18_1-11-GEN-2</v>
      </c>
    </row>
    <row r="915" spans="1:7" x14ac:dyDescent="0.3">
      <c r="A915" s="7" t="s">
        <v>1581</v>
      </c>
      <c r="B915">
        <v>3202060</v>
      </c>
      <c r="C915" t="s">
        <v>314</v>
      </c>
      <c r="D915">
        <v>20</v>
      </c>
      <c r="E915" t="s">
        <v>1505</v>
      </c>
      <c r="F915">
        <v>2</v>
      </c>
      <c r="G915" t="str">
        <f t="shared" si="14"/>
        <v>DO07-3202060-18_1-20-GEN-2</v>
      </c>
    </row>
    <row r="916" spans="1:7" x14ac:dyDescent="0.3">
      <c r="A916" s="7" t="s">
        <v>1581</v>
      </c>
      <c r="B916">
        <v>3299011</v>
      </c>
      <c r="C916">
        <v>3</v>
      </c>
      <c r="D916">
        <v>20</v>
      </c>
      <c r="E916" t="s">
        <v>1505</v>
      </c>
      <c r="F916">
        <v>2</v>
      </c>
      <c r="G916" t="str">
        <f t="shared" si="14"/>
        <v>DO07-3299011-3-20-GEN-2</v>
      </c>
    </row>
    <row r="917" spans="1:7" x14ac:dyDescent="0.3">
      <c r="A917" s="7" t="s">
        <v>1582</v>
      </c>
      <c r="B917">
        <v>3202008</v>
      </c>
      <c r="C917">
        <v>15</v>
      </c>
      <c r="D917">
        <v>20</v>
      </c>
      <c r="E917" t="s">
        <v>57</v>
      </c>
      <c r="F917">
        <v>2</v>
      </c>
      <c r="G917" t="str">
        <f t="shared" si="14"/>
        <v>DO08-3202008-15-20-TSE-2</v>
      </c>
    </row>
    <row r="918" spans="1:7" x14ac:dyDescent="0.3">
      <c r="A918" s="7" t="s">
        <v>1582</v>
      </c>
      <c r="B918">
        <v>3202008</v>
      </c>
      <c r="C918">
        <v>15</v>
      </c>
      <c r="D918">
        <v>21</v>
      </c>
      <c r="E918" t="s">
        <v>57</v>
      </c>
      <c r="F918">
        <v>2</v>
      </c>
      <c r="G918" t="str">
        <f t="shared" si="14"/>
        <v>DO08-3202008-15-21-TSE-2</v>
      </c>
    </row>
    <row r="919" spans="1:7" x14ac:dyDescent="0.3">
      <c r="A919" s="7" t="s">
        <v>1582</v>
      </c>
      <c r="B919">
        <v>3202008</v>
      </c>
      <c r="C919">
        <v>9</v>
      </c>
      <c r="D919">
        <v>21</v>
      </c>
      <c r="E919" t="s">
        <v>57</v>
      </c>
      <c r="F919">
        <v>2</v>
      </c>
      <c r="G919" t="str">
        <f t="shared" si="14"/>
        <v>DO08-3202008-9-21-TSE-2</v>
      </c>
    </row>
    <row r="920" spans="1:7" x14ac:dyDescent="0.3">
      <c r="A920" s="7" t="s">
        <v>1582</v>
      </c>
      <c r="B920">
        <v>3202032</v>
      </c>
      <c r="C920">
        <v>1</v>
      </c>
      <c r="D920">
        <v>20</v>
      </c>
      <c r="E920" t="s">
        <v>57</v>
      </c>
      <c r="F920">
        <v>2</v>
      </c>
      <c r="G920" t="str">
        <f t="shared" si="14"/>
        <v>DO08-3202032-1-20-TSE-2</v>
      </c>
    </row>
    <row r="921" spans="1:7" x14ac:dyDescent="0.3">
      <c r="A921" s="7" t="s">
        <v>1582</v>
      </c>
      <c r="B921">
        <v>3202032</v>
      </c>
      <c r="C921">
        <v>1</v>
      </c>
      <c r="D921">
        <v>21</v>
      </c>
      <c r="E921" t="s">
        <v>57</v>
      </c>
      <c r="F921">
        <v>2</v>
      </c>
      <c r="G921" t="str">
        <f t="shared" si="14"/>
        <v>DO08-3202032-1-21-TSE-2</v>
      </c>
    </row>
    <row r="922" spans="1:7" x14ac:dyDescent="0.3">
      <c r="A922" s="7" t="s">
        <v>1582</v>
      </c>
      <c r="B922">
        <v>3202032</v>
      </c>
      <c r="C922">
        <v>2</v>
      </c>
      <c r="D922">
        <v>20</v>
      </c>
      <c r="E922" t="s">
        <v>57</v>
      </c>
      <c r="F922">
        <v>2</v>
      </c>
      <c r="G922" t="str">
        <f t="shared" si="14"/>
        <v>DO08-3202032-2-20-TSE-2</v>
      </c>
    </row>
    <row r="923" spans="1:7" x14ac:dyDescent="0.3">
      <c r="A923" s="7" t="s">
        <v>1582</v>
      </c>
      <c r="B923">
        <v>3202032</v>
      </c>
      <c r="C923">
        <v>2</v>
      </c>
      <c r="D923">
        <v>21</v>
      </c>
      <c r="E923" t="s">
        <v>57</v>
      </c>
      <c r="F923">
        <v>2</v>
      </c>
      <c r="G923" t="str">
        <f t="shared" si="14"/>
        <v>DO08-3202032-2-21-TSE-2</v>
      </c>
    </row>
    <row r="924" spans="1:7" x14ac:dyDescent="0.3">
      <c r="A924" s="7" t="s">
        <v>1582</v>
      </c>
      <c r="B924">
        <v>3202038</v>
      </c>
      <c r="C924">
        <v>17</v>
      </c>
      <c r="D924">
        <v>21</v>
      </c>
      <c r="E924" t="s">
        <v>57</v>
      </c>
      <c r="F924">
        <v>2</v>
      </c>
      <c r="G924" t="str">
        <f t="shared" si="14"/>
        <v>DO08-3202038-17-21-TSE-2</v>
      </c>
    </row>
    <row r="925" spans="1:7" x14ac:dyDescent="0.3">
      <c r="A925" s="7" t="s">
        <v>1582</v>
      </c>
      <c r="B925">
        <v>3202052</v>
      </c>
      <c r="C925">
        <v>8</v>
      </c>
      <c r="D925">
        <v>21</v>
      </c>
      <c r="E925" t="s">
        <v>57</v>
      </c>
      <c r="F925">
        <v>2</v>
      </c>
      <c r="G925" t="str">
        <f t="shared" si="14"/>
        <v>DO08-3202052-8-21-TSE-2</v>
      </c>
    </row>
    <row r="926" spans="1:7" x14ac:dyDescent="0.3">
      <c r="A926" s="7" t="s">
        <v>1582</v>
      </c>
      <c r="B926">
        <v>3202055</v>
      </c>
      <c r="C926">
        <v>22</v>
      </c>
      <c r="D926">
        <v>21</v>
      </c>
      <c r="E926" t="s">
        <v>57</v>
      </c>
      <c r="F926">
        <v>2</v>
      </c>
      <c r="G926" t="str">
        <f t="shared" si="14"/>
        <v>DO08-3202055-22-21-TSE-2</v>
      </c>
    </row>
    <row r="927" spans="1:7" x14ac:dyDescent="0.3">
      <c r="A927" s="7" t="s">
        <v>1582</v>
      </c>
      <c r="B927">
        <v>3202056</v>
      </c>
      <c r="C927">
        <v>5</v>
      </c>
      <c r="D927">
        <v>21</v>
      </c>
      <c r="E927" t="s">
        <v>57</v>
      </c>
      <c r="F927">
        <v>2</v>
      </c>
      <c r="G927" t="str">
        <f t="shared" si="14"/>
        <v>DO08-3202056-5-21-TSE-2</v>
      </c>
    </row>
    <row r="928" spans="1:7" x14ac:dyDescent="0.3">
      <c r="A928" s="7" t="s">
        <v>1582</v>
      </c>
      <c r="B928">
        <v>3202060</v>
      </c>
      <c r="C928" t="s">
        <v>316</v>
      </c>
      <c r="D928">
        <v>21</v>
      </c>
      <c r="E928" t="s">
        <v>57</v>
      </c>
      <c r="F928">
        <v>2</v>
      </c>
      <c r="G928" t="str">
        <f t="shared" si="14"/>
        <v>DO08-3202060-19_1-21-TSE-2</v>
      </c>
    </row>
    <row r="929" spans="1:7" x14ac:dyDescent="0.3">
      <c r="A929" s="7" t="s">
        <v>1582</v>
      </c>
      <c r="B929">
        <v>3299011</v>
      </c>
      <c r="C929">
        <v>3</v>
      </c>
      <c r="D929">
        <v>21</v>
      </c>
      <c r="E929" t="s">
        <v>1505</v>
      </c>
      <c r="F929">
        <v>2</v>
      </c>
      <c r="G929" t="str">
        <f t="shared" si="14"/>
        <v>DO08-3299011-3-21-GEN-2</v>
      </c>
    </row>
    <row r="930" spans="1:7" x14ac:dyDescent="0.3">
      <c r="A930" s="7" t="s">
        <v>1583</v>
      </c>
      <c r="B930">
        <v>3202008</v>
      </c>
      <c r="C930">
        <v>15</v>
      </c>
      <c r="D930">
        <v>20</v>
      </c>
      <c r="E930" t="s">
        <v>1505</v>
      </c>
      <c r="F930">
        <v>2</v>
      </c>
      <c r="G930" t="str">
        <f t="shared" si="14"/>
        <v>DO09-3202008-15-20-GEN-2</v>
      </c>
    </row>
    <row r="931" spans="1:7" x14ac:dyDescent="0.3">
      <c r="A931" s="7" t="s">
        <v>1583</v>
      </c>
      <c r="B931">
        <v>3202008</v>
      </c>
      <c r="C931">
        <v>15</v>
      </c>
      <c r="D931">
        <v>21</v>
      </c>
      <c r="E931" t="s">
        <v>1505</v>
      </c>
      <c r="F931">
        <v>2</v>
      </c>
      <c r="G931" t="str">
        <f t="shared" si="14"/>
        <v>DO09-3202008-15-21-GEN-2</v>
      </c>
    </row>
    <row r="932" spans="1:7" x14ac:dyDescent="0.3">
      <c r="A932" s="7" t="s">
        <v>1583</v>
      </c>
      <c r="B932">
        <v>3202008</v>
      </c>
      <c r="C932">
        <v>9</v>
      </c>
      <c r="D932">
        <v>11</v>
      </c>
      <c r="E932" t="s">
        <v>1505</v>
      </c>
      <c r="F932">
        <v>2</v>
      </c>
      <c r="G932" t="str">
        <f t="shared" si="14"/>
        <v>DO09-3202008-9-11-GEN-2</v>
      </c>
    </row>
    <row r="933" spans="1:7" x14ac:dyDescent="0.3">
      <c r="A933" s="7" t="s">
        <v>1583</v>
      </c>
      <c r="B933">
        <v>3202008</v>
      </c>
      <c r="C933">
        <v>9</v>
      </c>
      <c r="D933">
        <v>20</v>
      </c>
      <c r="E933" t="s">
        <v>1505</v>
      </c>
      <c r="F933">
        <v>2</v>
      </c>
      <c r="G933" t="str">
        <f t="shared" si="14"/>
        <v>DO09-3202008-9-20-GEN-2</v>
      </c>
    </row>
    <row r="934" spans="1:7" x14ac:dyDescent="0.3">
      <c r="A934" s="7" t="s">
        <v>1583</v>
      </c>
      <c r="B934">
        <v>3202008</v>
      </c>
      <c r="C934">
        <v>9</v>
      </c>
      <c r="D934">
        <v>21</v>
      </c>
      <c r="E934" t="s">
        <v>1505</v>
      </c>
      <c r="F934">
        <v>2</v>
      </c>
      <c r="G934" t="str">
        <f t="shared" si="14"/>
        <v>DO09-3202008-9-21-GEN-2</v>
      </c>
    </row>
    <row r="935" spans="1:7" x14ac:dyDescent="0.3">
      <c r="A935" s="7" t="s">
        <v>1583</v>
      </c>
      <c r="B935">
        <v>3202010</v>
      </c>
      <c r="C935">
        <v>25</v>
      </c>
      <c r="D935">
        <v>20</v>
      </c>
      <c r="E935" t="s">
        <v>1505</v>
      </c>
      <c r="F935">
        <v>2</v>
      </c>
      <c r="G935" t="str">
        <f t="shared" si="14"/>
        <v>DO09-3202010-25-20-GEN-2</v>
      </c>
    </row>
    <row r="936" spans="1:7" x14ac:dyDescent="0.3">
      <c r="A936" s="7" t="s">
        <v>1583</v>
      </c>
      <c r="B936">
        <v>3202010</v>
      </c>
      <c r="C936">
        <v>25</v>
      </c>
      <c r="D936">
        <v>21</v>
      </c>
      <c r="E936" t="s">
        <v>1505</v>
      </c>
      <c r="F936">
        <v>2</v>
      </c>
      <c r="G936" t="str">
        <f t="shared" si="14"/>
        <v>DO09-3202010-25-21-GEN-2</v>
      </c>
    </row>
    <row r="937" spans="1:7" x14ac:dyDescent="0.3">
      <c r="A937" s="7" t="s">
        <v>1583</v>
      </c>
      <c r="B937">
        <v>3202032</v>
      </c>
      <c r="C937">
        <v>1</v>
      </c>
      <c r="D937">
        <v>11</v>
      </c>
      <c r="E937" t="s">
        <v>1505</v>
      </c>
      <c r="F937">
        <v>2</v>
      </c>
      <c r="G937" t="str">
        <f t="shared" si="14"/>
        <v>DO09-3202032-1-11-GEN-2</v>
      </c>
    </row>
    <row r="938" spans="1:7" x14ac:dyDescent="0.3">
      <c r="A938" s="7" t="s">
        <v>1583</v>
      </c>
      <c r="B938">
        <v>3202032</v>
      </c>
      <c r="C938">
        <v>1</v>
      </c>
      <c r="D938">
        <v>20</v>
      </c>
      <c r="E938" t="s">
        <v>1505</v>
      </c>
      <c r="F938">
        <v>2</v>
      </c>
      <c r="G938" t="str">
        <f t="shared" si="14"/>
        <v>DO09-3202032-1-20-GEN-2</v>
      </c>
    </row>
    <row r="939" spans="1:7" x14ac:dyDescent="0.3">
      <c r="A939" s="7" t="s">
        <v>1583</v>
      </c>
      <c r="B939">
        <v>3202032</v>
      </c>
      <c r="C939">
        <v>1</v>
      </c>
      <c r="D939">
        <v>21</v>
      </c>
      <c r="E939" t="s">
        <v>1505</v>
      </c>
      <c r="F939">
        <v>2</v>
      </c>
      <c r="G939" t="str">
        <f t="shared" si="14"/>
        <v>DO09-3202032-1-21-GEN-2</v>
      </c>
    </row>
    <row r="940" spans="1:7" x14ac:dyDescent="0.3">
      <c r="A940" s="7" t="s">
        <v>1583</v>
      </c>
      <c r="B940">
        <v>3202052</v>
      </c>
      <c r="C940">
        <v>8</v>
      </c>
      <c r="D940">
        <v>11</v>
      </c>
      <c r="E940" t="s">
        <v>1505</v>
      </c>
      <c r="F940">
        <v>2</v>
      </c>
      <c r="G940" t="str">
        <f t="shared" si="14"/>
        <v>DO09-3202052-8-11-GEN-2</v>
      </c>
    </row>
    <row r="941" spans="1:7" x14ac:dyDescent="0.3">
      <c r="A941" s="7" t="s">
        <v>1583</v>
      </c>
      <c r="B941">
        <v>3202056</v>
      </c>
      <c r="C941">
        <v>5</v>
      </c>
      <c r="D941">
        <v>20</v>
      </c>
      <c r="E941" t="s">
        <v>1505</v>
      </c>
      <c r="F941">
        <v>2</v>
      </c>
      <c r="G941" t="str">
        <f t="shared" si="14"/>
        <v>DO09-3202056-5-20-GEN-2</v>
      </c>
    </row>
    <row r="942" spans="1:7" x14ac:dyDescent="0.3">
      <c r="A942" s="7" t="s">
        <v>1583</v>
      </c>
      <c r="B942">
        <v>3202056</v>
      </c>
      <c r="C942">
        <v>5</v>
      </c>
      <c r="D942">
        <v>21</v>
      </c>
      <c r="E942" t="s">
        <v>1505</v>
      </c>
      <c r="F942">
        <v>2</v>
      </c>
      <c r="G942" t="str">
        <f t="shared" si="14"/>
        <v>DO09-3202056-5-21-GEN-2</v>
      </c>
    </row>
    <row r="943" spans="1:7" x14ac:dyDescent="0.3">
      <c r="A943" s="7" t="s">
        <v>1583</v>
      </c>
      <c r="B943">
        <v>3202060</v>
      </c>
      <c r="C943" t="s">
        <v>316</v>
      </c>
      <c r="D943">
        <v>20</v>
      </c>
      <c r="E943" t="s">
        <v>1505</v>
      </c>
      <c r="F943">
        <v>2</v>
      </c>
      <c r="G943" t="str">
        <f t="shared" si="14"/>
        <v>DO09-3202060-19_1-20-GEN-2</v>
      </c>
    </row>
    <row r="944" spans="1:7" x14ac:dyDescent="0.3">
      <c r="A944" s="7" t="s">
        <v>1583</v>
      </c>
      <c r="B944">
        <v>3202060</v>
      </c>
      <c r="C944" t="s">
        <v>316</v>
      </c>
      <c r="D944">
        <v>21</v>
      </c>
      <c r="E944" t="s">
        <v>1505</v>
      </c>
      <c r="F944">
        <v>2</v>
      </c>
      <c r="G944" t="str">
        <f t="shared" si="14"/>
        <v>DO09-3202060-19_1-21-GEN-2</v>
      </c>
    </row>
    <row r="945" spans="1:7" x14ac:dyDescent="0.3">
      <c r="A945" s="7" t="s">
        <v>1583</v>
      </c>
      <c r="B945">
        <v>3299011</v>
      </c>
      <c r="C945">
        <v>3</v>
      </c>
      <c r="D945">
        <v>20</v>
      </c>
      <c r="E945" t="s">
        <v>1505</v>
      </c>
      <c r="F945">
        <v>2</v>
      </c>
      <c r="G945" t="str">
        <f t="shared" si="14"/>
        <v>DO09-3299011-3-20-GEN-2</v>
      </c>
    </row>
    <row r="946" spans="1:7" x14ac:dyDescent="0.3">
      <c r="A946" s="7" t="s">
        <v>1584</v>
      </c>
      <c r="B946">
        <v>3202008</v>
      </c>
      <c r="C946">
        <v>10</v>
      </c>
      <c r="D946">
        <v>21</v>
      </c>
      <c r="E946" t="s">
        <v>1505</v>
      </c>
      <c r="F946">
        <v>2</v>
      </c>
      <c r="G946" t="str">
        <f t="shared" si="14"/>
        <v>DO10-3202008-10-21-GEN-2</v>
      </c>
    </row>
    <row r="947" spans="1:7" x14ac:dyDescent="0.3">
      <c r="A947" s="7" t="s">
        <v>1584</v>
      </c>
      <c r="B947">
        <v>3202008</v>
      </c>
      <c r="C947">
        <v>12</v>
      </c>
      <c r="D947">
        <v>11</v>
      </c>
      <c r="E947" t="s">
        <v>1505</v>
      </c>
      <c r="F947">
        <v>2</v>
      </c>
      <c r="G947" t="str">
        <f t="shared" si="14"/>
        <v>DO10-3202008-12-11-GEN-2</v>
      </c>
    </row>
    <row r="948" spans="1:7" x14ac:dyDescent="0.3">
      <c r="A948" s="7" t="s">
        <v>1584</v>
      </c>
      <c r="B948">
        <v>3202008</v>
      </c>
      <c r="C948">
        <v>12</v>
      </c>
      <c r="D948">
        <v>20</v>
      </c>
      <c r="E948" t="s">
        <v>1505</v>
      </c>
      <c r="F948">
        <v>2</v>
      </c>
      <c r="G948" t="str">
        <f t="shared" si="14"/>
        <v>DO10-3202008-12-20-GEN-2</v>
      </c>
    </row>
    <row r="949" spans="1:7" x14ac:dyDescent="0.3">
      <c r="A949" s="7" t="s">
        <v>1584</v>
      </c>
      <c r="B949">
        <v>3202008</v>
      </c>
      <c r="C949">
        <v>12</v>
      </c>
      <c r="D949">
        <v>21</v>
      </c>
      <c r="E949" t="s">
        <v>1505</v>
      </c>
      <c r="F949">
        <v>2</v>
      </c>
      <c r="G949" t="str">
        <f t="shared" si="14"/>
        <v>DO10-3202008-12-21-GEN-2</v>
      </c>
    </row>
    <row r="950" spans="1:7" x14ac:dyDescent="0.3">
      <c r="A950" s="7" t="s">
        <v>1584</v>
      </c>
      <c r="B950">
        <v>3202008</v>
      </c>
      <c r="C950">
        <v>15</v>
      </c>
      <c r="D950">
        <v>11</v>
      </c>
      <c r="E950" t="s">
        <v>1505</v>
      </c>
      <c r="F950">
        <v>2</v>
      </c>
      <c r="G950" t="str">
        <f t="shared" si="14"/>
        <v>DO10-3202008-15-11-GEN-2</v>
      </c>
    </row>
    <row r="951" spans="1:7" x14ac:dyDescent="0.3">
      <c r="A951" s="7" t="s">
        <v>1584</v>
      </c>
      <c r="B951">
        <v>3202010</v>
      </c>
      <c r="C951">
        <v>24</v>
      </c>
      <c r="D951">
        <v>11</v>
      </c>
      <c r="E951" t="s">
        <v>1505</v>
      </c>
      <c r="F951">
        <v>2</v>
      </c>
      <c r="G951" t="str">
        <f t="shared" si="14"/>
        <v>DO10-3202010-24-11-GEN-2</v>
      </c>
    </row>
    <row r="952" spans="1:7" x14ac:dyDescent="0.3">
      <c r="A952" s="7" t="s">
        <v>1584</v>
      </c>
      <c r="B952">
        <v>3202010</v>
      </c>
      <c r="C952">
        <v>24</v>
      </c>
      <c r="D952">
        <v>21</v>
      </c>
      <c r="E952" t="s">
        <v>1505</v>
      </c>
      <c r="F952">
        <v>2</v>
      </c>
      <c r="G952" t="str">
        <f t="shared" si="14"/>
        <v>DO10-3202010-24-21-GEN-2</v>
      </c>
    </row>
    <row r="953" spans="1:7" x14ac:dyDescent="0.3">
      <c r="A953" s="7" t="s">
        <v>1584</v>
      </c>
      <c r="B953">
        <v>3202032</v>
      </c>
      <c r="C953">
        <v>1</v>
      </c>
      <c r="D953">
        <v>11</v>
      </c>
      <c r="E953" t="s">
        <v>1505</v>
      </c>
      <c r="F953">
        <v>2</v>
      </c>
      <c r="G953" t="str">
        <f t="shared" si="14"/>
        <v>DO10-3202032-1-11-GEN-2</v>
      </c>
    </row>
    <row r="954" spans="1:7" x14ac:dyDescent="0.3">
      <c r="A954" s="7" t="s">
        <v>1584</v>
      </c>
      <c r="B954">
        <v>3202032</v>
      </c>
      <c r="C954">
        <v>1</v>
      </c>
      <c r="D954">
        <v>20</v>
      </c>
      <c r="E954" t="s">
        <v>1505</v>
      </c>
      <c r="F954">
        <v>2</v>
      </c>
      <c r="G954" t="str">
        <f t="shared" si="14"/>
        <v>DO10-3202032-1-20-GEN-2</v>
      </c>
    </row>
    <row r="955" spans="1:7" x14ac:dyDescent="0.3">
      <c r="A955" s="7" t="s">
        <v>1584</v>
      </c>
      <c r="B955">
        <v>3202052</v>
      </c>
      <c r="C955">
        <v>8</v>
      </c>
      <c r="D955">
        <v>11</v>
      </c>
      <c r="E955" t="s">
        <v>1505</v>
      </c>
      <c r="F955">
        <v>2</v>
      </c>
      <c r="G955" t="str">
        <f t="shared" si="14"/>
        <v>DO10-3202052-8-11-GEN-2</v>
      </c>
    </row>
    <row r="956" spans="1:7" x14ac:dyDescent="0.3">
      <c r="A956" s="7" t="s">
        <v>1584</v>
      </c>
      <c r="B956">
        <v>3202056</v>
      </c>
      <c r="C956">
        <v>5</v>
      </c>
      <c r="D956">
        <v>11</v>
      </c>
      <c r="E956" t="s">
        <v>1505</v>
      </c>
      <c r="F956">
        <v>2</v>
      </c>
      <c r="G956" t="str">
        <f t="shared" si="14"/>
        <v>DO10-3202056-5-11-GEN-2</v>
      </c>
    </row>
    <row r="957" spans="1:7" x14ac:dyDescent="0.3">
      <c r="A957" s="7" t="s">
        <v>1584</v>
      </c>
      <c r="B957">
        <v>3202056</v>
      </c>
      <c r="C957">
        <v>5</v>
      </c>
      <c r="D957">
        <v>20</v>
      </c>
      <c r="E957" t="s">
        <v>1505</v>
      </c>
      <c r="F957">
        <v>2</v>
      </c>
      <c r="G957" t="str">
        <f t="shared" si="14"/>
        <v>DO10-3202056-5-20-GEN-2</v>
      </c>
    </row>
    <row r="958" spans="1:7" x14ac:dyDescent="0.3">
      <c r="A958" s="7" t="s">
        <v>1584</v>
      </c>
      <c r="B958">
        <v>3299011</v>
      </c>
      <c r="C958">
        <v>3</v>
      </c>
      <c r="D958">
        <v>20</v>
      </c>
      <c r="E958" t="s">
        <v>1505</v>
      </c>
      <c r="F958">
        <v>2</v>
      </c>
      <c r="G958" t="str">
        <f t="shared" si="14"/>
        <v>DO10-3299011-3-20-GEN-2</v>
      </c>
    </row>
    <row r="959" spans="1:7" x14ac:dyDescent="0.3">
      <c r="A959" s="7" t="s">
        <v>1585</v>
      </c>
      <c r="B959">
        <v>3202008</v>
      </c>
      <c r="C959">
        <v>11</v>
      </c>
      <c r="D959">
        <v>11</v>
      </c>
      <c r="E959" t="s">
        <v>1505</v>
      </c>
      <c r="F959">
        <v>2</v>
      </c>
      <c r="G959" t="str">
        <f t="shared" si="14"/>
        <v>DO11-3202008-11-11-GEN-2</v>
      </c>
    </row>
    <row r="960" spans="1:7" x14ac:dyDescent="0.3">
      <c r="A960" s="7" t="s">
        <v>1585</v>
      </c>
      <c r="B960">
        <v>3202008</v>
      </c>
      <c r="C960">
        <v>11</v>
      </c>
      <c r="D960">
        <v>20</v>
      </c>
      <c r="E960" t="s">
        <v>1505</v>
      </c>
      <c r="F960">
        <v>2</v>
      </c>
      <c r="G960" t="str">
        <f t="shared" si="14"/>
        <v>DO11-3202008-11-20-GEN-2</v>
      </c>
    </row>
    <row r="961" spans="1:7" x14ac:dyDescent="0.3">
      <c r="A961" s="7" t="s">
        <v>1585</v>
      </c>
      <c r="B961">
        <v>3202008</v>
      </c>
      <c r="C961">
        <v>11</v>
      </c>
      <c r="D961">
        <v>21</v>
      </c>
      <c r="E961" t="s">
        <v>1505</v>
      </c>
      <c r="F961">
        <v>2</v>
      </c>
      <c r="G961" t="str">
        <f t="shared" si="14"/>
        <v>DO11-3202008-11-21-GEN-2</v>
      </c>
    </row>
    <row r="962" spans="1:7" x14ac:dyDescent="0.3">
      <c r="A962" s="7" t="s">
        <v>1585</v>
      </c>
      <c r="B962">
        <v>3202008</v>
      </c>
      <c r="C962">
        <v>13</v>
      </c>
      <c r="D962">
        <v>11</v>
      </c>
      <c r="E962" t="s">
        <v>1505</v>
      </c>
      <c r="F962">
        <v>2</v>
      </c>
      <c r="G962" t="str">
        <f t="shared" si="14"/>
        <v>DO11-3202008-13-11-GEN-2</v>
      </c>
    </row>
    <row r="963" spans="1:7" x14ac:dyDescent="0.3">
      <c r="A963" s="7" t="s">
        <v>1585</v>
      </c>
      <c r="B963">
        <v>3202008</v>
      </c>
      <c r="C963">
        <v>13</v>
      </c>
      <c r="D963">
        <v>20</v>
      </c>
      <c r="E963" t="s">
        <v>1505</v>
      </c>
      <c r="F963">
        <v>2</v>
      </c>
      <c r="G963" t="str">
        <f t="shared" ref="G963:G1014" si="15">+A963&amp;"-"&amp;B963&amp;"-"&amp;C963&amp;"-"&amp;D963&amp;"-"&amp;E963&amp;"-"&amp;F963</f>
        <v>DO11-3202008-13-20-GEN-2</v>
      </c>
    </row>
    <row r="964" spans="1:7" x14ac:dyDescent="0.3">
      <c r="A964" s="7" t="s">
        <v>1585</v>
      </c>
      <c r="B964">
        <v>3202008</v>
      </c>
      <c r="C964">
        <v>15</v>
      </c>
      <c r="D964">
        <v>11</v>
      </c>
      <c r="E964" t="s">
        <v>1505</v>
      </c>
      <c r="F964">
        <v>2</v>
      </c>
      <c r="G964" t="str">
        <f t="shared" si="15"/>
        <v>DO11-3202008-15-11-GEN-2</v>
      </c>
    </row>
    <row r="965" spans="1:7" x14ac:dyDescent="0.3">
      <c r="A965" s="7" t="s">
        <v>1585</v>
      </c>
      <c r="B965">
        <v>3202008</v>
      </c>
      <c r="C965">
        <v>15</v>
      </c>
      <c r="D965">
        <v>20</v>
      </c>
      <c r="E965" t="s">
        <v>1505</v>
      </c>
      <c r="F965">
        <v>2</v>
      </c>
      <c r="G965" t="str">
        <f t="shared" si="15"/>
        <v>DO11-3202008-15-20-GEN-2</v>
      </c>
    </row>
    <row r="966" spans="1:7" x14ac:dyDescent="0.3">
      <c r="A966" s="7" t="s">
        <v>1585</v>
      </c>
      <c r="B966">
        <v>3202008</v>
      </c>
      <c r="C966">
        <v>15</v>
      </c>
      <c r="D966">
        <v>20</v>
      </c>
      <c r="E966" t="s">
        <v>42</v>
      </c>
      <c r="F966">
        <v>2</v>
      </c>
      <c r="G966" t="str">
        <f t="shared" si="15"/>
        <v>DO11-3202008-15-20-TUA-2</v>
      </c>
    </row>
    <row r="967" spans="1:7" x14ac:dyDescent="0.3">
      <c r="A967" s="7" t="s">
        <v>1585</v>
      </c>
      <c r="B967">
        <v>3202008</v>
      </c>
      <c r="C967">
        <v>9</v>
      </c>
      <c r="D967">
        <v>11</v>
      </c>
      <c r="E967" t="s">
        <v>1505</v>
      </c>
      <c r="F967">
        <v>2</v>
      </c>
      <c r="G967" t="str">
        <f t="shared" si="15"/>
        <v>DO11-3202008-9-11-GEN-2</v>
      </c>
    </row>
    <row r="968" spans="1:7" x14ac:dyDescent="0.3">
      <c r="A968" s="7" t="s">
        <v>1585</v>
      </c>
      <c r="B968">
        <v>3202008</v>
      </c>
      <c r="C968">
        <v>9</v>
      </c>
      <c r="D968">
        <v>20</v>
      </c>
      <c r="E968" t="s">
        <v>1505</v>
      </c>
      <c r="F968">
        <v>2</v>
      </c>
      <c r="G968" t="str">
        <f t="shared" si="15"/>
        <v>DO11-3202008-9-20-GEN-2</v>
      </c>
    </row>
    <row r="969" spans="1:7" x14ac:dyDescent="0.3">
      <c r="A969" s="7" t="s">
        <v>1585</v>
      </c>
      <c r="B969">
        <v>3202010</v>
      </c>
      <c r="C969">
        <v>25</v>
      </c>
      <c r="D969">
        <v>11</v>
      </c>
      <c r="E969" t="s">
        <v>1505</v>
      </c>
      <c r="F969">
        <v>2</v>
      </c>
      <c r="G969" t="str">
        <f t="shared" si="15"/>
        <v>DO11-3202010-25-11-GEN-2</v>
      </c>
    </row>
    <row r="970" spans="1:7" x14ac:dyDescent="0.3">
      <c r="A970" s="7" t="s">
        <v>1585</v>
      </c>
      <c r="B970">
        <v>3202010</v>
      </c>
      <c r="C970">
        <v>25</v>
      </c>
      <c r="D970">
        <v>20</v>
      </c>
      <c r="E970" t="s">
        <v>1505</v>
      </c>
      <c r="F970">
        <v>2</v>
      </c>
      <c r="G970" t="str">
        <f t="shared" si="15"/>
        <v>DO11-3202010-25-20-GEN-2</v>
      </c>
    </row>
    <row r="971" spans="1:7" x14ac:dyDescent="0.3">
      <c r="A971" s="7" t="s">
        <v>1585</v>
      </c>
      <c r="B971">
        <v>3202032</v>
      </c>
      <c r="C971">
        <v>1</v>
      </c>
      <c r="D971">
        <v>11</v>
      </c>
      <c r="E971" t="s">
        <v>1505</v>
      </c>
      <c r="F971">
        <v>2</v>
      </c>
      <c r="G971" t="str">
        <f t="shared" si="15"/>
        <v>DO11-3202032-1-11-GEN-2</v>
      </c>
    </row>
    <row r="972" spans="1:7" x14ac:dyDescent="0.3">
      <c r="A972" s="7" t="s">
        <v>1585</v>
      </c>
      <c r="B972">
        <v>3202032</v>
      </c>
      <c r="C972">
        <v>1</v>
      </c>
      <c r="D972">
        <v>20</v>
      </c>
      <c r="E972" t="s">
        <v>1505</v>
      </c>
      <c r="F972">
        <v>2</v>
      </c>
      <c r="G972" t="str">
        <f t="shared" si="15"/>
        <v>DO11-3202032-1-20-GEN-2</v>
      </c>
    </row>
    <row r="973" spans="1:7" x14ac:dyDescent="0.3">
      <c r="A973" s="7" t="s">
        <v>1585</v>
      </c>
      <c r="B973">
        <v>3202060</v>
      </c>
      <c r="C973" t="s">
        <v>320</v>
      </c>
      <c r="D973">
        <v>11</v>
      </c>
      <c r="E973" t="s">
        <v>1505</v>
      </c>
      <c r="F973">
        <v>2</v>
      </c>
      <c r="G973" t="str">
        <f t="shared" si="15"/>
        <v>DO11-3202060-19_2-11-GEN-2</v>
      </c>
    </row>
    <row r="974" spans="1:7" x14ac:dyDescent="0.3">
      <c r="A974" s="7" t="s">
        <v>1585</v>
      </c>
      <c r="B974">
        <v>3202060</v>
      </c>
      <c r="C974" t="s">
        <v>320</v>
      </c>
      <c r="D974">
        <v>20</v>
      </c>
      <c r="E974" t="s">
        <v>1505</v>
      </c>
      <c r="F974">
        <v>2</v>
      </c>
      <c r="G974" t="str">
        <f t="shared" si="15"/>
        <v>DO11-3202060-19_2-20-GEN-2</v>
      </c>
    </row>
    <row r="975" spans="1:7" x14ac:dyDescent="0.3">
      <c r="A975" s="7" t="s">
        <v>1585</v>
      </c>
      <c r="B975">
        <v>3299011</v>
      </c>
      <c r="C975">
        <v>3</v>
      </c>
      <c r="D975">
        <v>20</v>
      </c>
      <c r="E975" t="s">
        <v>1505</v>
      </c>
      <c r="F975">
        <v>2</v>
      </c>
      <c r="G975" t="str">
        <f t="shared" si="15"/>
        <v>DO11-3299011-3-20-GEN-2</v>
      </c>
    </row>
    <row r="976" spans="1:7" x14ac:dyDescent="0.3">
      <c r="A976" s="7" t="s">
        <v>1586</v>
      </c>
      <c r="B976">
        <v>3202008</v>
      </c>
      <c r="C976">
        <v>15</v>
      </c>
      <c r="D976">
        <v>11</v>
      </c>
      <c r="E976" t="s">
        <v>1505</v>
      </c>
      <c r="F976">
        <v>2</v>
      </c>
      <c r="G976" t="str">
        <f t="shared" si="15"/>
        <v>DO12-3202008-15-11-GEN-2</v>
      </c>
    </row>
    <row r="977" spans="1:7" x14ac:dyDescent="0.3">
      <c r="A977" s="7" t="s">
        <v>1586</v>
      </c>
      <c r="B977">
        <v>3202008</v>
      </c>
      <c r="C977">
        <v>15</v>
      </c>
      <c r="D977">
        <v>20</v>
      </c>
      <c r="E977" t="s">
        <v>1505</v>
      </c>
      <c r="F977">
        <v>2</v>
      </c>
      <c r="G977" t="str">
        <f t="shared" si="15"/>
        <v>DO12-3202008-15-20-GEN-2</v>
      </c>
    </row>
    <row r="978" spans="1:7" x14ac:dyDescent="0.3">
      <c r="A978" s="7" t="s">
        <v>1586</v>
      </c>
      <c r="B978">
        <v>3202008</v>
      </c>
      <c r="C978">
        <v>15</v>
      </c>
      <c r="D978">
        <v>21</v>
      </c>
      <c r="E978" t="s">
        <v>1505</v>
      </c>
      <c r="F978">
        <v>2</v>
      </c>
      <c r="G978" t="str">
        <f t="shared" si="15"/>
        <v>DO12-3202008-15-21-GEN-2</v>
      </c>
    </row>
    <row r="979" spans="1:7" x14ac:dyDescent="0.3">
      <c r="A979" s="7" t="s">
        <v>1586</v>
      </c>
      <c r="B979">
        <v>3202010</v>
      </c>
      <c r="C979">
        <v>24</v>
      </c>
      <c r="D979">
        <v>11</v>
      </c>
      <c r="E979" t="s">
        <v>1505</v>
      </c>
      <c r="F979">
        <v>2</v>
      </c>
      <c r="G979" t="str">
        <f t="shared" si="15"/>
        <v>DO12-3202010-24-11-GEN-2</v>
      </c>
    </row>
    <row r="980" spans="1:7" x14ac:dyDescent="0.3">
      <c r="A980" s="7" t="s">
        <v>1586</v>
      </c>
      <c r="B980">
        <v>3202010</v>
      </c>
      <c r="C980">
        <v>24</v>
      </c>
      <c r="D980">
        <v>20</v>
      </c>
      <c r="E980" t="s">
        <v>1505</v>
      </c>
      <c r="F980">
        <v>2</v>
      </c>
      <c r="G980" t="str">
        <f t="shared" si="15"/>
        <v>DO12-3202010-24-20-GEN-2</v>
      </c>
    </row>
    <row r="981" spans="1:7" x14ac:dyDescent="0.3">
      <c r="A981" s="7" t="s">
        <v>1586</v>
      </c>
      <c r="B981">
        <v>3202032</v>
      </c>
      <c r="C981">
        <v>1</v>
      </c>
      <c r="D981">
        <v>11</v>
      </c>
      <c r="E981" t="s">
        <v>1505</v>
      </c>
      <c r="F981">
        <v>2</v>
      </c>
      <c r="G981" t="str">
        <f t="shared" si="15"/>
        <v>DO12-3202032-1-11-GEN-2</v>
      </c>
    </row>
    <row r="982" spans="1:7" x14ac:dyDescent="0.3">
      <c r="A982" s="7" t="s">
        <v>1586</v>
      </c>
      <c r="B982">
        <v>3202032</v>
      </c>
      <c r="C982">
        <v>1</v>
      </c>
      <c r="D982">
        <v>20</v>
      </c>
      <c r="E982" t="s">
        <v>1505</v>
      </c>
      <c r="F982">
        <v>2</v>
      </c>
      <c r="G982" t="str">
        <f t="shared" si="15"/>
        <v>DO12-3202032-1-20-GEN-2</v>
      </c>
    </row>
    <row r="983" spans="1:7" x14ac:dyDescent="0.3">
      <c r="A983" s="7" t="s">
        <v>1586</v>
      </c>
      <c r="B983">
        <v>3202032</v>
      </c>
      <c r="C983">
        <v>1</v>
      </c>
      <c r="D983">
        <v>21</v>
      </c>
      <c r="E983" t="s">
        <v>1505</v>
      </c>
      <c r="F983">
        <v>2</v>
      </c>
      <c r="G983" t="str">
        <f t="shared" si="15"/>
        <v>DO12-3202032-1-21-GEN-2</v>
      </c>
    </row>
    <row r="984" spans="1:7" x14ac:dyDescent="0.3">
      <c r="A984" s="7" t="s">
        <v>1586</v>
      </c>
      <c r="B984">
        <v>3202052</v>
      </c>
      <c r="C984">
        <v>8</v>
      </c>
      <c r="D984">
        <v>21</v>
      </c>
      <c r="E984" t="s">
        <v>1505</v>
      </c>
      <c r="F984">
        <v>2</v>
      </c>
      <c r="G984" t="str">
        <f t="shared" si="15"/>
        <v>DO12-3202052-8-21-GEN-2</v>
      </c>
    </row>
    <row r="985" spans="1:7" x14ac:dyDescent="0.3">
      <c r="A985" s="7" t="s">
        <v>1586</v>
      </c>
      <c r="B985">
        <v>3202055</v>
      </c>
      <c r="C985">
        <v>23</v>
      </c>
      <c r="D985">
        <v>11</v>
      </c>
      <c r="E985" t="s">
        <v>1505</v>
      </c>
      <c r="F985">
        <v>2</v>
      </c>
      <c r="G985" t="str">
        <f t="shared" si="15"/>
        <v>DO12-3202055-23-11-GEN-2</v>
      </c>
    </row>
    <row r="986" spans="1:7" x14ac:dyDescent="0.3">
      <c r="A986" s="7" t="s">
        <v>1586</v>
      </c>
      <c r="B986">
        <v>3202056</v>
      </c>
      <c r="C986">
        <v>5</v>
      </c>
      <c r="D986">
        <v>11</v>
      </c>
      <c r="E986" t="s">
        <v>1505</v>
      </c>
      <c r="F986">
        <v>2</v>
      </c>
      <c r="G986" t="str">
        <f t="shared" si="15"/>
        <v>DO12-3202056-5-11-GEN-2</v>
      </c>
    </row>
    <row r="987" spans="1:7" x14ac:dyDescent="0.3">
      <c r="A987" s="7" t="s">
        <v>1586</v>
      </c>
      <c r="B987">
        <v>3202056</v>
      </c>
      <c r="C987">
        <v>6</v>
      </c>
      <c r="D987">
        <v>21</v>
      </c>
      <c r="E987" t="s">
        <v>1505</v>
      </c>
      <c r="F987">
        <v>2</v>
      </c>
      <c r="G987" t="str">
        <f t="shared" si="15"/>
        <v>DO12-3202056-6-21-GEN-2</v>
      </c>
    </row>
    <row r="988" spans="1:7" x14ac:dyDescent="0.3">
      <c r="A988" s="7" t="s">
        <v>1586</v>
      </c>
      <c r="B988">
        <v>3299011</v>
      </c>
      <c r="C988">
        <v>3</v>
      </c>
      <c r="D988">
        <v>20</v>
      </c>
      <c r="E988" t="s">
        <v>1505</v>
      </c>
      <c r="F988">
        <v>2</v>
      </c>
      <c r="G988" t="str">
        <f t="shared" si="15"/>
        <v>DO12-3299011-3-20-GEN-2</v>
      </c>
    </row>
    <row r="989" spans="1:7" x14ac:dyDescent="0.3">
      <c r="A989" s="7" t="s">
        <v>1587</v>
      </c>
      <c r="B989">
        <v>3299011</v>
      </c>
      <c r="C989" t="s">
        <v>370</v>
      </c>
      <c r="D989">
        <v>11</v>
      </c>
      <c r="E989" t="s">
        <v>1505</v>
      </c>
      <c r="F989">
        <v>2</v>
      </c>
      <c r="G989" t="str">
        <f t="shared" si="15"/>
        <v>SC12-3299011-1_2-11-GEN-2</v>
      </c>
    </row>
    <row r="990" spans="1:7" x14ac:dyDescent="0.3">
      <c r="A990" s="7" t="s">
        <v>1587</v>
      </c>
      <c r="B990">
        <v>3299011</v>
      </c>
      <c r="C990" t="s">
        <v>372</v>
      </c>
      <c r="D990">
        <v>11</v>
      </c>
      <c r="E990" t="s">
        <v>1505</v>
      </c>
      <c r="F990">
        <v>2</v>
      </c>
      <c r="G990" t="str">
        <f t="shared" si="15"/>
        <v>SC12-3299011-1_4-11-GEN-2</v>
      </c>
    </row>
    <row r="991" spans="1:7" x14ac:dyDescent="0.3">
      <c r="A991" s="7" t="s">
        <v>1587</v>
      </c>
      <c r="B991">
        <v>3299011</v>
      </c>
      <c r="C991" t="s">
        <v>374</v>
      </c>
      <c r="D991">
        <v>11</v>
      </c>
      <c r="E991" t="s">
        <v>1505</v>
      </c>
      <c r="F991">
        <v>2</v>
      </c>
      <c r="G991" t="str">
        <f t="shared" si="15"/>
        <v>SC12-3299011-2_1-11-GEN-2</v>
      </c>
    </row>
    <row r="992" spans="1:7" x14ac:dyDescent="0.3">
      <c r="A992" s="7" t="s">
        <v>1587</v>
      </c>
      <c r="B992">
        <v>3299011</v>
      </c>
      <c r="C992" t="s">
        <v>374</v>
      </c>
      <c r="D992">
        <v>20</v>
      </c>
      <c r="E992" t="s">
        <v>1505</v>
      </c>
      <c r="F992">
        <v>2</v>
      </c>
      <c r="G992" t="str">
        <f t="shared" si="15"/>
        <v>SC12-3299011-2_1-20-GEN-2</v>
      </c>
    </row>
    <row r="993" spans="1:7" x14ac:dyDescent="0.3">
      <c r="A993" s="7" t="s">
        <v>1587</v>
      </c>
      <c r="B993">
        <v>3299011</v>
      </c>
      <c r="C993" t="s">
        <v>374</v>
      </c>
      <c r="D993">
        <v>21</v>
      </c>
      <c r="E993" t="s">
        <v>1505</v>
      </c>
      <c r="F993">
        <v>2</v>
      </c>
      <c r="G993" t="str">
        <f t="shared" si="15"/>
        <v>SC12-3299011-2_1-21-GEN-2</v>
      </c>
    </row>
    <row r="994" spans="1:7" x14ac:dyDescent="0.3">
      <c r="A994" s="7" t="s">
        <v>1587</v>
      </c>
      <c r="B994">
        <v>3299016</v>
      </c>
      <c r="C994">
        <v>5</v>
      </c>
      <c r="D994">
        <v>11</v>
      </c>
      <c r="E994" t="s">
        <v>1505</v>
      </c>
      <c r="F994">
        <v>2</v>
      </c>
      <c r="G994" t="str">
        <f t="shared" si="15"/>
        <v>SC12-3299016-5-11-GEN-2</v>
      </c>
    </row>
    <row r="995" spans="1:7" x14ac:dyDescent="0.3">
      <c r="A995" s="7" t="s">
        <v>1587</v>
      </c>
      <c r="B995">
        <v>3299016</v>
      </c>
      <c r="C995">
        <v>6</v>
      </c>
      <c r="D995">
        <v>11</v>
      </c>
      <c r="E995" t="s">
        <v>1505</v>
      </c>
      <c r="F995">
        <v>2</v>
      </c>
      <c r="G995" t="str">
        <f t="shared" si="15"/>
        <v>SC12-3299016-6-11-GEN-2</v>
      </c>
    </row>
    <row r="996" spans="1:7" x14ac:dyDescent="0.3">
      <c r="A996" s="7" t="s">
        <v>1587</v>
      </c>
      <c r="B996">
        <v>3299016</v>
      </c>
      <c r="C996">
        <v>6</v>
      </c>
      <c r="D996">
        <v>20</v>
      </c>
      <c r="E996" t="s">
        <v>1505</v>
      </c>
      <c r="F996">
        <v>2</v>
      </c>
      <c r="G996" t="str">
        <f t="shared" si="15"/>
        <v>SC12-3299016-6-20-GEN-2</v>
      </c>
    </row>
    <row r="997" spans="1:7" x14ac:dyDescent="0.3">
      <c r="A997" s="7" t="s">
        <v>1588</v>
      </c>
      <c r="B997">
        <v>3299016</v>
      </c>
      <c r="C997">
        <v>6</v>
      </c>
      <c r="D997">
        <v>20</v>
      </c>
      <c r="E997" t="s">
        <v>1505</v>
      </c>
      <c r="F997">
        <v>2</v>
      </c>
      <c r="G997" t="str">
        <f t="shared" si="15"/>
        <v>SC03-3299016-6-20-GEN-2</v>
      </c>
    </row>
    <row r="998" spans="1:7" x14ac:dyDescent="0.3">
      <c r="A998" s="7" t="s">
        <v>1588</v>
      </c>
      <c r="B998">
        <v>3299065</v>
      </c>
      <c r="C998">
        <v>19</v>
      </c>
      <c r="D998">
        <v>11</v>
      </c>
      <c r="E998" t="s">
        <v>1505</v>
      </c>
      <c r="F998">
        <v>2</v>
      </c>
      <c r="G998" t="str">
        <f t="shared" si="15"/>
        <v>SC03-3299065-19-11-GEN-2</v>
      </c>
    </row>
    <row r="999" spans="1:7" x14ac:dyDescent="0.3">
      <c r="A999" s="7" t="s">
        <v>1588</v>
      </c>
      <c r="B999">
        <v>3299065</v>
      </c>
      <c r="C999">
        <v>19</v>
      </c>
      <c r="D999">
        <v>11</v>
      </c>
      <c r="E999" t="s">
        <v>1505</v>
      </c>
      <c r="F999">
        <v>8</v>
      </c>
      <c r="G999" t="str">
        <f t="shared" si="15"/>
        <v>SC03-3299065-19-11-GEN-8</v>
      </c>
    </row>
    <row r="1000" spans="1:7" x14ac:dyDescent="0.3">
      <c r="A1000" s="7" t="s">
        <v>1589</v>
      </c>
      <c r="B1000">
        <v>3299054</v>
      </c>
      <c r="C1000">
        <v>5</v>
      </c>
      <c r="D1000">
        <v>11</v>
      </c>
      <c r="E1000" t="s">
        <v>1505</v>
      </c>
      <c r="F1000">
        <v>2</v>
      </c>
      <c r="G1000" t="str">
        <f t="shared" si="15"/>
        <v>SC08-3299054-5-11-GEN-2</v>
      </c>
    </row>
    <row r="1001" spans="1:7" x14ac:dyDescent="0.3">
      <c r="A1001" s="7" t="s">
        <v>1589</v>
      </c>
      <c r="B1001">
        <v>3202008</v>
      </c>
      <c r="C1001">
        <v>15</v>
      </c>
      <c r="D1001">
        <v>11</v>
      </c>
      <c r="E1001" t="s">
        <v>1505</v>
      </c>
      <c r="F1001">
        <v>2</v>
      </c>
      <c r="G1001" t="str">
        <f t="shared" si="15"/>
        <v>SC08-3202008-15-11-GEN-2</v>
      </c>
    </row>
    <row r="1002" spans="1:7" x14ac:dyDescent="0.3">
      <c r="A1002" s="7" t="s">
        <v>1590</v>
      </c>
      <c r="B1002">
        <v>3299056</v>
      </c>
      <c r="C1002">
        <v>12</v>
      </c>
      <c r="D1002">
        <v>11</v>
      </c>
      <c r="E1002" t="s">
        <v>1505</v>
      </c>
      <c r="F1002">
        <v>2</v>
      </c>
      <c r="G1002" t="str">
        <f t="shared" si="15"/>
        <v>SC05-3299056-12-11-GEN-2</v>
      </c>
    </row>
    <row r="1003" spans="1:7" x14ac:dyDescent="0.3">
      <c r="A1003" s="7" t="s">
        <v>1590</v>
      </c>
      <c r="B1003">
        <v>3299060</v>
      </c>
      <c r="C1003">
        <v>7</v>
      </c>
      <c r="D1003">
        <v>11</v>
      </c>
      <c r="E1003" t="s">
        <v>1505</v>
      </c>
      <c r="F1003">
        <v>2</v>
      </c>
      <c r="G1003" t="str">
        <f t="shared" si="15"/>
        <v>SC05-3299060-7-11-GEN-2</v>
      </c>
    </row>
    <row r="1004" spans="1:7" x14ac:dyDescent="0.3">
      <c r="A1004" s="7" t="s">
        <v>1591</v>
      </c>
      <c r="B1004">
        <v>3299060</v>
      </c>
      <c r="C1004">
        <v>9</v>
      </c>
      <c r="D1004">
        <v>11</v>
      </c>
      <c r="E1004" t="s">
        <v>1505</v>
      </c>
      <c r="F1004">
        <v>2</v>
      </c>
      <c r="G1004" t="str">
        <f t="shared" si="15"/>
        <v>SC01-3299060-9-11-GEN-2</v>
      </c>
    </row>
    <row r="1005" spans="1:7" x14ac:dyDescent="0.3">
      <c r="A1005" s="7" t="s">
        <v>1592</v>
      </c>
      <c r="B1005">
        <v>3202008</v>
      </c>
      <c r="C1005">
        <v>15</v>
      </c>
      <c r="D1005">
        <v>11</v>
      </c>
      <c r="E1005" t="s">
        <v>1505</v>
      </c>
      <c r="F1005">
        <v>2</v>
      </c>
      <c r="G1005" t="str">
        <f t="shared" si="15"/>
        <v>SC04-3202008-15-11-GEN-2</v>
      </c>
    </row>
    <row r="1006" spans="1:7" x14ac:dyDescent="0.3">
      <c r="A1006" s="7" t="s">
        <v>1592</v>
      </c>
      <c r="B1006">
        <v>3299054</v>
      </c>
      <c r="C1006">
        <v>1</v>
      </c>
      <c r="D1006">
        <v>11</v>
      </c>
      <c r="E1006" t="s">
        <v>1505</v>
      </c>
      <c r="F1006">
        <v>2</v>
      </c>
      <c r="G1006" t="str">
        <f t="shared" si="15"/>
        <v>SC04-3299054-1-11-GEN-2</v>
      </c>
    </row>
    <row r="1007" spans="1:7" x14ac:dyDescent="0.3">
      <c r="A1007" s="7" t="s">
        <v>1592</v>
      </c>
      <c r="B1007">
        <v>3299054</v>
      </c>
      <c r="C1007">
        <v>2</v>
      </c>
      <c r="D1007">
        <v>11</v>
      </c>
      <c r="E1007" t="s">
        <v>1505</v>
      </c>
      <c r="F1007">
        <v>2</v>
      </c>
      <c r="G1007" t="str">
        <f t="shared" si="15"/>
        <v>SC04-3299054-2-11-GEN-2</v>
      </c>
    </row>
    <row r="1008" spans="1:7" x14ac:dyDescent="0.3">
      <c r="A1008" s="7" t="s">
        <v>1592</v>
      </c>
      <c r="B1008">
        <v>3299054</v>
      </c>
      <c r="C1008">
        <v>4</v>
      </c>
      <c r="D1008">
        <v>11</v>
      </c>
      <c r="E1008" t="s">
        <v>1505</v>
      </c>
      <c r="F1008">
        <v>2</v>
      </c>
      <c r="G1008" t="str">
        <f t="shared" si="15"/>
        <v>SC04-3299054-4-11-GEN-2</v>
      </c>
    </row>
    <row r="1009" spans="1:7" x14ac:dyDescent="0.3">
      <c r="A1009" s="7" t="s">
        <v>1592</v>
      </c>
      <c r="B1009">
        <v>3299060</v>
      </c>
      <c r="C1009">
        <v>6</v>
      </c>
      <c r="D1009">
        <v>11</v>
      </c>
      <c r="E1009" t="s">
        <v>1505</v>
      </c>
      <c r="F1009">
        <v>2</v>
      </c>
      <c r="G1009" t="str">
        <f t="shared" si="15"/>
        <v>SC04-3299060-6-11-GEN-2</v>
      </c>
    </row>
    <row r="1010" spans="1:7" x14ac:dyDescent="0.3">
      <c r="A1010" s="7" t="s">
        <v>1592</v>
      </c>
      <c r="B1010">
        <v>3299060</v>
      </c>
      <c r="C1010">
        <v>7</v>
      </c>
      <c r="D1010">
        <v>11</v>
      </c>
      <c r="E1010" t="s">
        <v>1505</v>
      </c>
      <c r="F1010">
        <v>2</v>
      </c>
      <c r="G1010" t="str">
        <f t="shared" si="15"/>
        <v>SC04-3299060-7-11-GEN-2</v>
      </c>
    </row>
    <row r="1011" spans="1:7" x14ac:dyDescent="0.3">
      <c r="A1011" s="7" t="s">
        <v>1592</v>
      </c>
      <c r="B1011">
        <v>3299060</v>
      </c>
      <c r="C1011">
        <v>8</v>
      </c>
      <c r="D1011">
        <v>11</v>
      </c>
      <c r="E1011" t="s">
        <v>1505</v>
      </c>
      <c r="F1011">
        <v>2</v>
      </c>
      <c r="G1011" t="str">
        <f t="shared" si="15"/>
        <v>SC04-3299060-8-11-GEN-2</v>
      </c>
    </row>
    <row r="1012" spans="1:7" x14ac:dyDescent="0.3">
      <c r="A1012" s="103" t="s">
        <v>1593</v>
      </c>
      <c r="B1012">
        <v>3299060</v>
      </c>
      <c r="C1012">
        <v>7</v>
      </c>
      <c r="D1012">
        <v>11</v>
      </c>
      <c r="E1012" t="s">
        <v>1505</v>
      </c>
      <c r="F1012">
        <v>2</v>
      </c>
      <c r="G1012" t="str">
        <f t="shared" si="15"/>
        <v>SC00-3299060-7-11-GEN-2</v>
      </c>
    </row>
    <row r="1013" spans="1:7" x14ac:dyDescent="0.3">
      <c r="A1013" s="103" t="s">
        <v>1594</v>
      </c>
      <c r="B1013">
        <v>3299060</v>
      </c>
      <c r="C1013">
        <v>7</v>
      </c>
      <c r="D1013">
        <v>11</v>
      </c>
      <c r="E1013" t="s">
        <v>1505</v>
      </c>
      <c r="F1013">
        <v>2</v>
      </c>
      <c r="G1013" t="str">
        <f t="shared" si="15"/>
        <v>SC06-3299060-7-11-GEN-2</v>
      </c>
    </row>
    <row r="1014" spans="1:7" x14ac:dyDescent="0.3">
      <c r="A1014" s="176" t="s">
        <v>274</v>
      </c>
      <c r="G1014" t="str">
        <f t="shared" si="15"/>
        <v>XXXX-----</v>
      </c>
    </row>
  </sheetData>
  <autoFilter ref="A1:F1014" xr:uid="{44CF7C2A-82AF-4678-ACC9-4F0D6EACCFCE}"/>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C7C7A-E46E-43D8-BE9E-C2D3E755CE25}">
  <dimension ref="A3:H10"/>
  <sheetViews>
    <sheetView workbookViewId="0">
      <selection activeCell="G4" sqref="G4:G9"/>
    </sheetView>
  </sheetViews>
  <sheetFormatPr baseColWidth="10" defaultRowHeight="14.4" x14ac:dyDescent="0.3"/>
  <cols>
    <col min="1" max="1" width="181.33203125" customWidth="1"/>
    <col min="2" max="2" width="23.44140625" bestFit="1" customWidth="1"/>
    <col min="3" max="3" width="31.44140625" bestFit="1" customWidth="1"/>
    <col min="4" max="5" width="19.6640625" bestFit="1" customWidth="1"/>
    <col min="6" max="6" width="10.6640625" bestFit="1" customWidth="1"/>
    <col min="7" max="7" width="23.44140625" bestFit="1" customWidth="1"/>
    <col min="8" max="8" width="31.44140625" bestFit="1" customWidth="1"/>
  </cols>
  <sheetData>
    <row r="3" spans="1:8" x14ac:dyDescent="0.3">
      <c r="A3" s="136" t="s">
        <v>218</v>
      </c>
      <c r="B3" s="136" t="s">
        <v>217</v>
      </c>
      <c r="C3" s="136" t="s">
        <v>214</v>
      </c>
      <c r="D3" s="136" t="s">
        <v>213</v>
      </c>
      <c r="E3" s="136" t="s">
        <v>273</v>
      </c>
      <c r="F3" s="136" t="s">
        <v>291</v>
      </c>
      <c r="G3" t="s">
        <v>1822</v>
      </c>
      <c r="H3" t="s">
        <v>1826</v>
      </c>
    </row>
    <row r="4" spans="1:8" x14ac:dyDescent="0.3">
      <c r="A4" t="s">
        <v>465</v>
      </c>
      <c r="B4" t="s">
        <v>19</v>
      </c>
      <c r="C4" t="s">
        <v>493</v>
      </c>
      <c r="D4" t="s">
        <v>1824</v>
      </c>
      <c r="E4" t="s">
        <v>128</v>
      </c>
      <c r="F4" t="s">
        <v>1821</v>
      </c>
      <c r="G4" s="225">
        <v>329289648</v>
      </c>
      <c r="H4" s="224">
        <v>0</v>
      </c>
    </row>
    <row r="5" spans="1:8" x14ac:dyDescent="0.3">
      <c r="A5" t="s">
        <v>465</v>
      </c>
      <c r="B5" t="s">
        <v>19</v>
      </c>
      <c r="C5" t="s">
        <v>496</v>
      </c>
      <c r="D5" t="s">
        <v>1825</v>
      </c>
      <c r="E5" t="s">
        <v>129</v>
      </c>
      <c r="F5" t="s">
        <v>1821</v>
      </c>
      <c r="G5" s="225">
        <v>5000000</v>
      </c>
      <c r="H5" s="224">
        <v>0</v>
      </c>
    </row>
    <row r="6" spans="1:8" x14ac:dyDescent="0.3">
      <c r="A6" t="s">
        <v>465</v>
      </c>
      <c r="B6" t="s">
        <v>19</v>
      </c>
      <c r="C6" t="s">
        <v>30</v>
      </c>
      <c r="D6" t="s">
        <v>1823</v>
      </c>
      <c r="E6" t="s">
        <v>123</v>
      </c>
      <c r="F6" t="s">
        <v>1821</v>
      </c>
      <c r="G6" s="225">
        <v>179000000</v>
      </c>
      <c r="H6" s="224">
        <v>0</v>
      </c>
    </row>
    <row r="7" spans="1:8" x14ac:dyDescent="0.3">
      <c r="A7" t="s">
        <v>465</v>
      </c>
      <c r="B7" t="s">
        <v>19</v>
      </c>
      <c r="C7" t="s">
        <v>30</v>
      </c>
      <c r="D7" t="s">
        <v>1823</v>
      </c>
      <c r="E7" t="s">
        <v>143</v>
      </c>
      <c r="F7" t="s">
        <v>1821</v>
      </c>
      <c r="G7" s="225">
        <v>7000000</v>
      </c>
      <c r="H7" s="224">
        <v>0</v>
      </c>
    </row>
    <row r="8" spans="1:8" x14ac:dyDescent="0.3">
      <c r="A8" t="s">
        <v>465</v>
      </c>
      <c r="B8" t="s">
        <v>19</v>
      </c>
      <c r="C8" t="s">
        <v>30</v>
      </c>
      <c r="D8" t="s">
        <v>1823</v>
      </c>
      <c r="E8" t="s">
        <v>135</v>
      </c>
      <c r="F8" t="s">
        <v>1821</v>
      </c>
      <c r="G8" s="225">
        <v>284000000</v>
      </c>
      <c r="H8" s="224">
        <v>0</v>
      </c>
    </row>
    <row r="9" spans="1:8" x14ac:dyDescent="0.3">
      <c r="A9" t="s">
        <v>465</v>
      </c>
      <c r="B9" t="s">
        <v>19</v>
      </c>
      <c r="C9" t="s">
        <v>30</v>
      </c>
      <c r="D9" t="s">
        <v>1823</v>
      </c>
      <c r="E9" t="s">
        <v>492</v>
      </c>
      <c r="F9" t="s">
        <v>1821</v>
      </c>
      <c r="G9" s="225">
        <v>42000000</v>
      </c>
      <c r="H9" s="224">
        <v>0</v>
      </c>
    </row>
    <row r="10" spans="1:8" x14ac:dyDescent="0.3">
      <c r="A10" t="s">
        <v>451</v>
      </c>
      <c r="G10" s="225">
        <v>846289648</v>
      </c>
      <c r="H10" s="224">
        <v>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F23AF-8DBE-4F50-8906-ED7A5E4B48D8}">
  <sheetPr>
    <tabColor rgb="FFFFFF00"/>
  </sheetPr>
  <dimension ref="A1:AA999"/>
  <sheetViews>
    <sheetView topLeftCell="A14" workbookViewId="0">
      <selection activeCell="E21" sqref="E21"/>
    </sheetView>
  </sheetViews>
  <sheetFormatPr baseColWidth="10" defaultColWidth="14.44140625" defaultRowHeight="15" customHeight="1" x14ac:dyDescent="0.3"/>
  <cols>
    <col min="1" max="1" width="3.6640625" customWidth="1"/>
    <col min="2" max="2" width="1.6640625" customWidth="1"/>
    <col min="3" max="3" width="1" customWidth="1"/>
    <col min="4" max="4" width="19.109375" customWidth="1"/>
    <col min="5" max="5" width="23.44140625" customWidth="1"/>
    <col min="6" max="6" width="40.44140625" customWidth="1"/>
    <col min="7" max="7" width="21.33203125" customWidth="1"/>
    <col min="8" max="8" width="25.109375" customWidth="1"/>
    <col min="9" max="9" width="33.6640625" customWidth="1"/>
    <col min="10" max="10" width="24.6640625" customWidth="1"/>
    <col min="11" max="11" width="20.6640625" customWidth="1"/>
    <col min="12" max="12" width="23.6640625" customWidth="1"/>
    <col min="13" max="13" width="29.6640625" customWidth="1"/>
    <col min="14" max="14" width="19.6640625" customWidth="1"/>
    <col min="15" max="15" width="20.33203125" customWidth="1"/>
    <col min="16" max="16" width="14.6640625" customWidth="1"/>
    <col min="17" max="18" width="15.109375" customWidth="1"/>
    <col min="19" max="19" width="23.6640625" customWidth="1"/>
    <col min="20" max="20" width="21.109375" customWidth="1"/>
    <col min="21" max="21" width="27.44140625" customWidth="1"/>
    <col min="22" max="22" width="24.33203125" customWidth="1"/>
    <col min="23" max="23" width="24.109375" customWidth="1"/>
    <col min="24" max="24" width="20.33203125" customWidth="1"/>
    <col min="25" max="25" width="21.109375" customWidth="1"/>
    <col min="26" max="26" width="24.6640625" customWidth="1"/>
    <col min="27" max="27" width="31.44140625" customWidth="1"/>
  </cols>
  <sheetData>
    <row r="1" spans="1:27" ht="13.5" hidden="1" customHeight="1" x14ac:dyDescent="0.3">
      <c r="A1" s="36"/>
      <c r="B1" s="36"/>
      <c r="C1" s="36"/>
      <c r="D1" s="36"/>
      <c r="E1" s="36"/>
      <c r="F1" s="36"/>
      <c r="G1" s="36"/>
      <c r="H1" s="36"/>
      <c r="I1" s="36"/>
      <c r="J1" s="36"/>
      <c r="K1" s="36"/>
      <c r="L1" s="36"/>
      <c r="M1" s="36"/>
      <c r="N1" s="36"/>
      <c r="O1" s="36"/>
      <c r="P1" s="36"/>
      <c r="Q1" s="36"/>
      <c r="R1" s="36"/>
      <c r="S1" s="36"/>
      <c r="T1" s="36"/>
      <c r="U1" s="36"/>
      <c r="V1" s="36"/>
      <c r="W1" s="36"/>
      <c r="X1" s="36"/>
      <c r="Y1" s="36"/>
      <c r="Z1" s="36"/>
      <c r="AA1" s="36"/>
    </row>
    <row r="2" spans="1:27" ht="16.5" customHeight="1" x14ac:dyDescent="0.3">
      <c r="A2" s="36"/>
      <c r="B2" s="36"/>
      <c r="C2" s="36"/>
      <c r="D2" s="255"/>
      <c r="E2" s="258" t="s">
        <v>276</v>
      </c>
      <c r="F2" s="259"/>
      <c r="G2" s="259"/>
      <c r="H2" s="259"/>
      <c r="I2" s="259"/>
      <c r="J2" s="259"/>
      <c r="K2" s="259"/>
      <c r="L2" s="259"/>
      <c r="M2" s="259"/>
      <c r="N2" s="259"/>
      <c r="O2" s="259"/>
      <c r="P2" s="259"/>
      <c r="Q2" s="259"/>
      <c r="R2" s="259"/>
      <c r="S2" s="259"/>
      <c r="T2" s="259"/>
      <c r="U2" s="259"/>
      <c r="V2" s="259"/>
      <c r="W2" s="259"/>
      <c r="X2" s="259"/>
      <c r="Y2" s="259"/>
      <c r="Z2" s="260"/>
      <c r="AA2" s="267" t="s">
        <v>1827</v>
      </c>
    </row>
    <row r="3" spans="1:27" ht="16.5" customHeight="1" x14ac:dyDescent="0.3">
      <c r="A3" s="36"/>
      <c r="B3" s="36"/>
      <c r="C3" s="36"/>
      <c r="D3" s="256"/>
      <c r="E3" s="261"/>
      <c r="F3" s="262"/>
      <c r="G3" s="262"/>
      <c r="H3" s="262"/>
      <c r="I3" s="262"/>
      <c r="J3" s="262"/>
      <c r="K3" s="262"/>
      <c r="L3" s="262"/>
      <c r="M3" s="262"/>
      <c r="N3" s="262"/>
      <c r="O3" s="262"/>
      <c r="P3" s="262"/>
      <c r="Q3" s="262"/>
      <c r="R3" s="262"/>
      <c r="S3" s="262"/>
      <c r="T3" s="262"/>
      <c r="U3" s="262"/>
      <c r="V3" s="262"/>
      <c r="W3" s="262"/>
      <c r="X3" s="262"/>
      <c r="Y3" s="262"/>
      <c r="Z3" s="263"/>
      <c r="AA3" s="268"/>
    </row>
    <row r="4" spans="1:27" ht="16.5" customHeight="1" x14ac:dyDescent="0.3">
      <c r="A4" s="36"/>
      <c r="B4" s="36"/>
      <c r="C4" s="36"/>
      <c r="D4" s="256"/>
      <c r="E4" s="261"/>
      <c r="F4" s="262"/>
      <c r="G4" s="262"/>
      <c r="H4" s="262"/>
      <c r="I4" s="262"/>
      <c r="J4" s="262"/>
      <c r="K4" s="262"/>
      <c r="L4" s="262"/>
      <c r="M4" s="262"/>
      <c r="N4" s="262"/>
      <c r="O4" s="262"/>
      <c r="P4" s="262"/>
      <c r="Q4" s="262"/>
      <c r="R4" s="262"/>
      <c r="S4" s="262"/>
      <c r="T4" s="262"/>
      <c r="U4" s="262"/>
      <c r="V4" s="262"/>
      <c r="W4" s="262"/>
      <c r="X4" s="262"/>
      <c r="Y4" s="262"/>
      <c r="Z4" s="263"/>
      <c r="AA4" s="269" t="s">
        <v>277</v>
      </c>
    </row>
    <row r="5" spans="1:27" ht="13.5" customHeight="1" x14ac:dyDescent="0.3">
      <c r="A5" s="36"/>
      <c r="B5" s="36"/>
      <c r="C5" s="36"/>
      <c r="D5" s="256"/>
      <c r="E5" s="261"/>
      <c r="F5" s="262"/>
      <c r="G5" s="262"/>
      <c r="H5" s="262"/>
      <c r="I5" s="262"/>
      <c r="J5" s="262"/>
      <c r="K5" s="262"/>
      <c r="L5" s="262"/>
      <c r="M5" s="262"/>
      <c r="N5" s="262"/>
      <c r="O5" s="262"/>
      <c r="P5" s="262"/>
      <c r="Q5" s="262"/>
      <c r="R5" s="262"/>
      <c r="S5" s="262"/>
      <c r="T5" s="262"/>
      <c r="U5" s="262"/>
      <c r="V5" s="262"/>
      <c r="W5" s="262"/>
      <c r="X5" s="262"/>
      <c r="Y5" s="262"/>
      <c r="Z5" s="263"/>
      <c r="AA5" s="266"/>
    </row>
    <row r="6" spans="1:27" ht="13.5" customHeight="1" x14ac:dyDescent="0.3">
      <c r="A6" s="36"/>
      <c r="B6" s="36"/>
      <c r="C6" s="36"/>
      <c r="D6" s="256"/>
      <c r="E6" s="261"/>
      <c r="F6" s="262"/>
      <c r="G6" s="262"/>
      <c r="H6" s="262"/>
      <c r="I6" s="262"/>
      <c r="J6" s="262"/>
      <c r="K6" s="262"/>
      <c r="L6" s="262"/>
      <c r="M6" s="262"/>
      <c r="N6" s="262"/>
      <c r="O6" s="262"/>
      <c r="P6" s="262"/>
      <c r="Q6" s="262"/>
      <c r="R6" s="262"/>
      <c r="S6" s="262"/>
      <c r="T6" s="262"/>
      <c r="U6" s="262"/>
      <c r="V6" s="262"/>
      <c r="W6" s="262"/>
      <c r="X6" s="262"/>
      <c r="Y6" s="262"/>
      <c r="Z6" s="263"/>
      <c r="AA6" s="269" t="s">
        <v>297</v>
      </c>
    </row>
    <row r="7" spans="1:27" ht="13.5" customHeight="1" x14ac:dyDescent="0.3">
      <c r="A7" s="36"/>
      <c r="B7" s="36"/>
      <c r="C7" s="36"/>
      <c r="D7" s="257"/>
      <c r="E7" s="264"/>
      <c r="F7" s="265"/>
      <c r="G7" s="265"/>
      <c r="H7" s="265"/>
      <c r="I7" s="265"/>
      <c r="J7" s="265"/>
      <c r="K7" s="265"/>
      <c r="L7" s="265"/>
      <c r="M7" s="265"/>
      <c r="N7" s="265"/>
      <c r="O7" s="265"/>
      <c r="P7" s="265"/>
      <c r="Q7" s="265"/>
      <c r="R7" s="265"/>
      <c r="S7" s="265"/>
      <c r="T7" s="265"/>
      <c r="U7" s="265"/>
      <c r="V7" s="265"/>
      <c r="W7" s="265"/>
      <c r="X7" s="265"/>
      <c r="Y7" s="265"/>
      <c r="Z7" s="266"/>
      <c r="AA7" s="266"/>
    </row>
    <row r="8" spans="1:27" ht="13.5" customHeight="1" thickBot="1" x14ac:dyDescent="0.35">
      <c r="A8" s="36"/>
      <c r="B8" s="36"/>
      <c r="C8" s="36"/>
      <c r="D8" s="36"/>
      <c r="E8" s="36"/>
      <c r="F8" s="36"/>
      <c r="G8" s="36"/>
      <c r="H8" s="36"/>
      <c r="I8" s="36"/>
      <c r="J8" s="36"/>
      <c r="K8" s="36"/>
      <c r="L8" s="36"/>
      <c r="M8" s="36"/>
      <c r="N8" s="36"/>
      <c r="O8" s="36"/>
      <c r="P8" s="36"/>
      <c r="Q8" s="36"/>
      <c r="R8" s="36"/>
      <c r="S8" s="36"/>
      <c r="T8" s="36"/>
      <c r="U8" s="36"/>
      <c r="V8" s="36"/>
      <c r="W8" s="36"/>
      <c r="X8" s="36"/>
      <c r="Y8" s="36"/>
      <c r="Z8" s="36"/>
      <c r="AA8" s="36"/>
    </row>
    <row r="9" spans="1:27" ht="13.5" customHeight="1" x14ac:dyDescent="0.3">
      <c r="A9" s="36"/>
      <c r="B9" s="36"/>
      <c r="C9" s="36"/>
      <c r="D9" s="37"/>
      <c r="E9" s="38"/>
      <c r="F9" s="38"/>
      <c r="G9" s="38"/>
      <c r="H9" s="38"/>
      <c r="I9" s="38"/>
      <c r="J9" s="38"/>
      <c r="K9" s="38"/>
      <c r="L9" s="38"/>
      <c r="M9" s="38"/>
      <c r="N9" s="38"/>
      <c r="O9" s="38"/>
      <c r="P9" s="38"/>
      <c r="Q9" s="38"/>
      <c r="R9" s="38"/>
      <c r="S9" s="38"/>
      <c r="T9" s="38"/>
      <c r="U9" s="38"/>
      <c r="V9" s="38"/>
      <c r="W9" s="38"/>
      <c r="X9" s="38"/>
      <c r="Y9" s="38"/>
      <c r="Z9" s="38"/>
      <c r="AA9" s="39"/>
    </row>
    <row r="10" spans="1:27" ht="13.5" customHeight="1" x14ac:dyDescent="0.3">
      <c r="A10" s="36"/>
      <c r="B10" s="36"/>
      <c r="C10" s="36"/>
      <c r="D10" s="249" t="s">
        <v>278</v>
      </c>
      <c r="E10" s="250"/>
      <c r="F10" s="223"/>
      <c r="G10" s="40"/>
      <c r="H10" s="251" t="s">
        <v>279</v>
      </c>
      <c r="I10" s="250"/>
      <c r="J10" s="41"/>
      <c r="K10" s="42"/>
      <c r="L10" s="42"/>
      <c r="M10" s="42"/>
      <c r="N10" s="42"/>
      <c r="O10" s="42"/>
      <c r="P10" s="36"/>
      <c r="Q10" s="36"/>
      <c r="R10" s="36"/>
      <c r="S10" s="36"/>
      <c r="T10" s="36"/>
      <c r="U10" s="36"/>
      <c r="V10" s="36"/>
      <c r="W10" s="36"/>
      <c r="X10" s="36"/>
      <c r="Y10" s="36"/>
      <c r="Z10" s="36"/>
      <c r="AA10" s="43"/>
    </row>
    <row r="11" spans="1:27" ht="13.5" customHeight="1" x14ac:dyDescent="0.3">
      <c r="A11" s="36"/>
      <c r="B11" s="36"/>
      <c r="C11" s="36"/>
      <c r="D11" s="44"/>
      <c r="E11" s="42"/>
      <c r="F11" s="45"/>
      <c r="G11" s="45"/>
      <c r="H11" s="45"/>
      <c r="I11" s="45"/>
      <c r="J11" s="45"/>
      <c r="K11" s="42"/>
      <c r="L11" s="42"/>
      <c r="M11" s="42"/>
      <c r="N11" s="42"/>
      <c r="O11" s="42"/>
      <c r="P11" s="36"/>
      <c r="Q11" s="36"/>
      <c r="R11" s="36"/>
      <c r="S11" s="36"/>
      <c r="T11" s="36"/>
      <c r="U11" s="36"/>
      <c r="V11" s="36"/>
      <c r="W11" s="36"/>
      <c r="X11" s="36"/>
      <c r="Y11" s="36"/>
      <c r="Z11" s="36"/>
      <c r="AA11" s="43"/>
    </row>
    <row r="12" spans="1:27" ht="13.5" customHeight="1" x14ac:dyDescent="0.3">
      <c r="A12" s="36"/>
      <c r="B12" s="36"/>
      <c r="C12" s="36"/>
      <c r="D12" s="249" t="s">
        <v>231</v>
      </c>
      <c r="E12" s="250"/>
      <c r="F12" s="46"/>
      <c r="G12" s="45"/>
      <c r="H12" s="251" t="s">
        <v>280</v>
      </c>
      <c r="I12" s="250"/>
      <c r="J12" s="41"/>
      <c r="K12" s="42"/>
      <c r="L12" s="252"/>
      <c r="M12" s="250"/>
      <c r="N12" s="250"/>
      <c r="O12" s="42"/>
      <c r="P12" s="36"/>
      <c r="Q12" s="36"/>
      <c r="R12" s="36"/>
      <c r="S12" s="36"/>
      <c r="T12" s="36"/>
      <c r="U12" s="36"/>
      <c r="V12" s="36"/>
      <c r="W12" s="36"/>
      <c r="X12" s="36"/>
      <c r="Y12" s="36"/>
      <c r="Z12" s="36"/>
      <c r="AA12" s="43"/>
    </row>
    <row r="13" spans="1:27" ht="13.5" customHeight="1" x14ac:dyDescent="0.3">
      <c r="A13" s="36"/>
      <c r="B13" s="36"/>
      <c r="C13" s="36"/>
      <c r="D13" s="44"/>
      <c r="E13" s="42"/>
      <c r="F13" s="42"/>
      <c r="G13" s="42"/>
      <c r="H13" s="42"/>
      <c r="I13" s="42"/>
      <c r="J13" s="42"/>
      <c r="K13" s="42"/>
      <c r="L13" s="42"/>
      <c r="M13" s="42"/>
      <c r="N13" s="42"/>
      <c r="O13" s="42"/>
      <c r="P13" s="36"/>
      <c r="Q13" s="36"/>
      <c r="R13" s="36"/>
      <c r="S13" s="36"/>
      <c r="T13" s="36"/>
      <c r="U13" s="36"/>
      <c r="V13" s="36"/>
      <c r="W13" s="36"/>
      <c r="X13" s="36"/>
      <c r="Y13" s="36"/>
      <c r="Z13" s="36"/>
      <c r="AA13" s="43"/>
    </row>
    <row r="14" spans="1:27" ht="13.5" customHeight="1" x14ac:dyDescent="0.3">
      <c r="A14" s="36"/>
      <c r="B14" s="36"/>
      <c r="C14" s="36"/>
      <c r="D14" s="249" t="s">
        <v>281</v>
      </c>
      <c r="E14" s="250"/>
      <c r="F14" s="253"/>
      <c r="G14" s="254"/>
      <c r="H14" s="251" t="s">
        <v>282</v>
      </c>
      <c r="I14" s="250"/>
      <c r="J14" s="253"/>
      <c r="K14" s="254"/>
      <c r="L14" s="251" t="s">
        <v>283</v>
      </c>
      <c r="M14" s="250"/>
      <c r="N14" s="253"/>
      <c r="O14" s="254"/>
      <c r="P14" s="254"/>
      <c r="Q14" s="47"/>
      <c r="R14" s="47"/>
      <c r="S14" s="36"/>
      <c r="T14" s="36"/>
      <c r="U14" s="36"/>
      <c r="V14" s="36"/>
      <c r="W14" s="36"/>
      <c r="X14" s="36"/>
      <c r="Y14" s="36"/>
      <c r="Z14" s="36"/>
      <c r="AA14" s="43"/>
    </row>
    <row r="15" spans="1:27" ht="13.5" customHeight="1" thickBot="1" x14ac:dyDescent="0.35">
      <c r="A15" s="36"/>
      <c r="B15" s="36"/>
      <c r="C15" s="36"/>
      <c r="D15" s="48"/>
      <c r="E15" s="49"/>
      <c r="F15" s="49"/>
      <c r="G15" s="49"/>
      <c r="H15" s="49"/>
      <c r="I15" s="49"/>
      <c r="J15" s="49"/>
      <c r="K15" s="49"/>
      <c r="L15" s="49"/>
      <c r="M15" s="49"/>
      <c r="N15" s="49"/>
      <c r="O15" s="49"/>
      <c r="P15" s="49"/>
      <c r="Q15" s="49"/>
      <c r="R15" s="49"/>
      <c r="S15" s="49"/>
      <c r="T15" s="49"/>
      <c r="U15" s="49"/>
      <c r="V15" s="49"/>
      <c r="W15" s="49"/>
      <c r="X15" s="49"/>
      <c r="Y15" s="49"/>
      <c r="Z15" s="49"/>
      <c r="AA15" s="50"/>
    </row>
    <row r="16" spans="1:27" ht="13.5" customHeight="1" thickBot="1" x14ac:dyDescent="0.35">
      <c r="A16" s="36"/>
      <c r="B16" s="36"/>
      <c r="C16" s="36"/>
      <c r="D16" s="36"/>
      <c r="E16" s="36"/>
      <c r="F16" s="36"/>
      <c r="G16" s="36"/>
      <c r="H16" s="36"/>
      <c r="I16" s="36"/>
      <c r="J16" s="36"/>
      <c r="K16" s="36"/>
      <c r="L16" s="36"/>
      <c r="M16" s="36"/>
      <c r="N16" s="36"/>
      <c r="O16" s="36"/>
      <c r="P16" s="36"/>
      <c r="Q16" s="36"/>
      <c r="R16" s="36"/>
      <c r="S16" s="36"/>
      <c r="T16" s="36"/>
      <c r="U16" s="36"/>
      <c r="V16" s="36"/>
      <c r="W16" s="36"/>
      <c r="X16" s="36"/>
      <c r="Y16" s="36"/>
      <c r="Z16" s="36"/>
      <c r="AA16" s="36"/>
    </row>
    <row r="17" spans="1:27" ht="40.5" customHeight="1" thickBot="1" x14ac:dyDescent="0.35">
      <c r="A17" s="51" t="s">
        <v>284</v>
      </c>
      <c r="B17" s="52"/>
      <c r="C17" s="52"/>
      <c r="D17" s="119" t="s">
        <v>285</v>
      </c>
      <c r="E17" s="120" t="s">
        <v>286</v>
      </c>
      <c r="F17" s="121" t="s">
        <v>232</v>
      </c>
      <c r="G17" s="121" t="s">
        <v>231</v>
      </c>
      <c r="H17" s="129" t="s">
        <v>230</v>
      </c>
      <c r="I17" s="131" t="s">
        <v>229</v>
      </c>
      <c r="J17" s="130" t="s">
        <v>228</v>
      </c>
      <c r="K17" s="122" t="s">
        <v>227</v>
      </c>
      <c r="L17" s="122" t="s">
        <v>226</v>
      </c>
      <c r="M17" s="123" t="s">
        <v>287</v>
      </c>
      <c r="N17" s="124" t="s">
        <v>288</v>
      </c>
      <c r="O17" s="125" t="s">
        <v>289</v>
      </c>
      <c r="P17" s="125" t="s">
        <v>290</v>
      </c>
      <c r="Q17" s="126" t="s">
        <v>220</v>
      </c>
      <c r="R17" s="121" t="s">
        <v>218</v>
      </c>
      <c r="S17" s="121" t="s">
        <v>217</v>
      </c>
      <c r="T17" s="121" t="s">
        <v>214</v>
      </c>
      <c r="U17" s="121" t="s">
        <v>213</v>
      </c>
      <c r="V17" s="121" t="s">
        <v>212</v>
      </c>
      <c r="W17" s="121" t="s">
        <v>273</v>
      </c>
      <c r="X17" s="121" t="s">
        <v>291</v>
      </c>
      <c r="Y17" s="127" t="s">
        <v>292</v>
      </c>
      <c r="Z17" s="128" t="s">
        <v>293</v>
      </c>
    </row>
    <row r="18" spans="1:27" ht="14.4" x14ac:dyDescent="0.3">
      <c r="A18" s="53"/>
      <c r="B18" s="53"/>
      <c r="C18" s="53"/>
      <c r="D18" s="54" t="s">
        <v>289</v>
      </c>
      <c r="E18" s="54"/>
      <c r="F18" s="55" t="str">
        <f>+IFERROR(VLOOKUP(E18,ANEXO!$I$5:$J$1018,2,FALSE),"")</f>
        <v/>
      </c>
      <c r="G18" s="55" t="str">
        <f>+IFERROR(VLOOKUP(E18,ANEXO!$I$5:$K$1018,3,FALSE),"")</f>
        <v/>
      </c>
      <c r="H18" s="55" t="str">
        <f>+IFERROR(VLOOKUP(E18,ANEXO!$I$5:$L$1018,4,FALSE),"")</f>
        <v/>
      </c>
      <c r="I18" s="55" t="str">
        <f>+IFERROR(VLOOKUP(E18,ANEXO!$I$5:$M$1018,5,FALSE),"")</f>
        <v/>
      </c>
      <c r="J18" s="55" t="str">
        <f>+IFERROR(VLOOKUP(E18,ANEXO!$I$5:$N$1018,6,FALSE),"")</f>
        <v/>
      </c>
      <c r="K18" s="55" t="str">
        <f>+IFERROR(VLOOKUP(E18,ANEXO!$I$5:$O$1018,7,FALSE),"")</f>
        <v/>
      </c>
      <c r="L18" s="55" t="str">
        <f>+IFERROR(VLOOKUP(E18,ANEXO!$I$5:$P$1018,8,FALSE),"")</f>
        <v/>
      </c>
      <c r="M18" s="55" t="str">
        <f>+IFERROR(VLOOKUP(E18,ANEXO!$I$5:$W$1018,15,FALSE),"")</f>
        <v/>
      </c>
      <c r="N18" s="56" t="str">
        <f t="shared" ref="N18" si="0">M18</f>
        <v/>
      </c>
      <c r="O18" s="133">
        <v>100000000</v>
      </c>
      <c r="P18" s="133"/>
      <c r="Q18" s="57" t="str">
        <f>IFERROR(N18-O18+P18,"")</f>
        <v/>
      </c>
      <c r="R18" s="57" t="str">
        <f>+IFERROR(VLOOKUP(E18,ANEXO!$I$5:$WW$1018,16,FALSE),"")</f>
        <v/>
      </c>
      <c r="S18" s="57" t="str">
        <f>+IFERROR(VLOOKUP(E18,ANEXO!$I$5:$WW$1018,17,FALSE),"")</f>
        <v/>
      </c>
      <c r="T18" s="55" t="str">
        <f>+IFERROR(VLOOKUP(E18,ANEXO!$I$5:$WW$1018,19,FALSE),"")</f>
        <v/>
      </c>
      <c r="U18" s="58" t="str">
        <f>+IFERROR(VLOOKUP(E18,ANEXO!$I$5:$WW$1018,20,FALSE),"")</f>
        <v/>
      </c>
      <c r="V18" s="55" t="str">
        <f>+IFERROR(VLOOKUP(E18,ANEXO!$I$5:$WW$1018,21,FALSE),"")</f>
        <v/>
      </c>
      <c r="W18" s="55" t="str">
        <f>+IFERROR(VLOOKUP(E18,ANEXO!$I$5:$WW$1018,22,FALSE),"")</f>
        <v/>
      </c>
      <c r="X18" s="222"/>
      <c r="Y18" s="55"/>
      <c r="Z18" s="55"/>
    </row>
    <row r="19" spans="1:27" ht="14.4" x14ac:dyDescent="0.3">
      <c r="A19" s="53"/>
      <c r="B19" s="53"/>
      <c r="C19" s="53"/>
      <c r="D19" s="54" t="s">
        <v>289</v>
      </c>
      <c r="E19" s="54"/>
      <c r="F19" s="55" t="str">
        <f>+IFERROR(VLOOKUP(E19,ANEXO!$I$5:$J$1018,2,FALSE),"")</f>
        <v/>
      </c>
      <c r="G19" s="55" t="str">
        <f>+IFERROR(VLOOKUP(E19,ANEXO!$I$5:$K$1018,3,FALSE),"")</f>
        <v/>
      </c>
      <c r="H19" s="55" t="str">
        <f>+IFERROR(VLOOKUP(E19,ANEXO!$I$5:$L$1018,4,FALSE),"")</f>
        <v/>
      </c>
      <c r="I19" s="55" t="str">
        <f>+IFERROR(VLOOKUP(E19,ANEXO!$I$5:$M$1018,5,FALSE),"")</f>
        <v/>
      </c>
      <c r="J19" s="55" t="str">
        <f>+IFERROR(VLOOKUP(E19,ANEXO!$I$5:$N$1018,6,FALSE),"")</f>
        <v/>
      </c>
      <c r="K19" s="55" t="str">
        <f>+IFERROR(VLOOKUP(E19,ANEXO!$I$5:$O$1018,7,FALSE),"")</f>
        <v/>
      </c>
      <c r="L19" s="55" t="str">
        <f>+IFERROR(VLOOKUP(E19,ANEXO!$I$5:$P$1018,8,FALSE),"")</f>
        <v/>
      </c>
      <c r="M19" s="55" t="str">
        <f>+IFERROR(VLOOKUP(E19,ANEXO!$I$5:$W$1018,15,FALSE),"")</f>
        <v/>
      </c>
      <c r="N19" s="56" t="str">
        <f t="shared" ref="N19:N21" si="1">M19</f>
        <v/>
      </c>
      <c r="O19" s="133"/>
      <c r="P19" s="133"/>
      <c r="Q19" s="57" t="str">
        <f t="shared" ref="Q19:Q20" si="2">IFERROR(N19-O19+P19,"")</f>
        <v/>
      </c>
      <c r="R19" s="57" t="str">
        <f>+IFERROR(VLOOKUP(E19,ANEXO!$I$5:$WW$1018,16,FALSE),"")</f>
        <v/>
      </c>
      <c r="S19" s="57" t="str">
        <f>+IFERROR(VLOOKUP(E19,ANEXO!$I$5:$WW$1018,17,FALSE),"")</f>
        <v/>
      </c>
      <c r="T19" s="55" t="str">
        <f>+IFERROR(VLOOKUP(E19,ANEXO!$I$5:$WW$1018,19,FALSE),"")</f>
        <v/>
      </c>
      <c r="U19" s="58" t="str">
        <f>+IFERROR(VLOOKUP(E19,ANEXO!$I$5:$WW$1018,20,FALSE),"")</f>
        <v/>
      </c>
      <c r="V19" s="55" t="str">
        <f>+IFERROR(VLOOKUP(E19,ANEXO!$I$5:$WW$1018,21,FALSE),"")</f>
        <v/>
      </c>
      <c r="W19" s="55" t="str">
        <f>+IFERROR(VLOOKUP(E19,ANEXO!$I$5:$WW$1018,22,FALSE),"")</f>
        <v/>
      </c>
      <c r="X19" s="222"/>
      <c r="Y19" s="55"/>
      <c r="Z19" s="55"/>
    </row>
    <row r="20" spans="1:27" ht="14.4" x14ac:dyDescent="0.3">
      <c r="A20" s="53"/>
      <c r="B20" s="53"/>
      <c r="C20" s="53"/>
      <c r="D20" s="54" t="s">
        <v>289</v>
      </c>
      <c r="E20" s="54"/>
      <c r="F20" s="55" t="str">
        <f>+IFERROR(VLOOKUP(E20,ANEXO!$I$5:$J$1018,2,FALSE),"")</f>
        <v/>
      </c>
      <c r="G20" s="55" t="str">
        <f>+IFERROR(VLOOKUP(E20,ANEXO!$I$5:$K$1018,3,FALSE),"")</f>
        <v/>
      </c>
      <c r="H20" s="55" t="str">
        <f>+IFERROR(VLOOKUP(E20,ANEXO!$I$5:$L$1018,4,FALSE),"")</f>
        <v/>
      </c>
      <c r="I20" s="55" t="str">
        <f>+IFERROR(VLOOKUP(E20,ANEXO!$I$5:$M$1018,5,FALSE),"")</f>
        <v/>
      </c>
      <c r="J20" s="55" t="str">
        <f>+IFERROR(VLOOKUP(E20,ANEXO!$I$5:$N$1018,6,FALSE),"")</f>
        <v/>
      </c>
      <c r="K20" s="55" t="str">
        <f>+IFERROR(VLOOKUP(E20,ANEXO!$I$5:$O$1018,7,FALSE),"")</f>
        <v/>
      </c>
      <c r="L20" s="55" t="str">
        <f>+IFERROR(VLOOKUP(E20,ANEXO!$I$5:$P$1018,8,FALSE),"")</f>
        <v/>
      </c>
      <c r="M20" s="55" t="str">
        <f>+IFERROR(VLOOKUP(E20,ANEXO!$I$5:$W$1018,15,FALSE),"")</f>
        <v/>
      </c>
      <c r="N20" s="56" t="str">
        <f t="shared" si="1"/>
        <v/>
      </c>
      <c r="O20" s="133"/>
      <c r="P20" s="133"/>
      <c r="Q20" s="57" t="str">
        <f t="shared" si="2"/>
        <v/>
      </c>
      <c r="R20" s="57" t="str">
        <f>+IFERROR(VLOOKUP(E20,ANEXO!$I$5:$WW$1018,16,FALSE),"")</f>
        <v/>
      </c>
      <c r="S20" s="57" t="str">
        <f>+IFERROR(VLOOKUP(E20,ANEXO!$I$5:$WW$1018,17,FALSE),"")</f>
        <v/>
      </c>
      <c r="T20" s="55" t="str">
        <f>+IFERROR(VLOOKUP(E20,ANEXO!$I$5:$WW$1018,19,FALSE),"")</f>
        <v/>
      </c>
      <c r="U20" s="58" t="str">
        <f>+IFERROR(VLOOKUP(E20,ANEXO!$I$5:$WW$1018,20,FALSE),"")</f>
        <v/>
      </c>
      <c r="V20" s="55" t="str">
        <f>+IFERROR(VLOOKUP(E20,ANEXO!$I$5:$WW$1018,21,FALSE),"")</f>
        <v/>
      </c>
      <c r="W20" s="55" t="str">
        <f>+IFERROR(VLOOKUP(E20,ANEXO!$I$5:$WW$1018,22,FALSE),"")</f>
        <v/>
      </c>
      <c r="X20" s="222"/>
      <c r="Y20" s="55"/>
      <c r="Z20" s="55"/>
    </row>
    <row r="21" spans="1:27" ht="14.4" x14ac:dyDescent="0.3">
      <c r="A21" s="59"/>
      <c r="B21" s="59"/>
      <c r="C21" s="59"/>
      <c r="D21" s="109" t="s">
        <v>290</v>
      </c>
      <c r="E21" s="226"/>
      <c r="F21" s="110" t="str">
        <f>+IFERROR(VLOOKUP(E21,ANEXO!$I$5:$J$1018,2,FALSE),"")</f>
        <v/>
      </c>
      <c r="G21" s="110" t="str">
        <f>+IFERROR(VLOOKUP(E21,ANEXO!$I$5:$K$1018,3,FALSE),"")</f>
        <v/>
      </c>
      <c r="H21" s="110" t="str">
        <f>+IFERROR(VLOOKUP(E21,ANEXO!$I$5:$L$1018,4,FALSE),"")</f>
        <v/>
      </c>
      <c r="I21" s="110" t="str">
        <f>+IFERROR(VLOOKUP(E21,ANEXO!$I$5:$M$1018,5,FALSE),"")</f>
        <v/>
      </c>
      <c r="J21" s="110" t="str">
        <f>+IFERROR(VLOOKUP(E21,ANEXO!$I$5:$N$1018,6,FALSE),"")</f>
        <v/>
      </c>
      <c r="K21" s="110" t="str">
        <f>+IFERROR(VLOOKUP(E21,ANEXO!$I$5:$O$1018,7,FALSE),"")</f>
        <v/>
      </c>
      <c r="L21" s="110" t="str">
        <f>+IFERROR(VLOOKUP(E21,ANEXO!$I$5:$P$1018,8,FALSE),"")</f>
        <v/>
      </c>
      <c r="M21" s="110" t="str">
        <f>+IFERROR(VLOOKUP(E21,ANEXO!$I$5:$W$1018,15,FALSE),"")</f>
        <v/>
      </c>
      <c r="N21" s="110" t="str">
        <f t="shared" si="1"/>
        <v/>
      </c>
      <c r="O21" s="110"/>
      <c r="P21" s="110">
        <v>100000000</v>
      </c>
      <c r="Q21" s="110" t="str">
        <f>IFERROR(N21-O21+P21,"")</f>
        <v/>
      </c>
      <c r="R21" s="110" t="str">
        <f>+IFERROR(VLOOKUP(E21,ANEXO!$I$5:$WW$1018,16,FALSE),"")</f>
        <v/>
      </c>
      <c r="S21" s="110" t="str">
        <f>+IFERROR(VLOOKUP(E21,ANEXO!$I$5:$WW$1018,17,FALSE),"")</f>
        <v/>
      </c>
      <c r="T21" s="110" t="str">
        <f>+IFERROR(VLOOKUP(E21,ANEXO!$I$5:$WW$1018,19,FALSE),"")</f>
        <v/>
      </c>
      <c r="U21" s="110" t="str">
        <f>+IFERROR(VLOOKUP(E21,ANEXO!$I$5:$WW$1018,20,FALSE),"")</f>
        <v/>
      </c>
      <c r="V21" s="110" t="str">
        <f>+IFERROR(VLOOKUP(E21,ANEXO!$I$5:$WW$1018,21,FALSE),"")</f>
        <v/>
      </c>
      <c r="W21" s="110" t="str">
        <f>+IFERROR(VLOOKUP(E21,ANEXO!$I$5:$WW$1018,22,FALSE),"")</f>
        <v/>
      </c>
      <c r="X21" s="110"/>
      <c r="Y21" s="110"/>
      <c r="Z21" s="110"/>
    </row>
    <row r="22" spans="1:27" ht="14.4" x14ac:dyDescent="0.3">
      <c r="A22" s="59"/>
      <c r="B22" s="59"/>
      <c r="C22" s="59"/>
      <c r="D22" s="109" t="s">
        <v>290</v>
      </c>
      <c r="E22" s="226"/>
      <c r="F22" s="110"/>
      <c r="G22" s="110"/>
      <c r="H22" s="110"/>
      <c r="I22" s="110"/>
      <c r="J22" s="110"/>
      <c r="K22" s="110"/>
      <c r="L22" s="110"/>
      <c r="M22" s="110">
        <v>0</v>
      </c>
      <c r="N22" s="111">
        <f t="shared" ref="N22:N23" si="3">M22</f>
        <v>0</v>
      </c>
      <c r="O22" s="132"/>
      <c r="P22" s="132"/>
      <c r="Q22" s="112">
        <f t="shared" ref="Q22:Q23" si="4">IFERROR(N22-O22+P22,"")</f>
        <v>0</v>
      </c>
      <c r="R22" s="112"/>
      <c r="S22" s="112"/>
      <c r="T22" s="110"/>
      <c r="U22" s="113"/>
      <c r="V22" s="110"/>
      <c r="W22" s="110"/>
      <c r="X22" s="114"/>
      <c r="Y22" s="114"/>
      <c r="Z22" s="114"/>
    </row>
    <row r="23" spans="1:27" ht="14.4" x14ac:dyDescent="0.3">
      <c r="A23" s="59"/>
      <c r="B23" s="59"/>
      <c r="C23" s="59"/>
      <c r="D23" s="109" t="s">
        <v>290</v>
      </c>
      <c r="E23" s="226"/>
      <c r="F23" s="110"/>
      <c r="G23" s="110"/>
      <c r="H23" s="110"/>
      <c r="I23" s="110"/>
      <c r="J23" s="110"/>
      <c r="K23" s="110"/>
      <c r="L23" s="110"/>
      <c r="M23" s="110">
        <v>0</v>
      </c>
      <c r="N23" s="111">
        <f t="shared" si="3"/>
        <v>0</v>
      </c>
      <c r="O23" s="132"/>
      <c r="P23" s="132"/>
      <c r="Q23" s="112">
        <f t="shared" si="4"/>
        <v>0</v>
      </c>
      <c r="R23" s="112"/>
      <c r="S23" s="112"/>
      <c r="T23" s="110"/>
      <c r="U23" s="113"/>
      <c r="V23" s="110"/>
      <c r="W23" s="110"/>
      <c r="X23" s="114"/>
      <c r="Y23" s="114"/>
      <c r="Z23" s="114"/>
    </row>
    <row r="24" spans="1:27" ht="13.5" customHeight="1" x14ac:dyDescent="0.3">
      <c r="A24" s="36"/>
      <c r="B24" s="36"/>
      <c r="C24" s="36"/>
      <c r="D24" s="36"/>
      <c r="E24" s="36"/>
      <c r="F24" s="36"/>
      <c r="G24" s="36"/>
      <c r="H24" s="36"/>
      <c r="I24" s="36"/>
      <c r="J24" s="36"/>
      <c r="K24" s="36"/>
      <c r="L24" s="36"/>
      <c r="M24" s="36"/>
      <c r="N24" s="36"/>
      <c r="O24" s="36"/>
      <c r="P24" s="36"/>
      <c r="Q24" s="36"/>
      <c r="R24" s="36"/>
      <c r="S24" s="36"/>
      <c r="T24" s="36"/>
      <c r="U24" s="36"/>
      <c r="V24" s="36"/>
      <c r="W24" s="36"/>
      <c r="X24" s="36"/>
      <c r="Y24" s="36"/>
      <c r="Z24" s="36"/>
      <c r="AA24" s="36"/>
    </row>
    <row r="25" spans="1:27" ht="13.5" customHeight="1" x14ac:dyDescent="0.3">
      <c r="A25" s="36"/>
      <c r="B25" s="36"/>
      <c r="C25" s="36"/>
      <c r="D25" s="36"/>
      <c r="E25" s="36"/>
      <c r="F25" s="36"/>
      <c r="G25" s="36"/>
      <c r="H25" s="36"/>
      <c r="I25" s="36"/>
      <c r="J25" s="36"/>
      <c r="K25" s="36"/>
      <c r="L25" s="36"/>
      <c r="M25" s="36"/>
      <c r="N25" s="36"/>
      <c r="O25" s="36"/>
      <c r="P25" s="36"/>
      <c r="Q25" s="36"/>
      <c r="R25" s="36"/>
      <c r="S25" s="36"/>
      <c r="T25" s="36"/>
      <c r="U25" s="36"/>
      <c r="V25" s="36"/>
      <c r="W25" s="36"/>
      <c r="X25" s="36"/>
      <c r="Y25" s="36"/>
      <c r="Z25" s="36"/>
      <c r="AA25" s="36"/>
    </row>
    <row r="26" spans="1:27" ht="32.25" customHeight="1" x14ac:dyDescent="0.3">
      <c r="A26" s="36"/>
      <c r="B26" s="36"/>
      <c r="C26" s="36"/>
      <c r="D26" s="60" t="s">
        <v>294</v>
      </c>
      <c r="E26" s="247">
        <f>+SUMIFS($O$18:$O$23,$D$18:$D$23,"CONTRACRÉDITO")</f>
        <v>100000000</v>
      </c>
      <c r="F26" s="248"/>
      <c r="G26" s="248"/>
      <c r="H26" s="36"/>
      <c r="I26" s="36"/>
      <c r="J26" s="36"/>
      <c r="K26" s="36"/>
      <c r="L26" s="36"/>
      <c r="M26" s="36"/>
      <c r="N26" s="36"/>
      <c r="O26" s="36"/>
      <c r="P26" s="36"/>
      <c r="Q26" s="36"/>
      <c r="R26" s="36"/>
      <c r="S26" s="36"/>
      <c r="T26" s="36"/>
      <c r="U26" s="36"/>
      <c r="V26" s="36"/>
      <c r="W26" s="36"/>
      <c r="X26" s="36"/>
      <c r="Y26" s="36"/>
      <c r="Z26" s="36"/>
      <c r="AA26" s="36"/>
    </row>
    <row r="27" spans="1:27" ht="13.5" customHeight="1" x14ac:dyDescent="0.3">
      <c r="A27" s="36"/>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row>
    <row r="28" spans="1:27" ht="21" customHeight="1" x14ac:dyDescent="0.3">
      <c r="A28" s="36"/>
      <c r="B28" s="36"/>
      <c r="C28" s="36"/>
      <c r="D28" s="61" t="s">
        <v>295</v>
      </c>
      <c r="E28" s="247">
        <f>+SUMIFS($P$18:$P$23,$D$18:$D$23,"CRÉDITO")</f>
        <v>100000000</v>
      </c>
      <c r="F28" s="248"/>
      <c r="G28" s="248"/>
      <c r="H28" s="36"/>
      <c r="I28" s="36"/>
      <c r="J28" s="36"/>
      <c r="K28" s="36"/>
      <c r="L28" s="36"/>
      <c r="M28" s="36"/>
      <c r="N28" s="36"/>
      <c r="O28" s="36"/>
      <c r="P28" s="36"/>
      <c r="Q28" s="36"/>
      <c r="R28" s="36"/>
      <c r="S28" s="36"/>
      <c r="T28" s="36"/>
      <c r="U28" s="36"/>
      <c r="V28" s="36"/>
      <c r="W28" s="36"/>
      <c r="X28" s="36"/>
      <c r="Y28" s="36"/>
      <c r="Z28" s="36"/>
      <c r="AA28" s="36"/>
    </row>
    <row r="29" spans="1:27" ht="13.5" customHeight="1" x14ac:dyDescent="0.3">
      <c r="A29" s="36"/>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row>
    <row r="30" spans="1:27" ht="25.5" customHeight="1" x14ac:dyDescent="0.3">
      <c r="A30" s="36"/>
      <c r="B30" s="36"/>
      <c r="C30" s="36"/>
      <c r="D30" s="62" t="s">
        <v>296</v>
      </c>
      <c r="E30" s="247">
        <f>+E28-E26</f>
        <v>0</v>
      </c>
      <c r="F30" s="248"/>
      <c r="G30" s="248"/>
      <c r="H30" s="36"/>
      <c r="I30" s="36"/>
      <c r="J30" s="36"/>
      <c r="K30" s="36"/>
      <c r="L30" s="36"/>
      <c r="M30" s="36"/>
      <c r="N30" s="36"/>
      <c r="O30" s="36"/>
      <c r="P30" s="36"/>
      <c r="Q30" s="36"/>
      <c r="R30" s="36"/>
      <c r="S30" s="36"/>
      <c r="T30" s="36"/>
      <c r="U30" s="36"/>
      <c r="V30" s="36"/>
      <c r="W30" s="36"/>
      <c r="X30" s="36"/>
      <c r="Y30" s="36"/>
      <c r="Z30" s="36"/>
      <c r="AA30" s="36"/>
    </row>
    <row r="31" spans="1:27" ht="13.5" customHeight="1" x14ac:dyDescent="0.3">
      <c r="A31" s="36"/>
      <c r="B31" s="36"/>
      <c r="C31" s="36"/>
      <c r="D31" s="36"/>
      <c r="E31" s="36"/>
      <c r="F31" s="36"/>
      <c r="G31" s="36"/>
      <c r="H31" s="36"/>
      <c r="I31" s="36"/>
      <c r="J31" s="36"/>
      <c r="K31" s="36"/>
      <c r="L31" s="36"/>
      <c r="M31" s="36"/>
      <c r="N31" s="36"/>
      <c r="O31" s="36"/>
      <c r="P31" s="36"/>
      <c r="Q31" s="36"/>
      <c r="R31" s="36"/>
      <c r="S31" s="36"/>
      <c r="T31" s="36"/>
      <c r="U31" s="36"/>
      <c r="V31" s="36"/>
      <c r="W31" s="36"/>
      <c r="X31" s="36"/>
      <c r="Y31" s="36"/>
      <c r="Z31" s="36"/>
      <c r="AA31" s="36"/>
    </row>
    <row r="32" spans="1:27" ht="13.5" customHeight="1" x14ac:dyDescent="0.3">
      <c r="A32" s="36"/>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row>
    <row r="33" spans="1:27" ht="13.5" customHeight="1" x14ac:dyDescent="0.3">
      <c r="A33" s="36"/>
      <c r="B33" s="36"/>
      <c r="C33" s="36"/>
      <c r="D33" s="36"/>
      <c r="E33" s="36"/>
      <c r="F33" s="36"/>
      <c r="G33" s="36"/>
      <c r="H33" s="36"/>
      <c r="I33" s="36"/>
      <c r="J33" s="36"/>
      <c r="K33" s="36"/>
      <c r="L33" s="36"/>
      <c r="M33" s="36"/>
      <c r="N33" s="36"/>
      <c r="O33" s="36"/>
      <c r="P33" s="36"/>
      <c r="Q33" s="36"/>
      <c r="R33" s="36"/>
      <c r="S33" s="36"/>
      <c r="T33" s="36"/>
      <c r="U33" s="36"/>
      <c r="V33" s="36"/>
      <c r="W33" s="36"/>
      <c r="X33" s="36"/>
      <c r="Y33" s="36"/>
      <c r="Z33" s="36"/>
      <c r="AA33" s="36"/>
    </row>
    <row r="34" spans="1:27" ht="13.5" customHeight="1" x14ac:dyDescent="0.3">
      <c r="A34" s="36"/>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row>
    <row r="35" spans="1:27" ht="13.5" customHeight="1" x14ac:dyDescent="0.3">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row>
    <row r="36" spans="1:27" ht="13.5" customHeight="1" x14ac:dyDescent="0.3">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row>
    <row r="37" spans="1:27" ht="13.5" customHeight="1" x14ac:dyDescent="0.3">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row>
    <row r="38" spans="1:27" ht="13.5" customHeight="1" x14ac:dyDescent="0.3">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row>
    <row r="39" spans="1:27" ht="13.5" customHeight="1" x14ac:dyDescent="0.3">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row>
    <row r="40" spans="1:27" ht="13.5" customHeight="1" x14ac:dyDescent="0.3">
      <c r="A40" s="36"/>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row>
    <row r="41" spans="1:27" ht="13.5" customHeight="1" x14ac:dyDescent="0.3">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row>
    <row r="42" spans="1:27" ht="13.5" customHeight="1" x14ac:dyDescent="0.3">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row>
    <row r="43" spans="1:27" ht="13.5" customHeight="1" x14ac:dyDescent="0.3">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row>
    <row r="44" spans="1:27" ht="13.5" customHeight="1" x14ac:dyDescent="0.3">
      <c r="A44" s="36"/>
      <c r="B44" s="36"/>
      <c r="C44" s="36"/>
      <c r="D44" s="36"/>
      <c r="E44" s="36"/>
      <c r="F44" s="36"/>
      <c r="G44" s="36"/>
      <c r="H44" s="36"/>
      <c r="I44" s="36"/>
      <c r="J44" s="36"/>
      <c r="K44" s="36"/>
      <c r="L44" s="36"/>
      <c r="M44" s="36"/>
      <c r="N44" s="36"/>
      <c r="O44" s="36"/>
      <c r="P44" s="36"/>
      <c r="Q44" s="36"/>
      <c r="R44" s="36"/>
      <c r="S44" s="36"/>
      <c r="T44" s="36"/>
      <c r="U44" s="36"/>
      <c r="V44" s="36"/>
      <c r="W44" s="36"/>
      <c r="X44" s="36"/>
      <c r="Y44" s="36"/>
      <c r="Z44" s="36"/>
      <c r="AA44" s="36"/>
    </row>
    <row r="45" spans="1:27" ht="13.5" customHeight="1" x14ac:dyDescent="0.3">
      <c r="A45" s="36"/>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row>
    <row r="46" spans="1:27" ht="13.5" customHeight="1" x14ac:dyDescent="0.3">
      <c r="A46" s="36"/>
      <c r="B46" s="36"/>
      <c r="C46" s="36"/>
      <c r="D46" s="36"/>
      <c r="E46" s="36"/>
      <c r="F46" s="36"/>
      <c r="G46" s="36"/>
      <c r="H46" s="36"/>
      <c r="I46" s="36"/>
      <c r="J46" s="36"/>
      <c r="K46" s="36"/>
      <c r="L46" s="36"/>
      <c r="M46" s="36"/>
      <c r="N46" s="36"/>
      <c r="O46" s="36"/>
      <c r="P46" s="36"/>
      <c r="Q46" s="36"/>
      <c r="R46" s="36"/>
      <c r="S46" s="36"/>
      <c r="T46" s="36"/>
      <c r="U46" s="36"/>
      <c r="V46" s="36"/>
      <c r="W46" s="36"/>
      <c r="X46" s="36"/>
      <c r="Y46" s="36"/>
      <c r="Z46" s="36"/>
      <c r="AA46" s="36"/>
    </row>
    <row r="47" spans="1:27" ht="13.5" customHeight="1" x14ac:dyDescent="0.3">
      <c r="A47" s="36"/>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row>
    <row r="48" spans="1:27" ht="13.5" customHeight="1" x14ac:dyDescent="0.3">
      <c r="A48" s="36"/>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row>
    <row r="49" spans="1:27" ht="13.5" customHeight="1" x14ac:dyDescent="0.3">
      <c r="A49" s="36"/>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row>
    <row r="50" spans="1:27" ht="13.5" customHeight="1" x14ac:dyDescent="0.3">
      <c r="A50" s="36"/>
      <c r="B50" s="36"/>
      <c r="C50" s="36"/>
      <c r="D50" s="36"/>
      <c r="E50" s="36"/>
      <c r="F50" s="36"/>
      <c r="G50" s="36"/>
      <c r="H50" s="36"/>
      <c r="I50" s="36"/>
      <c r="J50" s="36"/>
      <c r="K50" s="36"/>
      <c r="L50" s="36"/>
      <c r="M50" s="36"/>
      <c r="N50" s="36"/>
      <c r="O50" s="36"/>
      <c r="P50" s="36"/>
      <c r="Q50" s="36"/>
      <c r="R50" s="36"/>
      <c r="S50" s="36"/>
      <c r="T50" s="36"/>
      <c r="U50" s="36"/>
      <c r="V50" s="36"/>
      <c r="W50" s="36"/>
      <c r="X50" s="36"/>
      <c r="Y50" s="36"/>
      <c r="Z50" s="36"/>
      <c r="AA50" s="36"/>
    </row>
    <row r="51" spans="1:27" ht="13.5" customHeight="1" x14ac:dyDescent="0.3">
      <c r="A51" s="36"/>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row>
    <row r="52" spans="1:27" ht="13.5" customHeight="1" x14ac:dyDescent="0.3">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row>
    <row r="53" spans="1:27" ht="13.5" customHeight="1" x14ac:dyDescent="0.3">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row>
    <row r="54" spans="1:27" ht="13.5" customHeight="1" x14ac:dyDescent="0.3">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row>
    <row r="55" spans="1:27" ht="13.5" customHeight="1" x14ac:dyDescent="0.3">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row>
    <row r="56" spans="1:27" ht="13.5" customHeight="1" x14ac:dyDescent="0.3">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row>
    <row r="57" spans="1:27" ht="13.5" customHeight="1" x14ac:dyDescent="0.3">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row>
    <row r="58" spans="1:27" ht="13.5" customHeight="1" x14ac:dyDescent="0.3">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row>
    <row r="59" spans="1:27" ht="13.5" customHeight="1" x14ac:dyDescent="0.3">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row>
    <row r="60" spans="1:27" ht="13.5" customHeight="1" x14ac:dyDescent="0.3">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row>
    <row r="61" spans="1:27" ht="13.5" customHeight="1" x14ac:dyDescent="0.3">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row>
    <row r="62" spans="1:27" ht="13.5" customHeight="1" x14ac:dyDescent="0.3">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c r="AA62" s="36"/>
    </row>
    <row r="63" spans="1:27" ht="13.5" customHeight="1" x14ac:dyDescent="0.3">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c r="AA63" s="36"/>
    </row>
    <row r="64" spans="1:27" ht="13.5" customHeight="1" x14ac:dyDescent="0.3">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c r="AA64" s="36"/>
    </row>
    <row r="65" spans="1:27" ht="13.5" customHeight="1" x14ac:dyDescent="0.3">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c r="AA65" s="36"/>
    </row>
    <row r="66" spans="1:27" ht="13.5" customHeight="1" x14ac:dyDescent="0.3">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c r="AA66" s="36"/>
    </row>
    <row r="67" spans="1:27" ht="13.5" customHeight="1" x14ac:dyDescent="0.3">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row>
    <row r="68" spans="1:27" ht="13.5" customHeight="1" x14ac:dyDescent="0.3">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c r="AA68" s="36"/>
    </row>
    <row r="69" spans="1:27" ht="13.5" customHeight="1" x14ac:dyDescent="0.3">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c r="AA69" s="36"/>
    </row>
    <row r="70" spans="1:27" ht="13.5" customHeight="1" x14ac:dyDescent="0.3">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c r="AA70" s="36"/>
    </row>
    <row r="71" spans="1:27" ht="13.5" customHeight="1" x14ac:dyDescent="0.3">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c r="AA71" s="36"/>
    </row>
    <row r="72" spans="1:27" ht="13.5" customHeight="1" x14ac:dyDescent="0.3">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c r="AA72" s="36"/>
    </row>
    <row r="73" spans="1:27" ht="13.5" customHeight="1" x14ac:dyDescent="0.3">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c r="AA73" s="36"/>
    </row>
    <row r="74" spans="1:27" ht="13.5" customHeight="1" x14ac:dyDescent="0.3">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c r="AA74" s="36"/>
    </row>
    <row r="75" spans="1:27" ht="13.5" customHeight="1" x14ac:dyDescent="0.3">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c r="AA75" s="36"/>
    </row>
    <row r="76" spans="1:27" ht="13.5" customHeight="1" x14ac:dyDescent="0.3">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c r="AA76" s="36"/>
    </row>
    <row r="77" spans="1:27" ht="13.5" customHeight="1" x14ac:dyDescent="0.3">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c r="AA77" s="36"/>
    </row>
    <row r="78" spans="1:27" ht="13.5" customHeight="1" x14ac:dyDescent="0.3">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c r="AA78" s="36"/>
    </row>
    <row r="79" spans="1:27" ht="13.5" customHeight="1" x14ac:dyDescent="0.3">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c r="AA79" s="36"/>
    </row>
    <row r="80" spans="1:27" ht="13.5" customHeight="1" x14ac:dyDescent="0.3">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c r="AA80" s="36"/>
    </row>
    <row r="81" spans="1:27" ht="13.5" customHeight="1" x14ac:dyDescent="0.3">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c r="AA81" s="36"/>
    </row>
    <row r="82" spans="1:27" ht="13.5" customHeight="1" x14ac:dyDescent="0.3">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c r="AA82" s="36"/>
    </row>
    <row r="83" spans="1:27" ht="13.5" customHeight="1" x14ac:dyDescent="0.3">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c r="AA83" s="36"/>
    </row>
    <row r="84" spans="1:27" ht="13.5" customHeight="1" x14ac:dyDescent="0.3">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c r="AA84" s="36"/>
    </row>
    <row r="85" spans="1:27" ht="13.5" customHeight="1" x14ac:dyDescent="0.3">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c r="AA85" s="36"/>
    </row>
    <row r="86" spans="1:27" ht="13.5" customHeight="1" x14ac:dyDescent="0.3">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c r="AA86" s="36"/>
    </row>
    <row r="87" spans="1:27" ht="13.5" customHeight="1" x14ac:dyDescent="0.3">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c r="AA87" s="36"/>
    </row>
    <row r="88" spans="1:27" ht="13.5" customHeight="1" x14ac:dyDescent="0.3">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c r="AA88" s="36"/>
    </row>
    <row r="89" spans="1:27" ht="13.5" customHeight="1" x14ac:dyDescent="0.3">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c r="AA89" s="36"/>
    </row>
    <row r="90" spans="1:27" ht="13.5" customHeight="1" x14ac:dyDescent="0.3">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c r="AA90" s="36"/>
    </row>
    <row r="91" spans="1:27" ht="13.5" customHeight="1" x14ac:dyDescent="0.3">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c r="AA91" s="36"/>
    </row>
    <row r="92" spans="1:27" ht="13.5" customHeight="1" x14ac:dyDescent="0.3">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c r="AA92" s="36"/>
    </row>
    <row r="93" spans="1:27" ht="13.5" customHeight="1" x14ac:dyDescent="0.3">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c r="AA93" s="36"/>
    </row>
    <row r="94" spans="1:27" ht="13.5" customHeight="1" x14ac:dyDescent="0.3">
      <c r="A94" s="36"/>
      <c r="B94" s="36"/>
      <c r="C94" s="36"/>
      <c r="D94" s="36"/>
      <c r="E94" s="36"/>
      <c r="F94" s="36"/>
      <c r="G94" s="36"/>
      <c r="H94" s="36"/>
      <c r="I94" s="36"/>
      <c r="J94" s="36"/>
      <c r="K94" s="36"/>
      <c r="L94" s="36"/>
      <c r="M94" s="36"/>
      <c r="N94" s="36"/>
      <c r="O94" s="36"/>
      <c r="P94" s="36"/>
      <c r="Q94" s="36"/>
      <c r="R94" s="36"/>
      <c r="S94" s="36"/>
      <c r="T94" s="36"/>
      <c r="U94" s="36"/>
      <c r="V94" s="36"/>
      <c r="W94" s="36"/>
      <c r="X94" s="36"/>
      <c r="Y94" s="36"/>
      <c r="Z94" s="36"/>
      <c r="AA94" s="36"/>
    </row>
    <row r="95" spans="1:27" ht="13.5" customHeight="1" x14ac:dyDescent="0.3">
      <c r="A95" s="36"/>
      <c r="B95" s="36"/>
      <c r="C95" s="36"/>
      <c r="D95" s="36"/>
      <c r="E95" s="36"/>
      <c r="F95" s="36"/>
      <c r="G95" s="36"/>
      <c r="H95" s="36"/>
      <c r="I95" s="36"/>
      <c r="J95" s="36"/>
      <c r="K95" s="36"/>
      <c r="L95" s="36"/>
      <c r="M95" s="36"/>
      <c r="N95" s="36"/>
      <c r="O95" s="36"/>
      <c r="P95" s="36"/>
      <c r="Q95" s="36"/>
      <c r="R95" s="36"/>
      <c r="S95" s="36"/>
      <c r="T95" s="36"/>
      <c r="U95" s="36"/>
      <c r="V95" s="36"/>
      <c r="W95" s="36"/>
      <c r="X95" s="36"/>
      <c r="Y95" s="36"/>
      <c r="Z95" s="36"/>
      <c r="AA95" s="36"/>
    </row>
    <row r="96" spans="1:27" ht="13.5" customHeight="1" x14ac:dyDescent="0.3">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c r="AA96" s="36"/>
    </row>
    <row r="97" spans="1:27" ht="13.5" customHeight="1" x14ac:dyDescent="0.3">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c r="AA97" s="36"/>
    </row>
    <row r="98" spans="1:27" ht="13.5" customHeight="1" x14ac:dyDescent="0.3">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c r="AA98" s="36"/>
    </row>
    <row r="99" spans="1:27" ht="13.5" customHeight="1" x14ac:dyDescent="0.3">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c r="AA99" s="36"/>
    </row>
    <row r="100" spans="1:27" ht="13.5" customHeight="1" x14ac:dyDescent="0.3">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c r="AA100" s="36"/>
    </row>
    <row r="101" spans="1:27" ht="13.5" customHeight="1" x14ac:dyDescent="0.3">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36"/>
    </row>
    <row r="102" spans="1:27" ht="13.5" customHeight="1" x14ac:dyDescent="0.3">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c r="AA102" s="36"/>
    </row>
    <row r="103" spans="1:27" ht="13.5" customHeight="1" x14ac:dyDescent="0.3">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36"/>
    </row>
    <row r="104" spans="1:27" ht="13.5" customHeight="1" x14ac:dyDescent="0.3">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36"/>
    </row>
    <row r="105" spans="1:27" ht="13.5" customHeight="1" x14ac:dyDescent="0.3">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36"/>
    </row>
    <row r="106" spans="1:27" ht="13.5" customHeight="1" x14ac:dyDescent="0.3">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c r="AA106" s="36"/>
    </row>
    <row r="107" spans="1:27" ht="13.5" customHeight="1" x14ac:dyDescent="0.3">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6"/>
    </row>
    <row r="108" spans="1:27" ht="13.5" customHeight="1" x14ac:dyDescent="0.3">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c r="AA108" s="36"/>
    </row>
    <row r="109" spans="1:27" ht="13.5" customHeight="1" x14ac:dyDescent="0.3">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36"/>
    </row>
    <row r="110" spans="1:27" ht="13.5" customHeight="1" x14ac:dyDescent="0.3">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36"/>
    </row>
    <row r="111" spans="1:27" ht="13.5" customHeight="1" x14ac:dyDescent="0.3">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c r="AA111" s="36"/>
    </row>
    <row r="112" spans="1:27" ht="13.5" customHeight="1" x14ac:dyDescent="0.3">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row>
    <row r="113" spans="1:27" ht="13.5" customHeight="1" x14ac:dyDescent="0.3">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36"/>
    </row>
    <row r="114" spans="1:27" ht="13.5" customHeight="1" x14ac:dyDescent="0.3">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c r="AA114" s="36"/>
    </row>
    <row r="115" spans="1:27" ht="13.5" customHeight="1" x14ac:dyDescent="0.3">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c r="AA115" s="36"/>
    </row>
    <row r="116" spans="1:27" ht="13.5" customHeight="1" x14ac:dyDescent="0.3">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row>
    <row r="117" spans="1:27" ht="13.5" customHeight="1" x14ac:dyDescent="0.3">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row>
    <row r="118" spans="1:27" ht="13.5" customHeight="1" x14ac:dyDescent="0.3">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c r="AA118" s="36"/>
    </row>
    <row r="119" spans="1:27" ht="13.5" customHeight="1" x14ac:dyDescent="0.3">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6"/>
    </row>
    <row r="120" spans="1:27" ht="13.5" customHeight="1" x14ac:dyDescent="0.3">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row>
    <row r="121" spans="1:27" ht="13.5" customHeight="1" x14ac:dyDescent="0.3">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c r="AA121" s="36"/>
    </row>
    <row r="122" spans="1:27" ht="13.5" customHeight="1" x14ac:dyDescent="0.3">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36"/>
    </row>
    <row r="123" spans="1:27" ht="13.5" customHeight="1" x14ac:dyDescent="0.3">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row>
    <row r="124" spans="1:27" ht="13.5" customHeight="1" x14ac:dyDescent="0.3">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c r="AA124" s="36"/>
    </row>
    <row r="125" spans="1:27" ht="13.5" customHeight="1" x14ac:dyDescent="0.3">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36"/>
    </row>
    <row r="126" spans="1:27" ht="13.5" customHeight="1" x14ac:dyDescent="0.3">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c r="AA126" s="36"/>
    </row>
    <row r="127" spans="1:27" ht="13.5" customHeight="1" x14ac:dyDescent="0.3">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c r="AA127" s="36"/>
    </row>
    <row r="128" spans="1:27" ht="13.5" customHeight="1" x14ac:dyDescent="0.3">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36"/>
    </row>
    <row r="129" spans="1:27" ht="13.5" customHeight="1" x14ac:dyDescent="0.3">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c r="AA129" s="36"/>
    </row>
    <row r="130" spans="1:27" ht="13.5" customHeight="1" x14ac:dyDescent="0.3">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c r="AA130" s="36"/>
    </row>
    <row r="131" spans="1:27" ht="13.5" customHeight="1" x14ac:dyDescent="0.3">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c r="AA131" s="36"/>
    </row>
    <row r="132" spans="1:27" ht="13.5" customHeight="1" x14ac:dyDescent="0.3">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c r="AA132" s="36"/>
    </row>
    <row r="133" spans="1:27" ht="13.5" customHeight="1" x14ac:dyDescent="0.3">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c r="AA133" s="36"/>
    </row>
    <row r="134" spans="1:27" ht="13.5" customHeight="1" x14ac:dyDescent="0.3">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c r="AA134" s="36"/>
    </row>
    <row r="135" spans="1:27" ht="13.5" customHeight="1" x14ac:dyDescent="0.3">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c r="AA135" s="36"/>
    </row>
    <row r="136" spans="1:27" ht="13.5" customHeight="1" x14ac:dyDescent="0.3">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c r="AA136" s="36"/>
    </row>
    <row r="137" spans="1:27" ht="13.5" customHeight="1" x14ac:dyDescent="0.3">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36"/>
    </row>
    <row r="138" spans="1:27" ht="13.5" customHeight="1" x14ac:dyDescent="0.3">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c r="AA138" s="36"/>
    </row>
    <row r="139" spans="1:27" ht="13.5" customHeight="1" x14ac:dyDescent="0.3">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c r="AA139" s="36"/>
    </row>
    <row r="140" spans="1:27" ht="13.5" customHeight="1" x14ac:dyDescent="0.3">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36"/>
    </row>
    <row r="141" spans="1:27" ht="13.5" customHeight="1" x14ac:dyDescent="0.3">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c r="AA141" s="36"/>
    </row>
    <row r="142" spans="1:27" ht="13.5" customHeight="1" x14ac:dyDescent="0.3">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c r="AA142" s="36"/>
    </row>
    <row r="143" spans="1:27" ht="13.5" customHeight="1" x14ac:dyDescent="0.3">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c r="AA143" s="36"/>
    </row>
    <row r="144" spans="1:27" ht="13.5" customHeight="1" x14ac:dyDescent="0.3">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c r="AA144" s="36"/>
    </row>
    <row r="145" spans="1:27" ht="13.5" customHeight="1" x14ac:dyDescent="0.3">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c r="AA145" s="36"/>
    </row>
    <row r="146" spans="1:27" ht="13.5" customHeight="1" x14ac:dyDescent="0.3">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c r="AA146" s="36"/>
    </row>
    <row r="147" spans="1:27" ht="13.5" customHeight="1" x14ac:dyDescent="0.3">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c r="AA147" s="36"/>
    </row>
    <row r="148" spans="1:27" ht="13.5" customHeight="1" x14ac:dyDescent="0.3">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c r="AA148" s="36"/>
    </row>
    <row r="149" spans="1:27" ht="13.5" customHeight="1" x14ac:dyDescent="0.3">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row>
    <row r="150" spans="1:27" ht="13.5" customHeight="1" x14ac:dyDescent="0.3">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c r="AA150" s="36"/>
    </row>
    <row r="151" spans="1:27" ht="13.5" customHeight="1" x14ac:dyDescent="0.3">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row>
    <row r="152" spans="1:27" ht="13.5" customHeight="1" x14ac:dyDescent="0.3">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c r="AA152" s="36"/>
    </row>
    <row r="153" spans="1:27" ht="13.5" customHeight="1" x14ac:dyDescent="0.3">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c r="AA153" s="36"/>
    </row>
    <row r="154" spans="1:27" ht="13.5" customHeight="1" x14ac:dyDescent="0.3">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row>
    <row r="155" spans="1:27" ht="13.5" customHeight="1" x14ac:dyDescent="0.3">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c r="AA155" s="36"/>
    </row>
    <row r="156" spans="1:27" ht="13.5" customHeight="1" x14ac:dyDescent="0.3">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c r="AA156" s="36"/>
    </row>
    <row r="157" spans="1:27" ht="13.5" customHeight="1" x14ac:dyDescent="0.3">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c r="AA157" s="36"/>
    </row>
    <row r="158" spans="1:27" ht="13.5" customHeight="1" x14ac:dyDescent="0.3">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c r="AA158" s="36"/>
    </row>
    <row r="159" spans="1:27" ht="13.5" customHeight="1" x14ac:dyDescent="0.3">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c r="AA159" s="36"/>
    </row>
    <row r="160" spans="1:27" ht="13.5" customHeight="1" x14ac:dyDescent="0.3">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c r="AA160" s="36"/>
    </row>
    <row r="161" spans="1:27" ht="13.5" customHeight="1" x14ac:dyDescent="0.3">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c r="AA161" s="36"/>
    </row>
    <row r="162" spans="1:27" ht="13.5" customHeight="1" x14ac:dyDescent="0.3">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c r="AA162" s="36"/>
    </row>
    <row r="163" spans="1:27" ht="13.5" customHeight="1" x14ac:dyDescent="0.3">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c r="AA163" s="36"/>
    </row>
    <row r="164" spans="1:27" ht="13.5" customHeight="1" x14ac:dyDescent="0.3">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c r="AA164" s="36"/>
    </row>
    <row r="165" spans="1:27" ht="13.5" customHeight="1" x14ac:dyDescent="0.3">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row>
    <row r="166" spans="1:27" ht="13.5" customHeight="1" x14ac:dyDescent="0.3">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c r="AA166" s="36"/>
    </row>
    <row r="167" spans="1:27" ht="13.5" customHeight="1" x14ac:dyDescent="0.3">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c r="AA167" s="36"/>
    </row>
    <row r="168" spans="1:27" ht="13.5" customHeight="1" x14ac:dyDescent="0.3">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c r="AA168" s="36"/>
    </row>
    <row r="169" spans="1:27" ht="13.5" customHeight="1" x14ac:dyDescent="0.3">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c r="AA169" s="36"/>
    </row>
    <row r="170" spans="1:27" ht="13.5" customHeight="1" x14ac:dyDescent="0.3">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c r="AA170" s="36"/>
    </row>
    <row r="171" spans="1:27" ht="13.5" customHeight="1" x14ac:dyDescent="0.3">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c r="AA171" s="36"/>
    </row>
    <row r="172" spans="1:27" ht="13.5" customHeight="1" x14ac:dyDescent="0.3">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c r="AA172" s="36"/>
    </row>
    <row r="173" spans="1:27" ht="13.5" customHeight="1" x14ac:dyDescent="0.3">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c r="AA173" s="36"/>
    </row>
    <row r="174" spans="1:27" ht="13.5" customHeight="1" x14ac:dyDescent="0.3">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c r="AA174" s="36"/>
    </row>
    <row r="175" spans="1:27" ht="13.5" customHeight="1" x14ac:dyDescent="0.3">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c r="AA175" s="36"/>
    </row>
    <row r="176" spans="1:27" ht="13.5" customHeight="1" x14ac:dyDescent="0.3">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c r="AA176" s="36"/>
    </row>
    <row r="177" spans="1:27" ht="13.5" customHeight="1" x14ac:dyDescent="0.3">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c r="AA177" s="36"/>
    </row>
    <row r="178" spans="1:27" ht="13.5" customHeight="1" x14ac:dyDescent="0.3">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c r="AA178" s="36"/>
    </row>
    <row r="179" spans="1:27" ht="13.5" customHeight="1" x14ac:dyDescent="0.3">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c r="AA179" s="36"/>
    </row>
    <row r="180" spans="1:27" ht="13.5" customHeight="1" x14ac:dyDescent="0.3">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c r="AA180" s="36"/>
    </row>
    <row r="181" spans="1:27" ht="13.5" customHeight="1" x14ac:dyDescent="0.3">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c r="AA181" s="36"/>
    </row>
    <row r="182" spans="1:27" ht="13.5" customHeight="1" x14ac:dyDescent="0.3">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c r="AA182" s="36"/>
    </row>
    <row r="183" spans="1:27" ht="13.5" customHeight="1" x14ac:dyDescent="0.3">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c r="AA183" s="36"/>
    </row>
    <row r="184" spans="1:27" ht="13.5" customHeight="1" x14ac:dyDescent="0.3">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c r="AA184" s="36"/>
    </row>
    <row r="185" spans="1:27" ht="13.5" customHeight="1" x14ac:dyDescent="0.3">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c r="AA185" s="36"/>
    </row>
    <row r="186" spans="1:27" ht="13.5" customHeight="1" x14ac:dyDescent="0.3">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c r="AA186" s="36"/>
    </row>
    <row r="187" spans="1:27" ht="13.5" customHeight="1" x14ac:dyDescent="0.3">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c r="AA187" s="36"/>
    </row>
    <row r="188" spans="1:27" ht="13.5" customHeight="1" x14ac:dyDescent="0.3">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c r="AA188" s="36"/>
    </row>
    <row r="189" spans="1:27" ht="13.5" customHeight="1" x14ac:dyDescent="0.3">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c r="AA189" s="36"/>
    </row>
    <row r="190" spans="1:27" ht="13.5" customHeight="1" x14ac:dyDescent="0.3">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c r="AA190" s="36"/>
    </row>
    <row r="191" spans="1:27" ht="13.5" customHeight="1" x14ac:dyDescent="0.3">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c r="AA191" s="36"/>
    </row>
    <row r="192" spans="1:27" ht="13.5" customHeight="1" x14ac:dyDescent="0.3">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c r="AA192" s="36"/>
    </row>
    <row r="193" spans="1:27" ht="13.5" customHeight="1" x14ac:dyDescent="0.3">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c r="AA193" s="36"/>
    </row>
    <row r="194" spans="1:27" ht="13.5" customHeight="1" x14ac:dyDescent="0.3">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c r="AA194" s="36"/>
    </row>
    <row r="195" spans="1:27" ht="13.5" customHeight="1" x14ac:dyDescent="0.3">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c r="AA195" s="36"/>
    </row>
    <row r="196" spans="1:27" ht="13.5" customHeight="1" x14ac:dyDescent="0.3">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c r="AA196" s="36"/>
    </row>
    <row r="197" spans="1:27" ht="13.5" customHeight="1" x14ac:dyDescent="0.3">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c r="AA197" s="36"/>
    </row>
    <row r="198" spans="1:27" ht="13.5" customHeight="1" x14ac:dyDescent="0.3">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c r="AA198" s="36"/>
    </row>
    <row r="199" spans="1:27" ht="13.5" customHeight="1" x14ac:dyDescent="0.3">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c r="AA199" s="36"/>
    </row>
    <row r="200" spans="1:27" ht="13.5" customHeight="1" x14ac:dyDescent="0.3">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c r="AA200" s="36"/>
    </row>
    <row r="201" spans="1:27" ht="13.5" customHeight="1" x14ac:dyDescent="0.3">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c r="AA201" s="36"/>
    </row>
    <row r="202" spans="1:27" ht="13.5" customHeight="1" x14ac:dyDescent="0.3">
      <c r="A202" s="36"/>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c r="AA202" s="36"/>
    </row>
    <row r="203" spans="1:27" ht="13.5" customHeight="1" x14ac:dyDescent="0.3">
      <c r="A203" s="36"/>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c r="AA203" s="36"/>
    </row>
    <row r="204" spans="1:27" ht="13.5" customHeight="1" x14ac:dyDescent="0.3">
      <c r="A204" s="36"/>
      <c r="B204" s="36"/>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c r="AA204" s="36"/>
    </row>
    <row r="205" spans="1:27" ht="13.5" customHeight="1" x14ac:dyDescent="0.3">
      <c r="A205" s="36"/>
      <c r="B205" s="36"/>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c r="AA205" s="36"/>
    </row>
    <row r="206" spans="1:27" ht="13.5" customHeight="1" x14ac:dyDescent="0.3">
      <c r="A206" s="36"/>
      <c r="B206" s="36"/>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c r="AA206" s="36"/>
    </row>
    <row r="207" spans="1:27" ht="13.5" customHeight="1" x14ac:dyDescent="0.3">
      <c r="A207" s="36"/>
      <c r="B207" s="36"/>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c r="AA207" s="36"/>
    </row>
    <row r="208" spans="1:27" ht="13.5" customHeight="1" x14ac:dyDescent="0.3">
      <c r="A208" s="36"/>
      <c r="B208" s="36"/>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c r="AA208" s="36"/>
    </row>
    <row r="209" spans="1:27" ht="13.5" customHeight="1" x14ac:dyDescent="0.3">
      <c r="A209" s="36"/>
      <c r="B209" s="36"/>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c r="AA209" s="36"/>
    </row>
    <row r="210" spans="1:27" ht="13.5" customHeight="1" x14ac:dyDescent="0.3">
      <c r="A210" s="36"/>
      <c r="B210" s="36"/>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c r="AA210" s="36"/>
    </row>
    <row r="211" spans="1:27" ht="13.5" customHeight="1" x14ac:dyDescent="0.3">
      <c r="A211" s="36"/>
      <c r="B211" s="36"/>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c r="AA211" s="36"/>
    </row>
    <row r="212" spans="1:27" ht="13.5" customHeight="1" x14ac:dyDescent="0.3">
      <c r="A212" s="36"/>
      <c r="B212" s="36"/>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c r="AA212" s="36"/>
    </row>
    <row r="213" spans="1:27" ht="13.5" customHeight="1" x14ac:dyDescent="0.3">
      <c r="A213" s="36"/>
      <c r="B213" s="36"/>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c r="AA213" s="36"/>
    </row>
    <row r="214" spans="1:27" ht="13.5" customHeight="1" x14ac:dyDescent="0.3">
      <c r="A214" s="36"/>
      <c r="B214" s="36"/>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c r="AA214" s="36"/>
    </row>
    <row r="215" spans="1:27" ht="13.5" customHeight="1" x14ac:dyDescent="0.3">
      <c r="A215" s="36"/>
      <c r="B215" s="36"/>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c r="AA215" s="36"/>
    </row>
    <row r="216" spans="1:27" ht="13.5" customHeight="1" x14ac:dyDescent="0.3">
      <c r="A216" s="36"/>
      <c r="B216" s="36"/>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c r="AA216" s="36"/>
    </row>
    <row r="217" spans="1:27" ht="13.5" customHeight="1" x14ac:dyDescent="0.3">
      <c r="A217" s="36"/>
      <c r="B217" s="36"/>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c r="AA217" s="36"/>
    </row>
    <row r="218" spans="1:27" ht="13.5" customHeight="1" x14ac:dyDescent="0.3">
      <c r="A218" s="36"/>
      <c r="B218" s="36"/>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c r="AA218" s="36"/>
    </row>
    <row r="219" spans="1:27" ht="13.5" customHeight="1" x14ac:dyDescent="0.3">
      <c r="A219" s="36"/>
      <c r="B219" s="36"/>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c r="AA219" s="36"/>
    </row>
    <row r="220" spans="1:27" ht="13.5" customHeight="1" x14ac:dyDescent="0.3">
      <c r="A220" s="36"/>
      <c r="B220" s="36"/>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c r="AA220" s="36"/>
    </row>
    <row r="221" spans="1:27" ht="13.5" customHeight="1" x14ac:dyDescent="0.3">
      <c r="A221" s="36"/>
      <c r="B221" s="36"/>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c r="AA221" s="36"/>
    </row>
    <row r="222" spans="1:27" ht="13.5" customHeight="1" x14ac:dyDescent="0.3">
      <c r="A222" s="36"/>
      <c r="B222" s="36"/>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c r="AA222" s="36"/>
    </row>
    <row r="223" spans="1:27" ht="13.5" customHeight="1" x14ac:dyDescent="0.3">
      <c r="A223" s="36"/>
      <c r="B223" s="36"/>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c r="AA223" s="36"/>
    </row>
    <row r="224" spans="1:27" ht="13.5" customHeight="1" x14ac:dyDescent="0.3">
      <c r="A224" s="36"/>
      <c r="B224" s="36"/>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c r="AA224" s="36"/>
    </row>
    <row r="225" spans="1:27" ht="13.5" customHeight="1" x14ac:dyDescent="0.3">
      <c r="A225" s="36"/>
      <c r="B225" s="36"/>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c r="AA225" s="36"/>
    </row>
    <row r="226" spans="1:27" ht="13.5" customHeight="1" x14ac:dyDescent="0.3">
      <c r="A226" s="36"/>
      <c r="B226" s="36"/>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c r="AA226" s="36"/>
    </row>
    <row r="227" spans="1:27" ht="13.5" customHeight="1" x14ac:dyDescent="0.3">
      <c r="A227" s="36"/>
      <c r="B227" s="36"/>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c r="AA227" s="36"/>
    </row>
    <row r="228" spans="1:27" ht="13.5" customHeight="1" x14ac:dyDescent="0.3">
      <c r="A228" s="36"/>
      <c r="B228" s="36"/>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c r="AA228" s="36"/>
    </row>
    <row r="229" spans="1:27" ht="13.5" customHeight="1" x14ac:dyDescent="0.3">
      <c r="A229" s="36"/>
      <c r="B229" s="36"/>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c r="AA229" s="36"/>
    </row>
    <row r="230" spans="1:27" ht="13.5" customHeight="1" x14ac:dyDescent="0.3">
      <c r="A230" s="36"/>
      <c r="B230" s="36"/>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c r="AA230" s="36"/>
    </row>
    <row r="231" spans="1:27" ht="15.75" customHeight="1" x14ac:dyDescent="0.3"/>
    <row r="232" spans="1:27" ht="15.75" customHeight="1" x14ac:dyDescent="0.3"/>
    <row r="233" spans="1:27" ht="15.75" customHeight="1" x14ac:dyDescent="0.3"/>
    <row r="234" spans="1:27" ht="15.75" customHeight="1" x14ac:dyDescent="0.3"/>
    <row r="235" spans="1:27" ht="15.75" customHeight="1" x14ac:dyDescent="0.3"/>
    <row r="236" spans="1:27" ht="15.75" customHeight="1" x14ac:dyDescent="0.3"/>
    <row r="237" spans="1:27" ht="15.75" customHeight="1" x14ac:dyDescent="0.3"/>
    <row r="238" spans="1:27" ht="15.75" customHeight="1" x14ac:dyDescent="0.3"/>
    <row r="239" spans="1:27" ht="15.75" customHeight="1" x14ac:dyDescent="0.3"/>
    <row r="240" spans="1:27"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sheetData>
  <mergeCells count="19">
    <mergeCell ref="D10:E10"/>
    <mergeCell ref="H10:I10"/>
    <mergeCell ref="D2:D7"/>
    <mergeCell ref="E2:Z7"/>
    <mergeCell ref="AA2:AA3"/>
    <mergeCell ref="AA4:AA5"/>
    <mergeCell ref="AA6:AA7"/>
    <mergeCell ref="L12:N12"/>
    <mergeCell ref="D14:E14"/>
    <mergeCell ref="F14:G14"/>
    <mergeCell ref="H14:I14"/>
    <mergeCell ref="J14:K14"/>
    <mergeCell ref="L14:M14"/>
    <mergeCell ref="N14:P14"/>
    <mergeCell ref="E26:G26"/>
    <mergeCell ref="E28:G28"/>
    <mergeCell ref="E30:G30"/>
    <mergeCell ref="D12:E12"/>
    <mergeCell ref="H12:I12"/>
  </mergeCells>
  <phoneticPr fontId="12" type="noConversion"/>
  <conditionalFormatting sqref="E30:G30">
    <cfRule type="cellIs" dxfId="1" priority="1" operator="equal">
      <formula>0</formula>
    </cfRule>
    <cfRule type="cellIs" dxfId="0" priority="2" operator="notEqual">
      <formula>0</formula>
    </cfRule>
  </conditionalFormatting>
  <dataValidations count="1">
    <dataValidation type="list" allowBlank="1" showInputMessage="1" showErrorMessage="1" sqref="J10 J12" xr:uid="{DD052878-FF4B-477E-9A1E-0FF37A53F43B}">
      <formula1>"SI,NO"</formula1>
    </dataValidation>
  </dataValidations>
  <pageMargins left="0.7" right="0.7" top="0.75" bottom="0.75" header="0" footer="0"/>
  <pageSetup orientation="landscape"/>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DBD62-CE78-487F-9F1C-70DDB095ED63}">
  <sheetPr>
    <tabColor rgb="FF00B0F0"/>
  </sheetPr>
  <dimension ref="A1:B1000"/>
  <sheetViews>
    <sheetView topLeftCell="A3" zoomScaleNormal="100" workbookViewId="0">
      <selection activeCell="A2" sqref="A2"/>
    </sheetView>
  </sheetViews>
  <sheetFormatPr baseColWidth="10" defaultColWidth="14.44140625" defaultRowHeight="15" customHeight="1" x14ac:dyDescent="0.3"/>
  <cols>
    <col min="1" max="1" width="54.6640625" customWidth="1"/>
    <col min="2" max="2" width="51.44140625" customWidth="1"/>
    <col min="3" max="26" width="10.6640625" customWidth="1"/>
  </cols>
  <sheetData>
    <row r="1" spans="1:2" ht="14.25" customHeight="1" x14ac:dyDescent="0.3">
      <c r="A1" s="270" t="s">
        <v>443</v>
      </c>
      <c r="B1" s="250"/>
    </row>
    <row r="2" spans="1:2" ht="97.2" x14ac:dyDescent="0.3">
      <c r="A2" s="115" t="s">
        <v>444</v>
      </c>
      <c r="B2" s="116" t="s">
        <v>445</v>
      </c>
    </row>
    <row r="3" spans="1:2" ht="247.95" customHeight="1" x14ac:dyDescent="0.3">
      <c r="A3" s="117" t="s">
        <v>446</v>
      </c>
      <c r="B3" s="117" t="s">
        <v>447</v>
      </c>
    </row>
    <row r="4" spans="1:2" ht="304.2" x14ac:dyDescent="0.3">
      <c r="A4" s="117" t="s">
        <v>448</v>
      </c>
      <c r="B4" s="118" t="s">
        <v>449</v>
      </c>
    </row>
    <row r="5" spans="1:2" ht="101.25" customHeight="1" x14ac:dyDescent="0.3">
      <c r="A5" s="271" t="s">
        <v>450</v>
      </c>
      <c r="B5" s="272"/>
    </row>
    <row r="6" spans="1:2" ht="14.25" customHeight="1" x14ac:dyDescent="0.3"/>
    <row r="7" spans="1:2" ht="14.25" customHeight="1" x14ac:dyDescent="0.3"/>
    <row r="8" spans="1:2" ht="14.25" customHeight="1" x14ac:dyDescent="0.3"/>
    <row r="9" spans="1:2" ht="14.25" customHeight="1" x14ac:dyDescent="0.3"/>
    <row r="10" spans="1:2" ht="14.25" customHeight="1" x14ac:dyDescent="0.3"/>
    <row r="11" spans="1:2" ht="14.25" customHeight="1" x14ac:dyDescent="0.3"/>
    <row r="12" spans="1:2" ht="14.25" customHeight="1" x14ac:dyDescent="0.3"/>
    <row r="13" spans="1:2" ht="14.25" customHeight="1" x14ac:dyDescent="0.3"/>
    <row r="14" spans="1:2" ht="14.25" customHeight="1" x14ac:dyDescent="0.3"/>
    <row r="15" spans="1:2" ht="14.25" customHeight="1" x14ac:dyDescent="0.3"/>
    <row r="16" spans="1:2" ht="14.25" customHeight="1" x14ac:dyDescent="0.3"/>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4.25" customHeight="1" x14ac:dyDescent="0.3"/>
    <row r="224" ht="14.25" customHeight="1" x14ac:dyDescent="0.3"/>
    <row r="225" ht="14.25" customHeight="1" x14ac:dyDescent="0.3"/>
    <row r="226" ht="14.25" customHeight="1" x14ac:dyDescent="0.3"/>
    <row r="227" ht="14.25" customHeight="1" x14ac:dyDescent="0.3"/>
    <row r="228" ht="14.25" customHeight="1" x14ac:dyDescent="0.3"/>
    <row r="229" ht="14.25" customHeight="1" x14ac:dyDescent="0.3"/>
    <row r="230" ht="14.25" customHeight="1" x14ac:dyDescent="0.3"/>
    <row r="231" ht="14.25" customHeight="1" x14ac:dyDescent="0.3"/>
    <row r="232" ht="14.25" customHeight="1" x14ac:dyDescent="0.3"/>
    <row r="233" ht="14.25" customHeight="1" x14ac:dyDescent="0.3"/>
    <row r="234" ht="14.25" customHeight="1" x14ac:dyDescent="0.3"/>
    <row r="235" ht="14.25" customHeight="1" x14ac:dyDescent="0.3"/>
    <row r="236" ht="14.25" customHeight="1" x14ac:dyDescent="0.3"/>
    <row r="237" ht="14.25" customHeight="1" x14ac:dyDescent="0.3"/>
    <row r="238" ht="14.25" customHeight="1" x14ac:dyDescent="0.3"/>
    <row r="239" ht="14.25" customHeight="1" x14ac:dyDescent="0.3"/>
    <row r="240" ht="14.25" customHeight="1" x14ac:dyDescent="0.3"/>
    <row r="241" ht="14.25" customHeight="1" x14ac:dyDescent="0.3"/>
    <row r="242" ht="14.25" customHeight="1" x14ac:dyDescent="0.3"/>
    <row r="243" ht="14.25" customHeight="1" x14ac:dyDescent="0.3"/>
    <row r="244" ht="14.25" customHeight="1" x14ac:dyDescent="0.3"/>
    <row r="245" ht="14.25" customHeight="1" x14ac:dyDescent="0.3"/>
    <row r="246" ht="14.25" customHeight="1" x14ac:dyDescent="0.3"/>
    <row r="247" ht="14.25" customHeight="1" x14ac:dyDescent="0.3"/>
    <row r="248" ht="14.25" customHeight="1" x14ac:dyDescent="0.3"/>
    <row r="249" ht="14.25" customHeight="1" x14ac:dyDescent="0.3"/>
    <row r="250" ht="14.25" customHeight="1" x14ac:dyDescent="0.3"/>
    <row r="251" ht="14.25" customHeight="1" x14ac:dyDescent="0.3"/>
    <row r="252" ht="14.25" customHeight="1" x14ac:dyDescent="0.3"/>
    <row r="253" ht="14.25" customHeight="1" x14ac:dyDescent="0.3"/>
    <row r="254" ht="14.25" customHeight="1" x14ac:dyDescent="0.3"/>
    <row r="255" ht="14.25" customHeight="1" x14ac:dyDescent="0.3"/>
    <row r="256" ht="14.25" customHeight="1" x14ac:dyDescent="0.3"/>
    <row r="257" ht="14.25" customHeight="1" x14ac:dyDescent="0.3"/>
    <row r="258" ht="14.25" customHeight="1" x14ac:dyDescent="0.3"/>
    <row r="259" ht="14.25" customHeight="1" x14ac:dyDescent="0.3"/>
    <row r="260" ht="14.25" customHeight="1" x14ac:dyDescent="0.3"/>
    <row r="261" ht="14.25" customHeight="1" x14ac:dyDescent="0.3"/>
    <row r="262" ht="14.25" customHeight="1" x14ac:dyDescent="0.3"/>
    <row r="263" ht="14.25" customHeight="1" x14ac:dyDescent="0.3"/>
    <row r="264" ht="14.25" customHeight="1" x14ac:dyDescent="0.3"/>
    <row r="265" ht="14.25" customHeight="1" x14ac:dyDescent="0.3"/>
    <row r="266" ht="14.25" customHeight="1" x14ac:dyDescent="0.3"/>
    <row r="267" ht="14.25" customHeight="1" x14ac:dyDescent="0.3"/>
    <row r="268" ht="14.25" customHeight="1" x14ac:dyDescent="0.3"/>
    <row r="269" ht="14.25" customHeight="1" x14ac:dyDescent="0.3"/>
    <row r="270" ht="14.25" customHeight="1" x14ac:dyDescent="0.3"/>
    <row r="271" ht="14.25" customHeight="1" x14ac:dyDescent="0.3"/>
    <row r="272" ht="14.25" customHeight="1" x14ac:dyDescent="0.3"/>
    <row r="273" ht="14.25" customHeight="1" x14ac:dyDescent="0.3"/>
    <row r="274" ht="14.25" customHeight="1" x14ac:dyDescent="0.3"/>
    <row r="275" ht="14.25" customHeight="1" x14ac:dyDescent="0.3"/>
    <row r="276" ht="14.25" customHeight="1" x14ac:dyDescent="0.3"/>
    <row r="277" ht="14.25" customHeight="1" x14ac:dyDescent="0.3"/>
    <row r="278" ht="14.25" customHeight="1" x14ac:dyDescent="0.3"/>
    <row r="279" ht="14.25" customHeight="1" x14ac:dyDescent="0.3"/>
    <row r="280" ht="14.25" customHeight="1" x14ac:dyDescent="0.3"/>
    <row r="281" ht="14.25" customHeight="1" x14ac:dyDescent="0.3"/>
    <row r="282" ht="14.25" customHeight="1" x14ac:dyDescent="0.3"/>
    <row r="283" ht="14.25" customHeight="1" x14ac:dyDescent="0.3"/>
    <row r="284" ht="14.25" customHeight="1" x14ac:dyDescent="0.3"/>
    <row r="285" ht="14.25" customHeight="1" x14ac:dyDescent="0.3"/>
    <row r="286" ht="14.25" customHeight="1" x14ac:dyDescent="0.3"/>
    <row r="287" ht="14.25" customHeight="1" x14ac:dyDescent="0.3"/>
    <row r="288" ht="14.25" customHeight="1" x14ac:dyDescent="0.3"/>
    <row r="289" ht="14.25" customHeight="1" x14ac:dyDescent="0.3"/>
    <row r="290" ht="14.25" customHeight="1" x14ac:dyDescent="0.3"/>
    <row r="291" ht="14.25" customHeight="1" x14ac:dyDescent="0.3"/>
    <row r="292" ht="14.25" customHeight="1" x14ac:dyDescent="0.3"/>
    <row r="293" ht="14.25" customHeight="1" x14ac:dyDescent="0.3"/>
    <row r="294" ht="14.25" customHeight="1" x14ac:dyDescent="0.3"/>
    <row r="295" ht="14.25" customHeight="1" x14ac:dyDescent="0.3"/>
    <row r="296" ht="14.25" customHeight="1" x14ac:dyDescent="0.3"/>
    <row r="297" ht="14.25" customHeight="1" x14ac:dyDescent="0.3"/>
    <row r="298" ht="14.25" customHeight="1" x14ac:dyDescent="0.3"/>
    <row r="299" ht="14.25" customHeight="1" x14ac:dyDescent="0.3"/>
    <row r="300" ht="14.25" customHeight="1" x14ac:dyDescent="0.3"/>
    <row r="301" ht="14.25" customHeight="1" x14ac:dyDescent="0.3"/>
    <row r="302" ht="14.25" customHeight="1" x14ac:dyDescent="0.3"/>
    <row r="303" ht="14.25" customHeight="1" x14ac:dyDescent="0.3"/>
    <row r="304" ht="14.25" customHeight="1" x14ac:dyDescent="0.3"/>
    <row r="305" ht="14.25" customHeight="1" x14ac:dyDescent="0.3"/>
    <row r="306" ht="14.25" customHeight="1" x14ac:dyDescent="0.3"/>
    <row r="307" ht="14.25" customHeight="1" x14ac:dyDescent="0.3"/>
    <row r="308" ht="14.25" customHeight="1" x14ac:dyDescent="0.3"/>
    <row r="309" ht="14.25" customHeight="1" x14ac:dyDescent="0.3"/>
    <row r="310" ht="14.25" customHeight="1" x14ac:dyDescent="0.3"/>
    <row r="311" ht="14.25" customHeight="1" x14ac:dyDescent="0.3"/>
    <row r="312" ht="14.25" customHeight="1" x14ac:dyDescent="0.3"/>
    <row r="313" ht="14.25" customHeight="1" x14ac:dyDescent="0.3"/>
    <row r="314" ht="14.25" customHeight="1" x14ac:dyDescent="0.3"/>
    <row r="315" ht="14.25" customHeight="1" x14ac:dyDescent="0.3"/>
    <row r="316" ht="14.25" customHeight="1" x14ac:dyDescent="0.3"/>
    <row r="317" ht="14.25" customHeight="1" x14ac:dyDescent="0.3"/>
    <row r="318" ht="14.25" customHeight="1" x14ac:dyDescent="0.3"/>
    <row r="319" ht="14.25" customHeight="1" x14ac:dyDescent="0.3"/>
    <row r="320" ht="14.25" customHeight="1" x14ac:dyDescent="0.3"/>
    <row r="321" ht="14.25" customHeight="1" x14ac:dyDescent="0.3"/>
    <row r="322" ht="14.25" customHeight="1" x14ac:dyDescent="0.3"/>
    <row r="323" ht="14.25" customHeight="1" x14ac:dyDescent="0.3"/>
    <row r="324" ht="14.25" customHeight="1" x14ac:dyDescent="0.3"/>
    <row r="325" ht="14.25" customHeight="1" x14ac:dyDescent="0.3"/>
    <row r="326" ht="14.25" customHeight="1" x14ac:dyDescent="0.3"/>
    <row r="327" ht="14.25" customHeight="1" x14ac:dyDescent="0.3"/>
    <row r="328" ht="14.25" customHeight="1" x14ac:dyDescent="0.3"/>
    <row r="329" ht="14.25" customHeight="1" x14ac:dyDescent="0.3"/>
    <row r="330" ht="14.25" customHeight="1" x14ac:dyDescent="0.3"/>
    <row r="331" ht="14.25" customHeight="1" x14ac:dyDescent="0.3"/>
    <row r="332" ht="14.25" customHeight="1" x14ac:dyDescent="0.3"/>
    <row r="333" ht="14.25" customHeight="1" x14ac:dyDescent="0.3"/>
    <row r="334" ht="14.25" customHeight="1" x14ac:dyDescent="0.3"/>
    <row r="335" ht="14.25" customHeight="1" x14ac:dyDescent="0.3"/>
    <row r="336" ht="14.25" customHeight="1" x14ac:dyDescent="0.3"/>
    <row r="337" ht="14.25" customHeight="1" x14ac:dyDescent="0.3"/>
    <row r="338" ht="14.25" customHeight="1" x14ac:dyDescent="0.3"/>
    <row r="339" ht="14.25" customHeight="1" x14ac:dyDescent="0.3"/>
    <row r="340" ht="14.25" customHeight="1" x14ac:dyDescent="0.3"/>
    <row r="341" ht="14.25" customHeight="1" x14ac:dyDescent="0.3"/>
    <row r="342" ht="14.25" customHeight="1" x14ac:dyDescent="0.3"/>
    <row r="343" ht="14.25" customHeight="1" x14ac:dyDescent="0.3"/>
    <row r="344" ht="14.25" customHeight="1" x14ac:dyDescent="0.3"/>
    <row r="345" ht="14.25" customHeight="1" x14ac:dyDescent="0.3"/>
    <row r="346" ht="14.25" customHeight="1" x14ac:dyDescent="0.3"/>
    <row r="347" ht="14.25" customHeight="1" x14ac:dyDescent="0.3"/>
    <row r="348" ht="14.25" customHeight="1" x14ac:dyDescent="0.3"/>
    <row r="349" ht="14.25" customHeight="1" x14ac:dyDescent="0.3"/>
    <row r="350" ht="14.25" customHeight="1" x14ac:dyDescent="0.3"/>
    <row r="351" ht="14.25" customHeight="1" x14ac:dyDescent="0.3"/>
    <row r="352" ht="14.25" customHeight="1" x14ac:dyDescent="0.3"/>
    <row r="353" ht="14.25" customHeight="1" x14ac:dyDescent="0.3"/>
    <row r="354" ht="14.25" customHeight="1" x14ac:dyDescent="0.3"/>
    <row r="355" ht="14.25" customHeight="1" x14ac:dyDescent="0.3"/>
    <row r="356" ht="14.25" customHeight="1" x14ac:dyDescent="0.3"/>
    <row r="357" ht="14.25" customHeight="1" x14ac:dyDescent="0.3"/>
    <row r="358" ht="14.25" customHeight="1" x14ac:dyDescent="0.3"/>
    <row r="359" ht="14.25" customHeight="1" x14ac:dyDescent="0.3"/>
    <row r="360" ht="14.25" customHeight="1" x14ac:dyDescent="0.3"/>
    <row r="361" ht="14.25" customHeight="1" x14ac:dyDescent="0.3"/>
    <row r="362" ht="14.25" customHeight="1" x14ac:dyDescent="0.3"/>
    <row r="363" ht="14.25" customHeight="1" x14ac:dyDescent="0.3"/>
    <row r="364" ht="14.25" customHeight="1" x14ac:dyDescent="0.3"/>
    <row r="365" ht="14.25" customHeight="1" x14ac:dyDescent="0.3"/>
    <row r="366" ht="14.25" customHeight="1" x14ac:dyDescent="0.3"/>
    <row r="367" ht="14.25" customHeight="1" x14ac:dyDescent="0.3"/>
    <row r="368" ht="14.25" customHeight="1" x14ac:dyDescent="0.3"/>
    <row r="369" ht="14.25" customHeight="1" x14ac:dyDescent="0.3"/>
    <row r="370" ht="14.25" customHeight="1" x14ac:dyDescent="0.3"/>
    <row r="371" ht="14.25" customHeight="1" x14ac:dyDescent="0.3"/>
    <row r="372" ht="14.25" customHeight="1" x14ac:dyDescent="0.3"/>
    <row r="373" ht="14.25" customHeight="1" x14ac:dyDescent="0.3"/>
    <row r="374" ht="14.25" customHeight="1" x14ac:dyDescent="0.3"/>
    <row r="375" ht="14.25" customHeight="1" x14ac:dyDescent="0.3"/>
    <row r="376" ht="14.25" customHeight="1" x14ac:dyDescent="0.3"/>
    <row r="377" ht="14.25" customHeight="1" x14ac:dyDescent="0.3"/>
    <row r="378" ht="14.25" customHeight="1" x14ac:dyDescent="0.3"/>
    <row r="379" ht="14.25" customHeight="1" x14ac:dyDescent="0.3"/>
    <row r="380" ht="14.25" customHeight="1" x14ac:dyDescent="0.3"/>
    <row r="381" ht="14.25" customHeight="1" x14ac:dyDescent="0.3"/>
    <row r="382" ht="14.25" customHeight="1" x14ac:dyDescent="0.3"/>
    <row r="383" ht="14.25" customHeight="1" x14ac:dyDescent="0.3"/>
    <row r="384" ht="14.25" customHeight="1" x14ac:dyDescent="0.3"/>
    <row r="385" ht="14.25" customHeight="1" x14ac:dyDescent="0.3"/>
    <row r="386" ht="14.25" customHeight="1" x14ac:dyDescent="0.3"/>
    <row r="387" ht="14.25" customHeight="1" x14ac:dyDescent="0.3"/>
    <row r="388" ht="14.25" customHeight="1" x14ac:dyDescent="0.3"/>
    <row r="389" ht="14.25" customHeight="1" x14ac:dyDescent="0.3"/>
    <row r="390" ht="14.25" customHeight="1" x14ac:dyDescent="0.3"/>
    <row r="391" ht="14.25" customHeight="1" x14ac:dyDescent="0.3"/>
    <row r="392" ht="14.25" customHeight="1" x14ac:dyDescent="0.3"/>
    <row r="393" ht="14.25" customHeight="1" x14ac:dyDescent="0.3"/>
    <row r="394" ht="14.25" customHeight="1" x14ac:dyDescent="0.3"/>
    <row r="395" ht="14.25" customHeight="1" x14ac:dyDescent="0.3"/>
    <row r="396" ht="14.25" customHeight="1" x14ac:dyDescent="0.3"/>
    <row r="397" ht="14.25" customHeight="1" x14ac:dyDescent="0.3"/>
    <row r="398" ht="14.25" customHeight="1" x14ac:dyDescent="0.3"/>
    <row r="399" ht="14.25" customHeight="1" x14ac:dyDescent="0.3"/>
    <row r="400" ht="14.25" customHeight="1" x14ac:dyDescent="0.3"/>
    <row r="401" ht="14.25" customHeight="1" x14ac:dyDescent="0.3"/>
    <row r="402" ht="14.25" customHeight="1" x14ac:dyDescent="0.3"/>
    <row r="403" ht="14.25" customHeight="1" x14ac:dyDescent="0.3"/>
    <row r="404" ht="14.25" customHeight="1" x14ac:dyDescent="0.3"/>
    <row r="405" ht="14.25" customHeight="1" x14ac:dyDescent="0.3"/>
    <row r="406" ht="14.25" customHeight="1" x14ac:dyDescent="0.3"/>
    <row r="407" ht="14.25" customHeight="1" x14ac:dyDescent="0.3"/>
    <row r="408" ht="14.25" customHeight="1" x14ac:dyDescent="0.3"/>
    <row r="409" ht="14.25" customHeight="1" x14ac:dyDescent="0.3"/>
    <row r="410" ht="14.25" customHeight="1" x14ac:dyDescent="0.3"/>
    <row r="411" ht="14.25" customHeight="1" x14ac:dyDescent="0.3"/>
    <row r="412" ht="14.25" customHeight="1" x14ac:dyDescent="0.3"/>
    <row r="413" ht="14.25" customHeight="1" x14ac:dyDescent="0.3"/>
    <row r="414" ht="14.25" customHeight="1" x14ac:dyDescent="0.3"/>
    <row r="415" ht="14.25" customHeight="1" x14ac:dyDescent="0.3"/>
    <row r="416" ht="14.25" customHeight="1" x14ac:dyDescent="0.3"/>
    <row r="417" ht="14.25" customHeight="1" x14ac:dyDescent="0.3"/>
    <row r="418" ht="14.25" customHeight="1" x14ac:dyDescent="0.3"/>
    <row r="419" ht="14.25" customHeight="1" x14ac:dyDescent="0.3"/>
    <row r="420" ht="14.25" customHeight="1" x14ac:dyDescent="0.3"/>
    <row r="421" ht="14.25" customHeight="1" x14ac:dyDescent="0.3"/>
    <row r="422" ht="14.25" customHeight="1" x14ac:dyDescent="0.3"/>
    <row r="423" ht="14.25" customHeight="1" x14ac:dyDescent="0.3"/>
    <row r="424" ht="14.25" customHeight="1" x14ac:dyDescent="0.3"/>
    <row r="425" ht="14.25" customHeight="1" x14ac:dyDescent="0.3"/>
    <row r="426" ht="14.25" customHeight="1" x14ac:dyDescent="0.3"/>
    <row r="427" ht="14.25" customHeight="1" x14ac:dyDescent="0.3"/>
    <row r="428" ht="14.25" customHeight="1" x14ac:dyDescent="0.3"/>
    <row r="429" ht="14.25" customHeight="1" x14ac:dyDescent="0.3"/>
    <row r="430" ht="14.25" customHeight="1" x14ac:dyDescent="0.3"/>
    <row r="431" ht="14.25" customHeight="1" x14ac:dyDescent="0.3"/>
    <row r="432" ht="14.25" customHeight="1" x14ac:dyDescent="0.3"/>
    <row r="433" ht="14.25" customHeight="1" x14ac:dyDescent="0.3"/>
    <row r="434" ht="14.25" customHeight="1" x14ac:dyDescent="0.3"/>
    <row r="435" ht="14.25" customHeight="1" x14ac:dyDescent="0.3"/>
    <row r="436" ht="14.25" customHeight="1" x14ac:dyDescent="0.3"/>
    <row r="437" ht="14.25" customHeight="1" x14ac:dyDescent="0.3"/>
    <row r="438" ht="14.25" customHeight="1" x14ac:dyDescent="0.3"/>
    <row r="439" ht="14.25" customHeight="1" x14ac:dyDescent="0.3"/>
    <row r="440" ht="14.25" customHeight="1" x14ac:dyDescent="0.3"/>
    <row r="441" ht="14.25" customHeight="1" x14ac:dyDescent="0.3"/>
    <row r="442" ht="14.25" customHeight="1" x14ac:dyDescent="0.3"/>
    <row r="443" ht="14.25" customHeight="1" x14ac:dyDescent="0.3"/>
    <row r="444" ht="14.25" customHeight="1" x14ac:dyDescent="0.3"/>
    <row r="445" ht="14.25" customHeight="1" x14ac:dyDescent="0.3"/>
    <row r="446" ht="14.25" customHeight="1" x14ac:dyDescent="0.3"/>
    <row r="447" ht="14.25" customHeight="1" x14ac:dyDescent="0.3"/>
    <row r="448" ht="14.25" customHeight="1" x14ac:dyDescent="0.3"/>
    <row r="449" ht="14.25" customHeight="1" x14ac:dyDescent="0.3"/>
    <row r="450" ht="14.25" customHeight="1" x14ac:dyDescent="0.3"/>
    <row r="451" ht="14.25" customHeight="1" x14ac:dyDescent="0.3"/>
    <row r="452" ht="14.25" customHeight="1" x14ac:dyDescent="0.3"/>
    <row r="453" ht="14.25" customHeight="1" x14ac:dyDescent="0.3"/>
    <row r="454" ht="14.25" customHeight="1" x14ac:dyDescent="0.3"/>
    <row r="455" ht="14.25" customHeight="1" x14ac:dyDescent="0.3"/>
    <row r="456" ht="14.25" customHeight="1" x14ac:dyDescent="0.3"/>
    <row r="457" ht="14.25" customHeight="1" x14ac:dyDescent="0.3"/>
    <row r="458" ht="14.25" customHeight="1" x14ac:dyDescent="0.3"/>
    <row r="459" ht="14.25" customHeight="1" x14ac:dyDescent="0.3"/>
    <row r="460" ht="14.25" customHeight="1" x14ac:dyDescent="0.3"/>
    <row r="461" ht="14.25" customHeight="1" x14ac:dyDescent="0.3"/>
    <row r="462" ht="14.25" customHeight="1" x14ac:dyDescent="0.3"/>
    <row r="463" ht="14.25" customHeight="1" x14ac:dyDescent="0.3"/>
    <row r="464" ht="14.25" customHeight="1" x14ac:dyDescent="0.3"/>
    <row r="465" ht="14.25" customHeight="1" x14ac:dyDescent="0.3"/>
    <row r="466" ht="14.25" customHeight="1" x14ac:dyDescent="0.3"/>
    <row r="467" ht="14.25" customHeight="1" x14ac:dyDescent="0.3"/>
    <row r="468" ht="14.25" customHeight="1" x14ac:dyDescent="0.3"/>
    <row r="469" ht="14.25" customHeight="1" x14ac:dyDescent="0.3"/>
    <row r="470" ht="14.25" customHeight="1" x14ac:dyDescent="0.3"/>
    <row r="471" ht="14.25" customHeight="1" x14ac:dyDescent="0.3"/>
    <row r="472" ht="14.25" customHeight="1" x14ac:dyDescent="0.3"/>
    <row r="473" ht="14.25" customHeight="1" x14ac:dyDescent="0.3"/>
    <row r="474" ht="14.25" customHeight="1" x14ac:dyDescent="0.3"/>
    <row r="475" ht="14.25" customHeight="1" x14ac:dyDescent="0.3"/>
    <row r="476" ht="14.25" customHeight="1" x14ac:dyDescent="0.3"/>
    <row r="477" ht="14.25" customHeight="1" x14ac:dyDescent="0.3"/>
    <row r="478" ht="14.25" customHeight="1" x14ac:dyDescent="0.3"/>
    <row r="479" ht="14.25" customHeight="1" x14ac:dyDescent="0.3"/>
    <row r="480" ht="14.25" customHeight="1" x14ac:dyDescent="0.3"/>
    <row r="481" ht="14.25" customHeight="1" x14ac:dyDescent="0.3"/>
    <row r="482" ht="14.25" customHeight="1" x14ac:dyDescent="0.3"/>
    <row r="483" ht="14.25" customHeight="1" x14ac:dyDescent="0.3"/>
    <row r="484" ht="14.25" customHeight="1" x14ac:dyDescent="0.3"/>
    <row r="485" ht="14.25" customHeight="1" x14ac:dyDescent="0.3"/>
    <row r="486" ht="14.25" customHeight="1" x14ac:dyDescent="0.3"/>
    <row r="487" ht="14.25" customHeight="1" x14ac:dyDescent="0.3"/>
    <row r="488" ht="14.25" customHeight="1" x14ac:dyDescent="0.3"/>
    <row r="489" ht="14.25" customHeight="1" x14ac:dyDescent="0.3"/>
    <row r="490" ht="14.25" customHeight="1" x14ac:dyDescent="0.3"/>
    <row r="491" ht="14.25" customHeight="1" x14ac:dyDescent="0.3"/>
    <row r="492" ht="14.25" customHeight="1" x14ac:dyDescent="0.3"/>
    <row r="493" ht="14.25" customHeight="1" x14ac:dyDescent="0.3"/>
    <row r="494" ht="14.25" customHeight="1" x14ac:dyDescent="0.3"/>
    <row r="495" ht="14.25" customHeight="1" x14ac:dyDescent="0.3"/>
    <row r="496" ht="14.25" customHeight="1" x14ac:dyDescent="0.3"/>
    <row r="497" ht="14.25" customHeight="1" x14ac:dyDescent="0.3"/>
    <row r="498" ht="14.25" customHeight="1" x14ac:dyDescent="0.3"/>
    <row r="499" ht="14.25" customHeight="1" x14ac:dyDescent="0.3"/>
    <row r="500" ht="14.25" customHeight="1" x14ac:dyDescent="0.3"/>
    <row r="501" ht="14.25" customHeight="1" x14ac:dyDescent="0.3"/>
    <row r="502" ht="14.25" customHeight="1" x14ac:dyDescent="0.3"/>
    <row r="503" ht="14.25" customHeight="1" x14ac:dyDescent="0.3"/>
    <row r="504" ht="14.25" customHeight="1" x14ac:dyDescent="0.3"/>
    <row r="505" ht="14.25" customHeight="1" x14ac:dyDescent="0.3"/>
    <row r="506" ht="14.25" customHeight="1" x14ac:dyDescent="0.3"/>
    <row r="507" ht="14.25" customHeight="1" x14ac:dyDescent="0.3"/>
    <row r="508" ht="14.25" customHeight="1" x14ac:dyDescent="0.3"/>
    <row r="509" ht="14.25" customHeight="1" x14ac:dyDescent="0.3"/>
    <row r="510" ht="14.25" customHeight="1" x14ac:dyDescent="0.3"/>
    <row r="511" ht="14.25" customHeight="1" x14ac:dyDescent="0.3"/>
    <row r="512" ht="14.25" customHeight="1" x14ac:dyDescent="0.3"/>
    <row r="513" ht="14.25" customHeight="1" x14ac:dyDescent="0.3"/>
    <row r="514" ht="14.25" customHeight="1" x14ac:dyDescent="0.3"/>
    <row r="515" ht="14.25" customHeight="1" x14ac:dyDescent="0.3"/>
    <row r="516" ht="14.25" customHeight="1" x14ac:dyDescent="0.3"/>
    <row r="517" ht="14.25" customHeight="1" x14ac:dyDescent="0.3"/>
    <row r="518" ht="14.25" customHeight="1" x14ac:dyDescent="0.3"/>
    <row r="519" ht="14.25" customHeight="1" x14ac:dyDescent="0.3"/>
    <row r="520" ht="14.25" customHeight="1" x14ac:dyDescent="0.3"/>
    <row r="521" ht="14.25" customHeight="1" x14ac:dyDescent="0.3"/>
    <row r="522" ht="14.25" customHeight="1" x14ac:dyDescent="0.3"/>
    <row r="523" ht="14.25" customHeight="1" x14ac:dyDescent="0.3"/>
    <row r="524" ht="14.25" customHeight="1" x14ac:dyDescent="0.3"/>
    <row r="525" ht="14.25" customHeight="1" x14ac:dyDescent="0.3"/>
    <row r="526" ht="14.25" customHeight="1" x14ac:dyDescent="0.3"/>
    <row r="527" ht="14.25" customHeight="1" x14ac:dyDescent="0.3"/>
    <row r="528" ht="14.25" customHeight="1" x14ac:dyDescent="0.3"/>
    <row r="529" ht="14.25" customHeight="1" x14ac:dyDescent="0.3"/>
    <row r="530" ht="14.25" customHeight="1" x14ac:dyDescent="0.3"/>
    <row r="531" ht="14.25" customHeight="1" x14ac:dyDescent="0.3"/>
    <row r="532" ht="14.25" customHeight="1" x14ac:dyDescent="0.3"/>
    <row r="533" ht="14.25" customHeight="1" x14ac:dyDescent="0.3"/>
    <row r="534" ht="14.25" customHeight="1" x14ac:dyDescent="0.3"/>
    <row r="535" ht="14.25" customHeight="1" x14ac:dyDescent="0.3"/>
    <row r="536" ht="14.25" customHeight="1" x14ac:dyDescent="0.3"/>
    <row r="537" ht="14.25" customHeight="1" x14ac:dyDescent="0.3"/>
    <row r="538" ht="14.25" customHeight="1" x14ac:dyDescent="0.3"/>
    <row r="539" ht="14.25" customHeight="1" x14ac:dyDescent="0.3"/>
    <row r="540" ht="14.25" customHeight="1" x14ac:dyDescent="0.3"/>
    <row r="541" ht="14.25" customHeight="1" x14ac:dyDescent="0.3"/>
    <row r="542" ht="14.25" customHeight="1" x14ac:dyDescent="0.3"/>
    <row r="543" ht="14.25" customHeight="1" x14ac:dyDescent="0.3"/>
    <row r="544" ht="14.25" customHeight="1" x14ac:dyDescent="0.3"/>
    <row r="545" ht="14.25" customHeight="1" x14ac:dyDescent="0.3"/>
    <row r="546" ht="14.25" customHeight="1" x14ac:dyDescent="0.3"/>
    <row r="547" ht="14.25" customHeight="1" x14ac:dyDescent="0.3"/>
    <row r="548" ht="14.25" customHeight="1" x14ac:dyDescent="0.3"/>
    <row r="549" ht="14.25" customHeight="1" x14ac:dyDescent="0.3"/>
    <row r="550" ht="14.25" customHeight="1" x14ac:dyDescent="0.3"/>
    <row r="551" ht="14.25" customHeight="1" x14ac:dyDescent="0.3"/>
    <row r="552" ht="14.25" customHeight="1" x14ac:dyDescent="0.3"/>
    <row r="553" ht="14.25" customHeight="1" x14ac:dyDescent="0.3"/>
    <row r="554" ht="14.25" customHeight="1" x14ac:dyDescent="0.3"/>
    <row r="555" ht="14.25" customHeight="1" x14ac:dyDescent="0.3"/>
    <row r="556" ht="14.25" customHeight="1" x14ac:dyDescent="0.3"/>
    <row r="557" ht="14.25" customHeight="1" x14ac:dyDescent="0.3"/>
    <row r="558" ht="14.25" customHeight="1" x14ac:dyDescent="0.3"/>
    <row r="559" ht="14.25" customHeight="1" x14ac:dyDescent="0.3"/>
    <row r="560" ht="14.25" customHeight="1" x14ac:dyDescent="0.3"/>
    <row r="561" ht="14.25" customHeight="1" x14ac:dyDescent="0.3"/>
    <row r="562" ht="14.25" customHeight="1" x14ac:dyDescent="0.3"/>
    <row r="563" ht="14.25" customHeight="1" x14ac:dyDescent="0.3"/>
    <row r="564" ht="14.25" customHeight="1" x14ac:dyDescent="0.3"/>
    <row r="565" ht="14.25" customHeight="1" x14ac:dyDescent="0.3"/>
    <row r="566" ht="14.25" customHeight="1" x14ac:dyDescent="0.3"/>
    <row r="567" ht="14.25" customHeight="1" x14ac:dyDescent="0.3"/>
    <row r="568" ht="14.25" customHeight="1" x14ac:dyDescent="0.3"/>
    <row r="569" ht="14.25" customHeight="1" x14ac:dyDescent="0.3"/>
    <row r="570" ht="14.25" customHeight="1" x14ac:dyDescent="0.3"/>
    <row r="571" ht="14.25" customHeight="1" x14ac:dyDescent="0.3"/>
    <row r="572" ht="14.25" customHeight="1" x14ac:dyDescent="0.3"/>
    <row r="573" ht="14.25" customHeight="1" x14ac:dyDescent="0.3"/>
    <row r="574" ht="14.25" customHeight="1" x14ac:dyDescent="0.3"/>
    <row r="575" ht="14.25" customHeight="1" x14ac:dyDescent="0.3"/>
    <row r="576" ht="14.25" customHeight="1" x14ac:dyDescent="0.3"/>
    <row r="577" ht="14.25" customHeight="1" x14ac:dyDescent="0.3"/>
    <row r="578" ht="14.25" customHeight="1" x14ac:dyDescent="0.3"/>
    <row r="579" ht="14.25" customHeight="1" x14ac:dyDescent="0.3"/>
    <row r="580" ht="14.25" customHeight="1" x14ac:dyDescent="0.3"/>
    <row r="581" ht="14.25" customHeight="1" x14ac:dyDescent="0.3"/>
    <row r="582" ht="14.25" customHeight="1" x14ac:dyDescent="0.3"/>
    <row r="583" ht="14.25" customHeight="1" x14ac:dyDescent="0.3"/>
    <row r="584" ht="14.25" customHeight="1" x14ac:dyDescent="0.3"/>
    <row r="585" ht="14.25" customHeight="1" x14ac:dyDescent="0.3"/>
    <row r="586" ht="14.25" customHeight="1" x14ac:dyDescent="0.3"/>
    <row r="587" ht="14.25" customHeight="1" x14ac:dyDescent="0.3"/>
    <row r="588" ht="14.25" customHeight="1" x14ac:dyDescent="0.3"/>
    <row r="589" ht="14.25" customHeight="1" x14ac:dyDescent="0.3"/>
    <row r="590" ht="14.25" customHeight="1" x14ac:dyDescent="0.3"/>
    <row r="591" ht="14.25" customHeight="1" x14ac:dyDescent="0.3"/>
    <row r="592" ht="14.25" customHeight="1" x14ac:dyDescent="0.3"/>
    <row r="593" ht="14.25" customHeight="1" x14ac:dyDescent="0.3"/>
    <row r="594" ht="14.25" customHeight="1" x14ac:dyDescent="0.3"/>
    <row r="595" ht="14.25" customHeight="1" x14ac:dyDescent="0.3"/>
    <row r="596" ht="14.25" customHeight="1" x14ac:dyDescent="0.3"/>
    <row r="597" ht="14.25" customHeight="1" x14ac:dyDescent="0.3"/>
    <row r="598" ht="14.25" customHeight="1" x14ac:dyDescent="0.3"/>
    <row r="599" ht="14.25" customHeight="1" x14ac:dyDescent="0.3"/>
    <row r="600" ht="14.25" customHeight="1" x14ac:dyDescent="0.3"/>
    <row r="601" ht="14.25" customHeight="1" x14ac:dyDescent="0.3"/>
    <row r="602" ht="14.25" customHeight="1" x14ac:dyDescent="0.3"/>
    <row r="603" ht="14.25" customHeight="1" x14ac:dyDescent="0.3"/>
    <row r="604" ht="14.25" customHeight="1" x14ac:dyDescent="0.3"/>
    <row r="605" ht="14.25" customHeight="1" x14ac:dyDescent="0.3"/>
    <row r="606" ht="14.25" customHeight="1" x14ac:dyDescent="0.3"/>
    <row r="607" ht="14.25" customHeight="1" x14ac:dyDescent="0.3"/>
    <row r="608" ht="14.25" customHeight="1" x14ac:dyDescent="0.3"/>
    <row r="609" ht="14.25" customHeight="1" x14ac:dyDescent="0.3"/>
    <row r="610" ht="14.25" customHeight="1" x14ac:dyDescent="0.3"/>
    <row r="611" ht="14.25" customHeight="1" x14ac:dyDescent="0.3"/>
    <row r="612" ht="14.25" customHeight="1" x14ac:dyDescent="0.3"/>
    <row r="613" ht="14.25" customHeight="1" x14ac:dyDescent="0.3"/>
    <row r="614" ht="14.25" customHeight="1" x14ac:dyDescent="0.3"/>
    <row r="615" ht="14.25" customHeight="1" x14ac:dyDescent="0.3"/>
    <row r="616" ht="14.25" customHeight="1" x14ac:dyDescent="0.3"/>
    <row r="617" ht="14.25" customHeight="1" x14ac:dyDescent="0.3"/>
    <row r="618" ht="14.25" customHeight="1" x14ac:dyDescent="0.3"/>
    <row r="619" ht="14.25" customHeight="1" x14ac:dyDescent="0.3"/>
    <row r="620" ht="14.25" customHeight="1" x14ac:dyDescent="0.3"/>
    <row r="621" ht="14.25" customHeight="1" x14ac:dyDescent="0.3"/>
    <row r="622" ht="14.25" customHeight="1" x14ac:dyDescent="0.3"/>
    <row r="623" ht="14.25" customHeight="1" x14ac:dyDescent="0.3"/>
    <row r="624" ht="14.25" customHeight="1" x14ac:dyDescent="0.3"/>
    <row r="625" ht="14.25" customHeight="1" x14ac:dyDescent="0.3"/>
    <row r="626" ht="14.25" customHeight="1" x14ac:dyDescent="0.3"/>
    <row r="627" ht="14.25" customHeight="1" x14ac:dyDescent="0.3"/>
    <row r="628" ht="14.25" customHeight="1" x14ac:dyDescent="0.3"/>
    <row r="629" ht="14.25" customHeight="1" x14ac:dyDescent="0.3"/>
    <row r="630" ht="14.25" customHeight="1" x14ac:dyDescent="0.3"/>
    <row r="631" ht="14.25" customHeight="1" x14ac:dyDescent="0.3"/>
    <row r="632" ht="14.25" customHeight="1" x14ac:dyDescent="0.3"/>
    <row r="633" ht="14.25" customHeight="1" x14ac:dyDescent="0.3"/>
    <row r="634" ht="14.25" customHeight="1" x14ac:dyDescent="0.3"/>
    <row r="635" ht="14.25" customHeight="1" x14ac:dyDescent="0.3"/>
    <row r="636" ht="14.25" customHeight="1" x14ac:dyDescent="0.3"/>
    <row r="637" ht="14.25" customHeight="1" x14ac:dyDescent="0.3"/>
    <row r="638" ht="14.25" customHeight="1" x14ac:dyDescent="0.3"/>
    <row r="639" ht="14.25" customHeight="1" x14ac:dyDescent="0.3"/>
    <row r="640" ht="14.25" customHeight="1" x14ac:dyDescent="0.3"/>
    <row r="641" ht="14.25" customHeight="1" x14ac:dyDescent="0.3"/>
    <row r="642" ht="14.25" customHeight="1" x14ac:dyDescent="0.3"/>
    <row r="643" ht="14.25" customHeight="1" x14ac:dyDescent="0.3"/>
    <row r="644" ht="14.25" customHeight="1" x14ac:dyDescent="0.3"/>
    <row r="645" ht="14.25" customHeight="1" x14ac:dyDescent="0.3"/>
    <row r="646" ht="14.25" customHeight="1" x14ac:dyDescent="0.3"/>
    <row r="647" ht="14.25" customHeight="1" x14ac:dyDescent="0.3"/>
    <row r="648" ht="14.25" customHeight="1" x14ac:dyDescent="0.3"/>
    <row r="649" ht="14.25" customHeight="1" x14ac:dyDescent="0.3"/>
    <row r="650" ht="14.25" customHeight="1" x14ac:dyDescent="0.3"/>
    <row r="651" ht="14.25" customHeight="1" x14ac:dyDescent="0.3"/>
    <row r="652" ht="14.25" customHeight="1" x14ac:dyDescent="0.3"/>
    <row r="653" ht="14.25" customHeight="1" x14ac:dyDescent="0.3"/>
    <row r="654" ht="14.25" customHeight="1" x14ac:dyDescent="0.3"/>
    <row r="655" ht="14.25" customHeight="1" x14ac:dyDescent="0.3"/>
    <row r="656" ht="14.25" customHeight="1" x14ac:dyDescent="0.3"/>
    <row r="657" ht="14.25" customHeight="1" x14ac:dyDescent="0.3"/>
    <row r="658" ht="14.25" customHeight="1" x14ac:dyDescent="0.3"/>
    <row r="659" ht="14.25" customHeight="1" x14ac:dyDescent="0.3"/>
    <row r="660" ht="14.25" customHeight="1" x14ac:dyDescent="0.3"/>
    <row r="661" ht="14.25" customHeight="1" x14ac:dyDescent="0.3"/>
    <row r="662" ht="14.25" customHeight="1" x14ac:dyDescent="0.3"/>
    <row r="663" ht="14.25" customHeight="1" x14ac:dyDescent="0.3"/>
    <row r="664" ht="14.25" customHeight="1" x14ac:dyDescent="0.3"/>
    <row r="665" ht="14.25" customHeight="1" x14ac:dyDescent="0.3"/>
    <row r="666" ht="14.25" customHeight="1" x14ac:dyDescent="0.3"/>
    <row r="667" ht="14.25" customHeight="1" x14ac:dyDescent="0.3"/>
    <row r="668" ht="14.25" customHeight="1" x14ac:dyDescent="0.3"/>
    <row r="669" ht="14.25" customHeight="1" x14ac:dyDescent="0.3"/>
    <row r="670" ht="14.25" customHeight="1" x14ac:dyDescent="0.3"/>
    <row r="671" ht="14.25" customHeight="1" x14ac:dyDescent="0.3"/>
    <row r="672" ht="14.25" customHeight="1" x14ac:dyDescent="0.3"/>
    <row r="673" ht="14.25" customHeight="1" x14ac:dyDescent="0.3"/>
    <row r="674" ht="14.25" customHeight="1" x14ac:dyDescent="0.3"/>
    <row r="675" ht="14.25" customHeight="1" x14ac:dyDescent="0.3"/>
    <row r="676" ht="14.25" customHeight="1" x14ac:dyDescent="0.3"/>
    <row r="677" ht="14.25" customHeight="1" x14ac:dyDescent="0.3"/>
    <row r="678" ht="14.25" customHeight="1" x14ac:dyDescent="0.3"/>
    <row r="679" ht="14.25" customHeight="1" x14ac:dyDescent="0.3"/>
    <row r="680" ht="14.25" customHeight="1" x14ac:dyDescent="0.3"/>
    <row r="681" ht="14.25" customHeight="1" x14ac:dyDescent="0.3"/>
    <row r="682" ht="14.25" customHeight="1" x14ac:dyDescent="0.3"/>
    <row r="683" ht="14.25" customHeight="1" x14ac:dyDescent="0.3"/>
    <row r="684" ht="14.25" customHeight="1" x14ac:dyDescent="0.3"/>
    <row r="685" ht="14.25" customHeight="1" x14ac:dyDescent="0.3"/>
    <row r="686" ht="14.25" customHeight="1" x14ac:dyDescent="0.3"/>
    <row r="687" ht="14.25" customHeight="1" x14ac:dyDescent="0.3"/>
    <row r="688" ht="14.25" customHeight="1" x14ac:dyDescent="0.3"/>
    <row r="689" ht="14.25" customHeight="1" x14ac:dyDescent="0.3"/>
    <row r="690" ht="14.25" customHeight="1" x14ac:dyDescent="0.3"/>
    <row r="691" ht="14.25" customHeight="1" x14ac:dyDescent="0.3"/>
    <row r="692" ht="14.25" customHeight="1" x14ac:dyDescent="0.3"/>
    <row r="693" ht="14.25" customHeight="1" x14ac:dyDescent="0.3"/>
    <row r="694" ht="14.25" customHeight="1" x14ac:dyDescent="0.3"/>
    <row r="695" ht="14.25" customHeight="1" x14ac:dyDescent="0.3"/>
    <row r="696" ht="14.25" customHeight="1" x14ac:dyDescent="0.3"/>
    <row r="697" ht="14.25" customHeight="1" x14ac:dyDescent="0.3"/>
    <row r="698" ht="14.25" customHeight="1" x14ac:dyDescent="0.3"/>
    <row r="699" ht="14.25" customHeight="1" x14ac:dyDescent="0.3"/>
    <row r="700" ht="14.25" customHeight="1" x14ac:dyDescent="0.3"/>
    <row r="701" ht="14.25" customHeight="1" x14ac:dyDescent="0.3"/>
    <row r="702" ht="14.25" customHeight="1" x14ac:dyDescent="0.3"/>
    <row r="703" ht="14.25" customHeight="1" x14ac:dyDescent="0.3"/>
    <row r="704" ht="14.25" customHeight="1" x14ac:dyDescent="0.3"/>
    <row r="705" ht="14.25" customHeight="1" x14ac:dyDescent="0.3"/>
    <row r="706" ht="14.25" customHeight="1" x14ac:dyDescent="0.3"/>
    <row r="707" ht="14.25" customHeight="1" x14ac:dyDescent="0.3"/>
    <row r="708" ht="14.25" customHeight="1" x14ac:dyDescent="0.3"/>
    <row r="709" ht="14.25" customHeight="1" x14ac:dyDescent="0.3"/>
    <row r="710" ht="14.25" customHeight="1" x14ac:dyDescent="0.3"/>
    <row r="711" ht="14.25" customHeight="1" x14ac:dyDescent="0.3"/>
    <row r="712" ht="14.25" customHeight="1" x14ac:dyDescent="0.3"/>
    <row r="713" ht="14.25" customHeight="1" x14ac:dyDescent="0.3"/>
    <row r="714" ht="14.25" customHeight="1" x14ac:dyDescent="0.3"/>
    <row r="715" ht="14.25" customHeight="1" x14ac:dyDescent="0.3"/>
    <row r="716" ht="14.25" customHeight="1" x14ac:dyDescent="0.3"/>
    <row r="717" ht="14.25" customHeight="1" x14ac:dyDescent="0.3"/>
    <row r="718" ht="14.25" customHeight="1" x14ac:dyDescent="0.3"/>
    <row r="719" ht="14.25" customHeight="1" x14ac:dyDescent="0.3"/>
    <row r="720" ht="14.25" customHeight="1" x14ac:dyDescent="0.3"/>
    <row r="721" ht="14.25" customHeight="1" x14ac:dyDescent="0.3"/>
    <row r="722" ht="14.25" customHeight="1" x14ac:dyDescent="0.3"/>
    <row r="723" ht="14.25" customHeight="1" x14ac:dyDescent="0.3"/>
    <row r="724" ht="14.25" customHeight="1" x14ac:dyDescent="0.3"/>
    <row r="725" ht="14.25" customHeight="1" x14ac:dyDescent="0.3"/>
    <row r="726" ht="14.25" customHeight="1" x14ac:dyDescent="0.3"/>
    <row r="727" ht="14.25" customHeight="1" x14ac:dyDescent="0.3"/>
    <row r="728" ht="14.25" customHeight="1" x14ac:dyDescent="0.3"/>
    <row r="729" ht="14.25" customHeight="1" x14ac:dyDescent="0.3"/>
    <row r="730" ht="14.25" customHeight="1" x14ac:dyDescent="0.3"/>
    <row r="731" ht="14.25" customHeight="1" x14ac:dyDescent="0.3"/>
    <row r="732" ht="14.25" customHeight="1" x14ac:dyDescent="0.3"/>
    <row r="733" ht="14.25" customHeight="1" x14ac:dyDescent="0.3"/>
    <row r="734" ht="14.25" customHeight="1" x14ac:dyDescent="0.3"/>
    <row r="735" ht="14.25" customHeight="1" x14ac:dyDescent="0.3"/>
    <row r="736" ht="14.25" customHeight="1" x14ac:dyDescent="0.3"/>
    <row r="737" ht="14.25" customHeight="1" x14ac:dyDescent="0.3"/>
    <row r="738" ht="14.25" customHeight="1" x14ac:dyDescent="0.3"/>
    <row r="739" ht="14.25" customHeight="1" x14ac:dyDescent="0.3"/>
    <row r="740" ht="14.25" customHeight="1" x14ac:dyDescent="0.3"/>
    <row r="741" ht="14.25" customHeight="1" x14ac:dyDescent="0.3"/>
    <row r="742" ht="14.25" customHeight="1" x14ac:dyDescent="0.3"/>
    <row r="743" ht="14.25" customHeight="1" x14ac:dyDescent="0.3"/>
    <row r="744" ht="14.25" customHeight="1" x14ac:dyDescent="0.3"/>
    <row r="745" ht="14.25" customHeight="1" x14ac:dyDescent="0.3"/>
    <row r="746" ht="14.25" customHeight="1" x14ac:dyDescent="0.3"/>
    <row r="747" ht="14.25" customHeight="1" x14ac:dyDescent="0.3"/>
    <row r="748" ht="14.25" customHeight="1" x14ac:dyDescent="0.3"/>
    <row r="749" ht="14.25" customHeight="1" x14ac:dyDescent="0.3"/>
    <row r="750" ht="14.25" customHeight="1" x14ac:dyDescent="0.3"/>
    <row r="751" ht="14.25" customHeight="1" x14ac:dyDescent="0.3"/>
    <row r="752" ht="14.25" customHeight="1" x14ac:dyDescent="0.3"/>
    <row r="753" ht="14.25" customHeight="1" x14ac:dyDescent="0.3"/>
    <row r="754" ht="14.25" customHeight="1" x14ac:dyDescent="0.3"/>
    <row r="755" ht="14.25" customHeight="1" x14ac:dyDescent="0.3"/>
    <row r="756" ht="14.25" customHeight="1" x14ac:dyDescent="0.3"/>
    <row r="757" ht="14.25" customHeight="1" x14ac:dyDescent="0.3"/>
    <row r="758" ht="14.25" customHeight="1" x14ac:dyDescent="0.3"/>
    <row r="759" ht="14.25" customHeight="1" x14ac:dyDescent="0.3"/>
    <row r="760" ht="14.25" customHeight="1" x14ac:dyDescent="0.3"/>
    <row r="761" ht="14.25" customHeight="1" x14ac:dyDescent="0.3"/>
    <row r="762" ht="14.25" customHeight="1" x14ac:dyDescent="0.3"/>
    <row r="763" ht="14.25" customHeight="1" x14ac:dyDescent="0.3"/>
    <row r="764" ht="14.25" customHeight="1" x14ac:dyDescent="0.3"/>
    <row r="765" ht="14.25" customHeight="1" x14ac:dyDescent="0.3"/>
    <row r="766" ht="14.25" customHeight="1" x14ac:dyDescent="0.3"/>
    <row r="767" ht="14.25" customHeight="1" x14ac:dyDescent="0.3"/>
    <row r="768" ht="14.25" customHeight="1" x14ac:dyDescent="0.3"/>
    <row r="769" ht="14.25" customHeight="1" x14ac:dyDescent="0.3"/>
    <row r="770" ht="14.25" customHeight="1" x14ac:dyDescent="0.3"/>
    <row r="771" ht="14.25" customHeight="1" x14ac:dyDescent="0.3"/>
    <row r="772" ht="14.25" customHeight="1" x14ac:dyDescent="0.3"/>
    <row r="773" ht="14.25" customHeight="1" x14ac:dyDescent="0.3"/>
    <row r="774" ht="14.25" customHeight="1" x14ac:dyDescent="0.3"/>
    <row r="775" ht="14.25" customHeight="1" x14ac:dyDescent="0.3"/>
    <row r="776" ht="14.25" customHeight="1" x14ac:dyDescent="0.3"/>
    <row r="777" ht="14.25" customHeight="1" x14ac:dyDescent="0.3"/>
    <row r="778" ht="14.25" customHeight="1" x14ac:dyDescent="0.3"/>
    <row r="779" ht="14.25" customHeight="1" x14ac:dyDescent="0.3"/>
    <row r="780" ht="14.25" customHeight="1" x14ac:dyDescent="0.3"/>
    <row r="781" ht="14.25" customHeight="1" x14ac:dyDescent="0.3"/>
    <row r="782" ht="14.25" customHeight="1" x14ac:dyDescent="0.3"/>
    <row r="783" ht="14.25" customHeight="1" x14ac:dyDescent="0.3"/>
    <row r="784" ht="14.25" customHeight="1" x14ac:dyDescent="0.3"/>
    <row r="785" ht="14.25" customHeight="1" x14ac:dyDescent="0.3"/>
    <row r="786" ht="14.25" customHeight="1" x14ac:dyDescent="0.3"/>
    <row r="787" ht="14.25" customHeight="1" x14ac:dyDescent="0.3"/>
    <row r="788" ht="14.25" customHeight="1" x14ac:dyDescent="0.3"/>
    <row r="789" ht="14.25" customHeight="1" x14ac:dyDescent="0.3"/>
    <row r="790" ht="14.25" customHeight="1" x14ac:dyDescent="0.3"/>
    <row r="791" ht="14.25" customHeight="1" x14ac:dyDescent="0.3"/>
    <row r="792" ht="14.25" customHeight="1" x14ac:dyDescent="0.3"/>
    <row r="793" ht="14.25" customHeight="1" x14ac:dyDescent="0.3"/>
    <row r="794" ht="14.25" customHeight="1" x14ac:dyDescent="0.3"/>
    <row r="795" ht="14.25" customHeight="1" x14ac:dyDescent="0.3"/>
    <row r="796" ht="14.25" customHeight="1" x14ac:dyDescent="0.3"/>
    <row r="797" ht="14.25" customHeight="1" x14ac:dyDescent="0.3"/>
    <row r="798" ht="14.25" customHeight="1" x14ac:dyDescent="0.3"/>
    <row r="799" ht="14.25" customHeight="1" x14ac:dyDescent="0.3"/>
    <row r="800" ht="14.25" customHeight="1" x14ac:dyDescent="0.3"/>
    <row r="801" ht="14.25" customHeight="1" x14ac:dyDescent="0.3"/>
    <row r="802" ht="14.25" customHeight="1" x14ac:dyDescent="0.3"/>
    <row r="803" ht="14.25" customHeight="1" x14ac:dyDescent="0.3"/>
    <row r="804" ht="14.25" customHeight="1" x14ac:dyDescent="0.3"/>
    <row r="805" ht="14.25" customHeight="1" x14ac:dyDescent="0.3"/>
    <row r="806" ht="14.25" customHeight="1" x14ac:dyDescent="0.3"/>
    <row r="807" ht="14.25" customHeight="1" x14ac:dyDescent="0.3"/>
    <row r="808" ht="14.25" customHeight="1" x14ac:dyDescent="0.3"/>
    <row r="809" ht="14.25" customHeight="1" x14ac:dyDescent="0.3"/>
    <row r="810" ht="14.25" customHeight="1" x14ac:dyDescent="0.3"/>
    <row r="811" ht="14.25" customHeight="1" x14ac:dyDescent="0.3"/>
    <row r="812" ht="14.25" customHeight="1" x14ac:dyDescent="0.3"/>
    <row r="813" ht="14.25" customHeight="1" x14ac:dyDescent="0.3"/>
    <row r="814" ht="14.25" customHeight="1" x14ac:dyDescent="0.3"/>
    <row r="815" ht="14.25" customHeight="1" x14ac:dyDescent="0.3"/>
    <row r="816" ht="14.25" customHeight="1" x14ac:dyDescent="0.3"/>
    <row r="817" ht="14.25" customHeight="1" x14ac:dyDescent="0.3"/>
    <row r="818" ht="14.25" customHeight="1" x14ac:dyDescent="0.3"/>
    <row r="819" ht="14.25" customHeight="1" x14ac:dyDescent="0.3"/>
    <row r="820" ht="14.25" customHeight="1" x14ac:dyDescent="0.3"/>
    <row r="821" ht="14.25" customHeight="1" x14ac:dyDescent="0.3"/>
    <row r="822" ht="14.25" customHeight="1" x14ac:dyDescent="0.3"/>
    <row r="823" ht="14.25" customHeight="1" x14ac:dyDescent="0.3"/>
    <row r="824" ht="14.25" customHeight="1" x14ac:dyDescent="0.3"/>
    <row r="825" ht="14.25" customHeight="1" x14ac:dyDescent="0.3"/>
    <row r="826" ht="14.25" customHeight="1" x14ac:dyDescent="0.3"/>
    <row r="827" ht="14.25" customHeight="1" x14ac:dyDescent="0.3"/>
    <row r="828" ht="14.25" customHeight="1" x14ac:dyDescent="0.3"/>
    <row r="829" ht="14.25" customHeight="1" x14ac:dyDescent="0.3"/>
    <row r="830" ht="14.25" customHeight="1" x14ac:dyDescent="0.3"/>
    <row r="831" ht="14.25" customHeight="1" x14ac:dyDescent="0.3"/>
    <row r="832" ht="14.25" customHeight="1" x14ac:dyDescent="0.3"/>
    <row r="833" ht="14.25" customHeight="1" x14ac:dyDescent="0.3"/>
    <row r="834" ht="14.25" customHeight="1" x14ac:dyDescent="0.3"/>
    <row r="835" ht="14.25" customHeight="1" x14ac:dyDescent="0.3"/>
    <row r="836" ht="14.25" customHeight="1" x14ac:dyDescent="0.3"/>
    <row r="837" ht="14.25" customHeight="1" x14ac:dyDescent="0.3"/>
    <row r="838" ht="14.25" customHeight="1" x14ac:dyDescent="0.3"/>
    <row r="839" ht="14.25" customHeight="1" x14ac:dyDescent="0.3"/>
    <row r="840" ht="14.25" customHeight="1" x14ac:dyDescent="0.3"/>
    <row r="841" ht="14.25" customHeight="1" x14ac:dyDescent="0.3"/>
    <row r="842" ht="14.25" customHeight="1" x14ac:dyDescent="0.3"/>
    <row r="843" ht="14.25" customHeight="1" x14ac:dyDescent="0.3"/>
    <row r="844" ht="14.25" customHeight="1" x14ac:dyDescent="0.3"/>
    <row r="845" ht="14.25" customHeight="1" x14ac:dyDescent="0.3"/>
    <row r="846" ht="14.25" customHeight="1" x14ac:dyDescent="0.3"/>
    <row r="847" ht="14.25" customHeight="1" x14ac:dyDescent="0.3"/>
    <row r="848" ht="14.25" customHeight="1" x14ac:dyDescent="0.3"/>
    <row r="849" ht="14.25" customHeight="1" x14ac:dyDescent="0.3"/>
    <row r="850" ht="14.25" customHeight="1" x14ac:dyDescent="0.3"/>
    <row r="851" ht="14.25" customHeight="1" x14ac:dyDescent="0.3"/>
    <row r="852" ht="14.25" customHeight="1" x14ac:dyDescent="0.3"/>
    <row r="853" ht="14.25" customHeight="1" x14ac:dyDescent="0.3"/>
    <row r="854" ht="14.25" customHeight="1" x14ac:dyDescent="0.3"/>
    <row r="855" ht="14.25" customHeight="1" x14ac:dyDescent="0.3"/>
    <row r="856" ht="14.25" customHeight="1" x14ac:dyDescent="0.3"/>
    <row r="857" ht="14.25" customHeight="1" x14ac:dyDescent="0.3"/>
    <row r="858" ht="14.25" customHeight="1" x14ac:dyDescent="0.3"/>
    <row r="859" ht="14.25" customHeight="1" x14ac:dyDescent="0.3"/>
    <row r="860" ht="14.25" customHeight="1" x14ac:dyDescent="0.3"/>
    <row r="861" ht="14.25" customHeight="1" x14ac:dyDescent="0.3"/>
    <row r="862" ht="14.25" customHeight="1" x14ac:dyDescent="0.3"/>
    <row r="863" ht="14.25" customHeight="1" x14ac:dyDescent="0.3"/>
    <row r="864" ht="14.25" customHeight="1" x14ac:dyDescent="0.3"/>
    <row r="865" ht="14.25" customHeight="1" x14ac:dyDescent="0.3"/>
    <row r="866" ht="14.25" customHeight="1" x14ac:dyDescent="0.3"/>
    <row r="867" ht="14.25" customHeight="1" x14ac:dyDescent="0.3"/>
    <row r="868" ht="14.25" customHeight="1" x14ac:dyDescent="0.3"/>
    <row r="869" ht="14.25" customHeight="1" x14ac:dyDescent="0.3"/>
    <row r="870" ht="14.25" customHeight="1" x14ac:dyDescent="0.3"/>
    <row r="871" ht="14.25" customHeight="1" x14ac:dyDescent="0.3"/>
    <row r="872" ht="14.25" customHeight="1" x14ac:dyDescent="0.3"/>
    <row r="873" ht="14.25" customHeight="1" x14ac:dyDescent="0.3"/>
    <row r="874" ht="14.25" customHeight="1" x14ac:dyDescent="0.3"/>
    <row r="875" ht="14.25" customHeight="1" x14ac:dyDescent="0.3"/>
    <row r="876" ht="14.25" customHeight="1" x14ac:dyDescent="0.3"/>
    <row r="877" ht="14.25" customHeight="1" x14ac:dyDescent="0.3"/>
    <row r="878" ht="14.25" customHeight="1" x14ac:dyDescent="0.3"/>
    <row r="879" ht="14.25" customHeight="1" x14ac:dyDescent="0.3"/>
    <row r="880" ht="14.25" customHeight="1" x14ac:dyDescent="0.3"/>
    <row r="881" ht="14.25" customHeight="1" x14ac:dyDescent="0.3"/>
    <row r="882" ht="14.25" customHeight="1" x14ac:dyDescent="0.3"/>
    <row r="883" ht="14.25" customHeight="1" x14ac:dyDescent="0.3"/>
    <row r="884" ht="14.25" customHeight="1" x14ac:dyDescent="0.3"/>
    <row r="885" ht="14.25" customHeight="1" x14ac:dyDescent="0.3"/>
    <row r="886" ht="14.25" customHeight="1" x14ac:dyDescent="0.3"/>
    <row r="887" ht="14.25" customHeight="1" x14ac:dyDescent="0.3"/>
    <row r="888" ht="14.25" customHeight="1" x14ac:dyDescent="0.3"/>
    <row r="889" ht="14.25" customHeight="1" x14ac:dyDescent="0.3"/>
    <row r="890" ht="14.25" customHeight="1" x14ac:dyDescent="0.3"/>
    <row r="891" ht="14.25" customHeight="1" x14ac:dyDescent="0.3"/>
    <row r="892" ht="14.25" customHeight="1" x14ac:dyDescent="0.3"/>
    <row r="893" ht="14.25" customHeight="1" x14ac:dyDescent="0.3"/>
    <row r="894" ht="14.25" customHeight="1" x14ac:dyDescent="0.3"/>
    <row r="895" ht="14.25" customHeight="1" x14ac:dyDescent="0.3"/>
    <row r="896" ht="14.25" customHeight="1" x14ac:dyDescent="0.3"/>
    <row r="897" ht="14.25" customHeight="1" x14ac:dyDescent="0.3"/>
    <row r="898" ht="14.25" customHeight="1" x14ac:dyDescent="0.3"/>
    <row r="899" ht="14.25" customHeight="1" x14ac:dyDescent="0.3"/>
    <row r="900" ht="14.25" customHeight="1" x14ac:dyDescent="0.3"/>
    <row r="901" ht="14.25" customHeight="1" x14ac:dyDescent="0.3"/>
    <row r="902" ht="14.25" customHeight="1" x14ac:dyDescent="0.3"/>
    <row r="903" ht="14.25" customHeight="1" x14ac:dyDescent="0.3"/>
    <row r="904" ht="14.25" customHeight="1" x14ac:dyDescent="0.3"/>
    <row r="905" ht="14.25" customHeight="1" x14ac:dyDescent="0.3"/>
    <row r="906" ht="14.25" customHeight="1" x14ac:dyDescent="0.3"/>
    <row r="907" ht="14.25" customHeight="1" x14ac:dyDescent="0.3"/>
    <row r="908" ht="14.25" customHeight="1" x14ac:dyDescent="0.3"/>
    <row r="909" ht="14.25" customHeight="1" x14ac:dyDescent="0.3"/>
    <row r="910" ht="14.25" customHeight="1" x14ac:dyDescent="0.3"/>
    <row r="911" ht="14.25" customHeight="1" x14ac:dyDescent="0.3"/>
    <row r="912" ht="14.25" customHeight="1" x14ac:dyDescent="0.3"/>
    <row r="913" ht="14.25" customHeight="1" x14ac:dyDescent="0.3"/>
    <row r="914" ht="14.25" customHeight="1" x14ac:dyDescent="0.3"/>
    <row r="915" ht="14.25" customHeight="1" x14ac:dyDescent="0.3"/>
    <row r="916" ht="14.25" customHeight="1" x14ac:dyDescent="0.3"/>
    <row r="917" ht="14.25" customHeight="1" x14ac:dyDescent="0.3"/>
    <row r="918" ht="14.25" customHeight="1" x14ac:dyDescent="0.3"/>
    <row r="919" ht="14.25" customHeight="1" x14ac:dyDescent="0.3"/>
    <row r="920" ht="14.25" customHeight="1" x14ac:dyDescent="0.3"/>
    <row r="921" ht="14.25" customHeight="1" x14ac:dyDescent="0.3"/>
    <row r="922" ht="14.25" customHeight="1" x14ac:dyDescent="0.3"/>
    <row r="923" ht="14.25" customHeight="1" x14ac:dyDescent="0.3"/>
    <row r="924" ht="14.25" customHeight="1" x14ac:dyDescent="0.3"/>
    <row r="925" ht="14.25" customHeight="1" x14ac:dyDescent="0.3"/>
    <row r="926" ht="14.25" customHeight="1" x14ac:dyDescent="0.3"/>
    <row r="927" ht="14.25" customHeight="1" x14ac:dyDescent="0.3"/>
    <row r="928" ht="14.25" customHeight="1" x14ac:dyDescent="0.3"/>
    <row r="929" ht="14.25" customHeight="1" x14ac:dyDescent="0.3"/>
    <row r="930" ht="14.25" customHeight="1" x14ac:dyDescent="0.3"/>
    <row r="931" ht="14.25" customHeight="1" x14ac:dyDescent="0.3"/>
    <row r="932" ht="14.25" customHeight="1" x14ac:dyDescent="0.3"/>
    <row r="933" ht="14.25" customHeight="1" x14ac:dyDescent="0.3"/>
    <row r="934" ht="14.25" customHeight="1" x14ac:dyDescent="0.3"/>
    <row r="935" ht="14.25" customHeight="1" x14ac:dyDescent="0.3"/>
    <row r="936" ht="14.25" customHeight="1" x14ac:dyDescent="0.3"/>
    <row r="937" ht="14.25" customHeight="1" x14ac:dyDescent="0.3"/>
    <row r="938" ht="14.25" customHeight="1" x14ac:dyDescent="0.3"/>
    <row r="939" ht="14.25" customHeight="1" x14ac:dyDescent="0.3"/>
    <row r="940" ht="14.25" customHeight="1" x14ac:dyDescent="0.3"/>
    <row r="941" ht="14.25" customHeight="1" x14ac:dyDescent="0.3"/>
    <row r="942" ht="14.25" customHeight="1" x14ac:dyDescent="0.3"/>
    <row r="943" ht="14.25" customHeight="1" x14ac:dyDescent="0.3"/>
    <row r="944" ht="14.25" customHeight="1" x14ac:dyDescent="0.3"/>
    <row r="945" ht="14.25" customHeight="1" x14ac:dyDescent="0.3"/>
    <row r="946" ht="14.25" customHeight="1" x14ac:dyDescent="0.3"/>
    <row r="947" ht="14.25" customHeight="1" x14ac:dyDescent="0.3"/>
    <row r="948" ht="14.25" customHeight="1" x14ac:dyDescent="0.3"/>
    <row r="949" ht="14.25" customHeight="1" x14ac:dyDescent="0.3"/>
    <row r="950" ht="14.25" customHeight="1" x14ac:dyDescent="0.3"/>
    <row r="951" ht="14.25" customHeight="1" x14ac:dyDescent="0.3"/>
    <row r="952" ht="14.25" customHeight="1" x14ac:dyDescent="0.3"/>
    <row r="953" ht="14.25" customHeight="1" x14ac:dyDescent="0.3"/>
    <row r="954" ht="14.25" customHeight="1" x14ac:dyDescent="0.3"/>
    <row r="955" ht="14.25" customHeight="1" x14ac:dyDescent="0.3"/>
    <row r="956" ht="14.25" customHeight="1" x14ac:dyDescent="0.3"/>
    <row r="957" ht="14.25" customHeight="1" x14ac:dyDescent="0.3"/>
    <row r="958" ht="14.25" customHeight="1" x14ac:dyDescent="0.3"/>
    <row r="959" ht="14.25" customHeight="1" x14ac:dyDescent="0.3"/>
    <row r="960" ht="14.25" customHeight="1" x14ac:dyDescent="0.3"/>
    <row r="961" ht="14.25" customHeight="1" x14ac:dyDescent="0.3"/>
    <row r="962" ht="14.25" customHeight="1" x14ac:dyDescent="0.3"/>
    <row r="963" ht="14.25" customHeight="1" x14ac:dyDescent="0.3"/>
    <row r="964" ht="14.25" customHeight="1" x14ac:dyDescent="0.3"/>
    <row r="965" ht="14.25" customHeight="1" x14ac:dyDescent="0.3"/>
    <row r="966" ht="14.25" customHeight="1" x14ac:dyDescent="0.3"/>
    <row r="967" ht="14.25" customHeight="1" x14ac:dyDescent="0.3"/>
    <row r="968" ht="14.25" customHeight="1" x14ac:dyDescent="0.3"/>
    <row r="969" ht="14.25" customHeight="1" x14ac:dyDescent="0.3"/>
    <row r="970" ht="14.25" customHeight="1" x14ac:dyDescent="0.3"/>
    <row r="971" ht="14.25" customHeight="1" x14ac:dyDescent="0.3"/>
    <row r="972" ht="14.25" customHeight="1" x14ac:dyDescent="0.3"/>
    <row r="973" ht="14.25" customHeight="1" x14ac:dyDescent="0.3"/>
    <row r="974" ht="14.25" customHeight="1" x14ac:dyDescent="0.3"/>
    <row r="975" ht="14.25" customHeight="1" x14ac:dyDescent="0.3"/>
    <row r="976" ht="14.25" customHeight="1" x14ac:dyDescent="0.3"/>
    <row r="977" ht="14.25" customHeight="1" x14ac:dyDescent="0.3"/>
    <row r="978" ht="14.25" customHeight="1" x14ac:dyDescent="0.3"/>
    <row r="979" ht="14.25" customHeight="1" x14ac:dyDescent="0.3"/>
    <row r="980" ht="14.25" customHeight="1" x14ac:dyDescent="0.3"/>
    <row r="981" ht="14.25" customHeight="1" x14ac:dyDescent="0.3"/>
    <row r="982" ht="14.25" customHeight="1" x14ac:dyDescent="0.3"/>
    <row r="983" ht="14.25" customHeight="1" x14ac:dyDescent="0.3"/>
    <row r="984" ht="14.25" customHeight="1" x14ac:dyDescent="0.3"/>
    <row r="985" ht="14.25" customHeight="1" x14ac:dyDescent="0.3"/>
    <row r="986" ht="14.25" customHeight="1" x14ac:dyDescent="0.3"/>
    <row r="987" ht="14.25" customHeight="1" x14ac:dyDescent="0.3"/>
    <row r="988" ht="14.25" customHeight="1" x14ac:dyDescent="0.3"/>
    <row r="989" ht="14.25" customHeight="1" x14ac:dyDescent="0.3"/>
    <row r="990" ht="14.25" customHeight="1" x14ac:dyDescent="0.3"/>
    <row r="991" ht="14.25" customHeight="1" x14ac:dyDescent="0.3"/>
    <row r="992" ht="14.25" customHeight="1" x14ac:dyDescent="0.3"/>
    <row r="993" ht="14.25" customHeight="1" x14ac:dyDescent="0.3"/>
    <row r="994" ht="14.25" customHeight="1" x14ac:dyDescent="0.3"/>
    <row r="995" ht="14.25" customHeight="1" x14ac:dyDescent="0.3"/>
    <row r="996" ht="14.25" customHeight="1" x14ac:dyDescent="0.3"/>
    <row r="997" ht="14.25" customHeight="1" x14ac:dyDescent="0.3"/>
    <row r="998" ht="14.25" customHeight="1" x14ac:dyDescent="0.3"/>
    <row r="999" ht="14.25" customHeight="1" x14ac:dyDescent="0.3"/>
    <row r="1000" ht="14.25" customHeight="1" x14ac:dyDescent="0.3"/>
  </sheetData>
  <mergeCells count="2">
    <mergeCell ref="A1:B1"/>
    <mergeCell ref="A5:B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BB38A-6768-4C83-8BEC-F3C58276AD95}">
  <dimension ref="A1:C16"/>
  <sheetViews>
    <sheetView workbookViewId="0">
      <selection activeCell="C9" sqref="C9"/>
    </sheetView>
  </sheetViews>
  <sheetFormatPr baseColWidth="10" defaultRowHeight="14.4" x14ac:dyDescent="0.3"/>
  <cols>
    <col min="1" max="1" width="45.109375" bestFit="1" customWidth="1"/>
    <col min="2" max="2" width="19.6640625" style="2" bestFit="1" customWidth="1"/>
    <col min="3" max="3" width="19.44140625" style="2" bestFit="1" customWidth="1"/>
    <col min="4" max="4" width="31.109375" bestFit="1" customWidth="1"/>
    <col min="5" max="5" width="42.6640625" bestFit="1" customWidth="1"/>
    <col min="6" max="6" width="41.33203125" bestFit="1" customWidth="1"/>
    <col min="7" max="7" width="28.33203125" bestFit="1" customWidth="1"/>
    <col min="8" max="8" width="28.44140625" bestFit="1" customWidth="1"/>
    <col min="9" max="9" width="32.109375" bestFit="1" customWidth="1"/>
    <col min="10" max="10" width="30.33203125" bestFit="1" customWidth="1"/>
    <col min="11" max="11" width="42.33203125" bestFit="1" customWidth="1"/>
    <col min="12" max="12" width="15" bestFit="1" customWidth="1"/>
    <col min="13" max="13" width="48.44140625" bestFit="1" customWidth="1"/>
    <col min="14" max="14" width="26.33203125" bestFit="1" customWidth="1"/>
    <col min="15" max="15" width="49.44140625" bestFit="1" customWidth="1"/>
    <col min="16" max="16" width="48.44140625" bestFit="1" customWidth="1"/>
    <col min="17" max="17" width="40.44140625" bestFit="1" customWidth="1"/>
    <col min="18" max="18" width="26.33203125" bestFit="1" customWidth="1"/>
    <col min="19" max="19" width="49.6640625" bestFit="1" customWidth="1"/>
    <col min="20" max="20" width="61.6640625" bestFit="1" customWidth="1"/>
    <col min="21" max="21" width="41" bestFit="1" customWidth="1"/>
    <col min="22" max="22" width="24.44140625" bestFit="1" customWidth="1"/>
    <col min="23" max="23" width="28" bestFit="1" customWidth="1"/>
    <col min="24" max="24" width="40.44140625" bestFit="1" customWidth="1"/>
    <col min="25" max="25" width="29.109375" bestFit="1" customWidth="1"/>
    <col min="26" max="26" width="25.44140625" bestFit="1" customWidth="1"/>
    <col min="27" max="27" width="15.6640625" bestFit="1" customWidth="1"/>
    <col min="28" max="28" width="27.33203125" bestFit="1" customWidth="1"/>
    <col min="29" max="29" width="14.6640625" bestFit="1" customWidth="1"/>
    <col min="30" max="30" width="19.6640625" bestFit="1" customWidth="1"/>
    <col min="31" max="31" width="14.109375" bestFit="1" customWidth="1"/>
    <col min="32" max="32" width="45.44140625" bestFit="1" customWidth="1"/>
    <col min="33" max="33" width="28.44140625" bestFit="1" customWidth="1"/>
    <col min="34" max="34" width="42.44140625" bestFit="1" customWidth="1"/>
    <col min="35" max="35" width="31.44140625" bestFit="1" customWidth="1"/>
    <col min="36" max="36" width="28.44140625" bestFit="1" customWidth="1"/>
    <col min="37" max="37" width="13.33203125" bestFit="1" customWidth="1"/>
    <col min="38" max="38" width="22.6640625" bestFit="1" customWidth="1"/>
    <col min="39" max="39" width="14" bestFit="1" customWidth="1"/>
    <col min="40" max="40" width="11.6640625" bestFit="1" customWidth="1"/>
    <col min="41" max="41" width="45.109375" bestFit="1" customWidth="1"/>
    <col min="42" max="42" width="18.6640625" bestFit="1" customWidth="1"/>
    <col min="43" max="43" width="14.6640625" bestFit="1" customWidth="1"/>
    <col min="44" max="44" width="17.109375" bestFit="1" customWidth="1"/>
    <col min="45" max="45" width="12.6640625" bestFit="1" customWidth="1"/>
    <col min="46" max="46" width="15.6640625" bestFit="1" customWidth="1"/>
    <col min="47" max="47" width="21.33203125" bestFit="1" customWidth="1"/>
    <col min="48" max="48" width="35.6640625" bestFit="1" customWidth="1"/>
    <col min="49" max="49" width="14.6640625" bestFit="1" customWidth="1"/>
    <col min="50" max="50" width="10.109375" bestFit="1" customWidth="1"/>
    <col min="51" max="51" width="11.6640625" bestFit="1" customWidth="1"/>
    <col min="52" max="52" width="12.6640625" bestFit="1" customWidth="1"/>
    <col min="53" max="53" width="16.6640625" bestFit="1" customWidth="1"/>
    <col min="54" max="54" width="23" bestFit="1" customWidth="1"/>
    <col min="55" max="55" width="28.6640625" bestFit="1" customWidth="1"/>
    <col min="56" max="56" width="43.44140625" bestFit="1" customWidth="1"/>
    <col min="57" max="57" width="29.44140625" bestFit="1" customWidth="1"/>
    <col min="58" max="58" width="25.44140625" bestFit="1" customWidth="1"/>
    <col min="59" max="59" width="26" bestFit="1" customWidth="1"/>
    <col min="60" max="60" width="33.33203125" bestFit="1" customWidth="1"/>
    <col min="61" max="61" width="13.33203125" bestFit="1" customWidth="1"/>
    <col min="62" max="62" width="9.6640625" bestFit="1" customWidth="1"/>
    <col min="63" max="63" width="11.6640625" bestFit="1" customWidth="1"/>
    <col min="64" max="64" width="13" bestFit="1" customWidth="1"/>
    <col min="65" max="65" width="12.109375" bestFit="1" customWidth="1"/>
    <col min="66" max="66" width="13" bestFit="1" customWidth="1"/>
    <col min="67" max="67" width="25.33203125" bestFit="1" customWidth="1"/>
    <col min="68" max="68" width="10" bestFit="1" customWidth="1"/>
    <col min="69" max="70" width="21.33203125" bestFit="1" customWidth="1"/>
    <col min="71" max="71" width="11" bestFit="1" customWidth="1"/>
    <col min="72" max="72" width="13.6640625" bestFit="1" customWidth="1"/>
    <col min="73" max="73" width="27.44140625" bestFit="1" customWidth="1"/>
    <col min="74" max="74" width="19.44140625" bestFit="1" customWidth="1"/>
    <col min="75" max="75" width="38" bestFit="1" customWidth="1"/>
    <col min="76" max="76" width="34.44140625" bestFit="1" customWidth="1"/>
    <col min="77" max="77" width="35.6640625" bestFit="1" customWidth="1"/>
    <col min="78" max="78" width="12.109375" bestFit="1" customWidth="1"/>
    <col min="79" max="79" width="28.33203125" bestFit="1" customWidth="1"/>
    <col min="80" max="80" width="12.33203125" bestFit="1" customWidth="1"/>
    <col min="81" max="82" width="18.6640625" bestFit="1" customWidth="1"/>
    <col min="83" max="83" width="12.33203125" bestFit="1" customWidth="1"/>
    <col min="84" max="84" width="18.44140625" bestFit="1" customWidth="1"/>
    <col min="85" max="85" width="41" bestFit="1" customWidth="1"/>
    <col min="86" max="86" width="53.33203125" bestFit="1" customWidth="1"/>
    <col min="87" max="87" width="54.44140625" bestFit="1" customWidth="1"/>
    <col min="88" max="88" width="28.6640625" bestFit="1" customWidth="1"/>
    <col min="89" max="89" width="5.44140625" bestFit="1" customWidth="1"/>
    <col min="90" max="90" width="11.44140625" bestFit="1" customWidth="1"/>
    <col min="91" max="96" width="42.33203125" bestFit="1" customWidth="1"/>
    <col min="97" max="97" width="40.44140625" bestFit="1" customWidth="1"/>
    <col min="98" max="98" width="7.109375" bestFit="1" customWidth="1"/>
    <col min="99" max="99" width="9.6640625" bestFit="1" customWidth="1"/>
  </cols>
  <sheetData>
    <row r="1" spans="1:3" x14ac:dyDescent="0.3">
      <c r="A1" s="136" t="s">
        <v>229</v>
      </c>
      <c r="B1" t="s">
        <v>13</v>
      </c>
    </row>
    <row r="2" spans="1:3" x14ac:dyDescent="0.3">
      <c r="A2" s="136" t="s">
        <v>216</v>
      </c>
      <c r="B2" t="s">
        <v>455</v>
      </c>
    </row>
    <row r="4" spans="1:3" x14ac:dyDescent="0.3">
      <c r="A4" s="136" t="s">
        <v>452</v>
      </c>
      <c r="B4" t="s">
        <v>454</v>
      </c>
      <c r="C4" t="s">
        <v>453</v>
      </c>
    </row>
    <row r="5" spans="1:3" x14ac:dyDescent="0.3">
      <c r="A5" s="137" t="s">
        <v>178</v>
      </c>
      <c r="B5">
        <v>8589560472</v>
      </c>
      <c r="C5" s="144">
        <v>8589560472</v>
      </c>
    </row>
    <row r="6" spans="1:3" x14ac:dyDescent="0.3">
      <c r="A6" s="138" t="s">
        <v>190</v>
      </c>
      <c r="B6">
        <v>824313334</v>
      </c>
      <c r="C6" s="144">
        <v>629512366</v>
      </c>
    </row>
    <row r="7" spans="1:3" x14ac:dyDescent="0.3">
      <c r="A7" s="138" t="s">
        <v>189</v>
      </c>
      <c r="B7">
        <v>266600000</v>
      </c>
      <c r="C7" s="144">
        <v>296600000</v>
      </c>
    </row>
    <row r="8" spans="1:3" x14ac:dyDescent="0.3">
      <c r="A8" s="138" t="s">
        <v>188</v>
      </c>
      <c r="B8">
        <v>5641085245</v>
      </c>
      <c r="C8" s="144">
        <v>5641085245</v>
      </c>
    </row>
    <row r="9" spans="1:3" x14ac:dyDescent="0.3">
      <c r="A9" s="138" t="s">
        <v>187</v>
      </c>
      <c r="B9">
        <v>611066366</v>
      </c>
      <c r="C9" s="144">
        <v>599327150</v>
      </c>
    </row>
    <row r="10" spans="1:3" x14ac:dyDescent="0.3">
      <c r="A10" s="138" t="s">
        <v>186</v>
      </c>
      <c r="B10">
        <v>202200000</v>
      </c>
      <c r="C10" s="144">
        <v>203051765</v>
      </c>
    </row>
    <row r="11" spans="1:3" x14ac:dyDescent="0.3">
      <c r="A11" s="138" t="s">
        <v>185</v>
      </c>
      <c r="B11">
        <v>152841200</v>
      </c>
      <c r="C11" s="144">
        <v>162841200</v>
      </c>
    </row>
    <row r="12" spans="1:3" x14ac:dyDescent="0.3">
      <c r="A12" s="138" t="s">
        <v>184</v>
      </c>
      <c r="B12">
        <v>151000000</v>
      </c>
      <c r="C12" s="144">
        <v>311000000</v>
      </c>
    </row>
    <row r="13" spans="1:3" x14ac:dyDescent="0.3">
      <c r="A13" s="138" t="s">
        <v>183</v>
      </c>
      <c r="B13">
        <v>216304565</v>
      </c>
      <c r="C13" s="144">
        <v>214681185</v>
      </c>
    </row>
    <row r="14" spans="1:3" x14ac:dyDescent="0.3">
      <c r="A14" s="138" t="s">
        <v>180</v>
      </c>
      <c r="B14">
        <v>482649762</v>
      </c>
      <c r="C14" s="144">
        <v>489961561</v>
      </c>
    </row>
    <row r="15" spans="1:3" x14ac:dyDescent="0.3">
      <c r="A15" s="138" t="s">
        <v>177</v>
      </c>
      <c r="B15">
        <v>41500000</v>
      </c>
      <c r="C15" s="144">
        <v>41500000</v>
      </c>
    </row>
    <row r="16" spans="1:3" x14ac:dyDescent="0.3">
      <c r="A16" s="137" t="s">
        <v>451</v>
      </c>
      <c r="B16">
        <v>8589560472</v>
      </c>
      <c r="C16" s="144">
        <v>8589560472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FF74B-1802-4651-A7CE-D310D0633657}">
  <dimension ref="A3:H113"/>
  <sheetViews>
    <sheetView topLeftCell="A70" workbookViewId="0">
      <selection activeCell="A106" sqref="A106"/>
    </sheetView>
  </sheetViews>
  <sheetFormatPr baseColWidth="10" defaultRowHeight="14.4" x14ac:dyDescent="0.3"/>
  <cols>
    <col min="1" max="1" width="67.44140625" style="66" bestFit="1" customWidth="1"/>
    <col min="2" max="2" width="21.33203125" bestFit="1" customWidth="1"/>
    <col min="3" max="4" width="15" bestFit="1" customWidth="1"/>
    <col min="5" max="5" width="6.6640625" bestFit="1" customWidth="1"/>
    <col min="6" max="7" width="15" bestFit="1" customWidth="1"/>
    <col min="8" max="8" width="16.109375" bestFit="1" customWidth="1"/>
    <col min="9" max="10" width="16" bestFit="1" customWidth="1"/>
    <col min="11" max="11" width="13.6640625" bestFit="1" customWidth="1"/>
    <col min="12" max="12" width="16" bestFit="1" customWidth="1"/>
  </cols>
  <sheetData>
    <row r="3" spans="1:8" x14ac:dyDescent="0.3">
      <c r="A3" s="191" t="s">
        <v>454</v>
      </c>
      <c r="B3" s="136" t="s">
        <v>497</v>
      </c>
    </row>
    <row r="4" spans="1:8" x14ac:dyDescent="0.3">
      <c r="B4" t="s">
        <v>467</v>
      </c>
      <c r="D4" t="s">
        <v>1485</v>
      </c>
      <c r="E4" t="s">
        <v>466</v>
      </c>
      <c r="G4" t="s">
        <v>1486</v>
      </c>
      <c r="H4" t="s">
        <v>451</v>
      </c>
    </row>
    <row r="5" spans="1:8" x14ac:dyDescent="0.3">
      <c r="A5" s="136" t="s">
        <v>452</v>
      </c>
      <c r="B5" t="s">
        <v>13</v>
      </c>
      <c r="C5" t="s">
        <v>8</v>
      </c>
      <c r="E5" t="s">
        <v>13</v>
      </c>
      <c r="F5" t="s">
        <v>103</v>
      </c>
    </row>
    <row r="6" spans="1:8" x14ac:dyDescent="0.3">
      <c r="A6" s="137" t="s">
        <v>464</v>
      </c>
      <c r="B6" s="144">
        <v>8773280000</v>
      </c>
      <c r="C6" s="144">
        <v>1534901536</v>
      </c>
      <c r="D6" s="144">
        <v>10308181536</v>
      </c>
      <c r="E6" s="144">
        <v>0</v>
      </c>
      <c r="F6" s="144">
        <v>36664127224</v>
      </c>
      <c r="G6" s="144">
        <v>36664127224</v>
      </c>
      <c r="H6" s="144">
        <v>46972308760</v>
      </c>
    </row>
    <row r="7" spans="1:8" x14ac:dyDescent="0.3">
      <c r="A7" s="138" t="s">
        <v>491</v>
      </c>
      <c r="B7" s="144"/>
      <c r="C7" s="144"/>
      <c r="D7" s="144"/>
      <c r="E7" s="144"/>
      <c r="F7" s="144">
        <v>9813600000</v>
      </c>
      <c r="G7" s="144">
        <v>9813600000</v>
      </c>
      <c r="H7" s="144">
        <v>9813600000</v>
      </c>
    </row>
    <row r="8" spans="1:8" x14ac:dyDescent="0.3">
      <c r="A8" s="193" t="s">
        <v>203</v>
      </c>
      <c r="B8" s="144"/>
      <c r="C8" s="144"/>
      <c r="D8" s="144"/>
      <c r="E8" s="144"/>
      <c r="F8" s="144">
        <v>1931094293</v>
      </c>
      <c r="G8" s="144">
        <v>1931094293</v>
      </c>
      <c r="H8" s="144">
        <v>1931094293</v>
      </c>
    </row>
    <row r="9" spans="1:8" x14ac:dyDescent="0.3">
      <c r="A9" s="193" t="s">
        <v>198</v>
      </c>
      <c r="B9" s="144"/>
      <c r="C9" s="144"/>
      <c r="D9" s="144"/>
      <c r="E9" s="144"/>
      <c r="F9" s="144">
        <v>1657657090</v>
      </c>
      <c r="G9" s="144">
        <v>1657657090</v>
      </c>
      <c r="H9" s="144">
        <v>1657657090</v>
      </c>
    </row>
    <row r="10" spans="1:8" x14ac:dyDescent="0.3">
      <c r="A10" s="193" t="s">
        <v>195</v>
      </c>
      <c r="B10" s="144"/>
      <c r="C10" s="144"/>
      <c r="D10" s="144"/>
      <c r="E10" s="144"/>
      <c r="F10" s="144">
        <v>3338375801</v>
      </c>
      <c r="G10" s="144">
        <v>3338375801</v>
      </c>
      <c r="H10" s="144">
        <v>3338375801</v>
      </c>
    </row>
    <row r="11" spans="1:8" x14ac:dyDescent="0.3">
      <c r="A11" s="193" t="s">
        <v>194</v>
      </c>
      <c r="B11" s="144"/>
      <c r="C11" s="144"/>
      <c r="D11" s="144"/>
      <c r="E11" s="144"/>
      <c r="F11" s="144">
        <v>1552751500</v>
      </c>
      <c r="G11" s="144">
        <v>1552751500</v>
      </c>
      <c r="H11" s="144">
        <v>1552751500</v>
      </c>
    </row>
    <row r="12" spans="1:8" x14ac:dyDescent="0.3">
      <c r="A12" s="193" t="s">
        <v>193</v>
      </c>
      <c r="B12" s="144"/>
      <c r="C12" s="144"/>
      <c r="D12" s="144"/>
      <c r="E12" s="144"/>
      <c r="F12" s="144">
        <v>1333721316</v>
      </c>
      <c r="G12" s="144">
        <v>1333721316</v>
      </c>
      <c r="H12" s="144">
        <v>1333721316</v>
      </c>
    </row>
    <row r="13" spans="1:8" x14ac:dyDescent="0.3">
      <c r="A13" s="138" t="s">
        <v>457</v>
      </c>
      <c r="B13" s="144">
        <v>250000000</v>
      </c>
      <c r="C13" s="144"/>
      <c r="D13" s="144">
        <v>250000000</v>
      </c>
      <c r="E13" s="144"/>
      <c r="F13" s="144">
        <v>2250000000</v>
      </c>
      <c r="G13" s="144">
        <v>2250000000</v>
      </c>
      <c r="H13" s="144">
        <v>2500000000</v>
      </c>
    </row>
    <row r="14" spans="1:8" x14ac:dyDescent="0.3">
      <c r="A14" s="193" t="s">
        <v>204</v>
      </c>
      <c r="B14" s="144">
        <v>250000000</v>
      </c>
      <c r="C14" s="144"/>
      <c r="D14" s="144">
        <v>250000000</v>
      </c>
      <c r="E14" s="144"/>
      <c r="F14" s="144">
        <v>2250000000</v>
      </c>
      <c r="G14" s="144">
        <v>2250000000</v>
      </c>
      <c r="H14" s="144">
        <v>2500000000</v>
      </c>
    </row>
    <row r="15" spans="1:8" x14ac:dyDescent="0.3">
      <c r="A15" s="138" t="s">
        <v>10</v>
      </c>
      <c r="B15" s="144">
        <v>4023280000</v>
      </c>
      <c r="C15" s="144">
        <v>1534901536</v>
      </c>
      <c r="D15" s="144">
        <v>5558181536</v>
      </c>
      <c r="E15" s="144"/>
      <c r="F15" s="144">
        <v>9994746995</v>
      </c>
      <c r="G15" s="144">
        <v>9994746995</v>
      </c>
      <c r="H15" s="144">
        <v>15552928531</v>
      </c>
    </row>
    <row r="16" spans="1:8" x14ac:dyDescent="0.3">
      <c r="A16" s="193" t="s">
        <v>1252</v>
      </c>
      <c r="B16" s="144">
        <v>1523280000</v>
      </c>
      <c r="C16" s="144"/>
      <c r="D16" s="144">
        <v>1523280000</v>
      </c>
      <c r="E16" s="144"/>
      <c r="F16" s="144"/>
      <c r="G16" s="144"/>
      <c r="H16" s="144">
        <v>1523280000</v>
      </c>
    </row>
    <row r="17" spans="1:8" x14ac:dyDescent="0.3">
      <c r="A17" s="193" t="s">
        <v>9</v>
      </c>
      <c r="B17" s="144">
        <v>2500000000</v>
      </c>
      <c r="C17" s="144">
        <v>1534901536</v>
      </c>
      <c r="D17" s="144">
        <v>4034901536</v>
      </c>
      <c r="E17" s="144"/>
      <c r="F17" s="144">
        <v>4615375736</v>
      </c>
      <c r="G17" s="144">
        <v>4615375736</v>
      </c>
      <c r="H17" s="144">
        <v>8650277272</v>
      </c>
    </row>
    <row r="18" spans="1:8" x14ac:dyDescent="0.3">
      <c r="A18" s="193" t="s">
        <v>1489</v>
      </c>
      <c r="B18" s="144"/>
      <c r="C18" s="144"/>
      <c r="D18" s="144"/>
      <c r="E18" s="144"/>
      <c r="F18" s="144">
        <v>5379371259</v>
      </c>
      <c r="G18" s="144">
        <v>5379371259</v>
      </c>
      <c r="H18" s="144">
        <v>5379371259</v>
      </c>
    </row>
    <row r="19" spans="1:8" x14ac:dyDescent="0.3">
      <c r="A19" s="138" t="s">
        <v>1253</v>
      </c>
      <c r="B19" s="144">
        <v>4500000000</v>
      </c>
      <c r="C19" s="144"/>
      <c r="D19" s="144">
        <v>4500000000</v>
      </c>
      <c r="E19" s="144">
        <v>0</v>
      </c>
      <c r="F19" s="144">
        <v>14605780229</v>
      </c>
      <c r="G19" s="144">
        <v>14605780229</v>
      </c>
      <c r="H19" s="144">
        <v>19105780229</v>
      </c>
    </row>
    <row r="20" spans="1:8" x14ac:dyDescent="0.3">
      <c r="A20" s="193" t="s">
        <v>105</v>
      </c>
      <c r="B20" s="144"/>
      <c r="C20" s="144"/>
      <c r="D20" s="144"/>
      <c r="E20" s="144"/>
      <c r="F20" s="144">
        <v>201782833</v>
      </c>
      <c r="G20" s="144">
        <v>201782833</v>
      </c>
      <c r="H20" s="144">
        <v>201782833</v>
      </c>
    </row>
    <row r="21" spans="1:8" x14ac:dyDescent="0.3">
      <c r="A21" s="193" t="s">
        <v>101</v>
      </c>
      <c r="B21" s="144"/>
      <c r="C21" s="144"/>
      <c r="D21" s="144"/>
      <c r="E21" s="144"/>
      <c r="F21" s="144">
        <v>1466100000</v>
      </c>
      <c r="G21" s="144">
        <v>1466100000</v>
      </c>
      <c r="H21" s="144">
        <v>1466100000</v>
      </c>
    </row>
    <row r="22" spans="1:8" x14ac:dyDescent="0.3">
      <c r="A22" s="193" t="s">
        <v>122</v>
      </c>
      <c r="B22" s="144"/>
      <c r="C22" s="144"/>
      <c r="D22" s="144"/>
      <c r="E22" s="144"/>
      <c r="F22" s="144">
        <v>527340000</v>
      </c>
      <c r="G22" s="144">
        <v>527340000</v>
      </c>
      <c r="H22" s="144">
        <v>527340000</v>
      </c>
    </row>
    <row r="23" spans="1:8" x14ac:dyDescent="0.3">
      <c r="A23" s="193" t="s">
        <v>1471</v>
      </c>
      <c r="B23" s="144"/>
      <c r="C23" s="144"/>
      <c r="D23" s="144"/>
      <c r="E23" s="144"/>
      <c r="F23" s="144">
        <v>832560000</v>
      </c>
      <c r="G23" s="144">
        <v>832560000</v>
      </c>
      <c r="H23" s="144">
        <v>832560000</v>
      </c>
    </row>
    <row r="24" spans="1:8" x14ac:dyDescent="0.3">
      <c r="A24" s="193" t="s">
        <v>115</v>
      </c>
      <c r="B24" s="144">
        <v>4500000000</v>
      </c>
      <c r="C24" s="144"/>
      <c r="D24" s="144">
        <v>4500000000</v>
      </c>
      <c r="E24" s="144">
        <v>0</v>
      </c>
      <c r="F24" s="144">
        <v>6160214228</v>
      </c>
      <c r="G24" s="144">
        <v>6160214228</v>
      </c>
      <c r="H24" s="144">
        <v>10660214228</v>
      </c>
    </row>
    <row r="25" spans="1:8" x14ac:dyDescent="0.3">
      <c r="A25" s="193" t="s">
        <v>110</v>
      </c>
      <c r="B25" s="144"/>
      <c r="C25" s="144"/>
      <c r="D25" s="144"/>
      <c r="E25" s="144"/>
      <c r="F25" s="144">
        <v>1191600000</v>
      </c>
      <c r="G25" s="144">
        <v>1191600000</v>
      </c>
      <c r="H25" s="144">
        <v>1191600000</v>
      </c>
    </row>
    <row r="26" spans="1:8" x14ac:dyDescent="0.3">
      <c r="A26" s="193" t="s">
        <v>207</v>
      </c>
      <c r="B26" s="144"/>
      <c r="C26" s="144"/>
      <c r="D26" s="144"/>
      <c r="E26" s="144"/>
      <c r="F26" s="144">
        <v>2336707168</v>
      </c>
      <c r="G26" s="144">
        <v>2336707168</v>
      </c>
      <c r="H26" s="144">
        <v>2336707168</v>
      </c>
    </row>
    <row r="27" spans="1:8" x14ac:dyDescent="0.3">
      <c r="A27" s="193" t="s">
        <v>206</v>
      </c>
      <c r="B27" s="144"/>
      <c r="C27" s="144"/>
      <c r="D27" s="144"/>
      <c r="E27" s="144"/>
      <c r="F27" s="144">
        <v>142200000</v>
      </c>
      <c r="G27" s="144">
        <v>142200000</v>
      </c>
      <c r="H27" s="144">
        <v>142200000</v>
      </c>
    </row>
    <row r="28" spans="1:8" x14ac:dyDescent="0.3">
      <c r="A28" s="193" t="s">
        <v>106</v>
      </c>
      <c r="B28" s="144"/>
      <c r="C28" s="144"/>
      <c r="D28" s="144"/>
      <c r="E28" s="144"/>
      <c r="F28" s="144">
        <v>1747276000</v>
      </c>
      <c r="G28" s="144">
        <v>1747276000</v>
      </c>
      <c r="H28" s="144">
        <v>1747276000</v>
      </c>
    </row>
    <row r="29" spans="1:8" x14ac:dyDescent="0.3">
      <c r="A29" s="137" t="s">
        <v>663</v>
      </c>
      <c r="B29" s="144">
        <v>44882565330</v>
      </c>
      <c r="C29" s="144">
        <v>27390965436</v>
      </c>
      <c r="D29" s="144">
        <v>72273530766</v>
      </c>
      <c r="E29" s="144"/>
      <c r="F29" s="144">
        <v>31235028047</v>
      </c>
      <c r="G29" s="144">
        <v>31235028047</v>
      </c>
      <c r="H29" s="144">
        <v>103508558813</v>
      </c>
    </row>
    <row r="30" spans="1:8" x14ac:dyDescent="0.3">
      <c r="A30" s="138" t="s">
        <v>125</v>
      </c>
      <c r="B30" s="144">
        <v>4529684922</v>
      </c>
      <c r="C30" s="144">
        <v>2597730963</v>
      </c>
      <c r="D30" s="144">
        <v>7127415885</v>
      </c>
      <c r="E30" s="144"/>
      <c r="F30" s="144">
        <v>4551394774</v>
      </c>
      <c r="G30" s="144">
        <v>4551394774</v>
      </c>
      <c r="H30" s="144">
        <v>11678810659</v>
      </c>
    </row>
    <row r="31" spans="1:8" x14ac:dyDescent="0.3">
      <c r="A31" s="193" t="s">
        <v>147</v>
      </c>
      <c r="B31" s="144">
        <v>443077082</v>
      </c>
      <c r="C31" s="144">
        <v>253588000</v>
      </c>
      <c r="D31" s="144">
        <v>696665082</v>
      </c>
      <c r="E31" s="144"/>
      <c r="F31" s="144"/>
      <c r="G31" s="144"/>
      <c r="H31" s="144">
        <v>696665082</v>
      </c>
    </row>
    <row r="32" spans="1:8" x14ac:dyDescent="0.3">
      <c r="A32" s="193" t="s">
        <v>145</v>
      </c>
      <c r="B32" s="144">
        <v>119443922</v>
      </c>
      <c r="C32" s="144">
        <v>60134052</v>
      </c>
      <c r="D32" s="144">
        <v>179577974</v>
      </c>
      <c r="E32" s="144"/>
      <c r="F32" s="144">
        <v>728983800</v>
      </c>
      <c r="G32" s="144">
        <v>728983800</v>
      </c>
      <c r="H32" s="144">
        <v>908561774</v>
      </c>
    </row>
    <row r="33" spans="1:8" x14ac:dyDescent="0.3">
      <c r="A33" s="193" t="s">
        <v>144</v>
      </c>
      <c r="B33" s="144">
        <v>1191933537</v>
      </c>
      <c r="C33" s="144">
        <v>860439530</v>
      </c>
      <c r="D33" s="144">
        <v>2052373067</v>
      </c>
      <c r="E33" s="144"/>
      <c r="F33" s="144">
        <v>114707000</v>
      </c>
      <c r="G33" s="144">
        <v>114707000</v>
      </c>
      <c r="H33" s="144">
        <v>2167080067</v>
      </c>
    </row>
    <row r="34" spans="1:8" x14ac:dyDescent="0.3">
      <c r="A34" s="193" t="s">
        <v>142</v>
      </c>
      <c r="B34" s="144">
        <v>130999696</v>
      </c>
      <c r="C34" s="144">
        <v>118470304</v>
      </c>
      <c r="D34" s="144">
        <v>249470000</v>
      </c>
      <c r="E34" s="144"/>
      <c r="F34" s="144">
        <v>576808628</v>
      </c>
      <c r="G34" s="144">
        <v>576808628</v>
      </c>
      <c r="H34" s="144">
        <v>826278628</v>
      </c>
    </row>
    <row r="35" spans="1:8" x14ac:dyDescent="0.3">
      <c r="A35" s="193" t="s">
        <v>141</v>
      </c>
      <c r="B35" s="144">
        <v>1228030618</v>
      </c>
      <c r="C35" s="144">
        <v>478662554</v>
      </c>
      <c r="D35" s="144">
        <v>1706693172</v>
      </c>
      <c r="E35" s="144"/>
      <c r="F35" s="144"/>
      <c r="G35" s="144"/>
      <c r="H35" s="144">
        <v>1706693172</v>
      </c>
    </row>
    <row r="36" spans="1:8" x14ac:dyDescent="0.3">
      <c r="A36" s="193" t="s">
        <v>140</v>
      </c>
      <c r="B36" s="144">
        <v>416372137</v>
      </c>
      <c r="C36" s="144">
        <v>131141400</v>
      </c>
      <c r="D36" s="144">
        <v>547513537</v>
      </c>
      <c r="E36" s="144"/>
      <c r="F36" s="144">
        <v>320250800</v>
      </c>
      <c r="G36" s="144">
        <v>320250800</v>
      </c>
      <c r="H36" s="144">
        <v>867764337</v>
      </c>
    </row>
    <row r="37" spans="1:8" x14ac:dyDescent="0.3">
      <c r="A37" s="193" t="s">
        <v>138</v>
      </c>
      <c r="B37" s="144">
        <v>342871000</v>
      </c>
      <c r="C37" s="144">
        <v>128919000</v>
      </c>
      <c r="D37" s="144">
        <v>471790000</v>
      </c>
      <c r="E37" s="144"/>
      <c r="F37" s="144">
        <v>648326054</v>
      </c>
      <c r="G37" s="144">
        <v>648326054</v>
      </c>
      <c r="H37" s="144">
        <v>1120116054</v>
      </c>
    </row>
    <row r="38" spans="1:8" x14ac:dyDescent="0.3">
      <c r="A38" s="193" t="s">
        <v>124</v>
      </c>
      <c r="B38" s="144">
        <v>556319382</v>
      </c>
      <c r="C38" s="144">
        <v>364639886</v>
      </c>
      <c r="D38" s="144">
        <v>920959268</v>
      </c>
      <c r="E38" s="144"/>
      <c r="F38" s="144"/>
      <c r="G38" s="144"/>
      <c r="H38" s="144">
        <v>920959268</v>
      </c>
    </row>
    <row r="39" spans="1:8" x14ac:dyDescent="0.3">
      <c r="A39" s="193" t="s">
        <v>146</v>
      </c>
      <c r="B39" s="144">
        <v>100637548</v>
      </c>
      <c r="C39" s="144">
        <v>201736237</v>
      </c>
      <c r="D39" s="144">
        <v>302373785</v>
      </c>
      <c r="E39" s="144"/>
      <c r="F39" s="144">
        <v>2162318492</v>
      </c>
      <c r="G39" s="144">
        <v>2162318492</v>
      </c>
      <c r="H39" s="144">
        <v>2464692277</v>
      </c>
    </row>
    <row r="40" spans="1:8" x14ac:dyDescent="0.3">
      <c r="A40" s="138" t="s">
        <v>152</v>
      </c>
      <c r="B40" s="144">
        <v>12475217534</v>
      </c>
      <c r="C40" s="144">
        <v>7636310301</v>
      </c>
      <c r="D40" s="144">
        <v>20111527835</v>
      </c>
      <c r="E40" s="144"/>
      <c r="F40" s="144">
        <v>4682294498</v>
      </c>
      <c r="G40" s="144">
        <v>4682294498</v>
      </c>
      <c r="H40" s="144">
        <v>24793822333</v>
      </c>
    </row>
    <row r="41" spans="1:8" x14ac:dyDescent="0.3">
      <c r="A41" s="193" t="s">
        <v>161</v>
      </c>
      <c r="B41" s="144">
        <v>461935895</v>
      </c>
      <c r="C41" s="144">
        <v>391044025</v>
      </c>
      <c r="D41" s="144">
        <v>852979920</v>
      </c>
      <c r="E41" s="144"/>
      <c r="F41" s="144">
        <v>367862295</v>
      </c>
      <c r="G41" s="144">
        <v>367862295</v>
      </c>
      <c r="H41" s="144">
        <v>1220842215</v>
      </c>
    </row>
    <row r="42" spans="1:8" x14ac:dyDescent="0.3">
      <c r="A42" s="193" t="s">
        <v>159</v>
      </c>
      <c r="B42" s="144">
        <v>8911951056</v>
      </c>
      <c r="C42" s="144">
        <v>5250254621</v>
      </c>
      <c r="D42" s="144">
        <v>14162205677</v>
      </c>
      <c r="E42" s="144"/>
      <c r="F42" s="144"/>
      <c r="G42" s="144"/>
      <c r="H42" s="144">
        <v>14162205677</v>
      </c>
    </row>
    <row r="43" spans="1:8" x14ac:dyDescent="0.3">
      <c r="A43" s="193" t="s">
        <v>158</v>
      </c>
      <c r="B43" s="144">
        <v>568935895</v>
      </c>
      <c r="C43" s="144">
        <v>249933132</v>
      </c>
      <c r="D43" s="144">
        <v>818869027</v>
      </c>
      <c r="E43" s="144"/>
      <c r="F43" s="144">
        <v>403218795</v>
      </c>
      <c r="G43" s="144">
        <v>403218795</v>
      </c>
      <c r="H43" s="144">
        <v>1222087822</v>
      </c>
    </row>
    <row r="44" spans="1:8" x14ac:dyDescent="0.3">
      <c r="A44" s="193" t="s">
        <v>157</v>
      </c>
      <c r="B44" s="144">
        <v>411935895</v>
      </c>
      <c r="C44" s="144">
        <v>365990868</v>
      </c>
      <c r="D44" s="144">
        <v>777926763</v>
      </c>
      <c r="E44" s="144"/>
      <c r="F44" s="144">
        <v>478408313</v>
      </c>
      <c r="G44" s="144">
        <v>478408313</v>
      </c>
      <c r="H44" s="144">
        <v>1256335076</v>
      </c>
    </row>
    <row r="45" spans="1:8" x14ac:dyDescent="0.3">
      <c r="A45" s="193" t="s">
        <v>156</v>
      </c>
      <c r="B45" s="144">
        <v>501935895</v>
      </c>
      <c r="C45" s="144">
        <v>215499025</v>
      </c>
      <c r="D45" s="144">
        <v>717434920</v>
      </c>
      <c r="E45" s="144"/>
      <c r="F45" s="144">
        <v>587017295</v>
      </c>
      <c r="G45" s="144">
        <v>587017295</v>
      </c>
      <c r="H45" s="144">
        <v>1304452215</v>
      </c>
    </row>
    <row r="46" spans="1:8" x14ac:dyDescent="0.3">
      <c r="A46" s="193" t="s">
        <v>155</v>
      </c>
      <c r="B46" s="144">
        <v>396935895</v>
      </c>
      <c r="C46" s="144">
        <v>258670633</v>
      </c>
      <c r="D46" s="144">
        <v>655606528</v>
      </c>
      <c r="E46" s="144"/>
      <c r="F46" s="144">
        <v>444054296</v>
      </c>
      <c r="G46" s="144">
        <v>444054296</v>
      </c>
      <c r="H46" s="144">
        <v>1099660824</v>
      </c>
    </row>
    <row r="47" spans="1:8" x14ac:dyDescent="0.3">
      <c r="A47" s="193" t="s">
        <v>153</v>
      </c>
      <c r="B47" s="144">
        <v>387651111</v>
      </c>
      <c r="C47" s="144">
        <v>313245025</v>
      </c>
      <c r="D47" s="144">
        <v>700896136</v>
      </c>
      <c r="E47" s="144"/>
      <c r="F47" s="144">
        <v>429217295</v>
      </c>
      <c r="G47" s="144">
        <v>429217295</v>
      </c>
      <c r="H47" s="144">
        <v>1130113431</v>
      </c>
    </row>
    <row r="48" spans="1:8" x14ac:dyDescent="0.3">
      <c r="A48" s="193" t="s">
        <v>151</v>
      </c>
      <c r="B48" s="144">
        <v>541935892</v>
      </c>
      <c r="C48" s="144">
        <v>399376025</v>
      </c>
      <c r="D48" s="144">
        <v>941311917</v>
      </c>
      <c r="E48" s="144"/>
      <c r="F48" s="144">
        <v>396945767</v>
      </c>
      <c r="G48" s="144">
        <v>396945767</v>
      </c>
      <c r="H48" s="144">
        <v>1338257684</v>
      </c>
    </row>
    <row r="49" spans="1:8" x14ac:dyDescent="0.3">
      <c r="A49" s="193" t="s">
        <v>162</v>
      </c>
      <c r="B49" s="144">
        <v>292000000</v>
      </c>
      <c r="C49" s="144">
        <v>192296947</v>
      </c>
      <c r="D49" s="144">
        <v>484296947</v>
      </c>
      <c r="E49" s="144"/>
      <c r="F49" s="144">
        <v>1575570442</v>
      </c>
      <c r="G49" s="144">
        <v>1575570442</v>
      </c>
      <c r="H49" s="144">
        <v>2059867389</v>
      </c>
    </row>
    <row r="50" spans="1:8" x14ac:dyDescent="0.3">
      <c r="A50" s="138" t="s">
        <v>178</v>
      </c>
      <c r="B50" s="144">
        <v>8813834705</v>
      </c>
      <c r="C50" s="144">
        <v>3461991907</v>
      </c>
      <c r="D50" s="144">
        <v>12275826612</v>
      </c>
      <c r="E50" s="144"/>
      <c r="F50" s="144">
        <v>4826966577</v>
      </c>
      <c r="G50" s="144">
        <v>4826966577</v>
      </c>
      <c r="H50" s="144">
        <v>17102793189</v>
      </c>
    </row>
    <row r="51" spans="1:8" x14ac:dyDescent="0.3">
      <c r="A51" s="193" t="s">
        <v>189</v>
      </c>
      <c r="B51" s="144">
        <v>274709094</v>
      </c>
      <c r="C51" s="144">
        <v>116881576</v>
      </c>
      <c r="D51" s="144">
        <v>391590670</v>
      </c>
      <c r="E51" s="144"/>
      <c r="F51" s="144">
        <v>452229593</v>
      </c>
      <c r="G51" s="144">
        <v>452229593</v>
      </c>
      <c r="H51" s="144">
        <v>843820263</v>
      </c>
    </row>
    <row r="52" spans="1:8" x14ac:dyDescent="0.3">
      <c r="A52" s="193" t="s">
        <v>431</v>
      </c>
      <c r="B52" s="144"/>
      <c r="C52" s="144">
        <v>81423408</v>
      </c>
      <c r="D52" s="144">
        <v>81423408</v>
      </c>
      <c r="E52" s="144"/>
      <c r="F52" s="144"/>
      <c r="G52" s="144"/>
      <c r="H52" s="144">
        <v>81423408</v>
      </c>
    </row>
    <row r="53" spans="1:8" x14ac:dyDescent="0.3">
      <c r="A53" s="193" t="s">
        <v>433</v>
      </c>
      <c r="B53" s="144"/>
      <c r="C53" s="144">
        <v>81423984</v>
      </c>
      <c r="D53" s="144">
        <v>81423984</v>
      </c>
      <c r="E53" s="144"/>
      <c r="F53" s="144"/>
      <c r="G53" s="144"/>
      <c r="H53" s="144">
        <v>81423984</v>
      </c>
    </row>
    <row r="54" spans="1:8" x14ac:dyDescent="0.3">
      <c r="A54" s="193" t="s">
        <v>188</v>
      </c>
      <c r="B54" s="144">
        <v>5810389117</v>
      </c>
      <c r="C54" s="144">
        <v>1403434066</v>
      </c>
      <c r="D54" s="144">
        <v>7213823183</v>
      </c>
      <c r="E54" s="144"/>
      <c r="F54" s="144"/>
      <c r="G54" s="144"/>
      <c r="H54" s="144">
        <v>7213823183</v>
      </c>
    </row>
    <row r="55" spans="1:8" x14ac:dyDescent="0.3">
      <c r="A55" s="193" t="s">
        <v>187</v>
      </c>
      <c r="B55" s="144">
        <v>340021116</v>
      </c>
      <c r="C55" s="144">
        <v>168445120</v>
      </c>
      <c r="D55" s="144">
        <v>508466236</v>
      </c>
      <c r="E55" s="144"/>
      <c r="F55" s="144">
        <v>535972094</v>
      </c>
      <c r="G55" s="144">
        <v>535972094</v>
      </c>
      <c r="H55" s="144">
        <v>1044438330</v>
      </c>
    </row>
    <row r="56" spans="1:8" x14ac:dyDescent="0.3">
      <c r="A56" s="193" t="s">
        <v>186</v>
      </c>
      <c r="B56" s="144">
        <v>356357289</v>
      </c>
      <c r="C56" s="144">
        <v>181342455</v>
      </c>
      <c r="D56" s="144">
        <v>537699744</v>
      </c>
      <c r="E56" s="144"/>
      <c r="F56" s="144">
        <v>556918193</v>
      </c>
      <c r="G56" s="144">
        <v>556918193</v>
      </c>
      <c r="H56" s="144">
        <v>1094617937</v>
      </c>
    </row>
    <row r="57" spans="1:8" x14ac:dyDescent="0.3">
      <c r="A57" s="193" t="s">
        <v>185</v>
      </c>
      <c r="B57" s="144">
        <v>108458970</v>
      </c>
      <c r="C57" s="144">
        <v>100000000</v>
      </c>
      <c r="D57" s="144">
        <v>208458970</v>
      </c>
      <c r="E57" s="144"/>
      <c r="F57" s="144">
        <v>484722115</v>
      </c>
      <c r="G57" s="144">
        <v>484722115</v>
      </c>
      <c r="H57" s="144">
        <v>693181085</v>
      </c>
    </row>
    <row r="58" spans="1:8" x14ac:dyDescent="0.3">
      <c r="A58" s="193" t="s">
        <v>184</v>
      </c>
      <c r="B58" s="144">
        <v>291012595</v>
      </c>
      <c r="C58" s="144">
        <v>129753116</v>
      </c>
      <c r="D58" s="144">
        <v>420765711</v>
      </c>
      <c r="E58" s="144"/>
      <c r="F58" s="144">
        <v>473133796</v>
      </c>
      <c r="G58" s="144">
        <v>473133796</v>
      </c>
      <c r="H58" s="144">
        <v>893899507</v>
      </c>
    </row>
    <row r="59" spans="1:8" x14ac:dyDescent="0.3">
      <c r="A59" s="193" t="s">
        <v>183</v>
      </c>
      <c r="B59" s="144">
        <v>291012712</v>
      </c>
      <c r="C59" s="144">
        <v>129753000</v>
      </c>
      <c r="D59" s="144">
        <v>420765712</v>
      </c>
      <c r="E59" s="144"/>
      <c r="F59" s="144">
        <v>473133799</v>
      </c>
      <c r="G59" s="144">
        <v>473133799</v>
      </c>
      <c r="H59" s="144">
        <v>893899511</v>
      </c>
    </row>
    <row r="60" spans="1:8" x14ac:dyDescent="0.3">
      <c r="A60" s="193" t="s">
        <v>180</v>
      </c>
      <c r="B60" s="144">
        <v>292890741</v>
      </c>
      <c r="C60" s="144">
        <v>244809003</v>
      </c>
      <c r="D60" s="144">
        <v>537699744</v>
      </c>
      <c r="E60" s="144"/>
      <c r="F60" s="144">
        <v>556918193</v>
      </c>
      <c r="G60" s="144">
        <v>556918193</v>
      </c>
      <c r="H60" s="144">
        <v>1094617937</v>
      </c>
    </row>
    <row r="61" spans="1:8" x14ac:dyDescent="0.3">
      <c r="A61" s="193" t="s">
        <v>177</v>
      </c>
      <c r="B61" s="144"/>
      <c r="C61" s="144">
        <v>163691223</v>
      </c>
      <c r="D61" s="144">
        <v>163691223</v>
      </c>
      <c r="E61" s="144"/>
      <c r="F61" s="144"/>
      <c r="G61" s="144"/>
      <c r="H61" s="144">
        <v>163691223</v>
      </c>
    </row>
    <row r="62" spans="1:8" x14ac:dyDescent="0.3">
      <c r="A62" s="193" t="s">
        <v>190</v>
      </c>
      <c r="B62" s="144">
        <v>1048983071</v>
      </c>
      <c r="C62" s="144">
        <v>661034956</v>
      </c>
      <c r="D62" s="144">
        <v>1710018027</v>
      </c>
      <c r="E62" s="144"/>
      <c r="F62" s="144">
        <v>1293938794</v>
      </c>
      <c r="G62" s="144">
        <v>1293938794</v>
      </c>
      <c r="H62" s="144">
        <v>3003956821</v>
      </c>
    </row>
    <row r="63" spans="1:8" x14ac:dyDescent="0.3">
      <c r="A63" s="138" t="s">
        <v>84</v>
      </c>
      <c r="B63" s="144">
        <v>10621259833</v>
      </c>
      <c r="C63" s="144">
        <v>7827225207</v>
      </c>
      <c r="D63" s="144">
        <v>18448485040</v>
      </c>
      <c r="E63" s="144"/>
      <c r="F63" s="144">
        <v>7128152954</v>
      </c>
      <c r="G63" s="144">
        <v>7128152954</v>
      </c>
      <c r="H63" s="144">
        <v>25576637994</v>
      </c>
    </row>
    <row r="64" spans="1:8" x14ac:dyDescent="0.3">
      <c r="A64" s="193" t="s">
        <v>99</v>
      </c>
      <c r="B64" s="144">
        <v>94023867</v>
      </c>
      <c r="C64" s="144">
        <v>13422557</v>
      </c>
      <c r="D64" s="144">
        <v>107446424</v>
      </c>
      <c r="E64" s="144"/>
      <c r="F64" s="144">
        <v>574128695</v>
      </c>
      <c r="G64" s="144">
        <v>574128695</v>
      </c>
      <c r="H64" s="144">
        <v>681575119</v>
      </c>
    </row>
    <row r="65" spans="1:8" x14ac:dyDescent="0.3">
      <c r="A65" s="193" t="s">
        <v>98</v>
      </c>
      <c r="B65" s="144">
        <v>38702467</v>
      </c>
      <c r="C65" s="144">
        <v>20000000</v>
      </c>
      <c r="D65" s="144">
        <v>58702467</v>
      </c>
      <c r="E65" s="144"/>
      <c r="F65" s="144">
        <v>295678705</v>
      </c>
      <c r="G65" s="144">
        <v>295678705</v>
      </c>
      <c r="H65" s="144">
        <v>354381172</v>
      </c>
    </row>
    <row r="66" spans="1:8" x14ac:dyDescent="0.3">
      <c r="A66" s="193" t="s">
        <v>97</v>
      </c>
      <c r="B66" s="144">
        <v>2237125035</v>
      </c>
      <c r="C66" s="144"/>
      <c r="D66" s="144">
        <v>2237125035</v>
      </c>
      <c r="E66" s="144"/>
      <c r="F66" s="144"/>
      <c r="G66" s="144"/>
      <c r="H66" s="144">
        <v>2237125035</v>
      </c>
    </row>
    <row r="67" spans="1:8" x14ac:dyDescent="0.3">
      <c r="A67" s="193" t="s">
        <v>96</v>
      </c>
      <c r="B67" s="144">
        <v>93993364</v>
      </c>
      <c r="C67" s="144">
        <v>6000000</v>
      </c>
      <c r="D67" s="144">
        <v>99993364</v>
      </c>
      <c r="E67" s="144"/>
      <c r="F67" s="144">
        <v>493463492</v>
      </c>
      <c r="G67" s="144">
        <v>493463492</v>
      </c>
      <c r="H67" s="144">
        <v>593456856</v>
      </c>
    </row>
    <row r="68" spans="1:8" x14ac:dyDescent="0.3">
      <c r="A68" s="193" t="s">
        <v>95</v>
      </c>
      <c r="B68" s="144">
        <v>131672300</v>
      </c>
      <c r="C68" s="144">
        <v>13682877</v>
      </c>
      <c r="D68" s="144">
        <v>145355177</v>
      </c>
      <c r="E68" s="144"/>
      <c r="F68" s="144">
        <v>480527100</v>
      </c>
      <c r="G68" s="144">
        <v>480527100</v>
      </c>
      <c r="H68" s="144">
        <v>625882277</v>
      </c>
    </row>
    <row r="69" spans="1:8" x14ac:dyDescent="0.3">
      <c r="A69" s="193" t="s">
        <v>94</v>
      </c>
      <c r="B69" s="144">
        <v>3830145461</v>
      </c>
      <c r="C69" s="144">
        <v>4738910607</v>
      </c>
      <c r="D69" s="144">
        <v>8569056068</v>
      </c>
      <c r="E69" s="144"/>
      <c r="F69" s="144"/>
      <c r="G69" s="144"/>
      <c r="H69" s="144">
        <v>8569056068</v>
      </c>
    </row>
    <row r="70" spans="1:8" x14ac:dyDescent="0.3">
      <c r="A70" s="193" t="s">
        <v>93</v>
      </c>
      <c r="B70" s="144"/>
      <c r="C70" s="144">
        <v>31822984</v>
      </c>
      <c r="D70" s="144">
        <v>31822984</v>
      </c>
      <c r="E70" s="144"/>
      <c r="F70" s="144">
        <v>1116783270</v>
      </c>
      <c r="G70" s="144">
        <v>1116783270</v>
      </c>
      <c r="H70" s="144">
        <v>1148606254</v>
      </c>
    </row>
    <row r="71" spans="1:8" x14ac:dyDescent="0.3">
      <c r="A71" s="193" t="s">
        <v>92</v>
      </c>
      <c r="B71" s="144">
        <v>3403764161</v>
      </c>
      <c r="C71" s="144">
        <v>28580327</v>
      </c>
      <c r="D71" s="144">
        <v>3432344488</v>
      </c>
      <c r="E71" s="144"/>
      <c r="F71" s="144">
        <v>316342568</v>
      </c>
      <c r="G71" s="144">
        <v>316342568</v>
      </c>
      <c r="H71" s="144">
        <v>3748687056</v>
      </c>
    </row>
    <row r="72" spans="1:8" x14ac:dyDescent="0.3">
      <c r="A72" s="193" t="s">
        <v>91</v>
      </c>
      <c r="B72" s="144"/>
      <c r="C72" s="144">
        <v>88057833</v>
      </c>
      <c r="D72" s="144">
        <v>88057833</v>
      </c>
      <c r="E72" s="144"/>
      <c r="F72" s="144"/>
      <c r="G72" s="144"/>
      <c r="H72" s="144">
        <v>88057833</v>
      </c>
    </row>
    <row r="73" spans="1:8" x14ac:dyDescent="0.3">
      <c r="A73" s="193" t="s">
        <v>90</v>
      </c>
      <c r="B73" s="144">
        <v>77152522</v>
      </c>
      <c r="C73" s="144">
        <v>15000000</v>
      </c>
      <c r="D73" s="144">
        <v>92152522</v>
      </c>
      <c r="E73" s="144"/>
      <c r="F73" s="144">
        <v>875488202</v>
      </c>
      <c r="G73" s="144">
        <v>875488202</v>
      </c>
      <c r="H73" s="144">
        <v>967640724</v>
      </c>
    </row>
    <row r="74" spans="1:8" x14ac:dyDescent="0.3">
      <c r="A74" s="193" t="s">
        <v>89</v>
      </c>
      <c r="B74" s="144">
        <v>140441153</v>
      </c>
      <c r="C74" s="144">
        <v>10000000</v>
      </c>
      <c r="D74" s="144">
        <v>150441153</v>
      </c>
      <c r="E74" s="144"/>
      <c r="F74" s="144">
        <v>517864601</v>
      </c>
      <c r="G74" s="144">
        <v>517864601</v>
      </c>
      <c r="H74" s="144">
        <v>668305754</v>
      </c>
    </row>
    <row r="75" spans="1:8" x14ac:dyDescent="0.3">
      <c r="A75" s="193" t="s">
        <v>88</v>
      </c>
      <c r="B75" s="144">
        <v>281672503</v>
      </c>
      <c r="C75" s="144">
        <v>9999990</v>
      </c>
      <c r="D75" s="144">
        <v>291672493</v>
      </c>
      <c r="E75" s="144"/>
      <c r="F75" s="144">
        <v>580235992</v>
      </c>
      <c r="G75" s="144">
        <v>580235992</v>
      </c>
      <c r="H75" s="144">
        <v>871908485</v>
      </c>
    </row>
    <row r="76" spans="1:8" x14ac:dyDescent="0.3">
      <c r="A76" s="193" t="s">
        <v>87</v>
      </c>
      <c r="B76" s="144">
        <v>65094233</v>
      </c>
      <c r="C76" s="144">
        <v>20935643</v>
      </c>
      <c r="D76" s="144">
        <v>86029876</v>
      </c>
      <c r="E76" s="144"/>
      <c r="F76" s="144">
        <v>292281568</v>
      </c>
      <c r="G76" s="144">
        <v>292281568</v>
      </c>
      <c r="H76" s="144">
        <v>378311444</v>
      </c>
    </row>
    <row r="77" spans="1:8" x14ac:dyDescent="0.3">
      <c r="A77" s="193" t="s">
        <v>86</v>
      </c>
      <c r="B77" s="144">
        <v>88221567</v>
      </c>
      <c r="C77" s="144">
        <v>80915767</v>
      </c>
      <c r="D77" s="144">
        <v>169137334</v>
      </c>
      <c r="E77" s="144"/>
      <c r="F77" s="144">
        <v>487461492</v>
      </c>
      <c r="G77" s="144">
        <v>487461492</v>
      </c>
      <c r="H77" s="144">
        <v>656598826</v>
      </c>
    </row>
    <row r="78" spans="1:8" x14ac:dyDescent="0.3">
      <c r="A78" s="193" t="s">
        <v>83</v>
      </c>
      <c r="B78" s="144">
        <v>139251200</v>
      </c>
      <c r="C78" s="144">
        <v>170867160</v>
      </c>
      <c r="D78" s="144">
        <v>310118360</v>
      </c>
      <c r="E78" s="144"/>
      <c r="F78" s="144">
        <v>938436789</v>
      </c>
      <c r="G78" s="144">
        <v>938436789</v>
      </c>
      <c r="H78" s="144">
        <v>1248555149</v>
      </c>
    </row>
    <row r="79" spans="1:8" x14ac:dyDescent="0.3">
      <c r="A79" s="193" t="s">
        <v>1490</v>
      </c>
      <c r="B79" s="144"/>
      <c r="C79" s="144">
        <v>2579029462</v>
      </c>
      <c r="D79" s="144">
        <v>2579029462</v>
      </c>
      <c r="E79" s="144"/>
      <c r="F79" s="144">
        <v>159460480</v>
      </c>
      <c r="G79" s="144">
        <v>159460480</v>
      </c>
      <c r="H79" s="144">
        <v>2738489942</v>
      </c>
    </row>
    <row r="80" spans="1:8" x14ac:dyDescent="0.3">
      <c r="A80" s="138" t="s">
        <v>164</v>
      </c>
      <c r="B80" s="144">
        <v>3492643165</v>
      </c>
      <c r="C80" s="144">
        <v>2852108844</v>
      </c>
      <c r="D80" s="144">
        <v>6344752009</v>
      </c>
      <c r="E80" s="144"/>
      <c r="F80" s="144">
        <v>4792827161</v>
      </c>
      <c r="G80" s="144">
        <v>4792827161</v>
      </c>
      <c r="H80" s="144">
        <v>11137579170</v>
      </c>
    </row>
    <row r="81" spans="1:8" x14ac:dyDescent="0.3">
      <c r="A81" s="193" t="s">
        <v>175</v>
      </c>
      <c r="B81" s="144">
        <v>106381606</v>
      </c>
      <c r="C81" s="144">
        <v>267220000</v>
      </c>
      <c r="D81" s="144">
        <v>373601606</v>
      </c>
      <c r="E81" s="144"/>
      <c r="F81" s="144">
        <v>142733000</v>
      </c>
      <c r="G81" s="144">
        <v>142733000</v>
      </c>
      <c r="H81" s="144">
        <v>516334606</v>
      </c>
    </row>
    <row r="82" spans="1:8" x14ac:dyDescent="0.3">
      <c r="A82" s="193" t="s">
        <v>174</v>
      </c>
      <c r="B82" s="144">
        <v>480340706</v>
      </c>
      <c r="C82" s="144">
        <v>244079870</v>
      </c>
      <c r="D82" s="144">
        <v>724420576</v>
      </c>
      <c r="E82" s="144"/>
      <c r="F82" s="144">
        <v>436756000</v>
      </c>
      <c r="G82" s="144">
        <v>436756000</v>
      </c>
      <c r="H82" s="144">
        <v>1161176576</v>
      </c>
    </row>
    <row r="83" spans="1:8" x14ac:dyDescent="0.3">
      <c r="A83" s="193" t="s">
        <v>173</v>
      </c>
      <c r="B83" s="144">
        <v>175537500</v>
      </c>
      <c r="C83" s="144">
        <v>120047482</v>
      </c>
      <c r="D83" s="144">
        <v>295584982</v>
      </c>
      <c r="E83" s="144"/>
      <c r="F83" s="144">
        <v>68007000</v>
      </c>
      <c r="G83" s="144">
        <v>68007000</v>
      </c>
      <c r="H83" s="144">
        <v>363591982</v>
      </c>
    </row>
    <row r="84" spans="1:8" x14ac:dyDescent="0.3">
      <c r="A84" s="193" t="s">
        <v>172</v>
      </c>
      <c r="B84" s="144">
        <v>332172000</v>
      </c>
      <c r="C84" s="144">
        <v>475630500</v>
      </c>
      <c r="D84" s="144">
        <v>807802500</v>
      </c>
      <c r="E84" s="144"/>
      <c r="F84" s="144">
        <v>420188500</v>
      </c>
      <c r="G84" s="144">
        <v>420188500</v>
      </c>
      <c r="H84" s="144">
        <v>1227991000</v>
      </c>
    </row>
    <row r="85" spans="1:8" x14ac:dyDescent="0.3">
      <c r="A85" s="193" t="s">
        <v>171</v>
      </c>
      <c r="B85" s="144">
        <v>92253750</v>
      </c>
      <c r="C85" s="144">
        <v>20461347</v>
      </c>
      <c r="D85" s="144">
        <v>112715097</v>
      </c>
      <c r="E85" s="144"/>
      <c r="F85" s="144">
        <v>392779000</v>
      </c>
      <c r="G85" s="144">
        <v>392779000</v>
      </c>
      <c r="H85" s="144">
        <v>505494097</v>
      </c>
    </row>
    <row r="86" spans="1:8" x14ac:dyDescent="0.3">
      <c r="A86" s="193" t="s">
        <v>170</v>
      </c>
      <c r="B86" s="144">
        <v>454264040</v>
      </c>
      <c r="C86" s="144">
        <v>191313000</v>
      </c>
      <c r="D86" s="144">
        <v>645577040</v>
      </c>
      <c r="E86" s="144"/>
      <c r="F86" s="144">
        <v>457917000</v>
      </c>
      <c r="G86" s="144">
        <v>457917000</v>
      </c>
      <c r="H86" s="144">
        <v>1103494040</v>
      </c>
    </row>
    <row r="87" spans="1:8" x14ac:dyDescent="0.3">
      <c r="A87" s="193" t="s">
        <v>169</v>
      </c>
      <c r="B87" s="144">
        <v>192900000</v>
      </c>
      <c r="C87" s="144">
        <v>187653500</v>
      </c>
      <c r="D87" s="144">
        <v>380553500</v>
      </c>
      <c r="E87" s="144"/>
      <c r="F87" s="144">
        <v>132223500</v>
      </c>
      <c r="G87" s="144">
        <v>132223500</v>
      </c>
      <c r="H87" s="144">
        <v>512777000</v>
      </c>
    </row>
    <row r="88" spans="1:8" x14ac:dyDescent="0.3">
      <c r="A88" s="193" t="s">
        <v>168</v>
      </c>
      <c r="B88" s="144">
        <v>274976500</v>
      </c>
      <c r="C88" s="144">
        <v>159945000</v>
      </c>
      <c r="D88" s="144">
        <v>434921500</v>
      </c>
      <c r="E88" s="144"/>
      <c r="F88" s="144">
        <v>62087000</v>
      </c>
      <c r="G88" s="144">
        <v>62087000</v>
      </c>
      <c r="H88" s="144">
        <v>497008500</v>
      </c>
    </row>
    <row r="89" spans="1:8" x14ac:dyDescent="0.3">
      <c r="A89" s="193" t="s">
        <v>167</v>
      </c>
      <c r="B89" s="144">
        <v>176000000</v>
      </c>
      <c r="C89" s="144">
        <v>226778000</v>
      </c>
      <c r="D89" s="144">
        <v>402778000</v>
      </c>
      <c r="E89" s="144"/>
      <c r="F89" s="144">
        <v>156301500</v>
      </c>
      <c r="G89" s="144">
        <v>156301500</v>
      </c>
      <c r="H89" s="144">
        <v>559079500</v>
      </c>
    </row>
    <row r="90" spans="1:8" x14ac:dyDescent="0.3">
      <c r="A90" s="193" t="s">
        <v>166</v>
      </c>
      <c r="B90" s="144">
        <v>611000000</v>
      </c>
      <c r="C90" s="144">
        <v>374723145</v>
      </c>
      <c r="D90" s="144">
        <v>985723145</v>
      </c>
      <c r="E90" s="144"/>
      <c r="F90" s="144">
        <v>216200000</v>
      </c>
      <c r="G90" s="144">
        <v>216200000</v>
      </c>
      <c r="H90" s="144">
        <v>1201923145</v>
      </c>
    </row>
    <row r="91" spans="1:8" x14ac:dyDescent="0.3">
      <c r="A91" s="193" t="s">
        <v>163</v>
      </c>
      <c r="B91" s="144">
        <v>47540673</v>
      </c>
      <c r="C91" s="144">
        <v>53760500</v>
      </c>
      <c r="D91" s="144">
        <v>101301173</v>
      </c>
      <c r="E91" s="144"/>
      <c r="F91" s="144">
        <v>279586000</v>
      </c>
      <c r="G91" s="144">
        <v>279586000</v>
      </c>
      <c r="H91" s="144">
        <v>380887173</v>
      </c>
    </row>
    <row r="92" spans="1:8" x14ac:dyDescent="0.3">
      <c r="A92" s="193" t="s">
        <v>176</v>
      </c>
      <c r="B92" s="144">
        <v>549276390</v>
      </c>
      <c r="C92" s="144">
        <v>530496500</v>
      </c>
      <c r="D92" s="144">
        <v>1079772890</v>
      </c>
      <c r="E92" s="144"/>
      <c r="F92" s="144">
        <v>2028048661</v>
      </c>
      <c r="G92" s="144">
        <v>2028048661</v>
      </c>
      <c r="H92" s="144">
        <v>3107821551</v>
      </c>
    </row>
    <row r="93" spans="1:8" x14ac:dyDescent="0.3">
      <c r="A93" s="138" t="s">
        <v>22</v>
      </c>
      <c r="B93" s="144">
        <v>4949925171</v>
      </c>
      <c r="C93" s="144">
        <v>3015598214</v>
      </c>
      <c r="D93" s="144">
        <v>7965523385</v>
      </c>
      <c r="E93" s="144"/>
      <c r="F93" s="144">
        <v>5253392083</v>
      </c>
      <c r="G93" s="144">
        <v>5253392083</v>
      </c>
      <c r="H93" s="144">
        <v>13218915468</v>
      </c>
    </row>
    <row r="94" spans="1:8" x14ac:dyDescent="0.3">
      <c r="A94" s="193" t="s">
        <v>75</v>
      </c>
      <c r="B94" s="144">
        <v>273407674</v>
      </c>
      <c r="C94" s="144">
        <v>171028351</v>
      </c>
      <c r="D94" s="144">
        <v>444436025</v>
      </c>
      <c r="E94" s="144"/>
      <c r="F94" s="144">
        <v>339132428</v>
      </c>
      <c r="G94" s="144">
        <v>339132428</v>
      </c>
      <c r="H94" s="144">
        <v>783568453</v>
      </c>
    </row>
    <row r="95" spans="1:8" x14ac:dyDescent="0.3">
      <c r="A95" s="193" t="s">
        <v>74</v>
      </c>
      <c r="B95" s="144">
        <v>61414606</v>
      </c>
      <c r="C95" s="144"/>
      <c r="D95" s="144">
        <v>61414606</v>
      </c>
      <c r="E95" s="144"/>
      <c r="F95" s="144">
        <v>309940681</v>
      </c>
      <c r="G95" s="144">
        <v>309940681</v>
      </c>
      <c r="H95" s="144">
        <v>371355287</v>
      </c>
    </row>
    <row r="96" spans="1:8" x14ac:dyDescent="0.3">
      <c r="A96" s="193" t="s">
        <v>72</v>
      </c>
      <c r="B96" s="144">
        <v>938032569</v>
      </c>
      <c r="C96" s="144">
        <v>66807020</v>
      </c>
      <c r="D96" s="144">
        <v>1004839589</v>
      </c>
      <c r="E96" s="144"/>
      <c r="F96" s="144">
        <v>575639781</v>
      </c>
      <c r="G96" s="144">
        <v>575639781</v>
      </c>
      <c r="H96" s="144">
        <v>1580479370</v>
      </c>
    </row>
    <row r="97" spans="1:8" x14ac:dyDescent="0.3">
      <c r="A97" s="193" t="s">
        <v>70</v>
      </c>
      <c r="B97" s="144">
        <v>268096055</v>
      </c>
      <c r="C97" s="144">
        <v>317932686</v>
      </c>
      <c r="D97" s="144">
        <v>586028741</v>
      </c>
      <c r="E97" s="144"/>
      <c r="F97" s="144">
        <v>273540960.99999994</v>
      </c>
      <c r="G97" s="144">
        <v>273540960.99999994</v>
      </c>
      <c r="H97" s="144">
        <v>859569702</v>
      </c>
    </row>
    <row r="98" spans="1:8" x14ac:dyDescent="0.3">
      <c r="A98" s="193" t="s">
        <v>69</v>
      </c>
      <c r="B98" s="144">
        <v>523422361</v>
      </c>
      <c r="C98" s="144">
        <v>270084477</v>
      </c>
      <c r="D98" s="144">
        <v>793506838</v>
      </c>
      <c r="E98" s="144"/>
      <c r="F98" s="144">
        <v>798155998</v>
      </c>
      <c r="G98" s="144">
        <v>798155998</v>
      </c>
      <c r="H98" s="144">
        <v>1591662836</v>
      </c>
    </row>
    <row r="99" spans="1:8" x14ac:dyDescent="0.3">
      <c r="A99" s="193" t="s">
        <v>68</v>
      </c>
      <c r="B99" s="144">
        <v>488873756</v>
      </c>
      <c r="C99" s="144">
        <v>83638427</v>
      </c>
      <c r="D99" s="144">
        <v>572512183</v>
      </c>
      <c r="E99" s="144"/>
      <c r="F99" s="144">
        <v>454806452</v>
      </c>
      <c r="G99" s="144">
        <v>454806452</v>
      </c>
      <c r="H99" s="144">
        <v>1027318635</v>
      </c>
    </row>
    <row r="100" spans="1:8" x14ac:dyDescent="0.3">
      <c r="A100" s="193" t="s">
        <v>64</v>
      </c>
      <c r="B100" s="144">
        <v>247350597</v>
      </c>
      <c r="C100" s="144">
        <v>243305582</v>
      </c>
      <c r="D100" s="144">
        <v>490656179</v>
      </c>
      <c r="E100" s="144"/>
      <c r="F100" s="144">
        <v>251013821</v>
      </c>
      <c r="G100" s="144">
        <v>251013821</v>
      </c>
      <c r="H100" s="144">
        <v>741670000</v>
      </c>
    </row>
    <row r="101" spans="1:8" x14ac:dyDescent="0.3">
      <c r="A101" s="193" t="s">
        <v>58</v>
      </c>
      <c r="B101" s="144">
        <v>613021748</v>
      </c>
      <c r="C101" s="144">
        <v>635074367</v>
      </c>
      <c r="D101" s="144">
        <v>1248096115</v>
      </c>
      <c r="E101" s="144"/>
      <c r="F101" s="144"/>
      <c r="G101" s="144"/>
      <c r="H101" s="144">
        <v>1248096115</v>
      </c>
    </row>
    <row r="102" spans="1:8" x14ac:dyDescent="0.3">
      <c r="A102" s="193" t="s">
        <v>52</v>
      </c>
      <c r="B102" s="144">
        <v>236349345</v>
      </c>
      <c r="C102" s="144">
        <v>204185430</v>
      </c>
      <c r="D102" s="144">
        <v>440534775</v>
      </c>
      <c r="E102" s="144"/>
      <c r="F102" s="144">
        <v>176574212</v>
      </c>
      <c r="G102" s="144">
        <v>176574212</v>
      </c>
      <c r="H102" s="144">
        <v>617108987</v>
      </c>
    </row>
    <row r="103" spans="1:8" x14ac:dyDescent="0.3">
      <c r="A103" s="193" t="s">
        <v>50</v>
      </c>
      <c r="B103" s="144">
        <v>96912072</v>
      </c>
      <c r="C103" s="144">
        <v>149404933</v>
      </c>
      <c r="D103" s="144">
        <v>246317005</v>
      </c>
      <c r="E103" s="144"/>
      <c r="F103" s="144">
        <v>404507720</v>
      </c>
      <c r="G103" s="144">
        <v>404507720</v>
      </c>
      <c r="H103" s="144">
        <v>650824725</v>
      </c>
    </row>
    <row r="104" spans="1:8" x14ac:dyDescent="0.3">
      <c r="A104" s="193" t="s">
        <v>41</v>
      </c>
      <c r="B104" s="144">
        <v>209401641</v>
      </c>
      <c r="C104" s="144">
        <v>34616000</v>
      </c>
      <c r="D104" s="144">
        <v>244017641</v>
      </c>
      <c r="E104" s="144"/>
      <c r="F104" s="144">
        <v>248401864</v>
      </c>
      <c r="G104" s="144">
        <v>248401864</v>
      </c>
      <c r="H104" s="144">
        <v>492419505</v>
      </c>
    </row>
    <row r="105" spans="1:8" x14ac:dyDescent="0.3">
      <c r="A105" s="193" t="s">
        <v>21</v>
      </c>
      <c r="B105" s="144">
        <v>137728532</v>
      </c>
      <c r="C105" s="144">
        <v>101557047</v>
      </c>
      <c r="D105" s="144">
        <v>239285579</v>
      </c>
      <c r="E105" s="144"/>
      <c r="F105" s="144">
        <v>154372313</v>
      </c>
      <c r="G105" s="144">
        <v>154372313</v>
      </c>
      <c r="H105" s="144">
        <v>393657892</v>
      </c>
    </row>
    <row r="106" spans="1:8" x14ac:dyDescent="0.3">
      <c r="A106" s="193" t="s">
        <v>76</v>
      </c>
      <c r="B106" s="144">
        <v>855914215</v>
      </c>
      <c r="C106" s="144">
        <v>737963894</v>
      </c>
      <c r="D106" s="144">
        <v>1593878109</v>
      </c>
      <c r="E106" s="144"/>
      <c r="F106" s="144">
        <v>1267305852</v>
      </c>
      <c r="G106" s="144">
        <v>1267305852</v>
      </c>
      <c r="H106" s="144">
        <v>2861183961</v>
      </c>
    </row>
    <row r="107" spans="1:8" x14ac:dyDescent="0.3">
      <c r="A107" s="192" t="s">
        <v>451</v>
      </c>
      <c r="B107" s="144">
        <v>53655845330</v>
      </c>
      <c r="C107" s="144">
        <v>28925866972</v>
      </c>
      <c r="D107" s="144">
        <v>82581712302</v>
      </c>
      <c r="E107" s="144">
        <v>0</v>
      </c>
      <c r="F107" s="144">
        <v>67899155271</v>
      </c>
      <c r="G107" s="144">
        <v>67899155271</v>
      </c>
      <c r="H107" s="144">
        <v>150480867573</v>
      </c>
    </row>
    <row r="108" spans="1:8" x14ac:dyDescent="0.3">
      <c r="A108"/>
    </row>
    <row r="109" spans="1:8" x14ac:dyDescent="0.3">
      <c r="A109"/>
    </row>
    <row r="110" spans="1:8" x14ac:dyDescent="0.3">
      <c r="A110"/>
    </row>
    <row r="111" spans="1:8" x14ac:dyDescent="0.3">
      <c r="A111"/>
    </row>
    <row r="112" spans="1:8" x14ac:dyDescent="0.3">
      <c r="A112"/>
    </row>
    <row r="113" spans="1:1" x14ac:dyDescent="0.3">
      <c r="A11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D2380-993C-024A-BD11-36D3C7CF5858}">
  <dimension ref="A3:H106"/>
  <sheetViews>
    <sheetView workbookViewId="0">
      <selection activeCell="A106" sqref="A106"/>
      <pivotSelection pane="bottomRight" showHeader="1" dimension="2" activeRow="15" click="1" r:id="rId1">
        <pivotArea dataOnly="0" labelOnly="1" fieldPosition="0">
          <references count="1">
            <reference field="21" count="0"/>
          </references>
        </pivotArea>
      </pivotSelection>
    </sheetView>
  </sheetViews>
  <sheetFormatPr baseColWidth="10" defaultRowHeight="14.4" x14ac:dyDescent="0.3"/>
  <cols>
    <col min="1" max="1" width="247.44140625" style="66" bestFit="1" customWidth="1"/>
    <col min="2" max="2" width="21.33203125" bestFit="1" customWidth="1"/>
    <col min="3" max="4" width="15" bestFit="1" customWidth="1"/>
    <col min="5" max="5" width="14" bestFit="1" customWidth="1"/>
    <col min="6" max="7" width="15" bestFit="1" customWidth="1"/>
    <col min="8" max="8" width="16.109375" bestFit="1" customWidth="1"/>
    <col min="9" max="9" width="16" bestFit="1" customWidth="1"/>
    <col min="10" max="10" width="11.33203125" bestFit="1" customWidth="1"/>
    <col min="11" max="11" width="13.6640625" bestFit="1" customWidth="1"/>
    <col min="12" max="12" width="16" bestFit="1" customWidth="1"/>
  </cols>
  <sheetData>
    <row r="3" spans="1:8" x14ac:dyDescent="0.3">
      <c r="A3" s="191" t="s">
        <v>453</v>
      </c>
      <c r="B3" s="136" t="s">
        <v>497</v>
      </c>
    </row>
    <row r="4" spans="1:8" x14ac:dyDescent="0.3">
      <c r="B4" t="s">
        <v>467</v>
      </c>
      <c r="D4" t="s">
        <v>1485</v>
      </c>
      <c r="E4" t="s">
        <v>466</v>
      </c>
      <c r="G4" t="s">
        <v>1486</v>
      </c>
      <c r="H4" t="s">
        <v>451</v>
      </c>
    </row>
    <row r="5" spans="1:8" x14ac:dyDescent="0.3">
      <c r="A5" s="191" t="s">
        <v>452</v>
      </c>
      <c r="B5" t="s">
        <v>13</v>
      </c>
      <c r="C5" t="s">
        <v>8</v>
      </c>
      <c r="E5" t="s">
        <v>13</v>
      </c>
      <c r="F5" t="s">
        <v>103</v>
      </c>
    </row>
    <row r="6" spans="1:8" x14ac:dyDescent="0.3">
      <c r="A6" s="137" t="s">
        <v>19</v>
      </c>
      <c r="B6" s="144">
        <v>40812845330</v>
      </c>
      <c r="C6" s="144">
        <v>27038965436</v>
      </c>
      <c r="D6" s="144">
        <v>67851810766</v>
      </c>
      <c r="E6" s="144"/>
      <c r="F6" s="144">
        <v>42897968107</v>
      </c>
      <c r="G6" s="144">
        <v>42897968107</v>
      </c>
      <c r="H6" s="144">
        <v>110749778873</v>
      </c>
    </row>
    <row r="7" spans="1:8" x14ac:dyDescent="0.3">
      <c r="A7" s="138" t="s">
        <v>493</v>
      </c>
      <c r="B7" s="144">
        <v>11610860944</v>
      </c>
      <c r="C7" s="144">
        <v>5989704891</v>
      </c>
      <c r="D7" s="144">
        <v>17600565835</v>
      </c>
      <c r="E7" s="144"/>
      <c r="F7" s="144">
        <v>9452475588</v>
      </c>
      <c r="G7" s="144">
        <v>9452475588</v>
      </c>
      <c r="H7" s="144">
        <v>27053041423</v>
      </c>
    </row>
    <row r="8" spans="1:8" x14ac:dyDescent="0.3">
      <c r="A8" s="193" t="s">
        <v>128</v>
      </c>
      <c r="B8" s="144">
        <v>7763948419</v>
      </c>
      <c r="C8" s="144">
        <v>5024047285</v>
      </c>
      <c r="D8" s="144">
        <v>12787995704</v>
      </c>
      <c r="E8" s="144"/>
      <c r="F8" s="144">
        <v>9283787588</v>
      </c>
      <c r="G8" s="144">
        <v>9283787588</v>
      </c>
      <c r="H8" s="144">
        <v>22071783292</v>
      </c>
    </row>
    <row r="9" spans="1:8" x14ac:dyDescent="0.3">
      <c r="A9" s="193" t="s">
        <v>127</v>
      </c>
      <c r="B9" s="144">
        <v>3846912525</v>
      </c>
      <c r="C9" s="144">
        <v>965657606</v>
      </c>
      <c r="D9" s="144">
        <v>4812570131</v>
      </c>
      <c r="E9" s="144"/>
      <c r="F9" s="144">
        <v>168688000</v>
      </c>
      <c r="G9" s="144">
        <v>168688000</v>
      </c>
      <c r="H9" s="144">
        <v>4981258131</v>
      </c>
    </row>
    <row r="10" spans="1:8" x14ac:dyDescent="0.3">
      <c r="A10" s="138" t="s">
        <v>36</v>
      </c>
      <c r="B10" s="144">
        <v>3692545126</v>
      </c>
      <c r="C10" s="144">
        <v>2105430492</v>
      </c>
      <c r="D10" s="144">
        <v>5797975618</v>
      </c>
      <c r="E10" s="144"/>
      <c r="F10" s="144">
        <v>2125072658</v>
      </c>
      <c r="G10" s="144">
        <v>2125072658</v>
      </c>
      <c r="H10" s="144">
        <v>7923048276</v>
      </c>
    </row>
    <row r="11" spans="1:8" x14ac:dyDescent="0.3">
      <c r="A11" s="193" t="s">
        <v>181</v>
      </c>
      <c r="B11" s="144">
        <v>2960722052</v>
      </c>
      <c r="C11" s="144">
        <v>1397386743</v>
      </c>
      <c r="D11" s="144">
        <v>4358108795</v>
      </c>
      <c r="E11" s="144"/>
      <c r="F11" s="144">
        <v>876843037</v>
      </c>
      <c r="G11" s="144">
        <v>876843037</v>
      </c>
      <c r="H11" s="144">
        <v>5234951832</v>
      </c>
    </row>
    <row r="12" spans="1:8" x14ac:dyDescent="0.3">
      <c r="A12" s="193" t="s">
        <v>130</v>
      </c>
      <c r="B12" s="144">
        <v>731823074</v>
      </c>
      <c r="C12" s="144">
        <v>708043749</v>
      </c>
      <c r="D12" s="144">
        <v>1439866823</v>
      </c>
      <c r="E12" s="144"/>
      <c r="F12" s="144">
        <v>1248229621</v>
      </c>
      <c r="G12" s="144">
        <v>1248229621</v>
      </c>
      <c r="H12" s="144">
        <v>2688096444</v>
      </c>
    </row>
    <row r="13" spans="1:8" x14ac:dyDescent="0.3">
      <c r="A13" s="138" t="s">
        <v>462</v>
      </c>
      <c r="B13" s="144">
        <v>4619494402</v>
      </c>
      <c r="C13" s="144">
        <v>3222093075</v>
      </c>
      <c r="D13" s="144">
        <v>7841587477</v>
      </c>
      <c r="E13" s="144"/>
      <c r="F13" s="144">
        <v>1627768429</v>
      </c>
      <c r="G13" s="144">
        <v>1627768429</v>
      </c>
      <c r="H13" s="144">
        <v>9469355906</v>
      </c>
    </row>
    <row r="14" spans="1:8" x14ac:dyDescent="0.3">
      <c r="A14" s="193" t="s">
        <v>136</v>
      </c>
      <c r="B14" s="144">
        <v>3217370262</v>
      </c>
      <c r="C14" s="144">
        <v>1047582366</v>
      </c>
      <c r="D14" s="144">
        <v>4264952628</v>
      </c>
      <c r="E14" s="144"/>
      <c r="F14" s="144">
        <v>836670295</v>
      </c>
      <c r="G14" s="144">
        <v>836670295</v>
      </c>
      <c r="H14" s="144">
        <v>5101622923</v>
      </c>
    </row>
    <row r="15" spans="1:8" x14ac:dyDescent="0.3">
      <c r="A15" s="193" t="s">
        <v>133</v>
      </c>
      <c r="B15" s="144">
        <v>1402124140</v>
      </c>
      <c r="C15" s="144">
        <v>2174510709</v>
      </c>
      <c r="D15" s="144">
        <v>3576634849</v>
      </c>
      <c r="E15" s="144"/>
      <c r="F15" s="144">
        <v>119956000</v>
      </c>
      <c r="G15" s="144">
        <v>119956000</v>
      </c>
      <c r="H15" s="144">
        <v>3696590849</v>
      </c>
    </row>
    <row r="16" spans="1:8" x14ac:dyDescent="0.3">
      <c r="A16" s="193" t="s">
        <v>253</v>
      </c>
      <c r="B16" s="144"/>
      <c r="C16" s="144"/>
      <c r="D16" s="144"/>
      <c r="E16" s="144"/>
      <c r="F16" s="144">
        <v>386692534</v>
      </c>
      <c r="G16" s="144">
        <v>386692534</v>
      </c>
      <c r="H16" s="144">
        <v>386692534</v>
      </c>
    </row>
    <row r="17" spans="1:8" x14ac:dyDescent="0.3">
      <c r="A17" s="193" t="s">
        <v>463</v>
      </c>
      <c r="B17" s="144"/>
      <c r="C17" s="144"/>
      <c r="D17" s="144"/>
      <c r="E17" s="144"/>
      <c r="F17" s="144">
        <v>284449600</v>
      </c>
      <c r="G17" s="144">
        <v>284449600</v>
      </c>
      <c r="H17" s="144">
        <v>284449600</v>
      </c>
    </row>
    <row r="18" spans="1:8" x14ac:dyDescent="0.3">
      <c r="A18" s="138" t="s">
        <v>55</v>
      </c>
      <c r="B18" s="144"/>
      <c r="C18" s="144"/>
      <c r="D18" s="144"/>
      <c r="E18" s="144"/>
      <c r="F18" s="144">
        <v>1395238575</v>
      </c>
      <c r="G18" s="144">
        <v>1395238575</v>
      </c>
      <c r="H18" s="144">
        <v>1395238575</v>
      </c>
    </row>
    <row r="19" spans="1:8" x14ac:dyDescent="0.3">
      <c r="A19" s="193" t="s">
        <v>257</v>
      </c>
      <c r="B19" s="144"/>
      <c r="C19" s="144"/>
      <c r="D19" s="144"/>
      <c r="E19" s="144"/>
      <c r="F19" s="144">
        <v>787689575</v>
      </c>
      <c r="G19" s="144">
        <v>787689575</v>
      </c>
      <c r="H19" s="144">
        <v>787689575</v>
      </c>
    </row>
    <row r="20" spans="1:8" x14ac:dyDescent="0.3">
      <c r="A20" s="193" t="s">
        <v>256</v>
      </c>
      <c r="B20" s="144"/>
      <c r="C20" s="144"/>
      <c r="D20" s="144"/>
      <c r="E20" s="144"/>
      <c r="F20" s="144">
        <v>607549000</v>
      </c>
      <c r="G20" s="144">
        <v>607549000</v>
      </c>
      <c r="H20" s="144">
        <v>607549000</v>
      </c>
    </row>
    <row r="21" spans="1:8" x14ac:dyDescent="0.3">
      <c r="A21" s="138" t="s">
        <v>496</v>
      </c>
      <c r="B21" s="144">
        <v>1489025819</v>
      </c>
      <c r="C21" s="144">
        <v>1212096849</v>
      </c>
      <c r="D21" s="144">
        <v>2701122668</v>
      </c>
      <c r="E21" s="144"/>
      <c r="F21" s="144">
        <v>1214145366</v>
      </c>
      <c r="G21" s="144">
        <v>1214145366</v>
      </c>
      <c r="H21" s="144">
        <v>3915268034</v>
      </c>
    </row>
    <row r="22" spans="1:8" x14ac:dyDescent="0.3">
      <c r="A22" s="193" t="s">
        <v>129</v>
      </c>
      <c r="B22" s="144">
        <v>1489025819</v>
      </c>
      <c r="C22" s="144">
        <v>1178689849</v>
      </c>
      <c r="D22" s="144">
        <v>2667715668</v>
      </c>
      <c r="E22" s="144"/>
      <c r="F22" s="144">
        <v>1128545366</v>
      </c>
      <c r="G22" s="144">
        <v>1128545366</v>
      </c>
      <c r="H22" s="144">
        <v>3796261034</v>
      </c>
    </row>
    <row r="23" spans="1:8" x14ac:dyDescent="0.3">
      <c r="A23" s="193" t="s">
        <v>260</v>
      </c>
      <c r="B23" s="144"/>
      <c r="C23" s="144">
        <v>33407000</v>
      </c>
      <c r="D23" s="144">
        <v>33407000</v>
      </c>
      <c r="E23" s="144"/>
      <c r="F23" s="144">
        <v>85600000</v>
      </c>
      <c r="G23" s="144">
        <v>85600000</v>
      </c>
      <c r="H23" s="144">
        <v>119007000</v>
      </c>
    </row>
    <row r="24" spans="1:8" x14ac:dyDescent="0.3">
      <c r="A24" s="138" t="s">
        <v>17</v>
      </c>
      <c r="B24" s="144">
        <v>501810855</v>
      </c>
      <c r="C24" s="144">
        <v>449289224</v>
      </c>
      <c r="D24" s="144">
        <v>951100079</v>
      </c>
      <c r="E24" s="144"/>
      <c r="F24" s="144">
        <v>1388063316</v>
      </c>
      <c r="G24" s="144">
        <v>1388063316</v>
      </c>
      <c r="H24" s="144">
        <v>2339163395</v>
      </c>
    </row>
    <row r="25" spans="1:8" x14ac:dyDescent="0.3">
      <c r="A25" s="193" t="s">
        <v>971</v>
      </c>
      <c r="B25" s="144">
        <v>28560000</v>
      </c>
      <c r="C25" s="144">
        <v>66653076</v>
      </c>
      <c r="D25" s="144">
        <v>95213076</v>
      </c>
      <c r="E25" s="144"/>
      <c r="F25" s="144"/>
      <c r="G25" s="144"/>
      <c r="H25" s="144">
        <v>95213076</v>
      </c>
    </row>
    <row r="26" spans="1:8" x14ac:dyDescent="0.3">
      <c r="A26" s="193" t="s">
        <v>495</v>
      </c>
      <c r="B26" s="144">
        <v>473250855</v>
      </c>
      <c r="C26" s="144">
        <v>382636148</v>
      </c>
      <c r="D26" s="144">
        <v>855887003</v>
      </c>
      <c r="E26" s="144"/>
      <c r="F26" s="144">
        <v>1388063316</v>
      </c>
      <c r="G26" s="144">
        <v>1388063316</v>
      </c>
      <c r="H26" s="144">
        <v>2243950319</v>
      </c>
    </row>
    <row r="27" spans="1:8" x14ac:dyDescent="0.3">
      <c r="A27" s="138" t="s">
        <v>30</v>
      </c>
      <c r="B27" s="144">
        <v>14429411800</v>
      </c>
      <c r="C27" s="144">
        <v>10680876326</v>
      </c>
      <c r="D27" s="144">
        <v>25110288126</v>
      </c>
      <c r="E27" s="144"/>
      <c r="F27" s="144">
        <v>19952187355</v>
      </c>
      <c r="G27" s="144">
        <v>19952187355</v>
      </c>
      <c r="H27" s="144">
        <v>45062475481</v>
      </c>
    </row>
    <row r="28" spans="1:8" x14ac:dyDescent="0.3">
      <c r="A28" s="193" t="s">
        <v>123</v>
      </c>
      <c r="B28" s="144">
        <v>4142794270</v>
      </c>
      <c r="C28" s="144">
        <v>883668166</v>
      </c>
      <c r="D28" s="144">
        <v>5026462436</v>
      </c>
      <c r="E28" s="144"/>
      <c r="F28" s="144">
        <v>2182507663</v>
      </c>
      <c r="G28" s="144">
        <v>2182507663</v>
      </c>
      <c r="H28" s="144">
        <v>7208970099</v>
      </c>
    </row>
    <row r="29" spans="1:8" x14ac:dyDescent="0.3">
      <c r="A29" s="193" t="s">
        <v>262</v>
      </c>
      <c r="B29" s="144">
        <v>14268000</v>
      </c>
      <c r="C29" s="144">
        <v>34616000</v>
      </c>
      <c r="D29" s="144">
        <v>48884000</v>
      </c>
      <c r="E29" s="144"/>
      <c r="F29" s="144">
        <v>852159000</v>
      </c>
      <c r="G29" s="144">
        <v>852159000</v>
      </c>
      <c r="H29" s="144">
        <v>901043000</v>
      </c>
    </row>
    <row r="30" spans="1:8" x14ac:dyDescent="0.3">
      <c r="A30" s="193" t="s">
        <v>191</v>
      </c>
      <c r="B30" s="144">
        <v>484200000</v>
      </c>
      <c r="C30" s="144">
        <v>85828933</v>
      </c>
      <c r="D30" s="144">
        <v>570028933</v>
      </c>
      <c r="E30" s="144"/>
      <c r="F30" s="144">
        <v>409817500</v>
      </c>
      <c r="G30" s="144">
        <v>409817500</v>
      </c>
      <c r="H30" s="144">
        <v>979846433</v>
      </c>
    </row>
    <row r="31" spans="1:8" x14ac:dyDescent="0.3">
      <c r="A31" s="193" t="s">
        <v>143</v>
      </c>
      <c r="B31" s="144">
        <v>64694500</v>
      </c>
      <c r="C31" s="144">
        <v>288029500</v>
      </c>
      <c r="D31" s="144">
        <v>352724000</v>
      </c>
      <c r="E31" s="144"/>
      <c r="F31" s="144">
        <v>639729000</v>
      </c>
      <c r="G31" s="144">
        <v>639729000</v>
      </c>
      <c r="H31" s="144">
        <v>992453000</v>
      </c>
    </row>
    <row r="32" spans="1:8" x14ac:dyDescent="0.3">
      <c r="A32" s="193" t="s">
        <v>494</v>
      </c>
      <c r="B32" s="144">
        <v>12000000</v>
      </c>
      <c r="C32" s="144"/>
      <c r="D32" s="144">
        <v>12000000</v>
      </c>
      <c r="E32" s="144"/>
      <c r="F32" s="144">
        <v>279231500</v>
      </c>
      <c r="G32" s="144">
        <v>279231500</v>
      </c>
      <c r="H32" s="144">
        <v>291231500</v>
      </c>
    </row>
    <row r="33" spans="1:8" x14ac:dyDescent="0.3">
      <c r="A33" s="193" t="s">
        <v>135</v>
      </c>
      <c r="B33" s="144">
        <v>4241231644</v>
      </c>
      <c r="C33" s="144">
        <v>3273092592</v>
      </c>
      <c r="D33" s="144">
        <v>7514324236</v>
      </c>
      <c r="E33" s="144"/>
      <c r="F33" s="144">
        <v>8947657946</v>
      </c>
      <c r="G33" s="144">
        <v>8947657946</v>
      </c>
      <c r="H33" s="144">
        <v>16461982182</v>
      </c>
    </row>
    <row r="34" spans="1:8" x14ac:dyDescent="0.3">
      <c r="A34" s="193" t="s">
        <v>492</v>
      </c>
      <c r="B34" s="144">
        <v>5470223386</v>
      </c>
      <c r="C34" s="144">
        <v>6115641135</v>
      </c>
      <c r="D34" s="144">
        <v>11585864521</v>
      </c>
      <c r="E34" s="144"/>
      <c r="F34" s="144">
        <v>6641084746</v>
      </c>
      <c r="G34" s="144">
        <v>6641084746</v>
      </c>
      <c r="H34" s="144">
        <v>18226949267</v>
      </c>
    </row>
    <row r="35" spans="1:8" x14ac:dyDescent="0.3">
      <c r="A35" s="138" t="s">
        <v>60</v>
      </c>
      <c r="B35" s="144">
        <v>944405125</v>
      </c>
      <c r="C35" s="144">
        <v>513414811</v>
      </c>
      <c r="D35" s="144">
        <v>1457819936</v>
      </c>
      <c r="E35" s="144"/>
      <c r="F35" s="144">
        <v>943614004</v>
      </c>
      <c r="G35" s="144">
        <v>943614004</v>
      </c>
      <c r="H35" s="144">
        <v>2401433940</v>
      </c>
    </row>
    <row r="36" spans="1:8" x14ac:dyDescent="0.3">
      <c r="A36" s="193" t="s">
        <v>139</v>
      </c>
      <c r="B36" s="144"/>
      <c r="C36" s="144"/>
      <c r="D36" s="144"/>
      <c r="E36" s="144"/>
      <c r="F36" s="144">
        <v>195522967</v>
      </c>
      <c r="G36" s="144">
        <v>195522967</v>
      </c>
      <c r="H36" s="144">
        <v>195522967</v>
      </c>
    </row>
    <row r="37" spans="1:8" x14ac:dyDescent="0.3">
      <c r="A37" s="193" t="s">
        <v>134</v>
      </c>
      <c r="B37" s="144">
        <v>944405125</v>
      </c>
      <c r="C37" s="144">
        <v>513414811</v>
      </c>
      <c r="D37" s="144">
        <v>1457819936</v>
      </c>
      <c r="E37" s="144"/>
      <c r="F37" s="144">
        <v>748091037</v>
      </c>
      <c r="G37" s="144">
        <v>748091037</v>
      </c>
      <c r="H37" s="144">
        <v>2205910973</v>
      </c>
    </row>
    <row r="38" spans="1:8" x14ac:dyDescent="0.3">
      <c r="A38" s="138" t="s">
        <v>24</v>
      </c>
      <c r="B38" s="144">
        <v>3401079925</v>
      </c>
      <c r="C38" s="144">
        <v>2536041623</v>
      </c>
      <c r="D38" s="144">
        <v>5937121548</v>
      </c>
      <c r="E38" s="144"/>
      <c r="F38" s="144">
        <v>3895888349</v>
      </c>
      <c r="G38" s="144">
        <v>3895888349</v>
      </c>
      <c r="H38" s="144">
        <v>9833009897</v>
      </c>
    </row>
    <row r="39" spans="1:8" x14ac:dyDescent="0.3">
      <c r="A39" s="193" t="s">
        <v>239</v>
      </c>
      <c r="B39" s="144">
        <v>547329070</v>
      </c>
      <c r="C39" s="144">
        <v>822112661</v>
      </c>
      <c r="D39" s="144">
        <v>1369441731</v>
      </c>
      <c r="E39" s="144"/>
      <c r="F39" s="144">
        <v>1742377393</v>
      </c>
      <c r="G39" s="144">
        <v>1742377393</v>
      </c>
      <c r="H39" s="144">
        <v>3111819124</v>
      </c>
    </row>
    <row r="40" spans="1:8" x14ac:dyDescent="0.3">
      <c r="A40" s="193" t="s">
        <v>126</v>
      </c>
      <c r="B40" s="144">
        <v>2596805355</v>
      </c>
      <c r="C40" s="144">
        <v>1460155462</v>
      </c>
      <c r="D40" s="144">
        <v>4056960817</v>
      </c>
      <c r="E40" s="144"/>
      <c r="F40" s="144">
        <v>1931829955</v>
      </c>
      <c r="G40" s="144">
        <v>1931829955</v>
      </c>
      <c r="H40" s="144">
        <v>5988790772</v>
      </c>
    </row>
    <row r="41" spans="1:8" x14ac:dyDescent="0.3">
      <c r="A41" s="193" t="s">
        <v>137</v>
      </c>
      <c r="B41" s="144">
        <v>256945500</v>
      </c>
      <c r="C41" s="144">
        <v>253773500</v>
      </c>
      <c r="D41" s="144">
        <v>510719000</v>
      </c>
      <c r="E41" s="144"/>
      <c r="F41" s="144">
        <v>221681001</v>
      </c>
      <c r="G41" s="144">
        <v>221681001</v>
      </c>
      <c r="H41" s="144">
        <v>732400001</v>
      </c>
    </row>
    <row r="42" spans="1:8" x14ac:dyDescent="0.3">
      <c r="A42" s="138" t="s">
        <v>201</v>
      </c>
      <c r="B42" s="144"/>
      <c r="C42" s="144"/>
      <c r="D42" s="144"/>
      <c r="E42" s="144"/>
      <c r="F42" s="144">
        <v>202819000</v>
      </c>
      <c r="G42" s="144">
        <v>202819000</v>
      </c>
      <c r="H42" s="144">
        <v>202819000</v>
      </c>
    </row>
    <row r="43" spans="1:8" x14ac:dyDescent="0.3">
      <c r="A43" s="193" t="s">
        <v>255</v>
      </c>
      <c r="B43" s="144"/>
      <c r="C43" s="144"/>
      <c r="D43" s="144"/>
      <c r="E43" s="144"/>
      <c r="F43" s="144">
        <v>130890000</v>
      </c>
      <c r="G43" s="144">
        <v>130890000</v>
      </c>
      <c r="H43" s="144">
        <v>130890000</v>
      </c>
    </row>
    <row r="44" spans="1:8" x14ac:dyDescent="0.3">
      <c r="A44" s="193" t="s">
        <v>499</v>
      </c>
      <c r="B44" s="144"/>
      <c r="C44" s="144"/>
      <c r="D44" s="144"/>
      <c r="E44" s="144"/>
      <c r="F44" s="144">
        <v>71929000</v>
      </c>
      <c r="G44" s="144">
        <v>71929000</v>
      </c>
      <c r="H44" s="144">
        <v>71929000</v>
      </c>
    </row>
    <row r="45" spans="1:8" x14ac:dyDescent="0.3">
      <c r="A45" s="138" t="s">
        <v>39</v>
      </c>
      <c r="B45" s="144">
        <v>124211334</v>
      </c>
      <c r="C45" s="144">
        <v>330018145</v>
      </c>
      <c r="D45" s="144">
        <v>454229479</v>
      </c>
      <c r="E45" s="144"/>
      <c r="F45" s="144">
        <v>700695467</v>
      </c>
      <c r="G45" s="144">
        <v>700695467</v>
      </c>
      <c r="H45" s="144">
        <v>1154924946</v>
      </c>
    </row>
    <row r="46" spans="1:8" x14ac:dyDescent="0.3">
      <c r="A46" s="193" t="s">
        <v>1091</v>
      </c>
      <c r="B46" s="144">
        <v>94211334</v>
      </c>
      <c r="C46" s="144">
        <v>197746500</v>
      </c>
      <c r="D46" s="144">
        <v>291957834</v>
      </c>
      <c r="E46" s="144"/>
      <c r="F46" s="144"/>
      <c r="G46" s="144"/>
      <c r="H46" s="144">
        <v>291957834</v>
      </c>
    </row>
    <row r="47" spans="1:8" x14ac:dyDescent="0.3">
      <c r="A47" s="193" t="s">
        <v>252</v>
      </c>
      <c r="B47" s="144">
        <v>30000000</v>
      </c>
      <c r="C47" s="144">
        <v>132271645</v>
      </c>
      <c r="D47" s="144">
        <v>162271645</v>
      </c>
      <c r="E47" s="144"/>
      <c r="F47" s="144">
        <v>700695467</v>
      </c>
      <c r="G47" s="144">
        <v>700695467</v>
      </c>
      <c r="H47" s="144">
        <v>862967112</v>
      </c>
    </row>
    <row r="48" spans="1:8" x14ac:dyDescent="0.3">
      <c r="A48" s="137" t="s">
        <v>81</v>
      </c>
      <c r="B48" s="144"/>
      <c r="C48" s="144"/>
      <c r="D48" s="144"/>
      <c r="E48" s="144">
        <v>4500000000</v>
      </c>
      <c r="F48" s="144">
        <v>20385811428</v>
      </c>
      <c r="G48" s="144">
        <v>24885811428</v>
      </c>
      <c r="H48" s="144">
        <v>24885811428</v>
      </c>
    </row>
    <row r="49" spans="1:8" x14ac:dyDescent="0.3">
      <c r="A49" s="138" t="s">
        <v>149</v>
      </c>
      <c r="B49" s="144"/>
      <c r="C49" s="144"/>
      <c r="D49" s="144"/>
      <c r="E49" s="144"/>
      <c r="F49" s="144">
        <v>3764697167</v>
      </c>
      <c r="G49" s="144">
        <v>3764697167</v>
      </c>
      <c r="H49" s="144">
        <v>3764697167</v>
      </c>
    </row>
    <row r="50" spans="1:8" x14ac:dyDescent="0.3">
      <c r="A50" s="193" t="s">
        <v>248</v>
      </c>
      <c r="B50" s="144"/>
      <c r="C50" s="144"/>
      <c r="D50" s="144"/>
      <c r="E50" s="144"/>
      <c r="F50" s="144">
        <v>75283467</v>
      </c>
      <c r="G50" s="144">
        <v>75283467</v>
      </c>
      <c r="H50" s="144">
        <v>75283467</v>
      </c>
    </row>
    <row r="51" spans="1:8" x14ac:dyDescent="0.3">
      <c r="A51" s="193" t="s">
        <v>249</v>
      </c>
      <c r="B51" s="144"/>
      <c r="C51" s="144"/>
      <c r="D51" s="144"/>
      <c r="E51" s="144"/>
      <c r="F51" s="144">
        <v>477474867</v>
      </c>
      <c r="G51" s="144">
        <v>477474867</v>
      </c>
      <c r="H51" s="144">
        <v>477474867</v>
      </c>
    </row>
    <row r="52" spans="1:8" x14ac:dyDescent="0.3">
      <c r="A52" s="193" t="s">
        <v>1255</v>
      </c>
      <c r="B52" s="144"/>
      <c r="C52" s="144"/>
      <c r="D52" s="144"/>
      <c r="E52" s="144"/>
      <c r="F52" s="144">
        <v>1747276000</v>
      </c>
      <c r="G52" s="144">
        <v>1747276000</v>
      </c>
      <c r="H52" s="144">
        <v>1747276000</v>
      </c>
    </row>
    <row r="53" spans="1:8" x14ac:dyDescent="0.3">
      <c r="A53" s="193" t="s">
        <v>250</v>
      </c>
      <c r="B53" s="144"/>
      <c r="C53" s="144"/>
      <c r="D53" s="144"/>
      <c r="E53" s="144"/>
      <c r="F53" s="144">
        <v>765422833</v>
      </c>
      <c r="G53" s="144">
        <v>765422833</v>
      </c>
      <c r="H53" s="144">
        <v>765422833</v>
      </c>
    </row>
    <row r="54" spans="1:8" x14ac:dyDescent="0.3">
      <c r="A54" s="193" t="s">
        <v>266</v>
      </c>
      <c r="B54" s="144"/>
      <c r="C54" s="144"/>
      <c r="D54" s="144"/>
      <c r="E54" s="144"/>
      <c r="F54" s="144">
        <v>699240000</v>
      </c>
      <c r="G54" s="144">
        <v>699240000</v>
      </c>
      <c r="H54" s="144">
        <v>699240000</v>
      </c>
    </row>
    <row r="55" spans="1:8" x14ac:dyDescent="0.3">
      <c r="A55" s="138" t="s">
        <v>79</v>
      </c>
      <c r="B55" s="144"/>
      <c r="C55" s="144"/>
      <c r="D55" s="144"/>
      <c r="E55" s="144"/>
      <c r="F55" s="144">
        <v>9253591700</v>
      </c>
      <c r="G55" s="144">
        <v>9253591700</v>
      </c>
      <c r="H55" s="144">
        <v>9253591700</v>
      </c>
    </row>
    <row r="56" spans="1:8" x14ac:dyDescent="0.3">
      <c r="A56" s="193" t="s">
        <v>267</v>
      </c>
      <c r="B56" s="144"/>
      <c r="C56" s="144"/>
      <c r="D56" s="144"/>
      <c r="E56" s="144"/>
      <c r="F56" s="144">
        <v>527340000</v>
      </c>
      <c r="G56" s="144">
        <v>527340000</v>
      </c>
      <c r="H56" s="144">
        <v>527340000</v>
      </c>
    </row>
    <row r="57" spans="1:8" x14ac:dyDescent="0.3">
      <c r="A57" s="193" t="s">
        <v>359</v>
      </c>
      <c r="B57" s="144"/>
      <c r="C57" s="144"/>
      <c r="D57" s="144"/>
      <c r="E57" s="144"/>
      <c r="F57" s="144">
        <v>150000000</v>
      </c>
      <c r="G57" s="144">
        <v>150000000</v>
      </c>
      <c r="H57" s="144">
        <v>150000000</v>
      </c>
    </row>
    <row r="58" spans="1:8" x14ac:dyDescent="0.3">
      <c r="A58" s="193" t="s">
        <v>104</v>
      </c>
      <c r="B58" s="144"/>
      <c r="C58" s="144"/>
      <c r="D58" s="144"/>
      <c r="E58" s="144"/>
      <c r="F58" s="144">
        <v>6969264900</v>
      </c>
      <c r="G58" s="144">
        <v>6969264900</v>
      </c>
      <c r="H58" s="144">
        <v>6969264900</v>
      </c>
    </row>
    <row r="59" spans="1:8" x14ac:dyDescent="0.3">
      <c r="A59" s="193" t="s">
        <v>251</v>
      </c>
      <c r="B59" s="144"/>
      <c r="C59" s="144"/>
      <c r="D59" s="144"/>
      <c r="E59" s="144"/>
      <c r="F59" s="144">
        <v>140886800</v>
      </c>
      <c r="G59" s="144">
        <v>140886800</v>
      </c>
      <c r="H59" s="144">
        <v>140886800</v>
      </c>
    </row>
    <row r="60" spans="1:8" x14ac:dyDescent="0.3">
      <c r="A60" s="193" t="s">
        <v>272</v>
      </c>
      <c r="B60" s="144"/>
      <c r="C60" s="144"/>
      <c r="D60" s="144"/>
      <c r="E60" s="144"/>
      <c r="F60" s="144">
        <v>1466100000</v>
      </c>
      <c r="G60" s="144">
        <v>1466100000</v>
      </c>
      <c r="H60" s="144">
        <v>1466100000</v>
      </c>
    </row>
    <row r="61" spans="1:8" x14ac:dyDescent="0.3">
      <c r="A61" s="138" t="s">
        <v>108</v>
      </c>
      <c r="B61" s="144"/>
      <c r="C61" s="144"/>
      <c r="D61" s="144"/>
      <c r="E61" s="144"/>
      <c r="F61" s="144">
        <v>1107308333</v>
      </c>
      <c r="G61" s="144">
        <v>1107308333</v>
      </c>
      <c r="H61" s="144">
        <v>1107308333</v>
      </c>
    </row>
    <row r="62" spans="1:8" x14ac:dyDescent="0.3">
      <c r="A62" s="193" t="s">
        <v>107</v>
      </c>
      <c r="B62" s="144"/>
      <c r="C62" s="144"/>
      <c r="D62" s="144"/>
      <c r="E62" s="144"/>
      <c r="F62" s="144">
        <v>1107308333</v>
      </c>
      <c r="G62" s="144">
        <v>1107308333</v>
      </c>
      <c r="H62" s="144">
        <v>1107308333</v>
      </c>
    </row>
    <row r="63" spans="1:8" x14ac:dyDescent="0.3">
      <c r="A63" s="138" t="s">
        <v>117</v>
      </c>
      <c r="B63" s="144"/>
      <c r="C63" s="144"/>
      <c r="D63" s="144"/>
      <c r="E63" s="144">
        <v>4500000000</v>
      </c>
      <c r="F63" s="144">
        <v>6160214228</v>
      </c>
      <c r="G63" s="144">
        <v>10660214228</v>
      </c>
      <c r="H63" s="144">
        <v>10660214228</v>
      </c>
    </row>
    <row r="64" spans="1:8" x14ac:dyDescent="0.3">
      <c r="A64" s="193" t="s">
        <v>270</v>
      </c>
      <c r="B64" s="144"/>
      <c r="C64" s="144"/>
      <c r="D64" s="144"/>
      <c r="E64" s="144">
        <v>4500000000</v>
      </c>
      <c r="F64" s="144">
        <v>6160214228</v>
      </c>
      <c r="G64" s="144">
        <v>10660214228</v>
      </c>
      <c r="H64" s="144">
        <v>10660214228</v>
      </c>
    </row>
    <row r="65" spans="1:8" x14ac:dyDescent="0.3">
      <c r="A65" s="138" t="s">
        <v>335</v>
      </c>
      <c r="B65" s="144"/>
      <c r="C65" s="144"/>
      <c r="D65" s="144"/>
      <c r="E65" s="144"/>
      <c r="F65" s="144">
        <v>100000000</v>
      </c>
      <c r="G65" s="144">
        <v>100000000</v>
      </c>
      <c r="H65" s="144">
        <v>100000000</v>
      </c>
    </row>
    <row r="66" spans="1:8" x14ac:dyDescent="0.3">
      <c r="A66" s="193" t="s">
        <v>331</v>
      </c>
      <c r="B66" s="144"/>
      <c r="C66" s="144"/>
      <c r="D66" s="144"/>
      <c r="E66" s="144"/>
      <c r="F66" s="144">
        <v>100000000</v>
      </c>
      <c r="G66" s="144">
        <v>100000000</v>
      </c>
      <c r="H66" s="144">
        <v>100000000</v>
      </c>
    </row>
    <row r="67" spans="1:8" x14ac:dyDescent="0.3">
      <c r="A67" s="137" t="s">
        <v>4</v>
      </c>
      <c r="B67" s="144">
        <v>8343000000</v>
      </c>
      <c r="C67" s="144">
        <v>1886901536</v>
      </c>
      <c r="D67" s="144">
        <v>10229901536</v>
      </c>
      <c r="E67" s="144"/>
      <c r="F67" s="144">
        <v>4615375736</v>
      </c>
      <c r="G67" s="144">
        <v>4615375736</v>
      </c>
      <c r="H67" s="144">
        <v>14845277272</v>
      </c>
    </row>
    <row r="68" spans="1:8" x14ac:dyDescent="0.3">
      <c r="A68" s="138" t="s">
        <v>12</v>
      </c>
      <c r="B68" s="144">
        <v>6165000000</v>
      </c>
      <c r="C68" s="144">
        <v>1589901536</v>
      </c>
      <c r="D68" s="144">
        <v>7754901536</v>
      </c>
      <c r="E68" s="144"/>
      <c r="F68" s="144">
        <v>2975802095</v>
      </c>
      <c r="G68" s="144">
        <v>2975802095</v>
      </c>
      <c r="H68" s="144">
        <v>10730703631</v>
      </c>
    </row>
    <row r="69" spans="1:8" x14ac:dyDescent="0.3">
      <c r="A69" s="193" t="s">
        <v>818</v>
      </c>
      <c r="B69" s="144">
        <v>4231000000</v>
      </c>
      <c r="C69" s="144"/>
      <c r="D69" s="144">
        <v>4231000000</v>
      </c>
      <c r="E69" s="144"/>
      <c r="F69" s="144">
        <v>749718494</v>
      </c>
      <c r="G69" s="144">
        <v>749718494</v>
      </c>
      <c r="H69" s="144">
        <v>4980718494</v>
      </c>
    </row>
    <row r="70" spans="1:8" x14ac:dyDescent="0.3">
      <c r="A70" s="193" t="s">
        <v>662</v>
      </c>
      <c r="B70" s="144">
        <v>1885000000</v>
      </c>
      <c r="C70" s="144">
        <v>1564901536</v>
      </c>
      <c r="D70" s="144">
        <v>3449901536</v>
      </c>
      <c r="E70" s="144"/>
      <c r="F70" s="144">
        <v>1926083601</v>
      </c>
      <c r="G70" s="144">
        <v>1926083601</v>
      </c>
      <c r="H70" s="144">
        <v>5375985137</v>
      </c>
    </row>
    <row r="71" spans="1:8" x14ac:dyDescent="0.3">
      <c r="A71" s="193" t="s">
        <v>399</v>
      </c>
      <c r="B71" s="144">
        <v>49000000</v>
      </c>
      <c r="C71" s="144">
        <v>25000000</v>
      </c>
      <c r="D71" s="144">
        <v>74000000</v>
      </c>
      <c r="E71" s="144"/>
      <c r="F71" s="144"/>
      <c r="G71" s="144"/>
      <c r="H71" s="144">
        <v>74000000</v>
      </c>
    </row>
    <row r="72" spans="1:8" x14ac:dyDescent="0.3">
      <c r="A72" s="193" t="s">
        <v>1466</v>
      </c>
      <c r="B72" s="144"/>
      <c r="C72" s="144"/>
      <c r="D72" s="144"/>
      <c r="E72" s="144"/>
      <c r="F72" s="144">
        <v>300000000</v>
      </c>
      <c r="G72" s="144">
        <v>300000000</v>
      </c>
      <c r="H72" s="144">
        <v>300000000</v>
      </c>
    </row>
    <row r="73" spans="1:8" x14ac:dyDescent="0.3">
      <c r="A73" s="138" t="s">
        <v>3</v>
      </c>
      <c r="B73" s="144">
        <v>2178000000</v>
      </c>
      <c r="C73" s="144">
        <v>297000000</v>
      </c>
      <c r="D73" s="144">
        <v>2475000000</v>
      </c>
      <c r="E73" s="144"/>
      <c r="F73" s="144">
        <v>1639573641</v>
      </c>
      <c r="G73" s="144">
        <v>1639573641</v>
      </c>
      <c r="H73" s="144">
        <v>4114573641</v>
      </c>
    </row>
    <row r="74" spans="1:8" x14ac:dyDescent="0.3">
      <c r="A74" s="193" t="s">
        <v>245</v>
      </c>
      <c r="B74" s="144">
        <v>7000000</v>
      </c>
      <c r="C74" s="144"/>
      <c r="D74" s="144">
        <v>7000000</v>
      </c>
      <c r="E74" s="144"/>
      <c r="F74" s="144">
        <v>749718494</v>
      </c>
      <c r="G74" s="144">
        <v>749718494</v>
      </c>
      <c r="H74" s="144">
        <v>756718494</v>
      </c>
    </row>
    <row r="75" spans="1:8" x14ac:dyDescent="0.3">
      <c r="A75" s="193" t="s">
        <v>244</v>
      </c>
      <c r="B75" s="144">
        <v>2171000000</v>
      </c>
      <c r="C75" s="144">
        <v>297000000</v>
      </c>
      <c r="D75" s="144">
        <v>2468000000</v>
      </c>
      <c r="E75" s="144"/>
      <c r="F75" s="144">
        <v>889855147</v>
      </c>
      <c r="G75" s="144">
        <v>889855147</v>
      </c>
      <c r="H75" s="144">
        <v>3357855147</v>
      </c>
    </row>
    <row r="76" spans="1:8" x14ac:dyDescent="0.3">
      <c r="A76" s="192" t="s">
        <v>451</v>
      </c>
      <c r="B76" s="144">
        <v>49155845330</v>
      </c>
      <c r="C76" s="144">
        <v>28925866972</v>
      </c>
      <c r="D76" s="144">
        <v>78081712302</v>
      </c>
      <c r="E76" s="144">
        <v>4500000000</v>
      </c>
      <c r="F76" s="144">
        <v>67899155271</v>
      </c>
      <c r="G76" s="144">
        <v>72399155271</v>
      </c>
      <c r="H76" s="144">
        <v>150480867573</v>
      </c>
    </row>
    <row r="77" spans="1:8" x14ac:dyDescent="0.3">
      <c r="A77"/>
    </row>
    <row r="78" spans="1:8" x14ac:dyDescent="0.3">
      <c r="A78"/>
    </row>
    <row r="79" spans="1:8" x14ac:dyDescent="0.3">
      <c r="A79"/>
    </row>
    <row r="80" spans="1:8" x14ac:dyDescent="0.3">
      <c r="A80"/>
    </row>
    <row r="81" spans="1:1" x14ac:dyDescent="0.3">
      <c r="A81"/>
    </row>
    <row r="82" spans="1:1" x14ac:dyDescent="0.3">
      <c r="A82"/>
    </row>
    <row r="83" spans="1:1" x14ac:dyDescent="0.3">
      <c r="A83"/>
    </row>
    <row r="84" spans="1:1" x14ac:dyDescent="0.3">
      <c r="A84"/>
    </row>
    <row r="85" spans="1:1" x14ac:dyDescent="0.3">
      <c r="A85"/>
    </row>
    <row r="86" spans="1:1" x14ac:dyDescent="0.3">
      <c r="A86"/>
    </row>
    <row r="87" spans="1:1" x14ac:dyDescent="0.3">
      <c r="A87"/>
    </row>
    <row r="88" spans="1:1" x14ac:dyDescent="0.3">
      <c r="A88"/>
    </row>
    <row r="89" spans="1:1" x14ac:dyDescent="0.3">
      <c r="A89"/>
    </row>
    <row r="90" spans="1:1" x14ac:dyDescent="0.3">
      <c r="A90"/>
    </row>
    <row r="91" spans="1:1" x14ac:dyDescent="0.3">
      <c r="A91"/>
    </row>
    <row r="92" spans="1:1" x14ac:dyDescent="0.3">
      <c r="A92"/>
    </row>
    <row r="93" spans="1:1" x14ac:dyDescent="0.3">
      <c r="A93"/>
    </row>
    <row r="94" spans="1:1" x14ac:dyDescent="0.3">
      <c r="A94"/>
    </row>
    <row r="95" spans="1:1" x14ac:dyDescent="0.3">
      <c r="A95"/>
    </row>
    <row r="96" spans="1:1" x14ac:dyDescent="0.3">
      <c r="A96"/>
    </row>
    <row r="97" spans="1:1" x14ac:dyDescent="0.3">
      <c r="A97"/>
    </row>
    <row r="98" spans="1:1" x14ac:dyDescent="0.3">
      <c r="A98"/>
    </row>
    <row r="99" spans="1:1" x14ac:dyDescent="0.3">
      <c r="A99"/>
    </row>
    <row r="100" spans="1:1" x14ac:dyDescent="0.3">
      <c r="A100"/>
    </row>
    <row r="101" spans="1:1" x14ac:dyDescent="0.3">
      <c r="A101"/>
    </row>
    <row r="102" spans="1:1" x14ac:dyDescent="0.3">
      <c r="A102"/>
    </row>
    <row r="103" spans="1:1" x14ac:dyDescent="0.3">
      <c r="A103"/>
    </row>
    <row r="104" spans="1:1" x14ac:dyDescent="0.3">
      <c r="A104"/>
    </row>
    <row r="105" spans="1:1" x14ac:dyDescent="0.3">
      <c r="A105"/>
    </row>
    <row r="106" spans="1:1" x14ac:dyDescent="0.3">
      <c r="A10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94456-01AB-834D-B48D-57C7CE0F338E}">
  <dimension ref="A3:D113"/>
  <sheetViews>
    <sheetView topLeftCell="A17" workbookViewId="0">
      <selection activeCell="A3" sqref="A3:D35"/>
    </sheetView>
  </sheetViews>
  <sheetFormatPr baseColWidth="10" defaultRowHeight="14.4" x14ac:dyDescent="0.3"/>
  <cols>
    <col min="1" max="1" width="65.6640625" style="66" bestFit="1" customWidth="1"/>
    <col min="2" max="2" width="21.33203125" bestFit="1" customWidth="1"/>
    <col min="3" max="3" width="15" bestFit="1" customWidth="1"/>
    <col min="4" max="4" width="16.109375" bestFit="1" customWidth="1"/>
    <col min="5" max="5" width="16.33203125" bestFit="1" customWidth="1"/>
    <col min="6" max="6" width="15.109375" bestFit="1" customWidth="1"/>
    <col min="7" max="7" width="16.33203125" bestFit="1" customWidth="1"/>
    <col min="8" max="10" width="16" bestFit="1" customWidth="1"/>
    <col min="11" max="11" width="13.6640625" bestFit="1" customWidth="1"/>
    <col min="12" max="12" width="16" bestFit="1" customWidth="1"/>
  </cols>
  <sheetData>
    <row r="3" spans="1:4" x14ac:dyDescent="0.3">
      <c r="A3" s="191" t="s">
        <v>453</v>
      </c>
      <c r="B3" s="136" t="s">
        <v>497</v>
      </c>
    </row>
    <row r="4" spans="1:4" x14ac:dyDescent="0.3">
      <c r="A4" s="136" t="s">
        <v>452</v>
      </c>
      <c r="B4" t="s">
        <v>467</v>
      </c>
      <c r="C4" t="s">
        <v>466</v>
      </c>
      <c r="D4" t="s">
        <v>451</v>
      </c>
    </row>
    <row r="5" spans="1:4" x14ac:dyDescent="0.3">
      <c r="A5" s="137" t="s">
        <v>464</v>
      </c>
      <c r="B5" s="144">
        <v>5743181536</v>
      </c>
      <c r="C5" s="144">
        <v>41987983105</v>
      </c>
      <c r="D5" s="144">
        <v>47731164641</v>
      </c>
    </row>
    <row r="6" spans="1:4" x14ac:dyDescent="0.3">
      <c r="A6" s="138" t="s">
        <v>491</v>
      </c>
      <c r="B6" s="144"/>
      <c r="C6" s="144">
        <v>9813600000</v>
      </c>
      <c r="D6" s="144">
        <v>9813600000</v>
      </c>
    </row>
    <row r="7" spans="1:4" x14ac:dyDescent="0.3">
      <c r="A7" s="193" t="s">
        <v>203</v>
      </c>
      <c r="B7" s="144"/>
      <c r="C7" s="144">
        <v>1931094293</v>
      </c>
      <c r="D7" s="144">
        <v>1931094293</v>
      </c>
    </row>
    <row r="8" spans="1:4" x14ac:dyDescent="0.3">
      <c r="A8" s="193" t="s">
        <v>198</v>
      </c>
      <c r="B8" s="144"/>
      <c r="C8" s="144">
        <v>1657657090</v>
      </c>
      <c r="D8" s="144">
        <v>1657657090</v>
      </c>
    </row>
    <row r="9" spans="1:4" x14ac:dyDescent="0.3">
      <c r="A9" s="193" t="s">
        <v>195</v>
      </c>
      <c r="B9" s="144"/>
      <c r="C9" s="144">
        <v>3338375801</v>
      </c>
      <c r="D9" s="144">
        <v>3338375801</v>
      </c>
    </row>
    <row r="10" spans="1:4" x14ac:dyDescent="0.3">
      <c r="A10" s="193" t="s">
        <v>194</v>
      </c>
      <c r="B10" s="144"/>
      <c r="C10" s="144">
        <v>1552751500</v>
      </c>
      <c r="D10" s="144">
        <v>1552751500</v>
      </c>
    </row>
    <row r="11" spans="1:4" x14ac:dyDescent="0.3">
      <c r="A11" s="193" t="s">
        <v>193</v>
      </c>
      <c r="B11" s="144"/>
      <c r="C11" s="144">
        <v>1333721316</v>
      </c>
      <c r="D11" s="144">
        <v>1333721316</v>
      </c>
    </row>
    <row r="12" spans="1:4" x14ac:dyDescent="0.3">
      <c r="A12" s="138" t="s">
        <v>457</v>
      </c>
      <c r="B12" s="144">
        <v>250000000</v>
      </c>
      <c r="C12" s="144">
        <v>2250000000</v>
      </c>
      <c r="D12" s="144">
        <v>2500000000</v>
      </c>
    </row>
    <row r="13" spans="1:4" x14ac:dyDescent="0.3">
      <c r="A13" s="193" t="s">
        <v>204</v>
      </c>
      <c r="B13" s="144">
        <v>250000000</v>
      </c>
      <c r="C13" s="144">
        <v>2250000000</v>
      </c>
      <c r="D13" s="144">
        <v>2500000000</v>
      </c>
    </row>
    <row r="14" spans="1:4" x14ac:dyDescent="0.3">
      <c r="A14" s="138" t="s">
        <v>10</v>
      </c>
      <c r="B14" s="144">
        <v>5493181536</v>
      </c>
      <c r="C14" s="144">
        <v>10818602876</v>
      </c>
      <c r="D14" s="144">
        <v>16311784412</v>
      </c>
    </row>
    <row r="15" spans="1:4" x14ac:dyDescent="0.3">
      <c r="A15" s="193" t="s">
        <v>1252</v>
      </c>
      <c r="B15" s="144">
        <v>1523280000</v>
      </c>
      <c r="C15" s="144"/>
      <c r="D15" s="144">
        <v>1523280000</v>
      </c>
    </row>
    <row r="16" spans="1:4" x14ac:dyDescent="0.3">
      <c r="A16" s="193" t="s">
        <v>9</v>
      </c>
      <c r="B16" s="144">
        <v>3969901536</v>
      </c>
      <c r="C16" s="144">
        <v>4615375736</v>
      </c>
      <c r="D16" s="144">
        <v>8585277272</v>
      </c>
    </row>
    <row r="17" spans="1:4" x14ac:dyDescent="0.3">
      <c r="A17" s="193" t="s">
        <v>1489</v>
      </c>
      <c r="B17" s="144"/>
      <c r="C17" s="144">
        <v>6203227140</v>
      </c>
      <c r="D17" s="144">
        <v>6203227140</v>
      </c>
    </row>
    <row r="18" spans="1:4" x14ac:dyDescent="0.3">
      <c r="A18" s="138" t="s">
        <v>1253</v>
      </c>
      <c r="B18" s="144">
        <v>0</v>
      </c>
      <c r="C18" s="144">
        <v>19105780229</v>
      </c>
      <c r="D18" s="144">
        <v>19105780229</v>
      </c>
    </row>
    <row r="19" spans="1:4" x14ac:dyDescent="0.3">
      <c r="A19" s="193" t="s">
        <v>105</v>
      </c>
      <c r="B19" s="144"/>
      <c r="C19" s="144">
        <v>201782833</v>
      </c>
      <c r="D19" s="144">
        <v>201782833</v>
      </c>
    </row>
    <row r="20" spans="1:4" x14ac:dyDescent="0.3">
      <c r="A20" s="193" t="s">
        <v>101</v>
      </c>
      <c r="B20" s="144"/>
      <c r="C20" s="144">
        <v>1466100000</v>
      </c>
      <c r="D20" s="144">
        <v>1466100000</v>
      </c>
    </row>
    <row r="21" spans="1:4" x14ac:dyDescent="0.3">
      <c r="A21" s="193" t="s">
        <v>122</v>
      </c>
      <c r="B21" s="144"/>
      <c r="C21" s="144">
        <v>527340000</v>
      </c>
      <c r="D21" s="144">
        <v>527340000</v>
      </c>
    </row>
    <row r="22" spans="1:4" x14ac:dyDescent="0.3">
      <c r="A22" s="193" t="s">
        <v>1471</v>
      </c>
      <c r="B22" s="144"/>
      <c r="C22" s="144">
        <v>832560000</v>
      </c>
      <c r="D22" s="144">
        <v>832560000</v>
      </c>
    </row>
    <row r="23" spans="1:4" x14ac:dyDescent="0.3">
      <c r="A23" s="193" t="s">
        <v>115</v>
      </c>
      <c r="B23" s="144">
        <v>0</v>
      </c>
      <c r="C23" s="144">
        <v>10660214228</v>
      </c>
      <c r="D23" s="144">
        <v>10660214228</v>
      </c>
    </row>
    <row r="24" spans="1:4" x14ac:dyDescent="0.3">
      <c r="A24" s="193" t="s">
        <v>110</v>
      </c>
      <c r="B24" s="144"/>
      <c r="C24" s="144">
        <v>1191600000</v>
      </c>
      <c r="D24" s="144">
        <v>1191600000</v>
      </c>
    </row>
    <row r="25" spans="1:4" x14ac:dyDescent="0.3">
      <c r="A25" s="193" t="s">
        <v>207</v>
      </c>
      <c r="B25" s="144"/>
      <c r="C25" s="144">
        <v>2336707168</v>
      </c>
      <c r="D25" s="144">
        <v>2336707168</v>
      </c>
    </row>
    <row r="26" spans="1:4" x14ac:dyDescent="0.3">
      <c r="A26" s="193" t="s">
        <v>206</v>
      </c>
      <c r="B26" s="144"/>
      <c r="C26" s="144">
        <v>142200000</v>
      </c>
      <c r="D26" s="144">
        <v>142200000</v>
      </c>
    </row>
    <row r="27" spans="1:4" x14ac:dyDescent="0.3">
      <c r="A27" s="193" t="s">
        <v>106</v>
      </c>
      <c r="B27" s="144"/>
      <c r="C27" s="144">
        <v>1747276000</v>
      </c>
      <c r="D27" s="144">
        <v>1747276000</v>
      </c>
    </row>
    <row r="28" spans="1:4" x14ac:dyDescent="0.3">
      <c r="A28" s="137" t="s">
        <v>663</v>
      </c>
      <c r="B28" s="144">
        <v>72338530766</v>
      </c>
      <c r="C28" s="144">
        <v>30411172166</v>
      </c>
      <c r="D28" s="144">
        <v>102749702932</v>
      </c>
    </row>
    <row r="29" spans="1:4" x14ac:dyDescent="0.3">
      <c r="A29" s="138" t="s">
        <v>125</v>
      </c>
      <c r="B29" s="144">
        <v>7127415885</v>
      </c>
      <c r="C29" s="144">
        <v>4521394774</v>
      </c>
      <c r="D29" s="144">
        <v>11648810659</v>
      </c>
    </row>
    <row r="30" spans="1:4" x14ac:dyDescent="0.3">
      <c r="A30" s="138" t="s">
        <v>152</v>
      </c>
      <c r="B30" s="144">
        <v>20111527835</v>
      </c>
      <c r="C30" s="144">
        <v>4646294498</v>
      </c>
      <c r="D30" s="144">
        <v>24757822333</v>
      </c>
    </row>
    <row r="31" spans="1:4" x14ac:dyDescent="0.3">
      <c r="A31" s="138" t="s">
        <v>178</v>
      </c>
      <c r="B31" s="144">
        <v>12275826612</v>
      </c>
      <c r="C31" s="144">
        <v>4666966577</v>
      </c>
      <c r="D31" s="144">
        <v>16942793189</v>
      </c>
    </row>
    <row r="32" spans="1:4" x14ac:dyDescent="0.3">
      <c r="A32" s="138" t="s">
        <v>84</v>
      </c>
      <c r="B32" s="144">
        <v>18513485040</v>
      </c>
      <c r="C32" s="144">
        <v>7128152954</v>
      </c>
      <c r="D32" s="144">
        <v>25641637994</v>
      </c>
    </row>
    <row r="33" spans="1:4" x14ac:dyDescent="0.3">
      <c r="A33" s="138" t="s">
        <v>164</v>
      </c>
      <c r="B33" s="144">
        <v>6344752009</v>
      </c>
      <c r="C33" s="144">
        <v>4388327161</v>
      </c>
      <c r="D33" s="144">
        <v>10733079170</v>
      </c>
    </row>
    <row r="34" spans="1:4" x14ac:dyDescent="0.3">
      <c r="A34" s="138" t="s">
        <v>22</v>
      </c>
      <c r="B34" s="144">
        <v>7965523385</v>
      </c>
      <c r="C34" s="144">
        <v>5060036202</v>
      </c>
      <c r="D34" s="144">
        <v>13025559587</v>
      </c>
    </row>
    <row r="35" spans="1:4" x14ac:dyDescent="0.3">
      <c r="A35" s="192" t="s">
        <v>451</v>
      </c>
      <c r="B35" s="144">
        <v>78081712302</v>
      </c>
      <c r="C35" s="144">
        <v>72399155271</v>
      </c>
      <c r="D35" s="144">
        <v>150480867573</v>
      </c>
    </row>
    <row r="36" spans="1:4" x14ac:dyDescent="0.3">
      <c r="A36"/>
    </row>
    <row r="37" spans="1:4" x14ac:dyDescent="0.3">
      <c r="A37"/>
    </row>
    <row r="38" spans="1:4" x14ac:dyDescent="0.3">
      <c r="A38"/>
    </row>
    <row r="39" spans="1:4" x14ac:dyDescent="0.3">
      <c r="A39"/>
    </row>
    <row r="40" spans="1:4" x14ac:dyDescent="0.3">
      <c r="A40"/>
    </row>
    <row r="41" spans="1:4" x14ac:dyDescent="0.3">
      <c r="A41"/>
    </row>
    <row r="42" spans="1:4" x14ac:dyDescent="0.3">
      <c r="A42"/>
    </row>
    <row r="43" spans="1:4" x14ac:dyDescent="0.3">
      <c r="A43"/>
    </row>
    <row r="44" spans="1:4" x14ac:dyDescent="0.3">
      <c r="A44"/>
    </row>
    <row r="45" spans="1:4" x14ac:dyDescent="0.3">
      <c r="A45"/>
    </row>
    <row r="46" spans="1:4" x14ac:dyDescent="0.3">
      <c r="A46"/>
    </row>
    <row r="47" spans="1:4" x14ac:dyDescent="0.3">
      <c r="A47"/>
    </row>
    <row r="48" spans="1:4" x14ac:dyDescent="0.3">
      <c r="A48"/>
    </row>
    <row r="49" spans="1:1" x14ac:dyDescent="0.3">
      <c r="A49"/>
    </row>
    <row r="50" spans="1:1" x14ac:dyDescent="0.3">
      <c r="A50"/>
    </row>
    <row r="51" spans="1:1" x14ac:dyDescent="0.3">
      <c r="A51"/>
    </row>
    <row r="52" spans="1:1" x14ac:dyDescent="0.3">
      <c r="A52"/>
    </row>
    <row r="53" spans="1:1" x14ac:dyDescent="0.3">
      <c r="A53"/>
    </row>
    <row r="54" spans="1:1" x14ac:dyDescent="0.3">
      <c r="A54"/>
    </row>
    <row r="55" spans="1:1" x14ac:dyDescent="0.3">
      <c r="A55"/>
    </row>
    <row r="56" spans="1:1" x14ac:dyDescent="0.3">
      <c r="A56"/>
    </row>
    <row r="57" spans="1:1" x14ac:dyDescent="0.3">
      <c r="A57"/>
    </row>
    <row r="58" spans="1:1" x14ac:dyDescent="0.3">
      <c r="A58"/>
    </row>
    <row r="59" spans="1:1" x14ac:dyDescent="0.3">
      <c r="A59"/>
    </row>
    <row r="60" spans="1:1" x14ac:dyDescent="0.3">
      <c r="A60"/>
    </row>
    <row r="61" spans="1:1" x14ac:dyDescent="0.3">
      <c r="A61"/>
    </row>
    <row r="62" spans="1:1" x14ac:dyDescent="0.3">
      <c r="A62"/>
    </row>
    <row r="63" spans="1:1" x14ac:dyDescent="0.3">
      <c r="A63"/>
    </row>
    <row r="64" spans="1:1" x14ac:dyDescent="0.3">
      <c r="A64"/>
    </row>
    <row r="65" spans="1:1" x14ac:dyDescent="0.3">
      <c r="A65"/>
    </row>
    <row r="66" spans="1:1" x14ac:dyDescent="0.3">
      <c r="A66"/>
    </row>
    <row r="67" spans="1:1" x14ac:dyDescent="0.3">
      <c r="A67"/>
    </row>
    <row r="68" spans="1:1" x14ac:dyDescent="0.3">
      <c r="A68"/>
    </row>
    <row r="69" spans="1:1" x14ac:dyDescent="0.3">
      <c r="A69"/>
    </row>
    <row r="70" spans="1:1" x14ac:dyDescent="0.3">
      <c r="A70"/>
    </row>
    <row r="71" spans="1:1" x14ac:dyDescent="0.3">
      <c r="A71"/>
    </row>
    <row r="72" spans="1:1" x14ac:dyDescent="0.3">
      <c r="A72"/>
    </row>
    <row r="73" spans="1:1" x14ac:dyDescent="0.3">
      <c r="A73"/>
    </row>
    <row r="74" spans="1:1" x14ac:dyDescent="0.3">
      <c r="A74"/>
    </row>
    <row r="75" spans="1:1" x14ac:dyDescent="0.3">
      <c r="A75"/>
    </row>
    <row r="76" spans="1:1" x14ac:dyDescent="0.3">
      <c r="A76"/>
    </row>
    <row r="77" spans="1:1" x14ac:dyDescent="0.3">
      <c r="A77"/>
    </row>
    <row r="78" spans="1:1" x14ac:dyDescent="0.3">
      <c r="A78"/>
    </row>
    <row r="79" spans="1:1" x14ac:dyDescent="0.3">
      <c r="A79"/>
    </row>
    <row r="80" spans="1:1" x14ac:dyDescent="0.3">
      <c r="A80"/>
    </row>
    <row r="81" spans="1:1" x14ac:dyDescent="0.3">
      <c r="A81"/>
    </row>
    <row r="82" spans="1:1" x14ac:dyDescent="0.3">
      <c r="A82"/>
    </row>
    <row r="83" spans="1:1" x14ac:dyDescent="0.3">
      <c r="A83"/>
    </row>
    <row r="84" spans="1:1" x14ac:dyDescent="0.3">
      <c r="A84"/>
    </row>
    <row r="85" spans="1:1" x14ac:dyDescent="0.3">
      <c r="A85"/>
    </row>
    <row r="86" spans="1:1" x14ac:dyDescent="0.3">
      <c r="A86"/>
    </row>
    <row r="87" spans="1:1" x14ac:dyDescent="0.3">
      <c r="A87"/>
    </row>
    <row r="88" spans="1:1" x14ac:dyDescent="0.3">
      <c r="A88"/>
    </row>
    <row r="89" spans="1:1" x14ac:dyDescent="0.3">
      <c r="A89"/>
    </row>
    <row r="90" spans="1:1" x14ac:dyDescent="0.3">
      <c r="A90"/>
    </row>
    <row r="91" spans="1:1" x14ac:dyDescent="0.3">
      <c r="A91"/>
    </row>
    <row r="92" spans="1:1" x14ac:dyDescent="0.3">
      <c r="A92"/>
    </row>
    <row r="93" spans="1:1" x14ac:dyDescent="0.3">
      <c r="A93"/>
    </row>
    <row r="94" spans="1:1" x14ac:dyDescent="0.3">
      <c r="A94"/>
    </row>
    <row r="95" spans="1:1" x14ac:dyDescent="0.3">
      <c r="A95"/>
    </row>
    <row r="96" spans="1:1" x14ac:dyDescent="0.3">
      <c r="A96"/>
    </row>
    <row r="97" spans="1:1" x14ac:dyDescent="0.3">
      <c r="A97"/>
    </row>
    <row r="98" spans="1:1" x14ac:dyDescent="0.3">
      <c r="A98"/>
    </row>
    <row r="99" spans="1:1" x14ac:dyDescent="0.3">
      <c r="A99"/>
    </row>
    <row r="100" spans="1:1" x14ac:dyDescent="0.3">
      <c r="A100"/>
    </row>
    <row r="101" spans="1:1" x14ac:dyDescent="0.3">
      <c r="A101"/>
    </row>
    <row r="102" spans="1:1" x14ac:dyDescent="0.3">
      <c r="A102"/>
    </row>
    <row r="103" spans="1:1" x14ac:dyDescent="0.3">
      <c r="A103"/>
    </row>
    <row r="104" spans="1:1" x14ac:dyDescent="0.3">
      <c r="A104"/>
    </row>
    <row r="105" spans="1:1" x14ac:dyDescent="0.3">
      <c r="A105"/>
    </row>
    <row r="106" spans="1:1" x14ac:dyDescent="0.3">
      <c r="A106"/>
    </row>
    <row r="107" spans="1:1" x14ac:dyDescent="0.3">
      <c r="A107"/>
    </row>
    <row r="108" spans="1:1" x14ac:dyDescent="0.3">
      <c r="A108"/>
    </row>
    <row r="109" spans="1:1" x14ac:dyDescent="0.3">
      <c r="A109"/>
    </row>
    <row r="110" spans="1:1" x14ac:dyDescent="0.3">
      <c r="A110"/>
    </row>
    <row r="111" spans="1:1" x14ac:dyDescent="0.3">
      <c r="A111"/>
    </row>
    <row r="112" spans="1:1" x14ac:dyDescent="0.3">
      <c r="A112"/>
    </row>
    <row r="113" spans="1:1" x14ac:dyDescent="0.3">
      <c r="A11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69A5D-F297-5543-A245-35209076E3C6}">
  <dimension ref="A3:K103"/>
  <sheetViews>
    <sheetView workbookViewId="0">
      <selection activeCell="A106" sqref="A106"/>
    </sheetView>
  </sheetViews>
  <sheetFormatPr baseColWidth="10" defaultRowHeight="14.4" x14ac:dyDescent="0.3"/>
  <cols>
    <col min="1" max="1" width="42.44140625" style="66" bestFit="1" customWidth="1"/>
    <col min="2" max="2" width="21.33203125" bestFit="1" customWidth="1"/>
    <col min="3" max="4" width="15" bestFit="1" customWidth="1"/>
    <col min="5" max="5" width="6.6640625" bestFit="1" customWidth="1"/>
    <col min="6" max="7" width="15" bestFit="1" customWidth="1"/>
    <col min="8" max="8" width="16.109375" bestFit="1" customWidth="1"/>
    <col min="10" max="10" width="17.109375" bestFit="1" customWidth="1"/>
    <col min="11" max="11" width="12.44140625" bestFit="1" customWidth="1"/>
  </cols>
  <sheetData>
    <row r="3" spans="1:11" x14ac:dyDescent="0.3">
      <c r="A3" s="191" t="s">
        <v>454</v>
      </c>
      <c r="B3" s="136" t="s">
        <v>497</v>
      </c>
    </row>
    <row r="4" spans="1:11" x14ac:dyDescent="0.3">
      <c r="B4" t="s">
        <v>467</v>
      </c>
      <c r="D4" t="s">
        <v>1485</v>
      </c>
      <c r="E4" t="s">
        <v>466</v>
      </c>
      <c r="G4" t="s">
        <v>1486</v>
      </c>
      <c r="H4" t="s">
        <v>451</v>
      </c>
    </row>
    <row r="5" spans="1:11" x14ac:dyDescent="0.3">
      <c r="A5" s="191" t="s">
        <v>452</v>
      </c>
      <c r="B5" t="s">
        <v>13</v>
      </c>
      <c r="C5" t="s">
        <v>8</v>
      </c>
      <c r="E5" t="s">
        <v>13</v>
      </c>
      <c r="F5" t="s">
        <v>103</v>
      </c>
    </row>
    <row r="6" spans="1:11" ht="28.8" x14ac:dyDescent="0.3">
      <c r="A6" s="192" t="s">
        <v>19</v>
      </c>
      <c r="B6" s="144">
        <v>40812845330</v>
      </c>
      <c r="C6" s="144">
        <v>27038965436</v>
      </c>
      <c r="D6" s="144">
        <v>67851810766</v>
      </c>
      <c r="E6" s="144"/>
      <c r="F6" s="144">
        <v>42897968107</v>
      </c>
      <c r="G6" s="144">
        <v>42897968107</v>
      </c>
      <c r="H6" s="144">
        <v>110749778873</v>
      </c>
      <c r="J6" s="2"/>
      <c r="K6" s="194"/>
    </row>
    <row r="7" spans="1:11" ht="43.2" x14ac:dyDescent="0.3">
      <c r="A7" s="192" t="s">
        <v>81</v>
      </c>
      <c r="B7" s="144"/>
      <c r="C7" s="144"/>
      <c r="D7" s="144"/>
      <c r="E7" s="144">
        <v>0</v>
      </c>
      <c r="F7" s="144">
        <v>20385811428</v>
      </c>
      <c r="G7" s="144">
        <v>20385811428</v>
      </c>
      <c r="H7" s="144">
        <v>20385811428</v>
      </c>
      <c r="J7" s="2"/>
      <c r="K7" s="194"/>
    </row>
    <row r="8" spans="1:11" ht="43.2" x14ac:dyDescent="0.3">
      <c r="A8" s="192" t="s">
        <v>4</v>
      </c>
      <c r="B8" s="144">
        <v>12843000000</v>
      </c>
      <c r="C8" s="144">
        <v>1886901536</v>
      </c>
      <c r="D8" s="144">
        <v>14729901536</v>
      </c>
      <c r="E8" s="144"/>
      <c r="F8" s="144">
        <v>4615375736</v>
      </c>
      <c r="G8" s="144">
        <v>4615375736</v>
      </c>
      <c r="H8" s="144">
        <v>19345277272</v>
      </c>
      <c r="J8" s="2"/>
      <c r="K8" s="194"/>
    </row>
    <row r="9" spans="1:11" x14ac:dyDescent="0.3">
      <c r="A9" s="192" t="s">
        <v>451</v>
      </c>
      <c r="B9" s="144">
        <v>53655845330</v>
      </c>
      <c r="C9" s="144">
        <v>28925866972</v>
      </c>
      <c r="D9" s="144">
        <v>82581712302</v>
      </c>
      <c r="E9" s="144">
        <v>0</v>
      </c>
      <c r="F9" s="144">
        <v>67899155271</v>
      </c>
      <c r="G9" s="144">
        <v>67899155271</v>
      </c>
      <c r="H9" s="144">
        <v>150480867573</v>
      </c>
    </row>
    <row r="103" spans="7:8" x14ac:dyDescent="0.3">
      <c r="G103" s="144">
        <f>+F103-H103</f>
        <v>-150580867573</v>
      </c>
      <c r="H103" s="144">
        <v>150580867573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8E8BA-4CA8-45CB-997C-E09B47D2CBC1}">
  <dimension ref="A1:F589"/>
  <sheetViews>
    <sheetView workbookViewId="0">
      <selection activeCell="A106" sqref="A106"/>
    </sheetView>
  </sheetViews>
  <sheetFormatPr baseColWidth="10" defaultRowHeight="14.4" x14ac:dyDescent="0.3"/>
  <cols>
    <col min="1" max="1" width="69.6640625" style="214" bestFit="1" customWidth="1"/>
    <col min="2" max="2" width="145.109375" style="65" bestFit="1" customWidth="1"/>
    <col min="3" max="4" width="21.6640625" bestFit="1" customWidth="1"/>
    <col min="5" max="5" width="60.44140625" style="203" customWidth="1"/>
    <col min="6" max="6" width="21.6640625" style="199" bestFit="1" customWidth="1"/>
    <col min="7" max="10" width="21.6640625" bestFit="1" customWidth="1"/>
    <col min="11" max="11" width="23.33203125" bestFit="1" customWidth="1"/>
  </cols>
  <sheetData>
    <row r="1" spans="1:6" x14ac:dyDescent="0.3">
      <c r="A1" s="230" t="s">
        <v>229</v>
      </c>
      <c r="B1" s="231" t="s">
        <v>103</v>
      </c>
    </row>
    <row r="2" spans="1:6" x14ac:dyDescent="0.3">
      <c r="A2" s="230" t="s">
        <v>228</v>
      </c>
      <c r="B2" s="231" t="s">
        <v>455</v>
      </c>
    </row>
    <row r="3" spans="1:6" x14ac:dyDescent="0.3">
      <c r="A3" s="230" t="s">
        <v>218</v>
      </c>
      <c r="B3" s="231" t="s">
        <v>455</v>
      </c>
    </row>
    <row r="4" spans="1:6" x14ac:dyDescent="0.3">
      <c r="A4" s="230" t="s">
        <v>216</v>
      </c>
      <c r="B4" s="231" t="s">
        <v>4</v>
      </c>
    </row>
    <row r="6" spans="1:6" ht="27.6" x14ac:dyDescent="0.3">
      <c r="A6" s="232" t="s">
        <v>1491</v>
      </c>
      <c r="B6" s="233" t="s">
        <v>1492</v>
      </c>
      <c r="E6" s="204" t="s">
        <v>1491</v>
      </c>
      <c r="F6" s="208" t="s">
        <v>1492</v>
      </c>
    </row>
    <row r="7" spans="1:6" x14ac:dyDescent="0.3">
      <c r="A7" s="234" t="s">
        <v>6</v>
      </c>
      <c r="B7" s="235">
        <v>4615375736</v>
      </c>
      <c r="E7" s="205" t="s">
        <v>6</v>
      </c>
      <c r="F7" s="200">
        <v>42156284929</v>
      </c>
    </row>
    <row r="8" spans="1:6" ht="27.6" x14ac:dyDescent="0.3">
      <c r="A8" s="236" t="s">
        <v>12</v>
      </c>
      <c r="B8" s="235">
        <v>2975802095</v>
      </c>
      <c r="E8" s="205" t="s">
        <v>493</v>
      </c>
      <c r="F8" s="200">
        <v>9172272133</v>
      </c>
    </row>
    <row r="9" spans="1:6" ht="27.6" x14ac:dyDescent="0.3">
      <c r="A9" s="237" t="s">
        <v>10</v>
      </c>
      <c r="B9" s="235">
        <v>2975802095</v>
      </c>
      <c r="E9" s="205" t="s">
        <v>491</v>
      </c>
      <c r="F9" s="200">
        <v>1093710000</v>
      </c>
    </row>
    <row r="10" spans="1:6" x14ac:dyDescent="0.3">
      <c r="A10" s="238" t="s">
        <v>9</v>
      </c>
      <c r="B10" s="239">
        <v>2975802095</v>
      </c>
      <c r="E10" s="206" t="s">
        <v>203</v>
      </c>
      <c r="F10" s="201">
        <v>307790000</v>
      </c>
    </row>
    <row r="11" spans="1:6" x14ac:dyDescent="0.3">
      <c r="A11" s="236" t="s">
        <v>3</v>
      </c>
      <c r="B11" s="235">
        <v>1639573641</v>
      </c>
      <c r="E11" s="206" t="s">
        <v>194</v>
      </c>
      <c r="F11" s="201">
        <v>785920000</v>
      </c>
    </row>
    <row r="12" spans="1:6" x14ac:dyDescent="0.3">
      <c r="A12" s="237" t="s">
        <v>10</v>
      </c>
      <c r="B12" s="235">
        <v>1639573641</v>
      </c>
      <c r="E12" s="205" t="s">
        <v>164</v>
      </c>
      <c r="F12" s="201">
        <v>1584397500</v>
      </c>
    </row>
    <row r="13" spans="1:6" x14ac:dyDescent="0.3">
      <c r="A13" s="238" t="s">
        <v>9</v>
      </c>
      <c r="B13" s="239">
        <v>1639573641</v>
      </c>
      <c r="E13" s="206" t="s">
        <v>175</v>
      </c>
      <c r="F13" s="201">
        <v>23876500</v>
      </c>
    </row>
    <row r="14" spans="1:6" x14ac:dyDescent="0.3">
      <c r="A14" s="240" t="s">
        <v>451</v>
      </c>
      <c r="B14" s="241">
        <v>4615375736</v>
      </c>
      <c r="E14" s="206" t="s">
        <v>174</v>
      </c>
      <c r="F14" s="201">
        <v>249015500</v>
      </c>
    </row>
    <row r="15" spans="1:6" x14ac:dyDescent="0.3">
      <c r="A15"/>
      <c r="B15"/>
      <c r="E15" s="206" t="s">
        <v>173</v>
      </c>
      <c r="F15" s="201">
        <v>41463500</v>
      </c>
    </row>
    <row r="16" spans="1:6" x14ac:dyDescent="0.3">
      <c r="A16"/>
      <c r="B16"/>
      <c r="E16" s="206" t="s">
        <v>172</v>
      </c>
      <c r="F16" s="201">
        <v>197536500</v>
      </c>
    </row>
    <row r="17" spans="1:6" x14ac:dyDescent="0.3">
      <c r="A17"/>
      <c r="B17"/>
      <c r="E17" s="206" t="s">
        <v>171</v>
      </c>
      <c r="F17" s="201">
        <v>79777500</v>
      </c>
    </row>
    <row r="18" spans="1:6" x14ac:dyDescent="0.3">
      <c r="A18"/>
      <c r="B18"/>
      <c r="E18" s="206" t="s">
        <v>170</v>
      </c>
      <c r="F18" s="201">
        <v>397483500</v>
      </c>
    </row>
    <row r="19" spans="1:6" x14ac:dyDescent="0.3">
      <c r="A19"/>
      <c r="B19"/>
      <c r="E19" s="206" t="s">
        <v>169</v>
      </c>
      <c r="F19" s="201">
        <v>94311000</v>
      </c>
    </row>
    <row r="20" spans="1:6" x14ac:dyDescent="0.3">
      <c r="A20"/>
      <c r="B20"/>
      <c r="E20" s="206" t="s">
        <v>168</v>
      </c>
      <c r="F20" s="201">
        <v>55087000</v>
      </c>
    </row>
    <row r="21" spans="1:6" x14ac:dyDescent="0.3">
      <c r="A21"/>
      <c r="B21"/>
      <c r="E21" s="206" t="s">
        <v>167</v>
      </c>
      <c r="F21" s="201">
        <v>65401000</v>
      </c>
    </row>
    <row r="22" spans="1:6" x14ac:dyDescent="0.3">
      <c r="A22"/>
      <c r="B22"/>
      <c r="E22" s="206" t="s">
        <v>166</v>
      </c>
      <c r="F22" s="201">
        <v>65000000</v>
      </c>
    </row>
    <row r="23" spans="1:6" x14ac:dyDescent="0.3">
      <c r="A23"/>
      <c r="B23"/>
      <c r="E23" s="206" t="s">
        <v>163</v>
      </c>
      <c r="F23" s="201">
        <v>64763000</v>
      </c>
    </row>
    <row r="24" spans="1:6" x14ac:dyDescent="0.3">
      <c r="A24"/>
      <c r="B24"/>
      <c r="E24" s="206" t="s">
        <v>176</v>
      </c>
      <c r="F24" s="201">
        <v>250682500</v>
      </c>
    </row>
    <row r="25" spans="1:6" ht="27.6" x14ac:dyDescent="0.3">
      <c r="A25"/>
      <c r="B25"/>
      <c r="E25" s="205" t="s">
        <v>125</v>
      </c>
      <c r="F25" s="200">
        <v>870933000</v>
      </c>
    </row>
    <row r="26" spans="1:6" x14ac:dyDescent="0.3">
      <c r="A26"/>
      <c r="B26"/>
      <c r="E26" s="206" t="s">
        <v>145</v>
      </c>
      <c r="F26" s="201">
        <v>174146800</v>
      </c>
    </row>
    <row r="27" spans="1:6" x14ac:dyDescent="0.3">
      <c r="A27"/>
      <c r="B27"/>
      <c r="E27" s="206" t="s">
        <v>144</v>
      </c>
      <c r="F27" s="201">
        <v>45000000</v>
      </c>
    </row>
    <row r="28" spans="1:6" x14ac:dyDescent="0.3">
      <c r="A28"/>
      <c r="B28"/>
      <c r="E28" s="206" t="s">
        <v>142</v>
      </c>
      <c r="F28" s="201">
        <v>198305500</v>
      </c>
    </row>
    <row r="29" spans="1:6" x14ac:dyDescent="0.3">
      <c r="A29"/>
      <c r="B29"/>
      <c r="E29" s="206" t="s">
        <v>140</v>
      </c>
      <c r="F29" s="201">
        <v>68918700</v>
      </c>
    </row>
    <row r="30" spans="1:6" x14ac:dyDescent="0.3">
      <c r="A30"/>
      <c r="B30"/>
      <c r="E30" s="206" t="s">
        <v>138</v>
      </c>
      <c r="F30" s="201">
        <v>41624000</v>
      </c>
    </row>
    <row r="31" spans="1:6" x14ac:dyDescent="0.3">
      <c r="A31"/>
      <c r="B31"/>
      <c r="E31" s="206" t="s">
        <v>146</v>
      </c>
      <c r="F31" s="201">
        <v>342938000</v>
      </c>
    </row>
    <row r="32" spans="1:6" ht="27.6" x14ac:dyDescent="0.3">
      <c r="A32"/>
      <c r="B32"/>
      <c r="E32" s="205" t="s">
        <v>22</v>
      </c>
      <c r="F32" s="200">
        <v>1376951356</v>
      </c>
    </row>
    <row r="33" spans="1:6" x14ac:dyDescent="0.3">
      <c r="A33"/>
      <c r="B33"/>
      <c r="E33" s="206" t="s">
        <v>75</v>
      </c>
      <c r="F33" s="201">
        <v>98492928</v>
      </c>
    </row>
    <row r="34" spans="1:6" x14ac:dyDescent="0.3">
      <c r="A34"/>
      <c r="B34"/>
      <c r="E34" s="206" t="s">
        <v>74</v>
      </c>
      <c r="F34" s="201">
        <v>120063181</v>
      </c>
    </row>
    <row r="35" spans="1:6" x14ac:dyDescent="0.3">
      <c r="A35"/>
      <c r="B35"/>
      <c r="E35" s="206" t="s">
        <v>72</v>
      </c>
      <c r="F35" s="201">
        <v>194715281</v>
      </c>
    </row>
    <row r="36" spans="1:6" x14ac:dyDescent="0.3">
      <c r="A36"/>
      <c r="B36"/>
      <c r="E36" s="206" t="s">
        <v>70</v>
      </c>
      <c r="F36" s="201">
        <v>5566628</v>
      </c>
    </row>
    <row r="37" spans="1:6" x14ac:dyDescent="0.3">
      <c r="A37"/>
      <c r="B37"/>
      <c r="E37" s="206" t="s">
        <v>69</v>
      </c>
      <c r="F37" s="201">
        <v>365549049</v>
      </c>
    </row>
    <row r="38" spans="1:6" x14ac:dyDescent="0.3">
      <c r="A38"/>
      <c r="B38"/>
      <c r="E38" s="206" t="s">
        <v>68</v>
      </c>
      <c r="F38" s="201">
        <v>62234000</v>
      </c>
    </row>
    <row r="39" spans="1:6" x14ac:dyDescent="0.3">
      <c r="A39"/>
      <c r="B39"/>
      <c r="E39" s="206" t="s">
        <v>64</v>
      </c>
      <c r="F39" s="201">
        <v>45426821</v>
      </c>
    </row>
    <row r="40" spans="1:6" x14ac:dyDescent="0.3">
      <c r="A40"/>
      <c r="B40"/>
      <c r="E40" s="206" t="s">
        <v>52</v>
      </c>
      <c r="F40" s="201">
        <v>100521212</v>
      </c>
    </row>
    <row r="41" spans="1:6" x14ac:dyDescent="0.3">
      <c r="A41"/>
      <c r="B41"/>
      <c r="E41" s="206" t="s">
        <v>50</v>
      </c>
      <c r="F41" s="201">
        <v>56052720</v>
      </c>
    </row>
    <row r="42" spans="1:6" x14ac:dyDescent="0.3">
      <c r="A42"/>
      <c r="B42"/>
      <c r="E42" s="206" t="s">
        <v>41</v>
      </c>
      <c r="F42" s="201">
        <v>82383864</v>
      </c>
    </row>
    <row r="43" spans="1:6" x14ac:dyDescent="0.3">
      <c r="A43"/>
      <c r="B43"/>
      <c r="E43" s="206" t="s">
        <v>21</v>
      </c>
      <c r="F43" s="201">
        <v>15000000</v>
      </c>
    </row>
    <row r="44" spans="1:6" x14ac:dyDescent="0.3">
      <c r="A44"/>
      <c r="B44"/>
      <c r="E44" s="206" t="s">
        <v>76</v>
      </c>
      <c r="F44" s="201">
        <v>230945672</v>
      </c>
    </row>
    <row r="45" spans="1:6" x14ac:dyDescent="0.3">
      <c r="A45"/>
      <c r="B45"/>
      <c r="E45" s="205" t="s">
        <v>84</v>
      </c>
      <c r="F45" s="200">
        <v>2603198155</v>
      </c>
    </row>
    <row r="46" spans="1:6" x14ac:dyDescent="0.3">
      <c r="A46"/>
      <c r="B46"/>
      <c r="E46" s="206" t="s">
        <v>99</v>
      </c>
      <c r="F46" s="201">
        <v>440184594</v>
      </c>
    </row>
    <row r="47" spans="1:6" x14ac:dyDescent="0.3">
      <c r="A47"/>
      <c r="B47"/>
      <c r="E47" s="206" t="s">
        <v>98</v>
      </c>
      <c r="F47" s="201">
        <v>184762938</v>
      </c>
    </row>
    <row r="48" spans="1:6" x14ac:dyDescent="0.3">
      <c r="A48"/>
      <c r="B48"/>
      <c r="E48" s="206" t="s">
        <v>96</v>
      </c>
      <c r="F48" s="201">
        <v>206211834</v>
      </c>
    </row>
    <row r="49" spans="1:6" x14ac:dyDescent="0.3">
      <c r="A49" s="203"/>
      <c r="B49" s="203"/>
      <c r="E49" s="206" t="s">
        <v>95</v>
      </c>
      <c r="F49" s="201">
        <v>170049000</v>
      </c>
    </row>
    <row r="50" spans="1:6" x14ac:dyDescent="0.3">
      <c r="A50" s="203"/>
      <c r="B50" s="203"/>
      <c r="E50" s="206" t="s">
        <v>93</v>
      </c>
      <c r="F50" s="201">
        <v>158999568</v>
      </c>
    </row>
    <row r="51" spans="1:6" x14ac:dyDescent="0.3">
      <c r="A51" s="203"/>
      <c r="B51" s="203"/>
      <c r="E51" s="206" t="s">
        <v>90</v>
      </c>
      <c r="F51" s="201">
        <v>374740901</v>
      </c>
    </row>
    <row r="52" spans="1:6" x14ac:dyDescent="0.3">
      <c r="A52" s="203"/>
      <c r="B52" s="203"/>
      <c r="E52" s="206" t="s">
        <v>89</v>
      </c>
      <c r="F52" s="201">
        <v>214434868</v>
      </c>
    </row>
    <row r="53" spans="1:6" x14ac:dyDescent="0.3">
      <c r="A53" s="203"/>
      <c r="B53" s="203"/>
      <c r="E53" s="206" t="s">
        <v>88</v>
      </c>
      <c r="F53" s="201">
        <v>118809939</v>
      </c>
    </row>
    <row r="54" spans="1:6" x14ac:dyDescent="0.3">
      <c r="A54" s="203"/>
      <c r="B54" s="203"/>
      <c r="E54" s="206" t="s">
        <v>87</v>
      </c>
      <c r="F54" s="201">
        <v>130002567</v>
      </c>
    </row>
    <row r="55" spans="1:6" x14ac:dyDescent="0.3">
      <c r="A55" s="203"/>
      <c r="B55" s="203"/>
      <c r="E55" s="206" t="s">
        <v>86</v>
      </c>
      <c r="F55" s="201">
        <v>210093492</v>
      </c>
    </row>
    <row r="56" spans="1:6" x14ac:dyDescent="0.3">
      <c r="A56" s="203"/>
      <c r="B56" s="203"/>
      <c r="E56" s="206" t="s">
        <v>83</v>
      </c>
      <c r="F56" s="201">
        <v>394908454</v>
      </c>
    </row>
    <row r="57" spans="1:6" x14ac:dyDescent="0.3">
      <c r="A57" s="203"/>
      <c r="B57" s="203"/>
      <c r="E57" s="205" t="s">
        <v>152</v>
      </c>
      <c r="F57" s="200">
        <v>831525411</v>
      </c>
    </row>
    <row r="58" spans="1:6" x14ac:dyDescent="0.3">
      <c r="A58" s="203"/>
      <c r="B58" s="203"/>
      <c r="E58" s="206" t="s">
        <v>161</v>
      </c>
      <c r="F58" s="201">
        <v>69055258</v>
      </c>
    </row>
    <row r="59" spans="1:6" x14ac:dyDescent="0.3">
      <c r="A59" s="203"/>
      <c r="B59" s="203"/>
      <c r="E59" s="206" t="s">
        <v>158</v>
      </c>
      <c r="F59" s="201">
        <v>53264167</v>
      </c>
    </row>
    <row r="60" spans="1:6" x14ac:dyDescent="0.3">
      <c r="A60" s="203"/>
      <c r="B60" s="203"/>
      <c r="E60" s="206" t="s">
        <v>157</v>
      </c>
      <c r="F60" s="201">
        <v>305771313</v>
      </c>
    </row>
    <row r="61" spans="1:6" x14ac:dyDescent="0.3">
      <c r="A61" s="203"/>
      <c r="B61" s="203"/>
      <c r="E61" s="206" t="s">
        <v>156</v>
      </c>
      <c r="F61" s="201">
        <v>57860000</v>
      </c>
    </row>
    <row r="62" spans="1:6" x14ac:dyDescent="0.3">
      <c r="A62" s="203"/>
      <c r="B62" s="203"/>
      <c r="E62" s="206" t="s">
        <v>155</v>
      </c>
      <c r="F62" s="201">
        <v>110936000</v>
      </c>
    </row>
    <row r="63" spans="1:6" x14ac:dyDescent="0.3">
      <c r="A63" s="203"/>
      <c r="B63" s="203"/>
      <c r="E63" s="206" t="s">
        <v>153</v>
      </c>
      <c r="F63" s="201">
        <v>67892000</v>
      </c>
    </row>
    <row r="64" spans="1:6" x14ac:dyDescent="0.3">
      <c r="A64" s="203"/>
      <c r="B64" s="203"/>
      <c r="E64" s="206" t="s">
        <v>151</v>
      </c>
      <c r="F64" s="201">
        <v>84863340</v>
      </c>
    </row>
    <row r="65" spans="1:6" x14ac:dyDescent="0.3">
      <c r="A65" s="203"/>
      <c r="B65" s="203"/>
      <c r="E65" s="206" t="s">
        <v>162</v>
      </c>
      <c r="F65" s="201">
        <v>81883333</v>
      </c>
    </row>
    <row r="66" spans="1:6" x14ac:dyDescent="0.3">
      <c r="A66" s="203"/>
      <c r="B66" s="203"/>
      <c r="E66" s="205" t="s">
        <v>178</v>
      </c>
      <c r="F66" s="200">
        <v>811556711</v>
      </c>
    </row>
    <row r="67" spans="1:6" x14ac:dyDescent="0.3">
      <c r="A67" s="203"/>
      <c r="B67" s="203"/>
      <c r="E67" s="206" t="s">
        <v>189</v>
      </c>
      <c r="F67" s="201">
        <v>89997862</v>
      </c>
    </row>
    <row r="68" spans="1:6" x14ac:dyDescent="0.3">
      <c r="A68" s="203"/>
      <c r="B68" s="203"/>
      <c r="E68" s="206" t="s">
        <v>187</v>
      </c>
      <c r="F68" s="201">
        <v>125445174</v>
      </c>
    </row>
    <row r="69" spans="1:6" x14ac:dyDescent="0.3">
      <c r="A69" s="203"/>
      <c r="B69" s="203"/>
      <c r="E69" s="206" t="s">
        <v>186</v>
      </c>
      <c r="F69" s="201">
        <v>137601345</v>
      </c>
    </row>
    <row r="70" spans="1:6" x14ac:dyDescent="0.3">
      <c r="A70" s="203"/>
      <c r="B70" s="203"/>
      <c r="E70" s="206" t="s">
        <v>185</v>
      </c>
      <c r="F70" s="201">
        <v>75594429</v>
      </c>
    </row>
    <row r="71" spans="1:6" x14ac:dyDescent="0.3">
      <c r="A71" s="203"/>
      <c r="B71" s="203"/>
      <c r="E71" s="206" t="s">
        <v>184</v>
      </c>
      <c r="F71" s="201">
        <v>127449362</v>
      </c>
    </row>
    <row r="72" spans="1:6" x14ac:dyDescent="0.3">
      <c r="A72" s="203"/>
      <c r="B72" s="203"/>
      <c r="E72" s="206" t="s">
        <v>183</v>
      </c>
      <c r="F72" s="201">
        <v>164583908</v>
      </c>
    </row>
    <row r="73" spans="1:6" x14ac:dyDescent="0.3">
      <c r="A73" s="203"/>
      <c r="B73" s="203"/>
      <c r="E73" s="206" t="s">
        <v>180</v>
      </c>
      <c r="F73" s="201">
        <v>90884631</v>
      </c>
    </row>
    <row r="74" spans="1:6" ht="27.6" x14ac:dyDescent="0.3">
      <c r="A74" s="203"/>
      <c r="B74" s="203"/>
      <c r="E74" s="205" t="s">
        <v>36</v>
      </c>
      <c r="F74" s="200">
        <v>2119672615</v>
      </c>
    </row>
    <row r="75" spans="1:6" ht="27.6" x14ac:dyDescent="0.3">
      <c r="A75" s="203"/>
      <c r="B75" s="203"/>
      <c r="E75" s="205" t="s">
        <v>457</v>
      </c>
      <c r="F75" s="200">
        <v>714183967</v>
      </c>
    </row>
    <row r="76" spans="1:6" ht="27.6" x14ac:dyDescent="0.3">
      <c r="A76" s="203"/>
      <c r="B76" s="203"/>
      <c r="E76" s="206" t="s">
        <v>204</v>
      </c>
      <c r="F76" s="201">
        <v>714183967</v>
      </c>
    </row>
    <row r="77" spans="1:6" x14ac:dyDescent="0.3">
      <c r="A77" s="203"/>
      <c r="B77" s="203"/>
      <c r="E77" s="205" t="s">
        <v>164</v>
      </c>
      <c r="F77" s="201">
        <v>30370000</v>
      </c>
    </row>
    <row r="78" spans="1:6" x14ac:dyDescent="0.3">
      <c r="A78" s="203"/>
      <c r="B78" s="203"/>
      <c r="E78" s="206" t="s">
        <v>174</v>
      </c>
      <c r="F78" s="201">
        <v>30370000</v>
      </c>
    </row>
    <row r="79" spans="1:6" ht="27.6" x14ac:dyDescent="0.3">
      <c r="A79" s="203"/>
      <c r="B79" s="203"/>
      <c r="E79" s="205" t="s">
        <v>125</v>
      </c>
      <c r="F79" s="200">
        <v>26807000</v>
      </c>
    </row>
    <row r="80" spans="1:6" x14ac:dyDescent="0.3">
      <c r="A80" s="203"/>
      <c r="B80" s="203"/>
      <c r="E80" s="206" t="s">
        <v>144</v>
      </c>
      <c r="F80" s="201">
        <v>26807000</v>
      </c>
    </row>
    <row r="81" spans="1:6" ht="27.6" x14ac:dyDescent="0.3">
      <c r="A81" s="203"/>
      <c r="B81" s="203"/>
      <c r="E81" s="205" t="s">
        <v>22</v>
      </c>
      <c r="F81" s="201">
        <v>507859500</v>
      </c>
    </row>
    <row r="82" spans="1:6" x14ac:dyDescent="0.3">
      <c r="A82" s="203"/>
      <c r="B82" s="203"/>
      <c r="E82" s="206" t="s">
        <v>74</v>
      </c>
      <c r="F82" s="201">
        <v>99010500</v>
      </c>
    </row>
    <row r="83" spans="1:6" x14ac:dyDescent="0.3">
      <c r="A83" s="203"/>
      <c r="B83" s="203"/>
      <c r="E83" s="206" t="s">
        <v>69</v>
      </c>
      <c r="F83" s="201">
        <v>302103000</v>
      </c>
    </row>
    <row r="84" spans="1:6" x14ac:dyDescent="0.3">
      <c r="A84" s="203"/>
      <c r="B84" s="203"/>
      <c r="E84" s="206" t="s">
        <v>50</v>
      </c>
      <c r="F84" s="201">
        <v>54740000</v>
      </c>
    </row>
    <row r="85" spans="1:6" x14ac:dyDescent="0.3">
      <c r="A85" s="203"/>
      <c r="B85" s="203"/>
      <c r="E85" s="206" t="s">
        <v>41</v>
      </c>
      <c r="F85" s="201">
        <v>21635000</v>
      </c>
    </row>
    <row r="86" spans="1:6" x14ac:dyDescent="0.3">
      <c r="A86" s="203"/>
      <c r="B86" s="203"/>
      <c r="E86" s="206" t="s">
        <v>21</v>
      </c>
      <c r="F86" s="201">
        <v>30371000</v>
      </c>
    </row>
    <row r="87" spans="1:6" x14ac:dyDescent="0.3">
      <c r="A87" s="203"/>
      <c r="B87" s="203"/>
      <c r="E87" s="205" t="s">
        <v>84</v>
      </c>
      <c r="F87" s="200">
        <v>352468999</v>
      </c>
    </row>
    <row r="88" spans="1:6" x14ac:dyDescent="0.3">
      <c r="A88" s="203"/>
      <c r="B88" s="203"/>
      <c r="E88" s="206" t="s">
        <v>96</v>
      </c>
      <c r="F88" s="201">
        <v>53827333</v>
      </c>
    </row>
    <row r="89" spans="1:6" x14ac:dyDescent="0.3">
      <c r="A89" s="203"/>
      <c r="B89" s="203"/>
      <c r="E89" s="206" t="s">
        <v>95</v>
      </c>
      <c r="F89" s="201">
        <v>34902000</v>
      </c>
    </row>
    <row r="90" spans="1:6" x14ac:dyDescent="0.3">
      <c r="A90" s="203"/>
      <c r="B90" s="203"/>
      <c r="E90" s="206" t="s">
        <v>90</v>
      </c>
      <c r="F90" s="201">
        <v>66915767</v>
      </c>
    </row>
    <row r="91" spans="1:6" x14ac:dyDescent="0.3">
      <c r="A91" s="203"/>
      <c r="B91" s="203"/>
      <c r="E91" s="206" t="s">
        <v>87</v>
      </c>
      <c r="F91" s="201">
        <v>38702467</v>
      </c>
    </row>
    <row r="92" spans="1:6" x14ac:dyDescent="0.3">
      <c r="A92" s="203"/>
      <c r="B92" s="203"/>
      <c r="E92" s="206" t="s">
        <v>86</v>
      </c>
      <c r="F92" s="201">
        <v>48132000</v>
      </c>
    </row>
    <row r="93" spans="1:6" x14ac:dyDescent="0.3">
      <c r="A93" s="203"/>
      <c r="B93" s="203"/>
      <c r="E93" s="206" t="s">
        <v>83</v>
      </c>
      <c r="F93" s="201">
        <v>109989432</v>
      </c>
    </row>
    <row r="94" spans="1:6" x14ac:dyDescent="0.3">
      <c r="A94" s="203"/>
      <c r="B94" s="203"/>
      <c r="E94" s="205" t="s">
        <v>152</v>
      </c>
      <c r="F94" s="200">
        <v>310052500</v>
      </c>
    </row>
    <row r="95" spans="1:6" x14ac:dyDescent="0.3">
      <c r="A95" s="203"/>
      <c r="B95" s="203"/>
      <c r="E95" s="206" t="s">
        <v>156</v>
      </c>
      <c r="F95" s="201">
        <v>164114000</v>
      </c>
    </row>
    <row r="96" spans="1:6" x14ac:dyDescent="0.3">
      <c r="A96" s="203"/>
      <c r="B96" s="203"/>
      <c r="E96" s="206" t="s">
        <v>153</v>
      </c>
      <c r="F96" s="201">
        <v>57860000</v>
      </c>
    </row>
    <row r="97" spans="1:6" x14ac:dyDescent="0.3">
      <c r="A97" s="203"/>
      <c r="B97" s="203"/>
      <c r="E97" s="206" t="s">
        <v>162</v>
      </c>
      <c r="F97" s="201">
        <v>88078500</v>
      </c>
    </row>
    <row r="98" spans="1:6" x14ac:dyDescent="0.3">
      <c r="A98" s="203"/>
      <c r="B98" s="203"/>
      <c r="E98" s="205" t="s">
        <v>178</v>
      </c>
      <c r="F98" s="200">
        <v>177930649</v>
      </c>
    </row>
    <row r="99" spans="1:6" x14ac:dyDescent="0.3">
      <c r="A99" s="203"/>
      <c r="B99" s="203"/>
      <c r="E99" s="206" t="s">
        <v>187</v>
      </c>
      <c r="F99" s="201">
        <v>58974346</v>
      </c>
    </row>
    <row r="100" spans="1:6" x14ac:dyDescent="0.3">
      <c r="A100" s="203"/>
      <c r="B100" s="203"/>
      <c r="E100" s="206" t="s">
        <v>183</v>
      </c>
      <c r="F100" s="201">
        <v>40579308</v>
      </c>
    </row>
    <row r="101" spans="1:6" x14ac:dyDescent="0.3">
      <c r="A101" s="203"/>
      <c r="B101" s="203"/>
      <c r="E101" s="206" t="s">
        <v>180</v>
      </c>
      <c r="F101" s="201">
        <v>78376995</v>
      </c>
    </row>
    <row r="102" spans="1:6" x14ac:dyDescent="0.3">
      <c r="A102" s="203"/>
      <c r="B102" s="203"/>
      <c r="E102" s="205" t="s">
        <v>462</v>
      </c>
      <c r="F102" s="200">
        <v>1627768429</v>
      </c>
    </row>
    <row r="103" spans="1:6" ht="27.6" x14ac:dyDescent="0.3">
      <c r="A103" s="203"/>
      <c r="B103" s="203"/>
      <c r="E103" s="205" t="s">
        <v>491</v>
      </c>
      <c r="F103" s="201">
        <v>436292000</v>
      </c>
    </row>
    <row r="104" spans="1:6" ht="27.6" x14ac:dyDescent="0.3">
      <c r="A104" s="203"/>
      <c r="B104" s="203"/>
      <c r="E104" s="206" t="s">
        <v>195</v>
      </c>
      <c r="F104" s="201">
        <v>342935000</v>
      </c>
    </row>
    <row r="105" spans="1:6" ht="27.6" x14ac:dyDescent="0.3">
      <c r="A105" s="203"/>
      <c r="B105" s="203"/>
      <c r="E105" s="206" t="s">
        <v>193</v>
      </c>
      <c r="F105" s="201">
        <v>93357000</v>
      </c>
    </row>
    <row r="106" spans="1:6" ht="27.6" x14ac:dyDescent="0.3">
      <c r="A106" s="203"/>
      <c r="B106" s="203"/>
      <c r="E106" s="205" t="s">
        <v>457</v>
      </c>
      <c r="F106" s="200">
        <v>671142134</v>
      </c>
    </row>
    <row r="107" spans="1:6" ht="27.6" x14ac:dyDescent="0.3">
      <c r="A107" s="203"/>
      <c r="B107" s="203"/>
      <c r="E107" s="206" t="s">
        <v>204</v>
      </c>
      <c r="F107" s="201">
        <v>671142134</v>
      </c>
    </row>
    <row r="108" spans="1:6" ht="27.6" x14ac:dyDescent="0.3">
      <c r="A108" s="203"/>
      <c r="B108" s="203"/>
      <c r="E108" s="205" t="s">
        <v>22</v>
      </c>
      <c r="F108" s="200">
        <v>191090500</v>
      </c>
    </row>
    <row r="109" spans="1:6" x14ac:dyDescent="0.3">
      <c r="A109" s="203"/>
      <c r="B109" s="203"/>
      <c r="E109" s="206" t="s">
        <v>72</v>
      </c>
      <c r="F109" s="201">
        <v>115892000</v>
      </c>
    </row>
    <row r="110" spans="1:6" x14ac:dyDescent="0.3">
      <c r="A110" s="203"/>
      <c r="B110" s="203"/>
      <c r="E110" s="206" t="s">
        <v>76</v>
      </c>
      <c r="F110" s="201">
        <v>75198500</v>
      </c>
    </row>
    <row r="111" spans="1:6" x14ac:dyDescent="0.3">
      <c r="A111" s="203"/>
      <c r="B111" s="203"/>
      <c r="E111" s="205" t="s">
        <v>84</v>
      </c>
      <c r="F111" s="200">
        <v>26599000</v>
      </c>
    </row>
    <row r="112" spans="1:6" x14ac:dyDescent="0.3">
      <c r="A112" s="203"/>
      <c r="B112" s="203"/>
      <c r="E112" s="206" t="s">
        <v>88</v>
      </c>
      <c r="F112" s="201">
        <v>7689000</v>
      </c>
    </row>
    <row r="113" spans="1:6" x14ac:dyDescent="0.3">
      <c r="A113" s="203"/>
      <c r="B113" s="203"/>
      <c r="E113" s="206" t="s">
        <v>87</v>
      </c>
      <c r="F113" s="201">
        <v>18910000</v>
      </c>
    </row>
    <row r="114" spans="1:6" x14ac:dyDescent="0.3">
      <c r="A114" s="203"/>
      <c r="B114" s="203"/>
      <c r="E114" s="205" t="s">
        <v>152</v>
      </c>
      <c r="F114" s="200">
        <v>302644795</v>
      </c>
    </row>
    <row r="115" spans="1:6" x14ac:dyDescent="0.3">
      <c r="A115" s="203"/>
      <c r="B115" s="203"/>
      <c r="E115" s="206" t="s">
        <v>158</v>
      </c>
      <c r="F115" s="201">
        <v>136519128</v>
      </c>
    </row>
    <row r="116" spans="1:6" x14ac:dyDescent="0.3">
      <c r="A116" s="203"/>
      <c r="B116" s="203"/>
      <c r="E116" s="206" t="s">
        <v>156</v>
      </c>
      <c r="F116" s="201">
        <v>105811000</v>
      </c>
    </row>
    <row r="117" spans="1:6" x14ac:dyDescent="0.3">
      <c r="A117" s="203"/>
      <c r="B117" s="203"/>
      <c r="E117" s="206" t="s">
        <v>155</v>
      </c>
      <c r="F117" s="201">
        <v>60314667</v>
      </c>
    </row>
    <row r="118" spans="1:6" x14ac:dyDescent="0.3">
      <c r="A118" s="203"/>
      <c r="B118" s="203"/>
      <c r="E118" s="205" t="s">
        <v>55</v>
      </c>
      <c r="F118" s="200">
        <v>1322336391</v>
      </c>
    </row>
    <row r="119" spans="1:6" ht="27.6" x14ac:dyDescent="0.3">
      <c r="A119" s="203"/>
      <c r="B119" s="203"/>
      <c r="E119" s="205" t="s">
        <v>491</v>
      </c>
      <c r="F119" s="200">
        <v>1322336391</v>
      </c>
    </row>
    <row r="120" spans="1:6" x14ac:dyDescent="0.3">
      <c r="A120" s="203"/>
      <c r="B120" s="203"/>
      <c r="E120" s="206" t="s">
        <v>198</v>
      </c>
      <c r="F120" s="201">
        <v>1322336391</v>
      </c>
    </row>
    <row r="121" spans="1:6" ht="55.2" x14ac:dyDescent="0.3">
      <c r="A121" s="203"/>
      <c r="B121" s="203"/>
      <c r="E121" s="205" t="s">
        <v>496</v>
      </c>
      <c r="F121" s="200">
        <v>1189145366</v>
      </c>
    </row>
    <row r="122" spans="1:6" ht="27.6" x14ac:dyDescent="0.3">
      <c r="A122" s="203"/>
      <c r="B122" s="203"/>
      <c r="E122" s="205" t="s">
        <v>491</v>
      </c>
      <c r="F122" s="200">
        <v>85600000</v>
      </c>
    </row>
    <row r="123" spans="1:6" ht="27.6" x14ac:dyDescent="0.3">
      <c r="A123" s="203"/>
      <c r="B123" s="203"/>
      <c r="E123" s="206" t="s">
        <v>195</v>
      </c>
      <c r="F123" s="201">
        <v>85600000</v>
      </c>
    </row>
    <row r="124" spans="1:6" x14ac:dyDescent="0.3">
      <c r="A124" s="203"/>
      <c r="B124" s="203"/>
      <c r="E124" s="205" t="s">
        <v>164</v>
      </c>
      <c r="F124" s="200">
        <v>229603500</v>
      </c>
    </row>
    <row r="125" spans="1:6" x14ac:dyDescent="0.3">
      <c r="A125" s="203"/>
      <c r="B125" s="203"/>
      <c r="E125" s="206" t="s">
        <v>174</v>
      </c>
      <c r="F125" s="201">
        <v>38646000</v>
      </c>
    </row>
    <row r="126" spans="1:6" x14ac:dyDescent="0.3">
      <c r="A126" s="203"/>
      <c r="B126" s="203"/>
      <c r="E126" s="206" t="s">
        <v>172</v>
      </c>
      <c r="F126" s="201">
        <v>23456000</v>
      </c>
    </row>
    <row r="127" spans="1:6" x14ac:dyDescent="0.3">
      <c r="A127" s="203"/>
      <c r="B127" s="203"/>
      <c r="E127" s="206" t="s">
        <v>171</v>
      </c>
      <c r="F127" s="201">
        <v>114901500</v>
      </c>
    </row>
    <row r="128" spans="1:6" x14ac:dyDescent="0.3">
      <c r="A128" s="203"/>
      <c r="B128" s="203"/>
      <c r="E128" s="206" t="s">
        <v>167</v>
      </c>
      <c r="F128" s="201">
        <v>5000000</v>
      </c>
    </row>
    <row r="129" spans="1:6" x14ac:dyDescent="0.3">
      <c r="A129" s="203"/>
      <c r="B129" s="203"/>
      <c r="E129" s="206" t="s">
        <v>163</v>
      </c>
      <c r="F129" s="201">
        <v>47600000</v>
      </c>
    </row>
    <row r="130" spans="1:6" ht="27.6" x14ac:dyDescent="0.3">
      <c r="A130" s="203"/>
      <c r="B130" s="203"/>
      <c r="E130" s="205" t="s">
        <v>22</v>
      </c>
      <c r="F130" s="200">
        <v>249507813</v>
      </c>
    </row>
    <row r="131" spans="1:6" x14ac:dyDescent="0.3">
      <c r="A131" s="203"/>
      <c r="B131" s="203"/>
      <c r="E131" s="206" t="s">
        <v>75</v>
      </c>
      <c r="F131" s="201">
        <v>48198000</v>
      </c>
    </row>
    <row r="132" spans="1:6" x14ac:dyDescent="0.3">
      <c r="A132" s="203"/>
      <c r="B132" s="203"/>
      <c r="E132" s="206" t="s">
        <v>74</v>
      </c>
      <c r="F132" s="201">
        <v>45433500</v>
      </c>
    </row>
    <row r="133" spans="1:6" x14ac:dyDescent="0.3">
      <c r="A133" s="203"/>
      <c r="B133" s="203"/>
      <c r="E133" s="206" t="s">
        <v>72</v>
      </c>
      <c r="F133" s="201">
        <v>31472000</v>
      </c>
    </row>
    <row r="134" spans="1:6" x14ac:dyDescent="0.3">
      <c r="A134" s="203"/>
      <c r="B134" s="203"/>
      <c r="E134" s="206" t="s">
        <v>68</v>
      </c>
      <c r="F134" s="201">
        <v>73128000</v>
      </c>
    </row>
    <row r="135" spans="1:6" x14ac:dyDescent="0.3">
      <c r="A135" s="203"/>
      <c r="B135" s="203"/>
      <c r="E135" s="206" t="s">
        <v>50</v>
      </c>
      <c r="F135" s="201">
        <v>43274000</v>
      </c>
    </row>
    <row r="136" spans="1:6" x14ac:dyDescent="0.3">
      <c r="A136" s="203"/>
      <c r="B136" s="203"/>
      <c r="E136" s="206" t="s">
        <v>21</v>
      </c>
      <c r="F136" s="201">
        <v>8002313</v>
      </c>
    </row>
    <row r="137" spans="1:6" x14ac:dyDescent="0.3">
      <c r="A137" s="203"/>
      <c r="B137" s="203"/>
      <c r="E137" s="205" t="s">
        <v>84</v>
      </c>
      <c r="F137" s="200">
        <v>126672266</v>
      </c>
    </row>
    <row r="138" spans="1:6" x14ac:dyDescent="0.3">
      <c r="A138" s="203"/>
      <c r="B138" s="203"/>
      <c r="E138" s="206" t="s">
        <v>96</v>
      </c>
      <c r="F138" s="201">
        <v>24938633</v>
      </c>
    </row>
    <row r="139" spans="1:6" x14ac:dyDescent="0.3">
      <c r="A139" s="203"/>
      <c r="B139" s="203"/>
      <c r="E139" s="206" t="s">
        <v>93</v>
      </c>
      <c r="F139" s="201">
        <v>19000000</v>
      </c>
    </row>
    <row r="140" spans="1:6" x14ac:dyDescent="0.3">
      <c r="A140" s="203"/>
      <c r="B140" s="203"/>
      <c r="E140" s="206" t="s">
        <v>89</v>
      </c>
      <c r="F140" s="201">
        <v>8000000</v>
      </c>
    </row>
    <row r="141" spans="1:6" x14ac:dyDescent="0.3">
      <c r="A141" s="203"/>
      <c r="B141" s="203"/>
      <c r="E141" s="206" t="s">
        <v>88</v>
      </c>
      <c r="F141" s="201">
        <v>48257933</v>
      </c>
    </row>
    <row r="142" spans="1:6" x14ac:dyDescent="0.3">
      <c r="A142" s="203"/>
      <c r="B142" s="203"/>
      <c r="E142" s="206" t="s">
        <v>83</v>
      </c>
      <c r="F142" s="201">
        <v>26475700</v>
      </c>
    </row>
    <row r="143" spans="1:6" x14ac:dyDescent="0.3">
      <c r="A143" s="203"/>
      <c r="B143" s="203"/>
      <c r="E143" s="205" t="s">
        <v>152</v>
      </c>
      <c r="F143" s="200">
        <v>236910794</v>
      </c>
    </row>
    <row r="144" spans="1:6" x14ac:dyDescent="0.3">
      <c r="A144" s="203"/>
      <c r="B144" s="203"/>
      <c r="E144" s="206" t="s">
        <v>158</v>
      </c>
      <c r="F144" s="201">
        <v>31141000</v>
      </c>
    </row>
    <row r="145" spans="1:6" x14ac:dyDescent="0.3">
      <c r="A145" s="203"/>
      <c r="B145" s="203"/>
      <c r="E145" s="206" t="s">
        <v>157</v>
      </c>
      <c r="F145" s="201">
        <v>29646500</v>
      </c>
    </row>
    <row r="146" spans="1:6" x14ac:dyDescent="0.3">
      <c r="A146" s="203"/>
      <c r="B146" s="203"/>
      <c r="E146" s="206" t="s">
        <v>156</v>
      </c>
      <c r="F146" s="201">
        <v>33940000</v>
      </c>
    </row>
    <row r="147" spans="1:6" x14ac:dyDescent="0.3">
      <c r="A147" s="203"/>
      <c r="B147" s="203"/>
      <c r="E147" s="206" t="s">
        <v>155</v>
      </c>
      <c r="F147" s="201">
        <v>54581333</v>
      </c>
    </row>
    <row r="148" spans="1:6" x14ac:dyDescent="0.3">
      <c r="A148" s="203"/>
      <c r="B148" s="203"/>
      <c r="E148" s="206" t="s">
        <v>153</v>
      </c>
      <c r="F148" s="201">
        <v>87601961</v>
      </c>
    </row>
    <row r="149" spans="1:6" x14ac:dyDescent="0.3">
      <c r="A149" s="203"/>
      <c r="B149" s="203"/>
      <c r="E149" s="205" t="s">
        <v>178</v>
      </c>
      <c r="F149" s="200">
        <v>260850993</v>
      </c>
    </row>
    <row r="150" spans="1:6" x14ac:dyDescent="0.3">
      <c r="A150" s="203"/>
      <c r="B150" s="203"/>
      <c r="E150" s="206" t="s">
        <v>187</v>
      </c>
      <c r="F150" s="201">
        <v>42399138</v>
      </c>
    </row>
    <row r="151" spans="1:6" x14ac:dyDescent="0.3">
      <c r="A151" s="203"/>
      <c r="B151" s="203"/>
      <c r="E151" s="206" t="s">
        <v>186</v>
      </c>
      <c r="F151" s="201">
        <v>53370448</v>
      </c>
    </row>
    <row r="152" spans="1:6" x14ac:dyDescent="0.3">
      <c r="A152" s="203"/>
      <c r="B152" s="203"/>
      <c r="E152" s="206" t="s">
        <v>185</v>
      </c>
      <c r="F152" s="201">
        <v>57051050</v>
      </c>
    </row>
    <row r="153" spans="1:6" x14ac:dyDescent="0.3">
      <c r="A153" s="203"/>
      <c r="B153" s="203"/>
      <c r="E153" s="206" t="s">
        <v>184</v>
      </c>
      <c r="F153" s="201">
        <v>79473702</v>
      </c>
    </row>
    <row r="154" spans="1:6" x14ac:dyDescent="0.3">
      <c r="A154" s="203"/>
      <c r="B154" s="203"/>
      <c r="E154" s="206" t="s">
        <v>183</v>
      </c>
      <c r="F154" s="201">
        <v>28556655</v>
      </c>
    </row>
    <row r="155" spans="1:6" ht="41.4" x14ac:dyDescent="0.3">
      <c r="A155" s="203"/>
      <c r="B155" s="203"/>
      <c r="E155" s="205" t="s">
        <v>17</v>
      </c>
      <c r="F155" s="200">
        <v>1388063316</v>
      </c>
    </row>
    <row r="156" spans="1:6" ht="27.6" x14ac:dyDescent="0.3">
      <c r="A156" s="203"/>
      <c r="B156" s="203"/>
      <c r="E156" s="205" t="s">
        <v>491</v>
      </c>
      <c r="F156" s="200">
        <v>210255000</v>
      </c>
    </row>
    <row r="157" spans="1:6" ht="27.6" x14ac:dyDescent="0.3">
      <c r="A157" s="203"/>
      <c r="B157" s="203"/>
      <c r="E157" s="206" t="s">
        <v>195</v>
      </c>
      <c r="F157" s="201">
        <v>210255000</v>
      </c>
    </row>
    <row r="158" spans="1:6" x14ac:dyDescent="0.3">
      <c r="A158" s="203"/>
      <c r="B158" s="203"/>
      <c r="E158" s="205" t="s">
        <v>164</v>
      </c>
      <c r="F158" s="201">
        <v>99318500</v>
      </c>
    </row>
    <row r="159" spans="1:6" x14ac:dyDescent="0.3">
      <c r="A159" s="203"/>
      <c r="B159" s="203"/>
      <c r="E159" s="206" t="s">
        <v>172</v>
      </c>
      <c r="F159" s="201">
        <v>23456000</v>
      </c>
    </row>
    <row r="160" spans="1:6" x14ac:dyDescent="0.3">
      <c r="A160" s="203"/>
      <c r="B160" s="203"/>
      <c r="E160" s="206" t="s">
        <v>176</v>
      </c>
      <c r="F160" s="201">
        <v>75862500</v>
      </c>
    </row>
    <row r="161" spans="1:6" ht="27.6" x14ac:dyDescent="0.3">
      <c r="A161" s="203"/>
      <c r="B161" s="203"/>
      <c r="E161" s="205" t="s">
        <v>22</v>
      </c>
      <c r="F161" s="200">
        <v>170950000</v>
      </c>
    </row>
    <row r="162" spans="1:6" x14ac:dyDescent="0.3">
      <c r="A162" s="203"/>
      <c r="B162" s="203"/>
      <c r="E162" s="206" t="s">
        <v>52</v>
      </c>
      <c r="F162" s="201">
        <v>55230000</v>
      </c>
    </row>
    <row r="163" spans="1:6" x14ac:dyDescent="0.3">
      <c r="A163" s="203"/>
      <c r="B163" s="203"/>
      <c r="E163" s="206" t="s">
        <v>50</v>
      </c>
      <c r="F163" s="201">
        <v>115720000</v>
      </c>
    </row>
    <row r="164" spans="1:6" x14ac:dyDescent="0.3">
      <c r="A164" s="203"/>
      <c r="B164" s="203"/>
      <c r="E164" s="205" t="s">
        <v>84</v>
      </c>
      <c r="F164" s="200">
        <v>632658801</v>
      </c>
    </row>
    <row r="165" spans="1:6" x14ac:dyDescent="0.3">
      <c r="A165" s="203"/>
      <c r="B165" s="203"/>
      <c r="E165" s="206" t="s">
        <v>98</v>
      </c>
      <c r="F165" s="201">
        <v>96915767</v>
      </c>
    </row>
    <row r="166" spans="1:6" x14ac:dyDescent="0.3">
      <c r="A166" s="203"/>
      <c r="B166" s="203"/>
      <c r="E166" s="206" t="s">
        <v>95</v>
      </c>
      <c r="F166" s="201">
        <v>275576100</v>
      </c>
    </row>
    <row r="167" spans="1:6" x14ac:dyDescent="0.3">
      <c r="A167" s="203"/>
      <c r="B167" s="203"/>
      <c r="E167" s="206" t="s">
        <v>90</v>
      </c>
      <c r="F167" s="201">
        <v>66915767</v>
      </c>
    </row>
    <row r="168" spans="1:6" x14ac:dyDescent="0.3">
      <c r="A168" s="203"/>
      <c r="B168" s="203"/>
      <c r="E168" s="206" t="s">
        <v>88</v>
      </c>
      <c r="F168" s="201">
        <v>53210667</v>
      </c>
    </row>
    <row r="169" spans="1:6" x14ac:dyDescent="0.3">
      <c r="A169" s="203"/>
      <c r="B169" s="203"/>
      <c r="E169" s="206" t="s">
        <v>86</v>
      </c>
      <c r="F169" s="201">
        <v>75862500</v>
      </c>
    </row>
    <row r="170" spans="1:6" x14ac:dyDescent="0.3">
      <c r="A170" s="203"/>
      <c r="B170" s="203"/>
      <c r="E170" s="206" t="s">
        <v>83</v>
      </c>
      <c r="F170" s="201">
        <v>64178000.000000007</v>
      </c>
    </row>
    <row r="171" spans="1:6" x14ac:dyDescent="0.3">
      <c r="A171" s="203"/>
      <c r="B171" s="203"/>
      <c r="E171" s="205" t="s">
        <v>152</v>
      </c>
      <c r="F171" s="200">
        <v>202899761</v>
      </c>
    </row>
    <row r="172" spans="1:6" x14ac:dyDescent="0.3">
      <c r="A172" s="203"/>
      <c r="B172" s="203"/>
      <c r="E172" s="206" t="s">
        <v>156</v>
      </c>
      <c r="F172" s="201">
        <v>56471595</v>
      </c>
    </row>
    <row r="173" spans="1:6" x14ac:dyDescent="0.3">
      <c r="A173" s="203"/>
      <c r="B173" s="203"/>
      <c r="E173" s="206" t="s">
        <v>153</v>
      </c>
      <c r="F173" s="201">
        <v>57860000</v>
      </c>
    </row>
    <row r="174" spans="1:6" x14ac:dyDescent="0.3">
      <c r="A174" s="203"/>
      <c r="B174" s="203"/>
      <c r="E174" s="206" t="s">
        <v>162</v>
      </c>
      <c r="F174" s="201">
        <v>88568166</v>
      </c>
    </row>
    <row r="175" spans="1:6" x14ac:dyDescent="0.3">
      <c r="A175" s="203"/>
      <c r="B175" s="203"/>
      <c r="E175" s="205" t="s">
        <v>178</v>
      </c>
      <c r="F175" s="200">
        <v>71981254</v>
      </c>
    </row>
    <row r="176" spans="1:6" x14ac:dyDescent="0.3">
      <c r="A176" s="203"/>
      <c r="B176" s="203"/>
      <c r="E176" s="206" t="s">
        <v>185</v>
      </c>
      <c r="F176" s="201">
        <v>21036736</v>
      </c>
    </row>
    <row r="177" spans="1:6" x14ac:dyDescent="0.3">
      <c r="A177" s="203"/>
      <c r="B177" s="203"/>
      <c r="E177" s="206" t="s">
        <v>180</v>
      </c>
      <c r="F177" s="201">
        <v>50944518</v>
      </c>
    </row>
    <row r="178" spans="1:6" ht="27.6" x14ac:dyDescent="0.3">
      <c r="A178" s="203"/>
      <c r="B178" s="203"/>
      <c r="E178" s="205" t="s">
        <v>30</v>
      </c>
      <c r="F178" s="200">
        <v>19740616756</v>
      </c>
    </row>
    <row r="179" spans="1:6" x14ac:dyDescent="0.3">
      <c r="A179" s="203"/>
      <c r="B179" s="203"/>
      <c r="E179" s="205" t="s">
        <v>1253</v>
      </c>
      <c r="F179" s="200">
        <v>414748801</v>
      </c>
    </row>
    <row r="180" spans="1:6" ht="27.6" x14ac:dyDescent="0.3">
      <c r="A180" s="203"/>
      <c r="B180" s="203"/>
      <c r="E180" s="206" t="s">
        <v>1471</v>
      </c>
      <c r="F180" s="201">
        <v>133320000</v>
      </c>
    </row>
    <row r="181" spans="1:6" x14ac:dyDescent="0.3">
      <c r="A181" s="203"/>
      <c r="B181" s="203"/>
      <c r="E181" s="206" t="s">
        <v>207</v>
      </c>
      <c r="F181" s="201">
        <v>281428801</v>
      </c>
    </row>
    <row r="182" spans="1:6" ht="27.6" x14ac:dyDescent="0.3">
      <c r="A182" s="203"/>
      <c r="B182" s="203"/>
      <c r="E182" s="205" t="s">
        <v>491</v>
      </c>
      <c r="F182" s="200">
        <v>5839125425</v>
      </c>
    </row>
    <row r="183" spans="1:6" x14ac:dyDescent="0.3">
      <c r="A183" s="203"/>
      <c r="B183" s="203"/>
      <c r="E183" s="206" t="s">
        <v>203</v>
      </c>
      <c r="F183" s="201">
        <v>1623304293</v>
      </c>
    </row>
    <row r="184" spans="1:6" x14ac:dyDescent="0.3">
      <c r="A184" s="203"/>
      <c r="B184" s="203"/>
      <c r="E184" s="206" t="s">
        <v>198</v>
      </c>
      <c r="F184" s="201">
        <v>59599515</v>
      </c>
    </row>
    <row r="185" spans="1:6" ht="27.6" x14ac:dyDescent="0.3">
      <c r="A185" s="203"/>
      <c r="B185" s="203"/>
      <c r="E185" s="206" t="s">
        <v>195</v>
      </c>
      <c r="F185" s="201">
        <v>2149025801</v>
      </c>
    </row>
    <row r="186" spans="1:6" x14ac:dyDescent="0.3">
      <c r="A186" s="203"/>
      <c r="B186" s="203"/>
      <c r="E186" s="206" t="s">
        <v>194</v>
      </c>
      <c r="F186" s="201">
        <v>766831500</v>
      </c>
    </row>
    <row r="187" spans="1:6" ht="27.6" x14ac:dyDescent="0.3">
      <c r="A187" s="203"/>
      <c r="B187" s="203"/>
      <c r="E187" s="206" t="s">
        <v>193</v>
      </c>
      <c r="F187" s="201">
        <v>1240364316</v>
      </c>
    </row>
    <row r="188" spans="1:6" ht="27.6" x14ac:dyDescent="0.3">
      <c r="A188" s="203"/>
      <c r="B188" s="203"/>
      <c r="E188" s="205" t="s">
        <v>457</v>
      </c>
      <c r="F188" s="200">
        <v>864673899</v>
      </c>
    </row>
    <row r="189" spans="1:6" ht="27.6" x14ac:dyDescent="0.3">
      <c r="A189" s="203"/>
      <c r="B189" s="203"/>
      <c r="E189" s="206" t="s">
        <v>204</v>
      </c>
      <c r="F189" s="201">
        <v>864673899</v>
      </c>
    </row>
    <row r="190" spans="1:6" x14ac:dyDescent="0.3">
      <c r="A190" s="203"/>
      <c r="B190" s="203"/>
      <c r="E190" s="205" t="s">
        <v>164</v>
      </c>
      <c r="F190" s="200">
        <v>2085251801</v>
      </c>
    </row>
    <row r="191" spans="1:6" x14ac:dyDescent="0.3">
      <c r="A191" s="203"/>
      <c r="B191" s="203"/>
      <c r="E191" s="206" t="s">
        <v>175</v>
      </c>
      <c r="F191" s="201">
        <v>35370000</v>
      </c>
    </row>
    <row r="192" spans="1:6" x14ac:dyDescent="0.3">
      <c r="A192" s="203"/>
      <c r="B192" s="203"/>
      <c r="E192" s="206" t="s">
        <v>174</v>
      </c>
      <c r="F192" s="201">
        <v>48174500</v>
      </c>
    </row>
    <row r="193" spans="1:6" x14ac:dyDescent="0.3">
      <c r="A193" s="203"/>
      <c r="B193" s="203"/>
      <c r="E193" s="206" t="s">
        <v>173</v>
      </c>
      <c r="F193" s="201">
        <v>26543500</v>
      </c>
    </row>
    <row r="194" spans="1:6" x14ac:dyDescent="0.3">
      <c r="A194" s="203"/>
      <c r="B194" s="203"/>
      <c r="E194" s="206" t="s">
        <v>172</v>
      </c>
      <c r="F194" s="201">
        <v>175740000</v>
      </c>
    </row>
    <row r="195" spans="1:6" x14ac:dyDescent="0.3">
      <c r="A195" s="203"/>
      <c r="B195" s="203"/>
      <c r="E195" s="206" t="s">
        <v>171</v>
      </c>
      <c r="F195" s="201">
        <v>106897000</v>
      </c>
    </row>
    <row r="196" spans="1:6" x14ac:dyDescent="0.3">
      <c r="A196" s="203"/>
      <c r="B196" s="203"/>
      <c r="E196" s="206" t="s">
        <v>170</v>
      </c>
      <c r="F196" s="201">
        <v>15000000</v>
      </c>
    </row>
    <row r="197" spans="1:6" x14ac:dyDescent="0.3">
      <c r="A197" s="203"/>
      <c r="B197" s="203"/>
      <c r="E197" s="206" t="s">
        <v>169</v>
      </c>
      <c r="F197" s="201">
        <v>37912500</v>
      </c>
    </row>
    <row r="198" spans="1:6" x14ac:dyDescent="0.3">
      <c r="A198" s="203"/>
      <c r="B198" s="203"/>
      <c r="E198" s="206" t="s">
        <v>168</v>
      </c>
      <c r="F198" s="201">
        <v>7000000</v>
      </c>
    </row>
    <row r="199" spans="1:6" x14ac:dyDescent="0.3">
      <c r="A199" s="203"/>
      <c r="B199" s="203"/>
      <c r="E199" s="206" t="s">
        <v>167</v>
      </c>
      <c r="F199" s="201">
        <v>28617000</v>
      </c>
    </row>
    <row r="200" spans="1:6" x14ac:dyDescent="0.3">
      <c r="A200" s="203"/>
      <c r="B200" s="203"/>
      <c r="E200" s="206" t="s">
        <v>166</v>
      </c>
      <c r="F200" s="201">
        <v>151200000</v>
      </c>
    </row>
    <row r="201" spans="1:6" x14ac:dyDescent="0.3">
      <c r="A201" s="203"/>
      <c r="B201" s="203"/>
      <c r="E201" s="206" t="s">
        <v>163</v>
      </c>
      <c r="F201" s="201">
        <v>133983000</v>
      </c>
    </row>
    <row r="202" spans="1:6" x14ac:dyDescent="0.3">
      <c r="A202" s="203"/>
      <c r="B202" s="203"/>
      <c r="E202" s="206" t="s">
        <v>176</v>
      </c>
      <c r="F202" s="201">
        <v>1318814301</v>
      </c>
    </row>
    <row r="203" spans="1:6" ht="27.6" x14ac:dyDescent="0.3">
      <c r="A203" s="203"/>
      <c r="B203" s="203"/>
      <c r="E203" s="205" t="s">
        <v>125</v>
      </c>
      <c r="F203" s="200">
        <v>2780279403</v>
      </c>
    </row>
    <row r="204" spans="1:6" x14ac:dyDescent="0.3">
      <c r="A204" s="203"/>
      <c r="B204" s="203"/>
      <c r="E204" s="206" t="s">
        <v>145</v>
      </c>
      <c r="F204" s="201">
        <v>554837000</v>
      </c>
    </row>
    <row r="205" spans="1:6" x14ac:dyDescent="0.3">
      <c r="A205" s="203"/>
      <c r="B205" s="203"/>
      <c r="E205" s="206" t="s">
        <v>144</v>
      </c>
      <c r="F205" s="201">
        <v>42900000</v>
      </c>
    </row>
    <row r="206" spans="1:6" x14ac:dyDescent="0.3">
      <c r="A206" s="203"/>
      <c r="B206" s="203"/>
      <c r="E206" s="206" t="s">
        <v>142</v>
      </c>
      <c r="F206" s="201">
        <v>228663128</v>
      </c>
    </row>
    <row r="207" spans="1:6" x14ac:dyDescent="0.3">
      <c r="A207" s="203"/>
      <c r="B207" s="203"/>
      <c r="E207" s="206" t="s">
        <v>140</v>
      </c>
      <c r="F207" s="201">
        <v>173489600</v>
      </c>
    </row>
    <row r="208" spans="1:6" x14ac:dyDescent="0.3">
      <c r="A208" s="203"/>
      <c r="B208" s="203"/>
      <c r="E208" s="206" t="s">
        <v>138</v>
      </c>
      <c r="F208" s="201">
        <v>193042054</v>
      </c>
    </row>
    <row r="209" spans="1:6" x14ac:dyDescent="0.3">
      <c r="A209" s="203"/>
      <c r="B209" s="203"/>
      <c r="E209" s="206" t="s">
        <v>146</v>
      </c>
      <c r="F209" s="201">
        <v>1587347621</v>
      </c>
    </row>
    <row r="210" spans="1:6" ht="27.6" x14ac:dyDescent="0.3">
      <c r="A210" s="203"/>
      <c r="B210" s="203"/>
      <c r="E210" s="205" t="s">
        <v>22</v>
      </c>
      <c r="F210" s="200">
        <v>1753956734</v>
      </c>
    </row>
    <row r="211" spans="1:6" x14ac:dyDescent="0.3">
      <c r="A211" s="203"/>
      <c r="B211" s="203"/>
      <c r="E211" s="206" t="s">
        <v>75</v>
      </c>
      <c r="F211" s="201">
        <v>49760500</v>
      </c>
    </row>
    <row r="212" spans="1:6" x14ac:dyDescent="0.3">
      <c r="A212" s="203"/>
      <c r="B212" s="203"/>
      <c r="E212" s="206" t="s">
        <v>74</v>
      </c>
      <c r="F212" s="201">
        <v>45433500</v>
      </c>
    </row>
    <row r="213" spans="1:6" x14ac:dyDescent="0.3">
      <c r="A213" s="203"/>
      <c r="B213" s="203"/>
      <c r="E213" s="206" t="s">
        <v>72</v>
      </c>
      <c r="F213" s="201">
        <v>148984500</v>
      </c>
    </row>
    <row r="214" spans="1:6" x14ac:dyDescent="0.3">
      <c r="A214" s="203"/>
      <c r="B214" s="203"/>
      <c r="E214" s="206" t="s">
        <v>70</v>
      </c>
      <c r="F214" s="201">
        <v>5869333</v>
      </c>
    </row>
    <row r="215" spans="1:6" x14ac:dyDescent="0.3">
      <c r="A215" s="203"/>
      <c r="B215" s="203"/>
      <c r="E215" s="206" t="s">
        <v>69</v>
      </c>
      <c r="F215" s="201">
        <v>130503949</v>
      </c>
    </row>
    <row r="216" spans="1:6" x14ac:dyDescent="0.3">
      <c r="A216" s="203"/>
      <c r="B216" s="203"/>
      <c r="E216" s="206" t="s">
        <v>68</v>
      </c>
      <c r="F216" s="201">
        <v>159669452</v>
      </c>
    </row>
    <row r="217" spans="1:6" x14ac:dyDescent="0.3">
      <c r="A217" s="203"/>
      <c r="B217" s="203"/>
      <c r="E217" s="206" t="s">
        <v>64</v>
      </c>
      <c r="F217" s="201">
        <v>96358000</v>
      </c>
    </row>
    <row r="218" spans="1:6" x14ac:dyDescent="0.3">
      <c r="A218" s="203"/>
      <c r="B218" s="203"/>
      <c r="E218" s="206" t="s">
        <v>52</v>
      </c>
      <c r="F218" s="201">
        <v>20823000</v>
      </c>
    </row>
    <row r="219" spans="1:6" x14ac:dyDescent="0.3">
      <c r="A219" s="203"/>
      <c r="B219" s="203"/>
      <c r="E219" s="206" t="s">
        <v>50</v>
      </c>
      <c r="F219" s="201">
        <v>134721000</v>
      </c>
    </row>
    <row r="220" spans="1:6" x14ac:dyDescent="0.3">
      <c r="A220" s="203"/>
      <c r="B220" s="203"/>
      <c r="E220" s="206" t="s">
        <v>41</v>
      </c>
      <c r="F220" s="201">
        <v>94363000</v>
      </c>
    </row>
    <row r="221" spans="1:6" x14ac:dyDescent="0.3">
      <c r="A221" s="203"/>
      <c r="B221" s="203"/>
      <c r="E221" s="206" t="s">
        <v>21</v>
      </c>
      <c r="F221" s="201">
        <v>53399000</v>
      </c>
    </row>
    <row r="222" spans="1:6" x14ac:dyDescent="0.3">
      <c r="A222" s="203"/>
      <c r="B222" s="203"/>
      <c r="E222" s="206" t="s">
        <v>76</v>
      </c>
      <c r="F222" s="201">
        <v>814071500</v>
      </c>
    </row>
    <row r="223" spans="1:6" x14ac:dyDescent="0.3">
      <c r="A223" s="203"/>
      <c r="B223" s="203"/>
      <c r="E223" s="205" t="s">
        <v>84</v>
      </c>
      <c r="F223" s="200">
        <v>1396655578</v>
      </c>
    </row>
    <row r="224" spans="1:6" x14ac:dyDescent="0.3">
      <c r="A224" s="203"/>
      <c r="B224" s="203"/>
      <c r="E224" s="206" t="s">
        <v>99</v>
      </c>
      <c r="F224" s="201">
        <v>90002167</v>
      </c>
    </row>
    <row r="225" spans="1:6" x14ac:dyDescent="0.3">
      <c r="A225" s="203"/>
      <c r="B225" s="203"/>
      <c r="E225" s="206" t="s">
        <v>98</v>
      </c>
      <c r="F225" s="201">
        <v>14000000</v>
      </c>
    </row>
    <row r="226" spans="1:6" x14ac:dyDescent="0.3">
      <c r="A226" s="203"/>
      <c r="B226" s="203"/>
      <c r="E226" s="206" t="s">
        <v>93</v>
      </c>
      <c r="F226" s="201">
        <v>602492800</v>
      </c>
    </row>
    <row r="227" spans="1:6" x14ac:dyDescent="0.3">
      <c r="A227" s="203"/>
      <c r="B227" s="203"/>
      <c r="E227" s="206" t="s">
        <v>92</v>
      </c>
      <c r="F227" s="201">
        <v>316342568</v>
      </c>
    </row>
    <row r="228" spans="1:6" x14ac:dyDescent="0.3">
      <c r="A228" s="203"/>
      <c r="B228" s="203"/>
      <c r="E228" s="206" t="s">
        <v>88</v>
      </c>
      <c r="F228" s="201">
        <v>20000000</v>
      </c>
    </row>
    <row r="229" spans="1:6" x14ac:dyDescent="0.3">
      <c r="A229" s="203"/>
      <c r="B229" s="203"/>
      <c r="E229" s="206" t="s">
        <v>86</v>
      </c>
      <c r="F229" s="201">
        <v>153373500</v>
      </c>
    </row>
    <row r="230" spans="1:6" x14ac:dyDescent="0.3">
      <c r="A230" s="203"/>
      <c r="B230" s="203"/>
      <c r="E230" s="206" t="s">
        <v>83</v>
      </c>
      <c r="F230" s="201">
        <v>200444543</v>
      </c>
    </row>
    <row r="231" spans="1:6" x14ac:dyDescent="0.3">
      <c r="A231" s="203"/>
      <c r="B231" s="203"/>
      <c r="E231" s="205" t="s">
        <v>152</v>
      </c>
      <c r="F231" s="200">
        <v>2218885743</v>
      </c>
    </row>
    <row r="232" spans="1:6" x14ac:dyDescent="0.3">
      <c r="A232" s="203"/>
      <c r="B232" s="203"/>
      <c r="E232" s="206" t="s">
        <v>161</v>
      </c>
      <c r="F232" s="201">
        <v>192403495</v>
      </c>
    </row>
    <row r="233" spans="1:6" x14ac:dyDescent="0.3">
      <c r="A233" s="203"/>
      <c r="B233" s="203"/>
      <c r="E233" s="206" t="s">
        <v>158</v>
      </c>
      <c r="F233" s="201">
        <v>160701500</v>
      </c>
    </row>
    <row r="234" spans="1:6" x14ac:dyDescent="0.3">
      <c r="A234" s="203"/>
      <c r="B234" s="203"/>
      <c r="E234" s="206" t="s">
        <v>157</v>
      </c>
      <c r="F234" s="201">
        <v>142990500</v>
      </c>
    </row>
    <row r="235" spans="1:6" x14ac:dyDescent="0.3">
      <c r="A235" s="203"/>
      <c r="B235" s="203"/>
      <c r="E235" s="206" t="s">
        <v>156</v>
      </c>
      <c r="F235" s="201">
        <v>60490000</v>
      </c>
    </row>
    <row r="236" spans="1:6" x14ac:dyDescent="0.3">
      <c r="A236" s="203"/>
      <c r="B236" s="203"/>
      <c r="E236" s="206" t="s">
        <v>155</v>
      </c>
      <c r="F236" s="201">
        <v>216604534</v>
      </c>
    </row>
    <row r="237" spans="1:6" x14ac:dyDescent="0.3">
      <c r="A237" s="203"/>
      <c r="B237" s="203"/>
      <c r="E237" s="206" t="s">
        <v>153</v>
      </c>
      <c r="F237" s="201">
        <v>63535334</v>
      </c>
    </row>
    <row r="238" spans="1:6" x14ac:dyDescent="0.3">
      <c r="A238" s="203"/>
      <c r="B238" s="203"/>
      <c r="E238" s="206" t="s">
        <v>151</v>
      </c>
      <c r="F238" s="201">
        <v>231404427</v>
      </c>
    </row>
    <row r="239" spans="1:6" x14ac:dyDescent="0.3">
      <c r="A239" s="203"/>
      <c r="B239" s="203"/>
      <c r="E239" s="206" t="s">
        <v>162</v>
      </c>
      <c r="F239" s="201">
        <v>1150755953</v>
      </c>
    </row>
    <row r="240" spans="1:6" x14ac:dyDescent="0.3">
      <c r="A240" s="203"/>
      <c r="B240" s="203"/>
      <c r="E240" s="205" t="s">
        <v>178</v>
      </c>
      <c r="F240" s="200">
        <v>2387039372</v>
      </c>
    </row>
    <row r="241" spans="1:6" x14ac:dyDescent="0.3">
      <c r="A241" s="203"/>
      <c r="B241" s="203"/>
      <c r="E241" s="206" t="s">
        <v>189</v>
      </c>
      <c r="F241" s="201">
        <v>203759896</v>
      </c>
    </row>
    <row r="242" spans="1:6" ht="27.6" x14ac:dyDescent="0.3">
      <c r="A242" s="203"/>
      <c r="B242" s="203"/>
      <c r="E242" s="206" t="s">
        <v>431</v>
      </c>
      <c r="F242" s="201">
        <v>10000000</v>
      </c>
    </row>
    <row r="243" spans="1:6" x14ac:dyDescent="0.3">
      <c r="A243" s="203"/>
      <c r="B243" s="203"/>
      <c r="E243" s="206" t="s">
        <v>433</v>
      </c>
      <c r="F243" s="201">
        <v>7700000</v>
      </c>
    </row>
    <row r="244" spans="1:6" x14ac:dyDescent="0.3">
      <c r="A244" s="203"/>
      <c r="B244" s="203"/>
      <c r="E244" s="206" t="s">
        <v>187</v>
      </c>
      <c r="F244" s="201">
        <v>202881213</v>
      </c>
    </row>
    <row r="245" spans="1:6" x14ac:dyDescent="0.3">
      <c r="A245" s="203"/>
      <c r="B245" s="203"/>
      <c r="E245" s="206" t="s">
        <v>186</v>
      </c>
      <c r="F245" s="201">
        <v>259157950</v>
      </c>
    </row>
    <row r="246" spans="1:6" x14ac:dyDescent="0.3">
      <c r="A246" s="203"/>
      <c r="B246" s="203"/>
      <c r="E246" s="206" t="s">
        <v>185</v>
      </c>
      <c r="F246" s="201">
        <v>141700053</v>
      </c>
    </row>
    <row r="247" spans="1:6" x14ac:dyDescent="0.3">
      <c r="A247" s="203"/>
      <c r="B247" s="203"/>
      <c r="E247" s="206" t="s">
        <v>184</v>
      </c>
      <c r="F247" s="201">
        <v>130920947</v>
      </c>
    </row>
    <row r="248" spans="1:6" x14ac:dyDescent="0.3">
      <c r="A248" s="203"/>
      <c r="B248" s="203"/>
      <c r="E248" s="206" t="s">
        <v>183</v>
      </c>
      <c r="F248" s="201">
        <v>200985775</v>
      </c>
    </row>
    <row r="249" spans="1:6" x14ac:dyDescent="0.3">
      <c r="A249" s="203"/>
      <c r="B249" s="203"/>
      <c r="E249" s="206" t="s">
        <v>180</v>
      </c>
      <c r="F249" s="201">
        <v>81293694</v>
      </c>
    </row>
    <row r="250" spans="1:6" x14ac:dyDescent="0.3">
      <c r="A250" s="203"/>
      <c r="B250" s="203"/>
      <c r="E250" s="206" t="s">
        <v>190</v>
      </c>
      <c r="F250" s="201">
        <v>1148639844</v>
      </c>
    </row>
    <row r="251" spans="1:6" ht="27.6" x14ac:dyDescent="0.3">
      <c r="A251" s="203"/>
      <c r="B251" s="203"/>
      <c r="E251" s="205" t="s">
        <v>60</v>
      </c>
      <c r="F251" s="200">
        <v>913614004</v>
      </c>
    </row>
    <row r="252" spans="1:6" ht="27.6" x14ac:dyDescent="0.3">
      <c r="A252" s="203"/>
      <c r="B252" s="203"/>
      <c r="E252" s="205" t="s">
        <v>491</v>
      </c>
      <c r="F252" s="200">
        <v>72250000</v>
      </c>
    </row>
    <row r="253" spans="1:6" ht="27.6" x14ac:dyDescent="0.3">
      <c r="A253" s="203"/>
      <c r="B253" s="203"/>
      <c r="E253" s="206" t="s">
        <v>195</v>
      </c>
      <c r="F253" s="201">
        <v>72250000</v>
      </c>
    </row>
    <row r="254" spans="1:6" ht="27.6" x14ac:dyDescent="0.3">
      <c r="A254" s="203"/>
      <c r="B254" s="203"/>
      <c r="E254" s="205" t="s">
        <v>125</v>
      </c>
      <c r="F254" s="200">
        <v>371190500</v>
      </c>
    </row>
    <row r="255" spans="1:6" x14ac:dyDescent="0.3">
      <c r="A255" s="203"/>
      <c r="B255" s="203"/>
      <c r="E255" s="206" t="s">
        <v>142</v>
      </c>
      <c r="F255" s="201">
        <v>59300000</v>
      </c>
    </row>
    <row r="256" spans="1:6" x14ac:dyDescent="0.3">
      <c r="A256" s="203"/>
      <c r="B256" s="203"/>
      <c r="E256" s="206" t="s">
        <v>140</v>
      </c>
      <c r="F256" s="201">
        <v>77842500</v>
      </c>
    </row>
    <row r="257" spans="1:6" x14ac:dyDescent="0.3">
      <c r="A257" s="203"/>
      <c r="B257" s="203"/>
      <c r="E257" s="206" t="s">
        <v>138</v>
      </c>
      <c r="F257" s="201">
        <v>234048000</v>
      </c>
    </row>
    <row r="258" spans="1:6" ht="27.6" x14ac:dyDescent="0.3">
      <c r="A258" s="203"/>
      <c r="B258" s="203"/>
      <c r="E258" s="205" t="s">
        <v>22</v>
      </c>
      <c r="F258" s="200">
        <v>140074000</v>
      </c>
    </row>
    <row r="259" spans="1:6" x14ac:dyDescent="0.3">
      <c r="A259" s="203"/>
      <c r="B259" s="203"/>
      <c r="E259" s="206" t="s">
        <v>75</v>
      </c>
      <c r="F259" s="201">
        <v>41613000</v>
      </c>
    </row>
    <row r="260" spans="1:6" x14ac:dyDescent="0.3">
      <c r="A260" s="203"/>
      <c r="B260" s="203"/>
      <c r="E260" s="206" t="s">
        <v>68</v>
      </c>
      <c r="F260" s="201">
        <v>70851000</v>
      </c>
    </row>
    <row r="261" spans="1:6" x14ac:dyDescent="0.3">
      <c r="A261" s="203"/>
      <c r="B261" s="203"/>
      <c r="E261" s="206" t="s">
        <v>64</v>
      </c>
      <c r="F261" s="201">
        <v>27610000</v>
      </c>
    </row>
    <row r="262" spans="1:6" x14ac:dyDescent="0.3">
      <c r="A262" s="203"/>
      <c r="B262" s="203"/>
      <c r="E262" s="205" t="s">
        <v>84</v>
      </c>
      <c r="F262" s="200">
        <v>153909967</v>
      </c>
    </row>
    <row r="263" spans="1:6" x14ac:dyDescent="0.3">
      <c r="A263" s="203"/>
      <c r="B263" s="203"/>
      <c r="E263" s="206" t="s">
        <v>89</v>
      </c>
      <c r="F263" s="201">
        <v>68624300</v>
      </c>
    </row>
    <row r="264" spans="1:6" x14ac:dyDescent="0.3">
      <c r="A264" s="203"/>
      <c r="B264" s="203"/>
      <c r="E264" s="206" t="s">
        <v>88</v>
      </c>
      <c r="F264" s="201">
        <v>48710667</v>
      </c>
    </row>
    <row r="265" spans="1:6" x14ac:dyDescent="0.3">
      <c r="A265" s="203"/>
      <c r="B265" s="203"/>
      <c r="E265" s="206" t="s">
        <v>83</v>
      </c>
      <c r="F265" s="201">
        <v>36575000</v>
      </c>
    </row>
    <row r="266" spans="1:6" x14ac:dyDescent="0.3">
      <c r="A266" s="203"/>
      <c r="B266" s="203"/>
      <c r="E266" s="205" t="s">
        <v>152</v>
      </c>
      <c r="F266" s="201">
        <v>154981000</v>
      </c>
    </row>
    <row r="267" spans="1:6" x14ac:dyDescent="0.3">
      <c r="A267" s="203"/>
      <c r="B267" s="203"/>
      <c r="E267" s="206" t="s">
        <v>158</v>
      </c>
      <c r="F267" s="201">
        <v>21593000</v>
      </c>
    </row>
    <row r="268" spans="1:6" x14ac:dyDescent="0.3">
      <c r="A268" s="203"/>
      <c r="B268" s="203"/>
      <c r="E268" s="206" t="s">
        <v>153</v>
      </c>
      <c r="F268" s="201">
        <v>94468000</v>
      </c>
    </row>
    <row r="269" spans="1:6" x14ac:dyDescent="0.3">
      <c r="A269" s="203"/>
      <c r="B269" s="203"/>
      <c r="E269" s="206" t="s">
        <v>151</v>
      </c>
      <c r="F269" s="201">
        <v>38920000</v>
      </c>
    </row>
    <row r="270" spans="1:6" x14ac:dyDescent="0.3">
      <c r="A270" s="203"/>
      <c r="B270" s="203"/>
      <c r="E270" s="205" t="s">
        <v>178</v>
      </c>
      <c r="F270" s="201">
        <v>21208537</v>
      </c>
    </row>
    <row r="271" spans="1:6" x14ac:dyDescent="0.3">
      <c r="A271" s="203"/>
      <c r="B271" s="203"/>
      <c r="E271" s="206" t="s">
        <v>184</v>
      </c>
      <c r="F271" s="201">
        <v>21208537</v>
      </c>
    </row>
    <row r="272" spans="1:6" x14ac:dyDescent="0.3">
      <c r="A272" s="203"/>
      <c r="B272" s="203"/>
      <c r="E272" s="205" t="s">
        <v>24</v>
      </c>
      <c r="F272" s="200">
        <v>3779281452</v>
      </c>
    </row>
    <row r="273" spans="1:6" ht="27.6" x14ac:dyDescent="0.3">
      <c r="A273" s="203"/>
      <c r="B273" s="203"/>
      <c r="E273" s="205" t="s">
        <v>491</v>
      </c>
      <c r="F273" s="200">
        <v>478310000</v>
      </c>
    </row>
    <row r="274" spans="1:6" ht="27.6" x14ac:dyDescent="0.3">
      <c r="A274" s="203"/>
      <c r="B274" s="203"/>
      <c r="E274" s="206" t="s">
        <v>195</v>
      </c>
      <c r="F274" s="201">
        <v>478310000</v>
      </c>
    </row>
    <row r="275" spans="1:6" x14ac:dyDescent="0.3">
      <c r="A275" s="203"/>
      <c r="B275" s="203"/>
      <c r="E275" s="205" t="s">
        <v>164</v>
      </c>
      <c r="F275" s="200">
        <v>465288500</v>
      </c>
    </row>
    <row r="276" spans="1:6" x14ac:dyDescent="0.3">
      <c r="A276" s="203"/>
      <c r="B276" s="203"/>
      <c r="E276" s="206" t="s">
        <v>175</v>
      </c>
      <c r="F276" s="201">
        <v>50246500</v>
      </c>
    </row>
    <row r="277" spans="1:6" x14ac:dyDescent="0.3">
      <c r="A277" s="203"/>
      <c r="B277" s="203"/>
      <c r="E277" s="206" t="s">
        <v>174</v>
      </c>
      <c r="F277" s="201">
        <v>70550000</v>
      </c>
    </row>
    <row r="278" spans="1:6" x14ac:dyDescent="0.3">
      <c r="A278" s="203"/>
      <c r="B278" s="203"/>
      <c r="E278" s="206" t="s">
        <v>170</v>
      </c>
      <c r="F278" s="201">
        <v>45433500</v>
      </c>
    </row>
    <row r="279" spans="1:6" x14ac:dyDescent="0.3">
      <c r="A279" s="203"/>
      <c r="B279" s="203"/>
      <c r="E279" s="206" t="s">
        <v>167</v>
      </c>
      <c r="F279" s="201">
        <v>15136000</v>
      </c>
    </row>
    <row r="280" spans="1:6" x14ac:dyDescent="0.3">
      <c r="A280" s="203"/>
      <c r="B280" s="203"/>
      <c r="E280" s="206" t="s">
        <v>163</v>
      </c>
      <c r="F280" s="201">
        <v>33240000</v>
      </c>
    </row>
    <row r="281" spans="1:6" x14ac:dyDescent="0.3">
      <c r="A281" s="203"/>
      <c r="B281" s="203"/>
      <c r="E281" s="206" t="s">
        <v>176</v>
      </c>
      <c r="F281" s="201">
        <v>250682500</v>
      </c>
    </row>
    <row r="282" spans="1:6" ht="27.6" x14ac:dyDescent="0.3">
      <c r="A282" s="203"/>
      <c r="B282" s="203"/>
      <c r="E282" s="205" t="s">
        <v>125</v>
      </c>
      <c r="F282" s="200">
        <v>342092000</v>
      </c>
    </row>
    <row r="283" spans="1:6" x14ac:dyDescent="0.3">
      <c r="A283" s="203"/>
      <c r="B283" s="203"/>
      <c r="E283" s="206" t="s">
        <v>142</v>
      </c>
      <c r="F283" s="201">
        <v>90540000</v>
      </c>
    </row>
    <row r="284" spans="1:6" x14ac:dyDescent="0.3">
      <c r="A284" s="203"/>
      <c r="B284" s="203"/>
      <c r="E284" s="206" t="s">
        <v>138</v>
      </c>
      <c r="F284" s="201">
        <v>179612000</v>
      </c>
    </row>
    <row r="285" spans="1:6" x14ac:dyDescent="0.3">
      <c r="A285" s="203"/>
      <c r="B285" s="203"/>
      <c r="E285" s="206" t="s">
        <v>146</v>
      </c>
      <c r="F285" s="201">
        <v>71940000</v>
      </c>
    </row>
    <row r="286" spans="1:6" ht="27.6" x14ac:dyDescent="0.3">
      <c r="A286" s="203"/>
      <c r="B286" s="203"/>
      <c r="E286" s="205" t="s">
        <v>22</v>
      </c>
      <c r="F286" s="200">
        <v>668312000</v>
      </c>
    </row>
    <row r="287" spans="1:6" x14ac:dyDescent="0.3">
      <c r="A287" s="203"/>
      <c r="B287" s="203"/>
      <c r="E287" s="206" t="s">
        <v>75</v>
      </c>
      <c r="F287" s="201">
        <v>101068000</v>
      </c>
    </row>
    <row r="288" spans="1:6" x14ac:dyDescent="0.3">
      <c r="A288" s="203"/>
      <c r="B288" s="203"/>
      <c r="E288" s="206" t="s">
        <v>72</v>
      </c>
      <c r="F288" s="201">
        <v>84576000</v>
      </c>
    </row>
    <row r="289" spans="1:6" x14ac:dyDescent="0.3">
      <c r="A289" s="203"/>
      <c r="B289" s="203"/>
      <c r="E289" s="206" t="s">
        <v>70</v>
      </c>
      <c r="F289" s="201">
        <v>262104999.99999994</v>
      </c>
    </row>
    <row r="290" spans="1:6" x14ac:dyDescent="0.3">
      <c r="A290" s="203"/>
      <c r="B290" s="203"/>
      <c r="E290" s="206" t="s">
        <v>68</v>
      </c>
      <c r="F290" s="201">
        <v>88924000</v>
      </c>
    </row>
    <row r="291" spans="1:6" x14ac:dyDescent="0.3">
      <c r="A291" s="203"/>
      <c r="B291" s="203"/>
      <c r="E291" s="206" t="s">
        <v>64</v>
      </c>
      <c r="F291" s="201">
        <v>81619000</v>
      </c>
    </row>
    <row r="292" spans="1:6" x14ac:dyDescent="0.3">
      <c r="A292" s="203"/>
      <c r="B292" s="203"/>
      <c r="E292" s="206" t="s">
        <v>41</v>
      </c>
      <c r="F292" s="201">
        <v>50020000</v>
      </c>
    </row>
    <row r="293" spans="1:6" x14ac:dyDescent="0.3">
      <c r="A293" s="203"/>
      <c r="B293" s="203"/>
      <c r="E293" s="205" t="s">
        <v>84</v>
      </c>
      <c r="F293" s="200">
        <v>1190024741</v>
      </c>
    </row>
    <row r="294" spans="1:6" x14ac:dyDescent="0.3">
      <c r="A294" s="203"/>
      <c r="B294" s="203"/>
      <c r="E294" s="206" t="s">
        <v>99</v>
      </c>
      <c r="F294" s="201">
        <v>43941934</v>
      </c>
    </row>
    <row r="295" spans="1:6" x14ac:dyDescent="0.3">
      <c r="A295" s="203"/>
      <c r="B295" s="203"/>
      <c r="E295" s="206" t="s">
        <v>96</v>
      </c>
      <c r="F295" s="201">
        <v>208485692</v>
      </c>
    </row>
    <row r="296" spans="1:6" x14ac:dyDescent="0.3">
      <c r="A296" s="203"/>
      <c r="B296" s="203"/>
      <c r="E296" s="206" t="s">
        <v>93</v>
      </c>
      <c r="F296" s="201">
        <v>336290902</v>
      </c>
    </row>
    <row r="297" spans="1:6" x14ac:dyDescent="0.3">
      <c r="A297" s="203"/>
      <c r="B297" s="203"/>
      <c r="E297" s="206" t="s">
        <v>89</v>
      </c>
      <c r="F297" s="201">
        <v>226805433</v>
      </c>
    </row>
    <row r="298" spans="1:6" x14ac:dyDescent="0.3">
      <c r="A298" s="203"/>
      <c r="B298" s="203"/>
      <c r="E298" s="206" t="s">
        <v>88</v>
      </c>
      <c r="F298" s="201">
        <v>163968586</v>
      </c>
    </row>
    <row r="299" spans="1:6" x14ac:dyDescent="0.3">
      <c r="A299" s="203"/>
      <c r="B299" s="203"/>
      <c r="E299" s="206" t="s">
        <v>87</v>
      </c>
      <c r="F299" s="201">
        <v>104666534</v>
      </c>
    </row>
    <row r="300" spans="1:6" x14ac:dyDescent="0.3">
      <c r="A300" s="203"/>
      <c r="B300" s="203"/>
      <c r="E300" s="206" t="s">
        <v>83</v>
      </c>
      <c r="F300" s="201">
        <v>105865660</v>
      </c>
    </row>
    <row r="301" spans="1:6" x14ac:dyDescent="0.3">
      <c r="A301" s="203"/>
      <c r="B301" s="203"/>
      <c r="E301" s="205" t="s">
        <v>152</v>
      </c>
      <c r="F301" s="200">
        <v>333308504</v>
      </c>
    </row>
    <row r="302" spans="1:6" x14ac:dyDescent="0.3">
      <c r="A302" s="203"/>
      <c r="B302" s="203"/>
      <c r="E302" s="206" t="s">
        <v>161</v>
      </c>
      <c r="F302" s="201">
        <v>106403542</v>
      </c>
    </row>
    <row r="303" spans="1:6" x14ac:dyDescent="0.3">
      <c r="A303" s="203"/>
      <c r="B303" s="203"/>
      <c r="E303" s="206" t="s">
        <v>156</v>
      </c>
      <c r="F303" s="201">
        <v>108330700</v>
      </c>
    </row>
    <row r="304" spans="1:6" x14ac:dyDescent="0.3">
      <c r="A304" s="203"/>
      <c r="B304" s="203"/>
      <c r="E304" s="206" t="s">
        <v>155</v>
      </c>
      <c r="F304" s="201">
        <v>1617762</v>
      </c>
    </row>
    <row r="305" spans="1:6" x14ac:dyDescent="0.3">
      <c r="A305" s="203"/>
      <c r="B305" s="203"/>
      <c r="E305" s="206" t="s">
        <v>151</v>
      </c>
      <c r="F305" s="201">
        <v>41758000</v>
      </c>
    </row>
    <row r="306" spans="1:6" x14ac:dyDescent="0.3">
      <c r="A306" s="203"/>
      <c r="B306" s="203"/>
      <c r="E306" s="206" t="s">
        <v>162</v>
      </c>
      <c r="F306" s="201">
        <v>75198500</v>
      </c>
    </row>
    <row r="307" spans="1:6" x14ac:dyDescent="0.3">
      <c r="A307" s="203"/>
      <c r="B307" s="203"/>
      <c r="E307" s="205" t="s">
        <v>178</v>
      </c>
      <c r="F307" s="200">
        <v>301945707</v>
      </c>
    </row>
    <row r="308" spans="1:6" x14ac:dyDescent="0.3">
      <c r="A308" s="203"/>
      <c r="B308" s="203"/>
      <c r="E308" s="206" t="s">
        <v>189</v>
      </c>
      <c r="F308" s="201">
        <v>50942123</v>
      </c>
    </row>
    <row r="309" spans="1:6" x14ac:dyDescent="0.3">
      <c r="A309" s="203"/>
      <c r="B309" s="203"/>
      <c r="E309" s="206" t="s">
        <v>187</v>
      </c>
      <c r="F309" s="201">
        <v>58974346</v>
      </c>
    </row>
    <row r="310" spans="1:6" x14ac:dyDescent="0.3">
      <c r="A310" s="203"/>
      <c r="B310" s="203"/>
      <c r="E310" s="206" t="s">
        <v>186</v>
      </c>
      <c r="F310" s="201">
        <v>21208537</v>
      </c>
    </row>
    <row r="311" spans="1:6" x14ac:dyDescent="0.3">
      <c r="A311" s="203"/>
      <c r="B311" s="203"/>
      <c r="E311" s="206" t="s">
        <v>185</v>
      </c>
      <c r="F311" s="201">
        <v>133865592</v>
      </c>
    </row>
    <row r="312" spans="1:6" x14ac:dyDescent="0.3">
      <c r="A312" s="203"/>
      <c r="B312" s="203"/>
      <c r="E312" s="206" t="s">
        <v>184</v>
      </c>
      <c r="F312" s="201">
        <v>30955109</v>
      </c>
    </row>
    <row r="313" spans="1:6" x14ac:dyDescent="0.3">
      <c r="A313" s="203"/>
      <c r="B313" s="203"/>
      <c r="E313" s="206" t="s">
        <v>180</v>
      </c>
      <c r="F313" s="201">
        <v>6000000</v>
      </c>
    </row>
    <row r="314" spans="1:6" x14ac:dyDescent="0.3">
      <c r="A314" s="203"/>
      <c r="B314" s="203"/>
      <c r="E314" s="205" t="s">
        <v>201</v>
      </c>
      <c r="F314" s="200">
        <v>202819000</v>
      </c>
    </row>
    <row r="315" spans="1:6" ht="27.6" x14ac:dyDescent="0.3">
      <c r="A315" s="203"/>
      <c r="B315" s="203"/>
      <c r="E315" s="205" t="s">
        <v>491</v>
      </c>
      <c r="F315" s="200">
        <v>202819000</v>
      </c>
    </row>
    <row r="316" spans="1:6" x14ac:dyDescent="0.3">
      <c r="A316" s="203"/>
      <c r="B316" s="203"/>
      <c r="E316" s="206" t="s">
        <v>198</v>
      </c>
      <c r="F316" s="201">
        <v>202819000</v>
      </c>
    </row>
    <row r="317" spans="1:6" ht="41.4" x14ac:dyDescent="0.3">
      <c r="A317" s="203"/>
      <c r="B317" s="203"/>
      <c r="E317" s="205" t="s">
        <v>39</v>
      </c>
      <c r="F317" s="200">
        <v>700695467</v>
      </c>
    </row>
    <row r="318" spans="1:6" x14ac:dyDescent="0.3">
      <c r="A318" s="203"/>
      <c r="B318" s="203"/>
      <c r="E318" s="205" t="s">
        <v>164</v>
      </c>
      <c r="F318" s="200">
        <v>166590500</v>
      </c>
    </row>
    <row r="319" spans="1:6" x14ac:dyDescent="0.3">
      <c r="A319" s="203"/>
      <c r="B319" s="203"/>
      <c r="E319" s="206" t="s">
        <v>175</v>
      </c>
      <c r="F319" s="201">
        <v>33240000</v>
      </c>
    </row>
    <row r="320" spans="1:6" x14ac:dyDescent="0.3">
      <c r="A320" s="203"/>
      <c r="B320" s="203"/>
      <c r="E320" s="206" t="s">
        <v>171</v>
      </c>
      <c r="F320" s="201">
        <v>91203000</v>
      </c>
    </row>
    <row r="321" spans="1:6" x14ac:dyDescent="0.3">
      <c r="A321" s="203"/>
      <c r="B321" s="203"/>
      <c r="E321" s="206" t="s">
        <v>167</v>
      </c>
      <c r="F321" s="201">
        <v>42147500</v>
      </c>
    </row>
    <row r="322" spans="1:6" ht="27.6" x14ac:dyDescent="0.3">
      <c r="A322" s="203"/>
      <c r="B322" s="203"/>
      <c r="E322" s="205" t="s">
        <v>22</v>
      </c>
      <c r="F322" s="200">
        <v>47600000</v>
      </c>
    </row>
    <row r="323" spans="1:6" x14ac:dyDescent="0.3">
      <c r="A323" s="203"/>
      <c r="B323" s="203"/>
      <c r="E323" s="206" t="s">
        <v>21</v>
      </c>
      <c r="F323" s="201">
        <v>47600000</v>
      </c>
    </row>
    <row r="324" spans="1:6" x14ac:dyDescent="0.3">
      <c r="A324" s="203"/>
      <c r="B324" s="203"/>
      <c r="E324" s="205" t="s">
        <v>84</v>
      </c>
      <c r="F324" s="200">
        <v>486504967</v>
      </c>
    </row>
    <row r="325" spans="1:6" x14ac:dyDescent="0.3">
      <c r="A325" s="203"/>
      <c r="B325" s="203"/>
      <c r="E325" s="206" t="s">
        <v>90</v>
      </c>
      <c r="F325" s="201">
        <v>366915767</v>
      </c>
    </row>
    <row r="326" spans="1:6" x14ac:dyDescent="0.3">
      <c r="A326" s="203"/>
      <c r="B326" s="203"/>
      <c r="E326" s="206" t="s">
        <v>88</v>
      </c>
      <c r="F326" s="201">
        <v>119589200</v>
      </c>
    </row>
    <row r="327" spans="1:6" x14ac:dyDescent="0.3">
      <c r="A327" s="203"/>
      <c r="B327" s="203"/>
      <c r="E327" s="205" t="s">
        <v>154</v>
      </c>
      <c r="F327" s="200">
        <v>72902184</v>
      </c>
    </row>
    <row r="328" spans="1:6" x14ac:dyDescent="0.3">
      <c r="A328" s="203"/>
      <c r="B328" s="203"/>
      <c r="E328" s="205" t="s">
        <v>55</v>
      </c>
      <c r="F328" s="200">
        <v>72902184</v>
      </c>
    </row>
    <row r="329" spans="1:6" ht="27.6" x14ac:dyDescent="0.3">
      <c r="A329" s="203"/>
      <c r="B329" s="203"/>
      <c r="E329" s="205" t="s">
        <v>491</v>
      </c>
      <c r="F329" s="200">
        <v>72902184</v>
      </c>
    </row>
    <row r="330" spans="1:6" x14ac:dyDescent="0.3">
      <c r="A330" s="203"/>
      <c r="B330" s="203"/>
      <c r="E330" s="206" t="s">
        <v>198</v>
      </c>
      <c r="F330" s="201">
        <v>72902184</v>
      </c>
    </row>
    <row r="331" spans="1:6" x14ac:dyDescent="0.3">
      <c r="A331" s="203"/>
      <c r="B331" s="203"/>
      <c r="E331" s="207" t="s">
        <v>451</v>
      </c>
      <c r="F331" s="202">
        <v>42229187113</v>
      </c>
    </row>
    <row r="332" spans="1:6" x14ac:dyDescent="0.3">
      <c r="A332" s="203"/>
      <c r="B332" s="203"/>
    </row>
    <row r="333" spans="1:6" x14ac:dyDescent="0.3">
      <c r="A333" s="203"/>
      <c r="B333" s="203"/>
    </row>
    <row r="334" spans="1:6" x14ac:dyDescent="0.3">
      <c r="A334" s="203"/>
      <c r="B334" s="203"/>
    </row>
    <row r="335" spans="1:6" x14ac:dyDescent="0.3">
      <c r="A335" s="203"/>
      <c r="B335" s="203"/>
    </row>
    <row r="336" spans="1:6" x14ac:dyDescent="0.3">
      <c r="A336" s="203"/>
      <c r="B336" s="203"/>
    </row>
    <row r="337" spans="1:2" x14ac:dyDescent="0.3">
      <c r="A337" s="203"/>
      <c r="B337" s="203"/>
    </row>
    <row r="338" spans="1:2" x14ac:dyDescent="0.3">
      <c r="A338" s="203"/>
      <c r="B338" s="203"/>
    </row>
    <row r="339" spans="1:2" x14ac:dyDescent="0.3">
      <c r="A339" s="203"/>
      <c r="B339" s="203"/>
    </row>
    <row r="340" spans="1:2" x14ac:dyDescent="0.3">
      <c r="A340" s="203"/>
      <c r="B340" s="203"/>
    </row>
    <row r="341" spans="1:2" x14ac:dyDescent="0.3">
      <c r="A341" s="203"/>
      <c r="B341" s="203"/>
    </row>
    <row r="342" spans="1:2" x14ac:dyDescent="0.3">
      <c r="A342" s="203"/>
      <c r="B342" s="203"/>
    </row>
    <row r="343" spans="1:2" x14ac:dyDescent="0.3">
      <c r="A343" s="203"/>
      <c r="B343" s="203"/>
    </row>
    <row r="344" spans="1:2" x14ac:dyDescent="0.3">
      <c r="A344" s="203"/>
      <c r="B344" s="203"/>
    </row>
    <row r="345" spans="1:2" x14ac:dyDescent="0.3">
      <c r="A345" s="203"/>
      <c r="B345" s="203"/>
    </row>
    <row r="346" spans="1:2" x14ac:dyDescent="0.3">
      <c r="A346" s="203"/>
      <c r="B346" s="203"/>
    </row>
    <row r="347" spans="1:2" x14ac:dyDescent="0.3">
      <c r="A347" s="203"/>
      <c r="B347" s="203"/>
    </row>
    <row r="348" spans="1:2" x14ac:dyDescent="0.3">
      <c r="A348" s="203"/>
      <c r="B348" s="203"/>
    </row>
    <row r="349" spans="1:2" x14ac:dyDescent="0.3">
      <c r="A349" s="203"/>
      <c r="B349" s="203"/>
    </row>
    <row r="350" spans="1:2" x14ac:dyDescent="0.3">
      <c r="A350" s="203"/>
      <c r="B350" s="203"/>
    </row>
    <row r="351" spans="1:2" x14ac:dyDescent="0.3">
      <c r="A351" s="203"/>
      <c r="B351" s="203"/>
    </row>
    <row r="352" spans="1:2" x14ac:dyDescent="0.3">
      <c r="A352" s="203"/>
      <c r="B352" s="203"/>
    </row>
    <row r="353" spans="1:2" x14ac:dyDescent="0.3">
      <c r="A353" s="203"/>
      <c r="B353" s="203"/>
    </row>
    <row r="354" spans="1:2" x14ac:dyDescent="0.3">
      <c r="A354" s="203"/>
      <c r="B354" s="203"/>
    </row>
    <row r="355" spans="1:2" x14ac:dyDescent="0.3">
      <c r="A355" s="203"/>
      <c r="B355" s="203"/>
    </row>
    <row r="356" spans="1:2" x14ac:dyDescent="0.3">
      <c r="A356" s="203"/>
      <c r="B356" s="203"/>
    </row>
    <row r="357" spans="1:2" x14ac:dyDescent="0.3">
      <c r="A357" s="203"/>
      <c r="B357" s="203"/>
    </row>
    <row r="358" spans="1:2" x14ac:dyDescent="0.3">
      <c r="A358" s="203"/>
      <c r="B358" s="203"/>
    </row>
    <row r="359" spans="1:2" x14ac:dyDescent="0.3">
      <c r="A359" s="203"/>
      <c r="B359" s="203"/>
    </row>
    <row r="360" spans="1:2" x14ac:dyDescent="0.3">
      <c r="A360" s="203"/>
      <c r="B360" s="203"/>
    </row>
    <row r="361" spans="1:2" x14ac:dyDescent="0.3">
      <c r="A361" s="203"/>
      <c r="B361" s="203"/>
    </row>
    <row r="362" spans="1:2" x14ac:dyDescent="0.3">
      <c r="A362" s="203"/>
      <c r="B362" s="203"/>
    </row>
    <row r="363" spans="1:2" x14ac:dyDescent="0.3">
      <c r="A363" s="203"/>
      <c r="B363" s="203"/>
    </row>
    <row r="364" spans="1:2" x14ac:dyDescent="0.3">
      <c r="A364" s="203"/>
      <c r="B364" s="203"/>
    </row>
    <row r="365" spans="1:2" x14ac:dyDescent="0.3">
      <c r="A365" s="203"/>
      <c r="B365" s="203"/>
    </row>
    <row r="366" spans="1:2" x14ac:dyDescent="0.3">
      <c r="A366" s="203"/>
      <c r="B366" s="203"/>
    </row>
    <row r="367" spans="1:2" x14ac:dyDescent="0.3">
      <c r="A367" s="203"/>
      <c r="B367" s="203"/>
    </row>
    <row r="368" spans="1:2" x14ac:dyDescent="0.3">
      <c r="A368" s="203"/>
      <c r="B368" s="203"/>
    </row>
    <row r="369" spans="1:2" x14ac:dyDescent="0.3">
      <c r="A369" s="203"/>
      <c r="B369" s="203"/>
    </row>
    <row r="370" spans="1:2" x14ac:dyDescent="0.3">
      <c r="A370" s="203"/>
      <c r="B370" s="203"/>
    </row>
    <row r="371" spans="1:2" x14ac:dyDescent="0.3">
      <c r="A371" s="203"/>
      <c r="B371" s="203"/>
    </row>
    <row r="372" spans="1:2" x14ac:dyDescent="0.3">
      <c r="A372" s="203"/>
      <c r="B372" s="203"/>
    </row>
    <row r="373" spans="1:2" x14ac:dyDescent="0.3">
      <c r="A373" s="203"/>
      <c r="B373" s="203"/>
    </row>
    <row r="374" spans="1:2" x14ac:dyDescent="0.3">
      <c r="A374" s="203"/>
      <c r="B374" s="203"/>
    </row>
    <row r="375" spans="1:2" x14ac:dyDescent="0.3">
      <c r="A375" s="203"/>
      <c r="B375" s="203"/>
    </row>
    <row r="376" spans="1:2" x14ac:dyDescent="0.3">
      <c r="A376" s="203"/>
      <c r="B376" s="203"/>
    </row>
    <row r="377" spans="1:2" x14ac:dyDescent="0.3">
      <c r="A377" s="203"/>
      <c r="B377" s="203"/>
    </row>
    <row r="378" spans="1:2" x14ac:dyDescent="0.3">
      <c r="A378" s="203"/>
      <c r="B378" s="203"/>
    </row>
    <row r="379" spans="1:2" x14ac:dyDescent="0.3">
      <c r="A379" s="203"/>
      <c r="B379" s="203"/>
    </row>
    <row r="380" spans="1:2" x14ac:dyDescent="0.3">
      <c r="A380" s="203"/>
      <c r="B380" s="203"/>
    </row>
    <row r="381" spans="1:2" x14ac:dyDescent="0.3">
      <c r="A381" s="203"/>
      <c r="B381" s="203"/>
    </row>
    <row r="382" spans="1:2" x14ac:dyDescent="0.3">
      <c r="A382" s="203"/>
      <c r="B382" s="203"/>
    </row>
    <row r="383" spans="1:2" x14ac:dyDescent="0.3">
      <c r="A383" s="203"/>
      <c r="B383" s="203"/>
    </row>
    <row r="384" spans="1:2" x14ac:dyDescent="0.3">
      <c r="A384" s="203"/>
      <c r="B384" s="203"/>
    </row>
    <row r="385" spans="1:2" x14ac:dyDescent="0.3">
      <c r="A385" s="203"/>
      <c r="B385" s="203"/>
    </row>
    <row r="386" spans="1:2" x14ac:dyDescent="0.3">
      <c r="A386" s="203"/>
      <c r="B386" s="203"/>
    </row>
    <row r="387" spans="1:2" x14ac:dyDescent="0.3">
      <c r="A387" s="203"/>
      <c r="B387" s="203"/>
    </row>
    <row r="388" spans="1:2" x14ac:dyDescent="0.3">
      <c r="A388" s="203"/>
      <c r="B388" s="203"/>
    </row>
    <row r="389" spans="1:2" x14ac:dyDescent="0.3">
      <c r="A389" s="203"/>
      <c r="B389" s="203"/>
    </row>
    <row r="390" spans="1:2" x14ac:dyDescent="0.3">
      <c r="A390" s="203"/>
      <c r="B390" s="203"/>
    </row>
    <row r="391" spans="1:2" x14ac:dyDescent="0.3">
      <c r="A391" s="203"/>
      <c r="B391" s="203"/>
    </row>
    <row r="392" spans="1:2" x14ac:dyDescent="0.3">
      <c r="A392" s="203"/>
      <c r="B392" s="203"/>
    </row>
    <row r="393" spans="1:2" x14ac:dyDescent="0.3">
      <c r="A393" s="203"/>
      <c r="B393" s="203"/>
    </row>
    <row r="394" spans="1:2" x14ac:dyDescent="0.3">
      <c r="A394" s="203"/>
      <c r="B394" s="203"/>
    </row>
    <row r="395" spans="1:2" x14ac:dyDescent="0.3">
      <c r="A395" s="203"/>
      <c r="B395" s="203"/>
    </row>
    <row r="396" spans="1:2" x14ac:dyDescent="0.3">
      <c r="A396" s="203"/>
      <c r="B396" s="203"/>
    </row>
    <row r="397" spans="1:2" x14ac:dyDescent="0.3">
      <c r="A397" s="203"/>
      <c r="B397" s="203"/>
    </row>
    <row r="398" spans="1:2" x14ac:dyDescent="0.3">
      <c r="A398" s="203"/>
      <c r="B398" s="203"/>
    </row>
    <row r="399" spans="1:2" x14ac:dyDescent="0.3">
      <c r="A399" s="203"/>
      <c r="B399" s="203"/>
    </row>
    <row r="400" spans="1:2" x14ac:dyDescent="0.3">
      <c r="A400" s="203"/>
      <c r="B400" s="203"/>
    </row>
    <row r="401" spans="1:2" x14ac:dyDescent="0.3">
      <c r="A401" s="203"/>
      <c r="B401" s="203"/>
    </row>
    <row r="402" spans="1:2" x14ac:dyDescent="0.3">
      <c r="A402" s="203"/>
      <c r="B402" s="203"/>
    </row>
    <row r="403" spans="1:2" x14ac:dyDescent="0.3">
      <c r="A403" s="203"/>
      <c r="B403" s="203"/>
    </row>
    <row r="404" spans="1:2" x14ac:dyDescent="0.3">
      <c r="A404" s="203"/>
      <c r="B404" s="203"/>
    </row>
    <row r="405" spans="1:2" x14ac:dyDescent="0.3">
      <c r="A405" s="203"/>
      <c r="B405" s="203"/>
    </row>
    <row r="406" spans="1:2" x14ac:dyDescent="0.3">
      <c r="A406" s="203"/>
      <c r="B406" s="203"/>
    </row>
    <row r="407" spans="1:2" x14ac:dyDescent="0.3">
      <c r="A407" s="203"/>
      <c r="B407" s="203"/>
    </row>
    <row r="408" spans="1:2" x14ac:dyDescent="0.3">
      <c r="A408" s="203"/>
      <c r="B408" s="203"/>
    </row>
    <row r="409" spans="1:2" x14ac:dyDescent="0.3">
      <c r="A409" s="203"/>
      <c r="B409" s="203"/>
    </row>
    <row r="410" spans="1:2" x14ac:dyDescent="0.3">
      <c r="A410" s="203"/>
      <c r="B410" s="203"/>
    </row>
    <row r="411" spans="1:2" x14ac:dyDescent="0.3">
      <c r="A411" s="203"/>
      <c r="B411" s="203"/>
    </row>
    <row r="412" spans="1:2" x14ac:dyDescent="0.3">
      <c r="A412" s="203"/>
      <c r="B412" s="203"/>
    </row>
    <row r="413" spans="1:2" x14ac:dyDescent="0.3">
      <c r="A413" s="203"/>
      <c r="B413" s="203"/>
    </row>
    <row r="414" spans="1:2" x14ac:dyDescent="0.3">
      <c r="A414" s="203"/>
      <c r="B414" s="203"/>
    </row>
    <row r="415" spans="1:2" x14ac:dyDescent="0.3">
      <c r="A415" s="203"/>
      <c r="B415" s="203"/>
    </row>
    <row r="416" spans="1:2" x14ac:dyDescent="0.3">
      <c r="A416" s="203"/>
      <c r="B416" s="203"/>
    </row>
    <row r="417" spans="1:2" x14ac:dyDescent="0.3">
      <c r="A417" s="203"/>
      <c r="B417" s="203"/>
    </row>
    <row r="418" spans="1:2" x14ac:dyDescent="0.3">
      <c r="A418" s="203"/>
      <c r="B418" s="203"/>
    </row>
    <row r="419" spans="1:2" x14ac:dyDescent="0.3">
      <c r="A419" s="203"/>
      <c r="B419" s="203"/>
    </row>
    <row r="420" spans="1:2" x14ac:dyDescent="0.3">
      <c r="A420" s="203"/>
      <c r="B420" s="203"/>
    </row>
    <row r="421" spans="1:2" x14ac:dyDescent="0.3">
      <c r="A421" s="203"/>
      <c r="B421" s="203"/>
    </row>
    <row r="422" spans="1:2" x14ac:dyDescent="0.3">
      <c r="A422" s="203"/>
      <c r="B422" s="203"/>
    </row>
    <row r="423" spans="1:2" x14ac:dyDescent="0.3">
      <c r="A423" s="203"/>
      <c r="B423" s="203"/>
    </row>
    <row r="424" spans="1:2" x14ac:dyDescent="0.3">
      <c r="A424" s="203"/>
      <c r="B424" s="203"/>
    </row>
    <row r="425" spans="1:2" x14ac:dyDescent="0.3">
      <c r="A425" s="203"/>
      <c r="B425" s="203"/>
    </row>
    <row r="426" spans="1:2" x14ac:dyDescent="0.3">
      <c r="A426" s="203"/>
      <c r="B426" s="203"/>
    </row>
    <row r="427" spans="1:2" x14ac:dyDescent="0.3">
      <c r="A427" s="203"/>
      <c r="B427" s="203"/>
    </row>
    <row r="428" spans="1:2" x14ac:dyDescent="0.3">
      <c r="A428" s="203"/>
      <c r="B428" s="203"/>
    </row>
    <row r="429" spans="1:2" x14ac:dyDescent="0.3">
      <c r="A429" s="203"/>
      <c r="B429" s="203"/>
    </row>
    <row r="430" spans="1:2" x14ac:dyDescent="0.3">
      <c r="A430" s="203"/>
      <c r="B430" s="203"/>
    </row>
    <row r="431" spans="1:2" x14ac:dyDescent="0.3">
      <c r="A431" s="203"/>
      <c r="B431" s="203"/>
    </row>
    <row r="432" spans="1:2" x14ac:dyDescent="0.3">
      <c r="A432" s="203"/>
      <c r="B432" s="203"/>
    </row>
    <row r="433" spans="1:2" x14ac:dyDescent="0.3">
      <c r="A433" s="203"/>
      <c r="B433" s="203"/>
    </row>
    <row r="434" spans="1:2" x14ac:dyDescent="0.3">
      <c r="A434" s="203"/>
      <c r="B434" s="203"/>
    </row>
    <row r="435" spans="1:2" x14ac:dyDescent="0.3">
      <c r="A435" s="203"/>
      <c r="B435" s="203"/>
    </row>
    <row r="436" spans="1:2" x14ac:dyDescent="0.3">
      <c r="A436" s="203"/>
      <c r="B436" s="203"/>
    </row>
    <row r="437" spans="1:2" x14ac:dyDescent="0.3">
      <c r="A437" s="203"/>
      <c r="B437" s="203"/>
    </row>
    <row r="438" spans="1:2" x14ac:dyDescent="0.3">
      <c r="A438" s="203"/>
      <c r="B438" s="203"/>
    </row>
    <row r="439" spans="1:2" x14ac:dyDescent="0.3">
      <c r="A439" s="203"/>
      <c r="B439" s="203"/>
    </row>
    <row r="440" spans="1:2" x14ac:dyDescent="0.3">
      <c r="A440" s="203"/>
      <c r="B440" s="203"/>
    </row>
    <row r="441" spans="1:2" x14ac:dyDescent="0.3">
      <c r="A441" s="203"/>
      <c r="B441" s="203"/>
    </row>
    <row r="442" spans="1:2" x14ac:dyDescent="0.3">
      <c r="A442" s="203"/>
      <c r="B442" s="203"/>
    </row>
    <row r="443" spans="1:2" x14ac:dyDescent="0.3">
      <c r="A443" s="203"/>
      <c r="B443" s="203"/>
    </row>
    <row r="444" spans="1:2" x14ac:dyDescent="0.3">
      <c r="A444" s="203"/>
      <c r="B444" s="203"/>
    </row>
    <row r="445" spans="1:2" x14ac:dyDescent="0.3">
      <c r="A445" s="203"/>
      <c r="B445" s="203"/>
    </row>
    <row r="446" spans="1:2" x14ac:dyDescent="0.3">
      <c r="A446" s="203"/>
      <c r="B446" s="203"/>
    </row>
    <row r="447" spans="1:2" x14ac:dyDescent="0.3">
      <c r="A447" s="203"/>
      <c r="B447" s="203"/>
    </row>
    <row r="448" spans="1:2" x14ac:dyDescent="0.3">
      <c r="A448" s="203"/>
      <c r="B448" s="203"/>
    </row>
    <row r="449" spans="1:2" x14ac:dyDescent="0.3">
      <c r="A449" s="203"/>
      <c r="B449" s="203"/>
    </row>
    <row r="450" spans="1:2" x14ac:dyDescent="0.3">
      <c r="A450" s="203"/>
      <c r="B450" s="203"/>
    </row>
    <row r="451" spans="1:2" x14ac:dyDescent="0.3">
      <c r="A451" s="203"/>
      <c r="B451" s="203"/>
    </row>
    <row r="452" spans="1:2" x14ac:dyDescent="0.3">
      <c r="A452" s="203"/>
      <c r="B452" s="203"/>
    </row>
    <row r="453" spans="1:2" x14ac:dyDescent="0.3">
      <c r="A453" s="203"/>
      <c r="B453" s="203"/>
    </row>
    <row r="454" spans="1:2" x14ac:dyDescent="0.3">
      <c r="A454" s="203"/>
      <c r="B454" s="203"/>
    </row>
    <row r="455" spans="1:2" x14ac:dyDescent="0.3">
      <c r="A455" s="203"/>
      <c r="B455" s="203"/>
    </row>
    <row r="456" spans="1:2" x14ac:dyDescent="0.3">
      <c r="A456" s="203"/>
      <c r="B456" s="203"/>
    </row>
    <row r="457" spans="1:2" x14ac:dyDescent="0.3">
      <c r="A457" s="203"/>
      <c r="B457" s="203"/>
    </row>
    <row r="458" spans="1:2" x14ac:dyDescent="0.3">
      <c r="A458" s="203"/>
      <c r="B458" s="203"/>
    </row>
    <row r="459" spans="1:2" x14ac:dyDescent="0.3">
      <c r="A459" s="203"/>
      <c r="B459" s="203"/>
    </row>
    <row r="460" spans="1:2" x14ac:dyDescent="0.3">
      <c r="A460" s="203"/>
      <c r="B460" s="203"/>
    </row>
    <row r="461" spans="1:2" x14ac:dyDescent="0.3">
      <c r="A461" s="203"/>
      <c r="B461" s="203"/>
    </row>
    <row r="462" spans="1:2" x14ac:dyDescent="0.3">
      <c r="A462" s="203"/>
      <c r="B462" s="203"/>
    </row>
    <row r="463" spans="1:2" x14ac:dyDescent="0.3">
      <c r="A463" s="203"/>
      <c r="B463" s="203"/>
    </row>
    <row r="464" spans="1:2" x14ac:dyDescent="0.3">
      <c r="A464" s="203"/>
      <c r="B464" s="203"/>
    </row>
    <row r="465" spans="1:2" x14ac:dyDescent="0.3">
      <c r="A465" s="203"/>
      <c r="B465" s="203"/>
    </row>
    <row r="466" spans="1:2" x14ac:dyDescent="0.3">
      <c r="A466" s="203"/>
      <c r="B466" s="203"/>
    </row>
    <row r="467" spans="1:2" x14ac:dyDescent="0.3">
      <c r="A467" s="203"/>
      <c r="B467" s="203"/>
    </row>
    <row r="468" spans="1:2" x14ac:dyDescent="0.3">
      <c r="A468" s="203"/>
      <c r="B468" s="203"/>
    </row>
    <row r="469" spans="1:2" x14ac:dyDescent="0.3">
      <c r="A469" s="203"/>
      <c r="B469" s="203"/>
    </row>
    <row r="470" spans="1:2" x14ac:dyDescent="0.3">
      <c r="A470" s="203"/>
      <c r="B470" s="203"/>
    </row>
    <row r="471" spans="1:2" x14ac:dyDescent="0.3">
      <c r="A471" s="203"/>
      <c r="B471" s="203"/>
    </row>
    <row r="472" spans="1:2" x14ac:dyDescent="0.3">
      <c r="A472" s="203"/>
      <c r="B472" s="203"/>
    </row>
    <row r="473" spans="1:2" x14ac:dyDescent="0.3">
      <c r="A473" s="203"/>
      <c r="B473" s="203"/>
    </row>
    <row r="474" spans="1:2" x14ac:dyDescent="0.3">
      <c r="A474" s="203"/>
      <c r="B474" s="203"/>
    </row>
    <row r="475" spans="1:2" x14ac:dyDescent="0.3">
      <c r="A475" s="203"/>
      <c r="B475" s="203"/>
    </row>
    <row r="476" spans="1:2" x14ac:dyDescent="0.3">
      <c r="A476" s="203"/>
      <c r="B476" s="203"/>
    </row>
    <row r="477" spans="1:2" x14ac:dyDescent="0.3">
      <c r="A477" s="203"/>
      <c r="B477" s="203"/>
    </row>
    <row r="478" spans="1:2" x14ac:dyDescent="0.3">
      <c r="A478" s="203"/>
      <c r="B478" s="203"/>
    </row>
    <row r="479" spans="1:2" x14ac:dyDescent="0.3">
      <c r="A479" s="203"/>
      <c r="B479" s="203"/>
    </row>
    <row r="480" spans="1:2" x14ac:dyDescent="0.3">
      <c r="A480" s="203"/>
      <c r="B480" s="203"/>
    </row>
    <row r="481" spans="1:2" x14ac:dyDescent="0.3">
      <c r="A481" s="203"/>
      <c r="B481" s="203"/>
    </row>
    <row r="482" spans="1:2" x14ac:dyDescent="0.3">
      <c r="A482" s="203"/>
      <c r="B482" s="203"/>
    </row>
    <row r="483" spans="1:2" x14ac:dyDescent="0.3">
      <c r="A483" s="203"/>
      <c r="B483" s="203"/>
    </row>
    <row r="484" spans="1:2" x14ac:dyDescent="0.3">
      <c r="A484" s="203"/>
      <c r="B484" s="203"/>
    </row>
    <row r="485" spans="1:2" x14ac:dyDescent="0.3">
      <c r="A485" s="203"/>
      <c r="B485" s="203"/>
    </row>
    <row r="486" spans="1:2" x14ac:dyDescent="0.3">
      <c r="A486" s="203"/>
      <c r="B486" s="203"/>
    </row>
    <row r="487" spans="1:2" x14ac:dyDescent="0.3">
      <c r="A487" s="203"/>
      <c r="B487" s="203"/>
    </row>
    <row r="488" spans="1:2" x14ac:dyDescent="0.3">
      <c r="A488" s="203"/>
      <c r="B488" s="203"/>
    </row>
    <row r="489" spans="1:2" x14ac:dyDescent="0.3">
      <c r="A489" s="203"/>
      <c r="B489" s="203"/>
    </row>
    <row r="490" spans="1:2" x14ac:dyDescent="0.3">
      <c r="A490" s="203"/>
      <c r="B490" s="203"/>
    </row>
    <row r="491" spans="1:2" x14ac:dyDescent="0.3">
      <c r="A491" s="203"/>
      <c r="B491" s="203"/>
    </row>
    <row r="492" spans="1:2" x14ac:dyDescent="0.3">
      <c r="A492" s="203"/>
      <c r="B492" s="203"/>
    </row>
    <row r="493" spans="1:2" x14ac:dyDescent="0.3">
      <c r="A493" s="203"/>
      <c r="B493" s="203"/>
    </row>
    <row r="494" spans="1:2" x14ac:dyDescent="0.3">
      <c r="A494" s="203"/>
      <c r="B494" s="203"/>
    </row>
    <row r="495" spans="1:2" x14ac:dyDescent="0.3">
      <c r="A495" s="203"/>
      <c r="B495" s="203"/>
    </row>
    <row r="496" spans="1:2" x14ac:dyDescent="0.3">
      <c r="A496" s="203"/>
      <c r="B496" s="203"/>
    </row>
    <row r="497" spans="1:2" x14ac:dyDescent="0.3">
      <c r="A497" s="203"/>
      <c r="B497" s="203"/>
    </row>
    <row r="498" spans="1:2" x14ac:dyDescent="0.3">
      <c r="A498" s="203"/>
      <c r="B498" s="203"/>
    </row>
    <row r="499" spans="1:2" x14ac:dyDescent="0.3">
      <c r="A499" s="203"/>
      <c r="B499" s="203"/>
    </row>
    <row r="500" spans="1:2" x14ac:dyDescent="0.3">
      <c r="A500" s="203"/>
      <c r="B500" s="203"/>
    </row>
    <row r="501" spans="1:2" x14ac:dyDescent="0.3">
      <c r="A501" s="203"/>
      <c r="B501" s="203"/>
    </row>
    <row r="502" spans="1:2" x14ac:dyDescent="0.3">
      <c r="A502" s="203"/>
      <c r="B502" s="203"/>
    </row>
    <row r="503" spans="1:2" x14ac:dyDescent="0.3">
      <c r="A503" s="203"/>
      <c r="B503" s="203"/>
    </row>
    <row r="504" spans="1:2" x14ac:dyDescent="0.3">
      <c r="A504" s="203"/>
      <c r="B504" s="203"/>
    </row>
    <row r="505" spans="1:2" x14ac:dyDescent="0.3">
      <c r="A505" s="203"/>
      <c r="B505" s="203"/>
    </row>
    <row r="506" spans="1:2" x14ac:dyDescent="0.3">
      <c r="A506" s="203"/>
      <c r="B506" s="203"/>
    </row>
    <row r="507" spans="1:2" x14ac:dyDescent="0.3">
      <c r="A507" s="203"/>
      <c r="B507" s="203"/>
    </row>
    <row r="508" spans="1:2" x14ac:dyDescent="0.3">
      <c r="A508" s="203"/>
      <c r="B508" s="203"/>
    </row>
    <row r="509" spans="1:2" x14ac:dyDescent="0.3">
      <c r="A509" s="203"/>
      <c r="B509" s="203"/>
    </row>
    <row r="510" spans="1:2" x14ac:dyDescent="0.3">
      <c r="A510" s="203"/>
      <c r="B510" s="203"/>
    </row>
    <row r="511" spans="1:2" x14ac:dyDescent="0.3">
      <c r="A511" s="203"/>
      <c r="B511" s="203"/>
    </row>
    <row r="512" spans="1:2" x14ac:dyDescent="0.3">
      <c r="A512" s="203"/>
      <c r="B512" s="203"/>
    </row>
    <row r="513" spans="1:2" x14ac:dyDescent="0.3">
      <c r="A513" s="203"/>
      <c r="B513" s="203"/>
    </row>
    <row r="514" spans="1:2" x14ac:dyDescent="0.3">
      <c r="A514" s="203"/>
      <c r="B514" s="203"/>
    </row>
    <row r="515" spans="1:2" x14ac:dyDescent="0.3">
      <c r="A515" s="203"/>
      <c r="B515" s="203"/>
    </row>
    <row r="516" spans="1:2" x14ac:dyDescent="0.3">
      <c r="A516" s="203"/>
      <c r="B516" s="203"/>
    </row>
    <row r="517" spans="1:2" x14ac:dyDescent="0.3">
      <c r="A517" s="203"/>
      <c r="B517" s="203"/>
    </row>
    <row r="518" spans="1:2" x14ac:dyDescent="0.3">
      <c r="A518" s="203"/>
      <c r="B518" s="203"/>
    </row>
    <row r="519" spans="1:2" x14ac:dyDescent="0.3">
      <c r="A519" s="203"/>
      <c r="B519" s="203"/>
    </row>
    <row r="520" spans="1:2" x14ac:dyDescent="0.3">
      <c r="A520" s="203"/>
      <c r="B520" s="203"/>
    </row>
    <row r="521" spans="1:2" x14ac:dyDescent="0.3">
      <c r="A521" s="203"/>
      <c r="B521" s="203"/>
    </row>
    <row r="522" spans="1:2" x14ac:dyDescent="0.3">
      <c r="A522" s="203"/>
      <c r="B522" s="203"/>
    </row>
    <row r="523" spans="1:2" x14ac:dyDescent="0.3">
      <c r="A523" s="203"/>
      <c r="B523" s="203"/>
    </row>
    <row r="524" spans="1:2" x14ac:dyDescent="0.3">
      <c r="A524" s="203"/>
      <c r="B524" s="203"/>
    </row>
    <row r="525" spans="1:2" x14ac:dyDescent="0.3">
      <c r="A525" s="203"/>
      <c r="B525" s="203"/>
    </row>
    <row r="526" spans="1:2" x14ac:dyDescent="0.3">
      <c r="A526" s="203"/>
      <c r="B526" s="203"/>
    </row>
    <row r="527" spans="1:2" x14ac:dyDescent="0.3">
      <c r="A527" s="203"/>
      <c r="B527" s="203"/>
    </row>
    <row r="528" spans="1:2" x14ac:dyDescent="0.3">
      <c r="A528" s="203"/>
      <c r="B528" s="203"/>
    </row>
    <row r="529" spans="1:2" x14ac:dyDescent="0.3">
      <c r="A529" s="203"/>
      <c r="B529" s="203"/>
    </row>
    <row r="530" spans="1:2" x14ac:dyDescent="0.3">
      <c r="A530" s="203"/>
      <c r="B530" s="203"/>
    </row>
    <row r="531" spans="1:2" x14ac:dyDescent="0.3">
      <c r="A531" s="203"/>
      <c r="B531" s="203"/>
    </row>
    <row r="532" spans="1:2" x14ac:dyDescent="0.3">
      <c r="A532" s="203"/>
      <c r="B532" s="203"/>
    </row>
    <row r="533" spans="1:2" x14ac:dyDescent="0.3">
      <c r="A533" s="203"/>
      <c r="B533" s="203"/>
    </row>
    <row r="534" spans="1:2" x14ac:dyDescent="0.3">
      <c r="A534" s="203"/>
      <c r="B534" s="203"/>
    </row>
    <row r="535" spans="1:2" x14ac:dyDescent="0.3">
      <c r="A535" s="203"/>
      <c r="B535" s="203"/>
    </row>
    <row r="536" spans="1:2" x14ac:dyDescent="0.3">
      <c r="A536" s="203"/>
      <c r="B536" s="203"/>
    </row>
    <row r="537" spans="1:2" x14ac:dyDescent="0.3">
      <c r="A537" s="203"/>
      <c r="B537" s="203"/>
    </row>
    <row r="538" spans="1:2" x14ac:dyDescent="0.3">
      <c r="A538" s="203"/>
      <c r="B538" s="203"/>
    </row>
    <row r="539" spans="1:2" x14ac:dyDescent="0.3">
      <c r="A539" s="203"/>
      <c r="B539" s="203"/>
    </row>
    <row r="540" spans="1:2" x14ac:dyDescent="0.3">
      <c r="A540" s="203"/>
      <c r="B540" s="203"/>
    </row>
    <row r="541" spans="1:2" x14ac:dyDescent="0.3">
      <c r="A541" s="203"/>
      <c r="B541" s="203"/>
    </row>
    <row r="542" spans="1:2" x14ac:dyDescent="0.3">
      <c r="A542" s="203"/>
      <c r="B542" s="203"/>
    </row>
    <row r="543" spans="1:2" x14ac:dyDescent="0.3">
      <c r="A543" s="203"/>
      <c r="B543" s="203"/>
    </row>
    <row r="544" spans="1:2" x14ac:dyDescent="0.3">
      <c r="A544" s="203"/>
      <c r="B544" s="203"/>
    </row>
    <row r="545" spans="1:2" x14ac:dyDescent="0.3">
      <c r="A545" s="203"/>
      <c r="B545" s="203"/>
    </row>
    <row r="546" spans="1:2" x14ac:dyDescent="0.3">
      <c r="A546" s="203"/>
      <c r="B546" s="203"/>
    </row>
    <row r="547" spans="1:2" x14ac:dyDescent="0.3">
      <c r="A547" s="203"/>
      <c r="B547" s="203"/>
    </row>
    <row r="548" spans="1:2" x14ac:dyDescent="0.3">
      <c r="A548" s="203"/>
      <c r="B548" s="203"/>
    </row>
    <row r="549" spans="1:2" x14ac:dyDescent="0.3">
      <c r="A549" s="203"/>
      <c r="B549" s="203"/>
    </row>
    <row r="550" spans="1:2" x14ac:dyDescent="0.3">
      <c r="A550" s="203"/>
      <c r="B550" s="203"/>
    </row>
    <row r="551" spans="1:2" x14ac:dyDescent="0.3">
      <c r="A551" s="203"/>
      <c r="B551" s="203"/>
    </row>
    <row r="552" spans="1:2" x14ac:dyDescent="0.3">
      <c r="A552" s="203"/>
      <c r="B552" s="203"/>
    </row>
    <row r="553" spans="1:2" x14ac:dyDescent="0.3">
      <c r="A553" s="203"/>
      <c r="B553" s="203"/>
    </row>
    <row r="554" spans="1:2" x14ac:dyDescent="0.3">
      <c r="A554" s="203"/>
      <c r="B554" s="203"/>
    </row>
    <row r="555" spans="1:2" x14ac:dyDescent="0.3">
      <c r="A555" s="203"/>
      <c r="B555" s="203"/>
    </row>
    <row r="556" spans="1:2" x14ac:dyDescent="0.3">
      <c r="A556" s="203"/>
      <c r="B556" s="203"/>
    </row>
    <row r="557" spans="1:2" x14ac:dyDescent="0.3">
      <c r="A557" s="203"/>
      <c r="B557" s="203"/>
    </row>
    <row r="558" spans="1:2" x14ac:dyDescent="0.3">
      <c r="A558" s="203"/>
      <c r="B558" s="203"/>
    </row>
    <row r="559" spans="1:2" x14ac:dyDescent="0.3">
      <c r="A559" s="203"/>
      <c r="B559" s="203"/>
    </row>
    <row r="560" spans="1:2" x14ac:dyDescent="0.3">
      <c r="A560" s="203"/>
      <c r="B560" s="203"/>
    </row>
    <row r="561" spans="1:2" x14ac:dyDescent="0.3">
      <c r="A561" s="203"/>
      <c r="B561" s="203"/>
    </row>
    <row r="562" spans="1:2" x14ac:dyDescent="0.3">
      <c r="A562" s="203"/>
      <c r="B562" s="203"/>
    </row>
    <row r="563" spans="1:2" x14ac:dyDescent="0.3">
      <c r="A563" s="203"/>
      <c r="B563" s="203"/>
    </row>
    <row r="564" spans="1:2" x14ac:dyDescent="0.3">
      <c r="A564" s="203"/>
      <c r="B564" s="203"/>
    </row>
    <row r="565" spans="1:2" x14ac:dyDescent="0.3">
      <c r="A565" s="203"/>
      <c r="B565" s="203"/>
    </row>
    <row r="566" spans="1:2" x14ac:dyDescent="0.3">
      <c r="A566" s="203"/>
      <c r="B566" s="203"/>
    </row>
    <row r="567" spans="1:2" x14ac:dyDescent="0.3">
      <c r="A567" s="203"/>
      <c r="B567" s="203"/>
    </row>
    <row r="568" spans="1:2" x14ac:dyDescent="0.3">
      <c r="A568" s="203"/>
      <c r="B568" s="203"/>
    </row>
    <row r="569" spans="1:2" x14ac:dyDescent="0.3">
      <c r="A569" s="203"/>
      <c r="B569" s="203"/>
    </row>
    <row r="570" spans="1:2" x14ac:dyDescent="0.3">
      <c r="A570" s="203"/>
      <c r="B570" s="203"/>
    </row>
    <row r="571" spans="1:2" x14ac:dyDescent="0.3">
      <c r="A571" s="203"/>
      <c r="B571" s="203"/>
    </row>
    <row r="572" spans="1:2" x14ac:dyDescent="0.3">
      <c r="A572" s="203"/>
      <c r="B572" s="203"/>
    </row>
    <row r="573" spans="1:2" x14ac:dyDescent="0.3">
      <c r="A573" s="203"/>
      <c r="B573" s="203"/>
    </row>
    <row r="574" spans="1:2" x14ac:dyDescent="0.3">
      <c r="A574" s="203"/>
      <c r="B574" s="203"/>
    </row>
    <row r="575" spans="1:2" x14ac:dyDescent="0.3">
      <c r="A575" s="203"/>
      <c r="B575" s="203"/>
    </row>
    <row r="576" spans="1:2" x14ac:dyDescent="0.3">
      <c r="A576" s="203"/>
      <c r="B576" s="203"/>
    </row>
    <row r="577" spans="1:2" x14ac:dyDescent="0.3">
      <c r="A577" s="203"/>
      <c r="B577" s="203"/>
    </row>
    <row r="578" spans="1:2" x14ac:dyDescent="0.3">
      <c r="A578" s="203"/>
      <c r="B578" s="203"/>
    </row>
    <row r="579" spans="1:2" x14ac:dyDescent="0.3">
      <c r="A579" s="203"/>
      <c r="B579" s="203"/>
    </row>
    <row r="580" spans="1:2" x14ac:dyDescent="0.3">
      <c r="A580" s="203"/>
      <c r="B580" s="203"/>
    </row>
    <row r="581" spans="1:2" x14ac:dyDescent="0.3">
      <c r="A581" s="203"/>
      <c r="B581" s="203"/>
    </row>
    <row r="582" spans="1:2" x14ac:dyDescent="0.3">
      <c r="A582" s="203"/>
      <c r="B582" s="203"/>
    </row>
    <row r="583" spans="1:2" x14ac:dyDescent="0.3">
      <c r="A583" s="203"/>
      <c r="B583" s="203"/>
    </row>
    <row r="584" spans="1:2" x14ac:dyDescent="0.3">
      <c r="A584" s="203"/>
      <c r="B584" s="203"/>
    </row>
    <row r="585" spans="1:2" x14ac:dyDescent="0.3">
      <c r="A585" s="203"/>
      <c r="B585" s="203"/>
    </row>
    <row r="586" spans="1:2" x14ac:dyDescent="0.3">
      <c r="A586" s="203"/>
      <c r="B586" s="203"/>
    </row>
    <row r="587" spans="1:2" x14ac:dyDescent="0.3">
      <c r="A587" s="203"/>
      <c r="B587" s="203"/>
    </row>
    <row r="588" spans="1:2" x14ac:dyDescent="0.3">
      <c r="A588" s="203"/>
      <c r="B588" s="203"/>
    </row>
    <row r="589" spans="1:2" x14ac:dyDescent="0.3">
      <c r="A589" s="203"/>
      <c r="B589" s="203"/>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6BADE-DB34-864A-81D6-B9E18ECEDBD9}">
  <dimension ref="A1:B609"/>
  <sheetViews>
    <sheetView topLeftCell="A2" workbookViewId="0">
      <selection activeCell="A106" sqref="A106"/>
    </sheetView>
  </sheetViews>
  <sheetFormatPr baseColWidth="10" defaultRowHeight="14.4" x14ac:dyDescent="0.3"/>
  <cols>
    <col min="1" max="1" width="59.44140625" style="66" bestFit="1" customWidth="1"/>
    <col min="2" max="2" width="124.33203125" style="217" bestFit="1" customWidth="1"/>
  </cols>
  <sheetData>
    <row r="1" spans="1:2" x14ac:dyDescent="0.3">
      <c r="A1" s="198" t="s">
        <v>218</v>
      </c>
      <c r="B1" s="211" t="s">
        <v>455</v>
      </c>
    </row>
    <row r="2" spans="1:2" x14ac:dyDescent="0.3">
      <c r="A2" s="198" t="s">
        <v>216</v>
      </c>
      <c r="B2" s="211" t="s">
        <v>4</v>
      </c>
    </row>
    <row r="3" spans="1:2" x14ac:dyDescent="0.3">
      <c r="A3" s="198" t="s">
        <v>229</v>
      </c>
      <c r="B3" s="211" t="s">
        <v>13</v>
      </c>
    </row>
    <row r="4" spans="1:2" x14ac:dyDescent="0.3">
      <c r="A4" s="198" t="s">
        <v>228</v>
      </c>
      <c r="B4" s="211" t="s">
        <v>467</v>
      </c>
    </row>
    <row r="5" spans="1:2" x14ac:dyDescent="0.3">
      <c r="A5"/>
    </row>
    <row r="6" spans="1:2" x14ac:dyDescent="0.3">
      <c r="A6" s="213" t="s">
        <v>1491</v>
      </c>
      <c r="B6" s="218" t="s">
        <v>1492</v>
      </c>
    </row>
    <row r="7" spans="1:2" x14ac:dyDescent="0.3">
      <c r="A7" s="212" t="s">
        <v>6</v>
      </c>
      <c r="B7" s="219">
        <v>12843000000</v>
      </c>
    </row>
    <row r="8" spans="1:2" x14ac:dyDescent="0.3">
      <c r="A8" s="212" t="s">
        <v>12</v>
      </c>
      <c r="B8" s="219">
        <v>6165000000</v>
      </c>
    </row>
    <row r="9" spans="1:2" ht="26.4" x14ac:dyDescent="0.3">
      <c r="A9" s="215" t="s">
        <v>10</v>
      </c>
      <c r="B9" s="219">
        <v>1570000000</v>
      </c>
    </row>
    <row r="10" spans="1:2" x14ac:dyDescent="0.3">
      <c r="A10" s="197" t="s">
        <v>9</v>
      </c>
      <c r="B10" s="220">
        <v>1570000000</v>
      </c>
    </row>
    <row r="11" spans="1:2" ht="26.4" x14ac:dyDescent="0.3">
      <c r="A11" s="215" t="s">
        <v>125</v>
      </c>
      <c r="B11" s="219">
        <v>315000000</v>
      </c>
    </row>
    <row r="12" spans="1:2" x14ac:dyDescent="0.3">
      <c r="A12" s="197" t="s">
        <v>1502</v>
      </c>
      <c r="B12" s="220">
        <v>315000000</v>
      </c>
    </row>
    <row r="13" spans="1:2" ht="26.4" x14ac:dyDescent="0.3">
      <c r="A13" s="215" t="s">
        <v>22</v>
      </c>
      <c r="B13" s="219">
        <v>49000000</v>
      </c>
    </row>
    <row r="14" spans="1:2" x14ac:dyDescent="0.3">
      <c r="A14" s="197" t="s">
        <v>74</v>
      </c>
      <c r="B14" s="220">
        <v>7000000</v>
      </c>
    </row>
    <row r="15" spans="1:2" x14ac:dyDescent="0.3">
      <c r="A15" s="197" t="s">
        <v>68</v>
      </c>
      <c r="B15" s="220">
        <v>7000000</v>
      </c>
    </row>
    <row r="16" spans="1:2" x14ac:dyDescent="0.3">
      <c r="A16" s="197" t="s">
        <v>64</v>
      </c>
      <c r="B16" s="220">
        <v>7000000</v>
      </c>
    </row>
    <row r="17" spans="1:2" x14ac:dyDescent="0.3">
      <c r="A17" s="197" t="s">
        <v>52</v>
      </c>
      <c r="B17" s="220">
        <v>7000000</v>
      </c>
    </row>
    <row r="18" spans="1:2" x14ac:dyDescent="0.3">
      <c r="A18" s="197" t="s">
        <v>50</v>
      </c>
      <c r="B18" s="220">
        <v>7000000</v>
      </c>
    </row>
    <row r="19" spans="1:2" x14ac:dyDescent="0.3">
      <c r="A19" s="197" t="s">
        <v>41</v>
      </c>
      <c r="B19" s="220">
        <v>7000000</v>
      </c>
    </row>
    <row r="20" spans="1:2" x14ac:dyDescent="0.3">
      <c r="A20" s="197" t="s">
        <v>21</v>
      </c>
      <c r="B20" s="220">
        <v>7000000</v>
      </c>
    </row>
    <row r="21" spans="1:2" x14ac:dyDescent="0.3">
      <c r="A21" s="215" t="s">
        <v>152</v>
      </c>
      <c r="B21" s="219">
        <v>4231000000</v>
      </c>
    </row>
    <row r="22" spans="1:2" x14ac:dyDescent="0.3">
      <c r="A22" s="197" t="s">
        <v>1503</v>
      </c>
      <c r="B22" s="220">
        <v>4231000000</v>
      </c>
    </row>
    <row r="23" spans="1:2" x14ac:dyDescent="0.3">
      <c r="A23" s="212" t="s">
        <v>3</v>
      </c>
      <c r="B23" s="219">
        <v>6678000000</v>
      </c>
    </row>
    <row r="24" spans="1:2" x14ac:dyDescent="0.3">
      <c r="A24" s="215" t="s">
        <v>1253</v>
      </c>
      <c r="B24" s="219">
        <v>4500000000</v>
      </c>
    </row>
    <row r="25" spans="1:2" ht="26.4" x14ac:dyDescent="0.3">
      <c r="A25" s="197" t="s">
        <v>115</v>
      </c>
      <c r="B25" s="220">
        <v>4500000000</v>
      </c>
    </row>
    <row r="26" spans="1:2" ht="26.4" x14ac:dyDescent="0.3">
      <c r="A26" s="215" t="s">
        <v>10</v>
      </c>
      <c r="B26" s="219">
        <v>930000000</v>
      </c>
    </row>
    <row r="27" spans="1:2" x14ac:dyDescent="0.3">
      <c r="A27" s="197" t="s">
        <v>9</v>
      </c>
      <c r="B27" s="220">
        <v>930000000</v>
      </c>
    </row>
    <row r="28" spans="1:2" ht="26.4" x14ac:dyDescent="0.3">
      <c r="A28" s="215" t="s">
        <v>125</v>
      </c>
      <c r="B28" s="219">
        <v>80000000</v>
      </c>
    </row>
    <row r="29" spans="1:2" x14ac:dyDescent="0.3">
      <c r="A29" s="197" t="s">
        <v>146</v>
      </c>
      <c r="B29" s="220">
        <v>80000000</v>
      </c>
    </row>
    <row r="30" spans="1:2" ht="26.4" x14ac:dyDescent="0.3">
      <c r="A30" s="215" t="s">
        <v>22</v>
      </c>
      <c r="B30" s="219">
        <v>27000000</v>
      </c>
    </row>
    <row r="31" spans="1:2" x14ac:dyDescent="0.3">
      <c r="A31" s="197" t="s">
        <v>76</v>
      </c>
      <c r="B31" s="220">
        <v>13000000</v>
      </c>
    </row>
    <row r="32" spans="1:2" x14ac:dyDescent="0.3">
      <c r="A32" s="197" t="s">
        <v>75</v>
      </c>
      <c r="B32" s="220">
        <v>7000000</v>
      </c>
    </row>
    <row r="33" spans="1:2" x14ac:dyDescent="0.3">
      <c r="A33" s="197" t="s">
        <v>69</v>
      </c>
      <c r="B33" s="220">
        <v>7000000</v>
      </c>
    </row>
    <row r="34" spans="1:2" x14ac:dyDescent="0.3">
      <c r="A34" s="215" t="s">
        <v>152</v>
      </c>
      <c r="B34" s="219">
        <v>1141000000</v>
      </c>
    </row>
    <row r="35" spans="1:2" x14ac:dyDescent="0.3">
      <c r="A35" s="197" t="s">
        <v>162</v>
      </c>
      <c r="B35" s="220">
        <v>46000000</v>
      </c>
    </row>
    <row r="36" spans="1:2" x14ac:dyDescent="0.3">
      <c r="A36" s="197" t="s">
        <v>1503</v>
      </c>
      <c r="B36" s="220">
        <v>790000000</v>
      </c>
    </row>
    <row r="37" spans="1:2" x14ac:dyDescent="0.3">
      <c r="A37" s="197" t="s">
        <v>158</v>
      </c>
      <c r="B37" s="220">
        <v>100000000</v>
      </c>
    </row>
    <row r="38" spans="1:2" x14ac:dyDescent="0.3">
      <c r="A38" s="197" t="s">
        <v>157</v>
      </c>
      <c r="B38" s="220">
        <v>190000000</v>
      </c>
    </row>
    <row r="39" spans="1:2" x14ac:dyDescent="0.3">
      <c r="A39" s="197" t="s">
        <v>155</v>
      </c>
      <c r="B39" s="220">
        <v>15000000</v>
      </c>
    </row>
    <row r="40" spans="1:2" x14ac:dyDescent="0.3">
      <c r="A40" s="216" t="s">
        <v>451</v>
      </c>
      <c r="B40" s="218">
        <v>12843000000</v>
      </c>
    </row>
    <row r="41" spans="1:2" x14ac:dyDescent="0.3">
      <c r="A41"/>
      <c r="B41"/>
    </row>
    <row r="42" spans="1:2" x14ac:dyDescent="0.3">
      <c r="A42"/>
      <c r="B42"/>
    </row>
    <row r="43" spans="1:2" x14ac:dyDescent="0.3">
      <c r="A43"/>
      <c r="B43"/>
    </row>
    <row r="44" spans="1:2" x14ac:dyDescent="0.3">
      <c r="A44"/>
      <c r="B44"/>
    </row>
    <row r="45" spans="1:2" x14ac:dyDescent="0.3">
      <c r="A45"/>
      <c r="B45"/>
    </row>
    <row r="46" spans="1:2" x14ac:dyDescent="0.3">
      <c r="A46"/>
      <c r="B46"/>
    </row>
    <row r="47" spans="1:2" x14ac:dyDescent="0.3">
      <c r="A47"/>
      <c r="B47"/>
    </row>
    <row r="48" spans="1:2" x14ac:dyDescent="0.3">
      <c r="A48"/>
      <c r="B48"/>
    </row>
    <row r="49" spans="1:2" x14ac:dyDescent="0.3">
      <c r="A49"/>
      <c r="B49"/>
    </row>
    <row r="50" spans="1:2" x14ac:dyDescent="0.3">
      <c r="A50"/>
      <c r="B50"/>
    </row>
    <row r="51" spans="1:2" x14ac:dyDescent="0.3">
      <c r="A51"/>
      <c r="B51"/>
    </row>
    <row r="52" spans="1:2" x14ac:dyDescent="0.3">
      <c r="A52"/>
      <c r="B52"/>
    </row>
    <row r="53" spans="1:2" x14ac:dyDescent="0.3">
      <c r="A53"/>
      <c r="B53"/>
    </row>
    <row r="54" spans="1:2" x14ac:dyDescent="0.3">
      <c r="A54"/>
      <c r="B54"/>
    </row>
    <row r="55" spans="1:2" x14ac:dyDescent="0.3">
      <c r="A55"/>
      <c r="B55"/>
    </row>
    <row r="56" spans="1:2" x14ac:dyDescent="0.3">
      <c r="A56"/>
      <c r="B56"/>
    </row>
    <row r="57" spans="1:2" x14ac:dyDescent="0.3">
      <c r="A57"/>
      <c r="B57"/>
    </row>
    <row r="58" spans="1:2" x14ac:dyDescent="0.3">
      <c r="A58"/>
      <c r="B58"/>
    </row>
    <row r="59" spans="1:2" x14ac:dyDescent="0.3">
      <c r="A59"/>
      <c r="B59"/>
    </row>
    <row r="60" spans="1:2" x14ac:dyDescent="0.3">
      <c r="A60"/>
      <c r="B60"/>
    </row>
    <row r="61" spans="1:2" x14ac:dyDescent="0.3">
      <c r="A61"/>
      <c r="B61"/>
    </row>
    <row r="62" spans="1:2" x14ac:dyDescent="0.3">
      <c r="A62"/>
      <c r="B62"/>
    </row>
    <row r="63" spans="1:2" x14ac:dyDescent="0.3">
      <c r="A63"/>
      <c r="B63"/>
    </row>
    <row r="64" spans="1:2" x14ac:dyDescent="0.3">
      <c r="A64"/>
      <c r="B64"/>
    </row>
    <row r="65" spans="1:2" x14ac:dyDescent="0.3">
      <c r="A65"/>
      <c r="B65"/>
    </row>
    <row r="66" spans="1:2" x14ac:dyDescent="0.3">
      <c r="A66"/>
      <c r="B66"/>
    </row>
    <row r="67" spans="1:2" x14ac:dyDescent="0.3">
      <c r="A67"/>
      <c r="B67"/>
    </row>
    <row r="68" spans="1:2" x14ac:dyDescent="0.3">
      <c r="A68"/>
      <c r="B68"/>
    </row>
    <row r="69" spans="1:2" x14ac:dyDescent="0.3">
      <c r="A69"/>
      <c r="B69"/>
    </row>
    <row r="70" spans="1:2" x14ac:dyDescent="0.3">
      <c r="A70"/>
      <c r="B70"/>
    </row>
    <row r="71" spans="1:2" x14ac:dyDescent="0.3">
      <c r="A71"/>
      <c r="B71"/>
    </row>
    <row r="72" spans="1:2" x14ac:dyDescent="0.3">
      <c r="A72"/>
      <c r="B72"/>
    </row>
    <row r="73" spans="1:2" x14ac:dyDescent="0.3">
      <c r="A73"/>
      <c r="B73"/>
    </row>
    <row r="74" spans="1:2" x14ac:dyDescent="0.3">
      <c r="A74"/>
      <c r="B74"/>
    </row>
    <row r="75" spans="1:2" x14ac:dyDescent="0.3">
      <c r="A75"/>
      <c r="B75"/>
    </row>
    <row r="76" spans="1:2" x14ac:dyDescent="0.3">
      <c r="A76"/>
      <c r="B76"/>
    </row>
    <row r="77" spans="1:2" x14ac:dyDescent="0.3">
      <c r="A77"/>
      <c r="B77"/>
    </row>
    <row r="78" spans="1:2" x14ac:dyDescent="0.3">
      <c r="A78"/>
      <c r="B78"/>
    </row>
    <row r="79" spans="1:2" x14ac:dyDescent="0.3">
      <c r="A79"/>
      <c r="B79"/>
    </row>
    <row r="80" spans="1:2" x14ac:dyDescent="0.3">
      <c r="A80"/>
      <c r="B80"/>
    </row>
    <row r="81" spans="1:2" x14ac:dyDescent="0.3">
      <c r="A81"/>
      <c r="B81"/>
    </row>
    <row r="82" spans="1:2" x14ac:dyDescent="0.3">
      <c r="A82"/>
      <c r="B82"/>
    </row>
    <row r="83" spans="1:2" x14ac:dyDescent="0.3">
      <c r="A83"/>
      <c r="B83"/>
    </row>
    <row r="84" spans="1:2" x14ac:dyDescent="0.3">
      <c r="A84"/>
      <c r="B84"/>
    </row>
    <row r="85" spans="1:2" x14ac:dyDescent="0.3">
      <c r="A85"/>
      <c r="B85"/>
    </row>
    <row r="86" spans="1:2" x14ac:dyDescent="0.3">
      <c r="A86"/>
      <c r="B86"/>
    </row>
    <row r="87" spans="1:2" x14ac:dyDescent="0.3">
      <c r="A87"/>
      <c r="B87"/>
    </row>
    <row r="88" spans="1:2" x14ac:dyDescent="0.3">
      <c r="A88"/>
      <c r="B88"/>
    </row>
    <row r="89" spans="1:2" x14ac:dyDescent="0.3">
      <c r="A89"/>
      <c r="B89"/>
    </row>
    <row r="90" spans="1:2" x14ac:dyDescent="0.3">
      <c r="A90"/>
      <c r="B90"/>
    </row>
    <row r="91" spans="1:2" x14ac:dyDescent="0.3">
      <c r="A91"/>
      <c r="B91"/>
    </row>
    <row r="92" spans="1:2" x14ac:dyDescent="0.3">
      <c r="A92"/>
      <c r="B92"/>
    </row>
    <row r="93" spans="1:2" x14ac:dyDescent="0.3">
      <c r="A93"/>
      <c r="B93"/>
    </row>
    <row r="94" spans="1:2" x14ac:dyDescent="0.3">
      <c r="A94"/>
      <c r="B94"/>
    </row>
    <row r="95" spans="1:2" x14ac:dyDescent="0.3">
      <c r="A95"/>
      <c r="B95"/>
    </row>
    <row r="96" spans="1:2" x14ac:dyDescent="0.3">
      <c r="A96"/>
      <c r="B96"/>
    </row>
    <row r="97" spans="1:2" x14ac:dyDescent="0.3">
      <c r="A97"/>
      <c r="B97"/>
    </row>
    <row r="98" spans="1:2" x14ac:dyDescent="0.3">
      <c r="A98"/>
      <c r="B98"/>
    </row>
    <row r="99" spans="1:2" x14ac:dyDescent="0.3">
      <c r="A99"/>
      <c r="B99"/>
    </row>
    <row r="100" spans="1:2" x14ac:dyDescent="0.3">
      <c r="A100"/>
      <c r="B100"/>
    </row>
    <row r="101" spans="1:2" x14ac:dyDescent="0.3">
      <c r="A101"/>
      <c r="B101"/>
    </row>
    <row r="102" spans="1:2" x14ac:dyDescent="0.3">
      <c r="A102"/>
      <c r="B102"/>
    </row>
    <row r="103" spans="1:2" x14ac:dyDescent="0.3">
      <c r="A103"/>
      <c r="B103"/>
    </row>
    <row r="104" spans="1:2" x14ac:dyDescent="0.3">
      <c r="A104"/>
      <c r="B104"/>
    </row>
    <row r="105" spans="1:2" x14ac:dyDescent="0.3">
      <c r="A105"/>
      <c r="B105"/>
    </row>
    <row r="106" spans="1:2" x14ac:dyDescent="0.3">
      <c r="A106"/>
      <c r="B106"/>
    </row>
    <row r="107" spans="1:2" x14ac:dyDescent="0.3">
      <c r="A107"/>
      <c r="B107"/>
    </row>
    <row r="108" spans="1:2" x14ac:dyDescent="0.3">
      <c r="A108"/>
      <c r="B108"/>
    </row>
    <row r="109" spans="1:2" x14ac:dyDescent="0.3">
      <c r="A109"/>
      <c r="B109"/>
    </row>
    <row r="110" spans="1:2" x14ac:dyDescent="0.3">
      <c r="A110"/>
      <c r="B110"/>
    </row>
    <row r="111" spans="1:2" x14ac:dyDescent="0.3">
      <c r="A111"/>
      <c r="B111"/>
    </row>
    <row r="112" spans="1:2" x14ac:dyDescent="0.3">
      <c r="A112"/>
      <c r="B112"/>
    </row>
    <row r="113" spans="1:2" x14ac:dyDescent="0.3">
      <c r="A113"/>
      <c r="B113"/>
    </row>
    <row r="114" spans="1:2" x14ac:dyDescent="0.3">
      <c r="A114"/>
      <c r="B114"/>
    </row>
    <row r="115" spans="1:2" x14ac:dyDescent="0.3">
      <c r="A115"/>
      <c r="B115"/>
    </row>
    <row r="116" spans="1:2" x14ac:dyDescent="0.3">
      <c r="A116"/>
      <c r="B116"/>
    </row>
    <row r="117" spans="1:2" x14ac:dyDescent="0.3">
      <c r="A117"/>
      <c r="B117"/>
    </row>
    <row r="118" spans="1:2" x14ac:dyDescent="0.3">
      <c r="A118"/>
      <c r="B118"/>
    </row>
    <row r="119" spans="1:2" x14ac:dyDescent="0.3">
      <c r="A119"/>
      <c r="B119"/>
    </row>
    <row r="120" spans="1:2" x14ac:dyDescent="0.3">
      <c r="A120"/>
      <c r="B120"/>
    </row>
    <row r="121" spans="1:2" x14ac:dyDescent="0.3">
      <c r="A121"/>
      <c r="B121"/>
    </row>
    <row r="122" spans="1:2" x14ac:dyDescent="0.3">
      <c r="A122"/>
      <c r="B122"/>
    </row>
    <row r="123" spans="1:2" x14ac:dyDescent="0.3">
      <c r="A123"/>
      <c r="B123"/>
    </row>
    <row r="124" spans="1:2" x14ac:dyDescent="0.3">
      <c r="A124"/>
      <c r="B124"/>
    </row>
    <row r="125" spans="1:2" x14ac:dyDescent="0.3">
      <c r="A125"/>
      <c r="B125"/>
    </row>
    <row r="126" spans="1:2" x14ac:dyDescent="0.3">
      <c r="A126"/>
      <c r="B126"/>
    </row>
    <row r="127" spans="1:2" x14ac:dyDescent="0.3">
      <c r="A127"/>
      <c r="B127"/>
    </row>
    <row r="128" spans="1:2" x14ac:dyDescent="0.3">
      <c r="A128"/>
      <c r="B128"/>
    </row>
    <row r="129" spans="1:2" x14ac:dyDescent="0.3">
      <c r="A129"/>
      <c r="B129"/>
    </row>
    <row r="130" spans="1:2" x14ac:dyDescent="0.3">
      <c r="A130"/>
      <c r="B130"/>
    </row>
    <row r="131" spans="1:2" x14ac:dyDescent="0.3">
      <c r="A131"/>
      <c r="B131"/>
    </row>
    <row r="132" spans="1:2" x14ac:dyDescent="0.3">
      <c r="A132"/>
      <c r="B132"/>
    </row>
    <row r="133" spans="1:2" x14ac:dyDescent="0.3">
      <c r="A133"/>
      <c r="B133"/>
    </row>
    <row r="134" spans="1:2" x14ac:dyDescent="0.3">
      <c r="A134"/>
      <c r="B134"/>
    </row>
    <row r="135" spans="1:2" x14ac:dyDescent="0.3">
      <c r="A135"/>
      <c r="B135"/>
    </row>
    <row r="136" spans="1:2" x14ac:dyDescent="0.3">
      <c r="A136"/>
      <c r="B136"/>
    </row>
    <row r="137" spans="1:2" x14ac:dyDescent="0.3">
      <c r="A137"/>
      <c r="B137"/>
    </row>
    <row r="138" spans="1:2" x14ac:dyDescent="0.3">
      <c r="A138"/>
      <c r="B138"/>
    </row>
    <row r="139" spans="1:2" x14ac:dyDescent="0.3">
      <c r="A139"/>
      <c r="B139"/>
    </row>
    <row r="140" spans="1:2" x14ac:dyDescent="0.3">
      <c r="A140"/>
      <c r="B140"/>
    </row>
    <row r="141" spans="1:2" x14ac:dyDescent="0.3">
      <c r="A141"/>
      <c r="B141"/>
    </row>
    <row r="142" spans="1:2" x14ac:dyDescent="0.3">
      <c r="A142"/>
      <c r="B142"/>
    </row>
    <row r="143" spans="1:2" x14ac:dyDescent="0.3">
      <c r="A143"/>
      <c r="B143"/>
    </row>
    <row r="144" spans="1:2" x14ac:dyDescent="0.3">
      <c r="A144"/>
      <c r="B144"/>
    </row>
    <row r="145" spans="1:2" x14ac:dyDescent="0.3">
      <c r="A145"/>
      <c r="B145"/>
    </row>
    <row r="146" spans="1:2" x14ac:dyDescent="0.3">
      <c r="A146"/>
      <c r="B146"/>
    </row>
    <row r="147" spans="1:2" x14ac:dyDescent="0.3">
      <c r="A147"/>
      <c r="B147"/>
    </row>
    <row r="148" spans="1:2" x14ac:dyDescent="0.3">
      <c r="A148"/>
      <c r="B148"/>
    </row>
    <row r="149" spans="1:2" x14ac:dyDescent="0.3">
      <c r="A149"/>
      <c r="B149"/>
    </row>
    <row r="150" spans="1:2" x14ac:dyDescent="0.3">
      <c r="A150"/>
      <c r="B150"/>
    </row>
    <row r="151" spans="1:2" x14ac:dyDescent="0.3">
      <c r="A151"/>
      <c r="B151"/>
    </row>
    <row r="152" spans="1:2" x14ac:dyDescent="0.3">
      <c r="A152"/>
      <c r="B152"/>
    </row>
    <row r="153" spans="1:2" x14ac:dyDescent="0.3">
      <c r="A153"/>
      <c r="B153"/>
    </row>
    <row r="154" spans="1:2" x14ac:dyDescent="0.3">
      <c r="A154"/>
      <c r="B154"/>
    </row>
    <row r="155" spans="1:2" x14ac:dyDescent="0.3">
      <c r="A155"/>
      <c r="B155"/>
    </row>
    <row r="156" spans="1:2" x14ac:dyDescent="0.3">
      <c r="A156"/>
      <c r="B156"/>
    </row>
    <row r="157" spans="1:2" x14ac:dyDescent="0.3">
      <c r="A157"/>
      <c r="B157"/>
    </row>
    <row r="158" spans="1:2" x14ac:dyDescent="0.3">
      <c r="A158"/>
      <c r="B158"/>
    </row>
    <row r="159" spans="1:2" x14ac:dyDescent="0.3">
      <c r="A159"/>
      <c r="B159"/>
    </row>
    <row r="160" spans="1:2" x14ac:dyDescent="0.3">
      <c r="A160"/>
      <c r="B160"/>
    </row>
    <row r="161" spans="1:2" x14ac:dyDescent="0.3">
      <c r="A161"/>
      <c r="B161"/>
    </row>
    <row r="162" spans="1:2" x14ac:dyDescent="0.3">
      <c r="A162"/>
      <c r="B162"/>
    </row>
    <row r="163" spans="1:2" x14ac:dyDescent="0.3">
      <c r="A163"/>
      <c r="B163"/>
    </row>
    <row r="164" spans="1:2" x14ac:dyDescent="0.3">
      <c r="A164"/>
      <c r="B164"/>
    </row>
    <row r="165" spans="1:2" x14ac:dyDescent="0.3">
      <c r="A165"/>
      <c r="B165"/>
    </row>
    <row r="166" spans="1:2" x14ac:dyDescent="0.3">
      <c r="A166"/>
      <c r="B166"/>
    </row>
    <row r="167" spans="1:2" x14ac:dyDescent="0.3">
      <c r="A167"/>
      <c r="B167"/>
    </row>
    <row r="168" spans="1:2" x14ac:dyDescent="0.3">
      <c r="A168"/>
      <c r="B168"/>
    </row>
    <row r="169" spans="1:2" x14ac:dyDescent="0.3">
      <c r="A169"/>
      <c r="B169"/>
    </row>
    <row r="170" spans="1:2" x14ac:dyDescent="0.3">
      <c r="A170"/>
      <c r="B170"/>
    </row>
    <row r="171" spans="1:2" x14ac:dyDescent="0.3">
      <c r="A171"/>
      <c r="B171"/>
    </row>
    <row r="172" spans="1:2" x14ac:dyDescent="0.3">
      <c r="A172"/>
      <c r="B172"/>
    </row>
    <row r="173" spans="1:2" x14ac:dyDescent="0.3">
      <c r="A173"/>
      <c r="B173"/>
    </row>
    <row r="174" spans="1:2" x14ac:dyDescent="0.3">
      <c r="A174"/>
      <c r="B174"/>
    </row>
    <row r="175" spans="1:2" x14ac:dyDescent="0.3">
      <c r="A175"/>
      <c r="B175"/>
    </row>
    <row r="176" spans="1:2" x14ac:dyDescent="0.3">
      <c r="A176"/>
      <c r="B176"/>
    </row>
    <row r="177" spans="1:2" x14ac:dyDescent="0.3">
      <c r="A177"/>
      <c r="B177"/>
    </row>
    <row r="178" spans="1:2" x14ac:dyDescent="0.3">
      <c r="A178"/>
      <c r="B178"/>
    </row>
    <row r="179" spans="1:2" x14ac:dyDescent="0.3">
      <c r="A179"/>
      <c r="B179"/>
    </row>
    <row r="180" spans="1:2" x14ac:dyDescent="0.3">
      <c r="A180"/>
      <c r="B180"/>
    </row>
    <row r="181" spans="1:2" x14ac:dyDescent="0.3">
      <c r="A181"/>
      <c r="B181"/>
    </row>
    <row r="182" spans="1:2" x14ac:dyDescent="0.3">
      <c r="A182"/>
      <c r="B182"/>
    </row>
    <row r="183" spans="1:2" x14ac:dyDescent="0.3">
      <c r="A183"/>
      <c r="B183"/>
    </row>
    <row r="184" spans="1:2" x14ac:dyDescent="0.3">
      <c r="A184"/>
      <c r="B184"/>
    </row>
    <row r="185" spans="1:2" x14ac:dyDescent="0.3">
      <c r="A185"/>
      <c r="B185"/>
    </row>
    <row r="186" spans="1:2" x14ac:dyDescent="0.3">
      <c r="A186"/>
      <c r="B186"/>
    </row>
    <row r="187" spans="1:2" x14ac:dyDescent="0.3">
      <c r="A187"/>
      <c r="B187"/>
    </row>
    <row r="188" spans="1:2" x14ac:dyDescent="0.3">
      <c r="A188"/>
      <c r="B188"/>
    </row>
    <row r="189" spans="1:2" x14ac:dyDescent="0.3">
      <c r="A189"/>
      <c r="B189"/>
    </row>
    <row r="190" spans="1:2" x14ac:dyDescent="0.3">
      <c r="A190"/>
      <c r="B190"/>
    </row>
    <row r="191" spans="1:2" x14ac:dyDescent="0.3">
      <c r="A191"/>
      <c r="B191"/>
    </row>
    <row r="192" spans="1:2" x14ac:dyDescent="0.3">
      <c r="A192"/>
      <c r="B192"/>
    </row>
    <row r="193" spans="1:2" x14ac:dyDescent="0.3">
      <c r="A193"/>
      <c r="B193"/>
    </row>
    <row r="194" spans="1:2" x14ac:dyDescent="0.3">
      <c r="A194"/>
      <c r="B194"/>
    </row>
    <row r="195" spans="1:2" x14ac:dyDescent="0.3">
      <c r="A195"/>
      <c r="B195"/>
    </row>
    <row r="196" spans="1:2" x14ac:dyDescent="0.3">
      <c r="A196"/>
      <c r="B196"/>
    </row>
    <row r="197" spans="1:2" x14ac:dyDescent="0.3">
      <c r="A197"/>
      <c r="B197"/>
    </row>
    <row r="198" spans="1:2" x14ac:dyDescent="0.3">
      <c r="A198"/>
      <c r="B198"/>
    </row>
    <row r="199" spans="1:2" x14ac:dyDescent="0.3">
      <c r="A199"/>
      <c r="B199"/>
    </row>
    <row r="200" spans="1:2" x14ac:dyDescent="0.3">
      <c r="A200"/>
      <c r="B200"/>
    </row>
    <row r="201" spans="1:2" x14ac:dyDescent="0.3">
      <c r="A201"/>
      <c r="B201"/>
    </row>
    <row r="202" spans="1:2" x14ac:dyDescent="0.3">
      <c r="A202"/>
      <c r="B202"/>
    </row>
    <row r="203" spans="1:2" x14ac:dyDescent="0.3">
      <c r="A203"/>
      <c r="B203"/>
    </row>
    <row r="204" spans="1:2" x14ac:dyDescent="0.3">
      <c r="A204"/>
      <c r="B204"/>
    </row>
    <row r="205" spans="1:2" x14ac:dyDescent="0.3">
      <c r="A205"/>
      <c r="B205"/>
    </row>
    <row r="206" spans="1:2" x14ac:dyDescent="0.3">
      <c r="A206"/>
      <c r="B206"/>
    </row>
    <row r="207" spans="1:2" x14ac:dyDescent="0.3">
      <c r="A207"/>
      <c r="B207"/>
    </row>
    <row r="208" spans="1:2" x14ac:dyDescent="0.3">
      <c r="A208"/>
      <c r="B208"/>
    </row>
    <row r="209" spans="1:2" x14ac:dyDescent="0.3">
      <c r="A209"/>
      <c r="B209"/>
    </row>
    <row r="210" spans="1:2" x14ac:dyDescent="0.3">
      <c r="A210"/>
      <c r="B210"/>
    </row>
    <row r="211" spans="1:2" x14ac:dyDescent="0.3">
      <c r="A211"/>
      <c r="B211"/>
    </row>
    <row r="212" spans="1:2" x14ac:dyDescent="0.3">
      <c r="A212"/>
      <c r="B212"/>
    </row>
    <row r="213" spans="1:2" x14ac:dyDescent="0.3">
      <c r="A213"/>
      <c r="B213"/>
    </row>
    <row r="214" spans="1:2" x14ac:dyDescent="0.3">
      <c r="A214"/>
      <c r="B214"/>
    </row>
    <row r="215" spans="1:2" x14ac:dyDescent="0.3">
      <c r="A215"/>
      <c r="B215"/>
    </row>
    <row r="216" spans="1:2" x14ac:dyDescent="0.3">
      <c r="A216"/>
      <c r="B216"/>
    </row>
    <row r="217" spans="1:2" x14ac:dyDescent="0.3">
      <c r="A217"/>
      <c r="B217"/>
    </row>
    <row r="218" spans="1:2" x14ac:dyDescent="0.3">
      <c r="A218"/>
      <c r="B218"/>
    </row>
    <row r="219" spans="1:2" x14ac:dyDescent="0.3">
      <c r="A219"/>
      <c r="B219"/>
    </row>
    <row r="220" spans="1:2" x14ac:dyDescent="0.3">
      <c r="A220"/>
      <c r="B220"/>
    </row>
    <row r="221" spans="1:2" x14ac:dyDescent="0.3">
      <c r="A221"/>
      <c r="B221"/>
    </row>
    <row r="222" spans="1:2" x14ac:dyDescent="0.3">
      <c r="A222"/>
      <c r="B222"/>
    </row>
    <row r="223" spans="1:2" x14ac:dyDescent="0.3">
      <c r="A223"/>
      <c r="B223"/>
    </row>
    <row r="224" spans="1:2" x14ac:dyDescent="0.3">
      <c r="A224"/>
      <c r="B224"/>
    </row>
    <row r="225" spans="1:2" x14ac:dyDescent="0.3">
      <c r="A225"/>
      <c r="B225"/>
    </row>
    <row r="226" spans="1:2" x14ac:dyDescent="0.3">
      <c r="A226"/>
      <c r="B226"/>
    </row>
    <row r="227" spans="1:2" x14ac:dyDescent="0.3">
      <c r="A227"/>
      <c r="B227"/>
    </row>
    <row r="228" spans="1:2" x14ac:dyDescent="0.3">
      <c r="A228"/>
      <c r="B228"/>
    </row>
    <row r="229" spans="1:2" x14ac:dyDescent="0.3">
      <c r="A229"/>
      <c r="B229"/>
    </row>
    <row r="230" spans="1:2" x14ac:dyDescent="0.3">
      <c r="A230"/>
      <c r="B230"/>
    </row>
    <row r="231" spans="1:2" x14ac:dyDescent="0.3">
      <c r="A231"/>
      <c r="B231"/>
    </row>
    <row r="232" spans="1:2" x14ac:dyDescent="0.3">
      <c r="A232"/>
      <c r="B232"/>
    </row>
    <row r="233" spans="1:2" x14ac:dyDescent="0.3">
      <c r="A233"/>
      <c r="B233"/>
    </row>
    <row r="234" spans="1:2" x14ac:dyDescent="0.3">
      <c r="A234"/>
      <c r="B234"/>
    </row>
    <row r="235" spans="1:2" x14ac:dyDescent="0.3">
      <c r="A235"/>
      <c r="B235"/>
    </row>
    <row r="236" spans="1:2" x14ac:dyDescent="0.3">
      <c r="A236"/>
      <c r="B236"/>
    </row>
    <row r="237" spans="1:2" x14ac:dyDescent="0.3">
      <c r="A237"/>
      <c r="B237"/>
    </row>
    <row r="238" spans="1:2" x14ac:dyDescent="0.3">
      <c r="A238"/>
      <c r="B238"/>
    </row>
    <row r="239" spans="1:2" x14ac:dyDescent="0.3">
      <c r="A239"/>
      <c r="B239"/>
    </row>
    <row r="240" spans="1:2" x14ac:dyDescent="0.3">
      <c r="A240"/>
      <c r="B240"/>
    </row>
    <row r="241" spans="1:2" x14ac:dyDescent="0.3">
      <c r="A241"/>
      <c r="B241"/>
    </row>
    <row r="242" spans="1:2" x14ac:dyDescent="0.3">
      <c r="A242"/>
      <c r="B242"/>
    </row>
    <row r="243" spans="1:2" x14ac:dyDescent="0.3">
      <c r="A243"/>
      <c r="B243"/>
    </row>
    <row r="244" spans="1:2" x14ac:dyDescent="0.3">
      <c r="A244"/>
      <c r="B244"/>
    </row>
    <row r="245" spans="1:2" x14ac:dyDescent="0.3">
      <c r="A245"/>
      <c r="B245"/>
    </row>
    <row r="246" spans="1:2" x14ac:dyDescent="0.3">
      <c r="A246"/>
      <c r="B246"/>
    </row>
    <row r="247" spans="1:2" x14ac:dyDescent="0.3">
      <c r="A247"/>
      <c r="B247"/>
    </row>
    <row r="248" spans="1:2" x14ac:dyDescent="0.3">
      <c r="A248"/>
      <c r="B248"/>
    </row>
    <row r="249" spans="1:2" x14ac:dyDescent="0.3">
      <c r="A249"/>
      <c r="B249"/>
    </row>
    <row r="250" spans="1:2" x14ac:dyDescent="0.3">
      <c r="A250"/>
      <c r="B250"/>
    </row>
    <row r="251" spans="1:2" x14ac:dyDescent="0.3">
      <c r="A251"/>
      <c r="B251"/>
    </row>
    <row r="252" spans="1:2" x14ac:dyDescent="0.3">
      <c r="A252"/>
      <c r="B252"/>
    </row>
    <row r="253" spans="1:2" x14ac:dyDescent="0.3">
      <c r="A253"/>
      <c r="B253"/>
    </row>
    <row r="254" spans="1:2" x14ac:dyDescent="0.3">
      <c r="A254"/>
      <c r="B254"/>
    </row>
    <row r="255" spans="1:2" x14ac:dyDescent="0.3">
      <c r="A255"/>
      <c r="B255"/>
    </row>
    <row r="256" spans="1:2" x14ac:dyDescent="0.3">
      <c r="A256"/>
      <c r="B256"/>
    </row>
    <row r="257" spans="1:2" x14ac:dyDescent="0.3">
      <c r="A257"/>
      <c r="B257"/>
    </row>
    <row r="258" spans="1:2" x14ac:dyDescent="0.3">
      <c r="A258"/>
      <c r="B258"/>
    </row>
    <row r="259" spans="1:2" x14ac:dyDescent="0.3">
      <c r="A259"/>
      <c r="B259"/>
    </row>
    <row r="260" spans="1:2" x14ac:dyDescent="0.3">
      <c r="A260"/>
      <c r="B260"/>
    </row>
    <row r="261" spans="1:2" x14ac:dyDescent="0.3">
      <c r="A261"/>
      <c r="B261"/>
    </row>
    <row r="262" spans="1:2" x14ac:dyDescent="0.3">
      <c r="A262"/>
      <c r="B262"/>
    </row>
    <row r="263" spans="1:2" x14ac:dyDescent="0.3">
      <c r="A263"/>
      <c r="B263"/>
    </row>
    <row r="264" spans="1:2" x14ac:dyDescent="0.3">
      <c r="A264"/>
      <c r="B264"/>
    </row>
    <row r="265" spans="1:2" x14ac:dyDescent="0.3">
      <c r="A265"/>
      <c r="B265"/>
    </row>
    <row r="266" spans="1:2" x14ac:dyDescent="0.3">
      <c r="A266"/>
      <c r="B266"/>
    </row>
    <row r="267" spans="1:2" x14ac:dyDescent="0.3">
      <c r="A267"/>
      <c r="B267"/>
    </row>
    <row r="268" spans="1:2" x14ac:dyDescent="0.3">
      <c r="A268"/>
      <c r="B268"/>
    </row>
    <row r="269" spans="1:2" x14ac:dyDescent="0.3">
      <c r="A269"/>
      <c r="B269"/>
    </row>
    <row r="270" spans="1:2" x14ac:dyDescent="0.3">
      <c r="A270"/>
      <c r="B270"/>
    </row>
    <row r="271" spans="1:2" x14ac:dyDescent="0.3">
      <c r="A271"/>
      <c r="B271"/>
    </row>
    <row r="272" spans="1:2" x14ac:dyDescent="0.3">
      <c r="A272"/>
      <c r="B272"/>
    </row>
    <row r="273" spans="1:2" x14ac:dyDescent="0.3">
      <c r="A273"/>
      <c r="B273"/>
    </row>
    <row r="274" spans="1:2" x14ac:dyDescent="0.3">
      <c r="A274"/>
      <c r="B274"/>
    </row>
    <row r="275" spans="1:2" x14ac:dyDescent="0.3">
      <c r="A275"/>
      <c r="B275"/>
    </row>
    <row r="276" spans="1:2" x14ac:dyDescent="0.3">
      <c r="A276"/>
      <c r="B276"/>
    </row>
    <row r="277" spans="1:2" x14ac:dyDescent="0.3">
      <c r="A277"/>
      <c r="B277"/>
    </row>
    <row r="278" spans="1:2" x14ac:dyDescent="0.3">
      <c r="A278"/>
      <c r="B278"/>
    </row>
    <row r="279" spans="1:2" x14ac:dyDescent="0.3">
      <c r="A279"/>
      <c r="B279"/>
    </row>
    <row r="280" spans="1:2" x14ac:dyDescent="0.3">
      <c r="A280"/>
      <c r="B280"/>
    </row>
    <row r="281" spans="1:2" x14ac:dyDescent="0.3">
      <c r="A281"/>
      <c r="B281"/>
    </row>
    <row r="282" spans="1:2" x14ac:dyDescent="0.3">
      <c r="A282"/>
      <c r="B282"/>
    </row>
    <row r="283" spans="1:2" x14ac:dyDescent="0.3">
      <c r="A283"/>
      <c r="B283"/>
    </row>
    <row r="284" spans="1:2" x14ac:dyDescent="0.3">
      <c r="A284"/>
      <c r="B284"/>
    </row>
    <row r="285" spans="1:2" x14ac:dyDescent="0.3">
      <c r="A285"/>
      <c r="B285"/>
    </row>
    <row r="286" spans="1:2" x14ac:dyDescent="0.3">
      <c r="A286"/>
      <c r="B286"/>
    </row>
    <row r="287" spans="1:2" x14ac:dyDescent="0.3">
      <c r="A287"/>
      <c r="B287"/>
    </row>
    <row r="288" spans="1:2" x14ac:dyDescent="0.3">
      <c r="A288"/>
      <c r="B288"/>
    </row>
    <row r="289" spans="1:2" x14ac:dyDescent="0.3">
      <c r="A289"/>
      <c r="B289"/>
    </row>
    <row r="290" spans="1:2" x14ac:dyDescent="0.3">
      <c r="A290"/>
      <c r="B290"/>
    </row>
    <row r="291" spans="1:2" x14ac:dyDescent="0.3">
      <c r="A291"/>
      <c r="B291"/>
    </row>
    <row r="292" spans="1:2" x14ac:dyDescent="0.3">
      <c r="A292"/>
      <c r="B292"/>
    </row>
    <row r="293" spans="1:2" x14ac:dyDescent="0.3">
      <c r="A293"/>
      <c r="B293"/>
    </row>
    <row r="294" spans="1:2" x14ac:dyDescent="0.3">
      <c r="A294"/>
      <c r="B294"/>
    </row>
    <row r="295" spans="1:2" x14ac:dyDescent="0.3">
      <c r="A295"/>
      <c r="B295"/>
    </row>
    <row r="296" spans="1:2" x14ac:dyDescent="0.3">
      <c r="A296"/>
      <c r="B296"/>
    </row>
    <row r="297" spans="1:2" x14ac:dyDescent="0.3">
      <c r="A297"/>
      <c r="B297"/>
    </row>
    <row r="298" spans="1:2" x14ac:dyDescent="0.3">
      <c r="A298"/>
      <c r="B298"/>
    </row>
    <row r="299" spans="1:2" x14ac:dyDescent="0.3">
      <c r="A299"/>
      <c r="B299"/>
    </row>
    <row r="300" spans="1:2" x14ac:dyDescent="0.3">
      <c r="A300"/>
      <c r="B300"/>
    </row>
    <row r="301" spans="1:2" x14ac:dyDescent="0.3">
      <c r="A301"/>
      <c r="B301"/>
    </row>
    <row r="302" spans="1:2" x14ac:dyDescent="0.3">
      <c r="A302"/>
      <c r="B302"/>
    </row>
    <row r="303" spans="1:2" x14ac:dyDescent="0.3">
      <c r="A303"/>
      <c r="B303"/>
    </row>
    <row r="304" spans="1:2" x14ac:dyDescent="0.3">
      <c r="A304"/>
      <c r="B304"/>
    </row>
    <row r="305" spans="1:2" x14ac:dyDescent="0.3">
      <c r="A305"/>
      <c r="B305"/>
    </row>
    <row r="306" spans="1:2" x14ac:dyDescent="0.3">
      <c r="A306"/>
      <c r="B306"/>
    </row>
    <row r="307" spans="1:2" x14ac:dyDescent="0.3">
      <c r="A307"/>
      <c r="B307"/>
    </row>
    <row r="308" spans="1:2" x14ac:dyDescent="0.3">
      <c r="A308"/>
      <c r="B308"/>
    </row>
    <row r="309" spans="1:2" x14ac:dyDescent="0.3">
      <c r="A309"/>
      <c r="B309"/>
    </row>
    <row r="310" spans="1:2" x14ac:dyDescent="0.3">
      <c r="A310"/>
      <c r="B310"/>
    </row>
    <row r="311" spans="1:2" x14ac:dyDescent="0.3">
      <c r="A311"/>
      <c r="B311"/>
    </row>
    <row r="312" spans="1:2" x14ac:dyDescent="0.3">
      <c r="A312"/>
      <c r="B312"/>
    </row>
    <row r="313" spans="1:2" x14ac:dyDescent="0.3">
      <c r="A313"/>
      <c r="B313"/>
    </row>
    <row r="314" spans="1:2" x14ac:dyDescent="0.3">
      <c r="A314"/>
      <c r="B314"/>
    </row>
    <row r="315" spans="1:2" x14ac:dyDescent="0.3">
      <c r="A315"/>
      <c r="B315"/>
    </row>
    <row r="316" spans="1:2" x14ac:dyDescent="0.3">
      <c r="A316"/>
      <c r="B316"/>
    </row>
    <row r="317" spans="1:2" x14ac:dyDescent="0.3">
      <c r="A317"/>
      <c r="B317"/>
    </row>
    <row r="318" spans="1:2" x14ac:dyDescent="0.3">
      <c r="A318"/>
      <c r="B318"/>
    </row>
    <row r="319" spans="1:2" x14ac:dyDescent="0.3">
      <c r="A319"/>
      <c r="B319"/>
    </row>
    <row r="320" spans="1:2" x14ac:dyDescent="0.3">
      <c r="A320"/>
      <c r="B320"/>
    </row>
    <row r="321" spans="1:2" x14ac:dyDescent="0.3">
      <c r="A321"/>
      <c r="B321"/>
    </row>
    <row r="322" spans="1:2" x14ac:dyDescent="0.3">
      <c r="A322"/>
      <c r="B322"/>
    </row>
    <row r="323" spans="1:2" x14ac:dyDescent="0.3">
      <c r="A323"/>
      <c r="B323"/>
    </row>
    <row r="324" spans="1:2" x14ac:dyDescent="0.3">
      <c r="A324"/>
      <c r="B324"/>
    </row>
    <row r="325" spans="1:2" x14ac:dyDescent="0.3">
      <c r="A325"/>
      <c r="B325"/>
    </row>
    <row r="326" spans="1:2" x14ac:dyDescent="0.3">
      <c r="A326"/>
      <c r="B326"/>
    </row>
    <row r="327" spans="1:2" x14ac:dyDescent="0.3">
      <c r="A327"/>
      <c r="B327"/>
    </row>
    <row r="328" spans="1:2" x14ac:dyDescent="0.3">
      <c r="A328"/>
      <c r="B328"/>
    </row>
    <row r="329" spans="1:2" x14ac:dyDescent="0.3">
      <c r="A329"/>
      <c r="B329"/>
    </row>
    <row r="330" spans="1:2" x14ac:dyDescent="0.3">
      <c r="A330"/>
      <c r="B330"/>
    </row>
    <row r="331" spans="1:2" x14ac:dyDescent="0.3">
      <c r="A331"/>
      <c r="B331"/>
    </row>
    <row r="332" spans="1:2" x14ac:dyDescent="0.3">
      <c r="A332"/>
      <c r="B332"/>
    </row>
    <row r="333" spans="1:2" x14ac:dyDescent="0.3">
      <c r="A333"/>
      <c r="B333"/>
    </row>
    <row r="334" spans="1:2" x14ac:dyDescent="0.3">
      <c r="A334"/>
      <c r="B334"/>
    </row>
    <row r="335" spans="1:2" x14ac:dyDescent="0.3">
      <c r="A335"/>
      <c r="B335"/>
    </row>
    <row r="336" spans="1:2" x14ac:dyDescent="0.3">
      <c r="A336"/>
      <c r="B336"/>
    </row>
    <row r="337" spans="1:2" x14ac:dyDescent="0.3">
      <c r="A337"/>
      <c r="B337"/>
    </row>
    <row r="338" spans="1:2" x14ac:dyDescent="0.3">
      <c r="A338"/>
      <c r="B338"/>
    </row>
    <row r="339" spans="1:2" x14ac:dyDescent="0.3">
      <c r="A339"/>
      <c r="B339"/>
    </row>
    <row r="340" spans="1:2" x14ac:dyDescent="0.3">
      <c r="A340"/>
      <c r="B340"/>
    </row>
    <row r="341" spans="1:2" x14ac:dyDescent="0.3">
      <c r="A341"/>
      <c r="B341"/>
    </row>
    <row r="342" spans="1:2" x14ac:dyDescent="0.3">
      <c r="A342"/>
      <c r="B342"/>
    </row>
    <row r="343" spans="1:2" x14ac:dyDescent="0.3">
      <c r="A343"/>
      <c r="B343"/>
    </row>
    <row r="344" spans="1:2" x14ac:dyDescent="0.3">
      <c r="A344"/>
      <c r="B344"/>
    </row>
    <row r="345" spans="1:2" x14ac:dyDescent="0.3">
      <c r="A345"/>
      <c r="B345"/>
    </row>
    <row r="346" spans="1:2" x14ac:dyDescent="0.3">
      <c r="A346"/>
      <c r="B346"/>
    </row>
    <row r="347" spans="1:2" x14ac:dyDescent="0.3">
      <c r="A347"/>
      <c r="B347"/>
    </row>
    <row r="348" spans="1:2" x14ac:dyDescent="0.3">
      <c r="A348"/>
      <c r="B348"/>
    </row>
    <row r="349" spans="1:2" x14ac:dyDescent="0.3">
      <c r="A349"/>
      <c r="B349"/>
    </row>
    <row r="350" spans="1:2" x14ac:dyDescent="0.3">
      <c r="A350"/>
      <c r="B350"/>
    </row>
    <row r="351" spans="1:2" x14ac:dyDescent="0.3">
      <c r="A351"/>
      <c r="B351"/>
    </row>
    <row r="352" spans="1:2" x14ac:dyDescent="0.3">
      <c r="A352"/>
      <c r="B352"/>
    </row>
    <row r="353" spans="1:2" x14ac:dyDescent="0.3">
      <c r="A353"/>
      <c r="B353"/>
    </row>
    <row r="354" spans="1:2" x14ac:dyDescent="0.3">
      <c r="A354"/>
      <c r="B354"/>
    </row>
    <row r="355" spans="1:2" x14ac:dyDescent="0.3">
      <c r="A355"/>
      <c r="B355"/>
    </row>
    <row r="356" spans="1:2" x14ac:dyDescent="0.3">
      <c r="A356"/>
      <c r="B356"/>
    </row>
    <row r="357" spans="1:2" x14ac:dyDescent="0.3">
      <c r="A357"/>
      <c r="B357"/>
    </row>
    <row r="358" spans="1:2" x14ac:dyDescent="0.3">
      <c r="A358"/>
      <c r="B358"/>
    </row>
    <row r="359" spans="1:2" x14ac:dyDescent="0.3">
      <c r="A359"/>
      <c r="B359"/>
    </row>
    <row r="360" spans="1:2" x14ac:dyDescent="0.3">
      <c r="A360"/>
      <c r="B360"/>
    </row>
    <row r="361" spans="1:2" x14ac:dyDescent="0.3">
      <c r="A361"/>
      <c r="B361"/>
    </row>
    <row r="362" spans="1:2" x14ac:dyDescent="0.3">
      <c r="A362"/>
      <c r="B362"/>
    </row>
    <row r="363" spans="1:2" x14ac:dyDescent="0.3">
      <c r="A363"/>
      <c r="B363"/>
    </row>
    <row r="364" spans="1:2" x14ac:dyDescent="0.3">
      <c r="A364"/>
      <c r="B364"/>
    </row>
    <row r="365" spans="1:2" x14ac:dyDescent="0.3">
      <c r="A365"/>
      <c r="B365"/>
    </row>
    <row r="366" spans="1:2" x14ac:dyDescent="0.3">
      <c r="A366"/>
    </row>
    <row r="367" spans="1:2" x14ac:dyDescent="0.3">
      <c r="A367"/>
    </row>
    <row r="368" spans="1:2" x14ac:dyDescent="0.3">
      <c r="A368"/>
    </row>
    <row r="369" spans="1:1" x14ac:dyDescent="0.3">
      <c r="A369"/>
    </row>
    <row r="370" spans="1:1" x14ac:dyDescent="0.3">
      <c r="A370"/>
    </row>
    <row r="371" spans="1:1" x14ac:dyDescent="0.3">
      <c r="A371"/>
    </row>
    <row r="372" spans="1:1" x14ac:dyDescent="0.3">
      <c r="A372"/>
    </row>
    <row r="373" spans="1:1" x14ac:dyDescent="0.3">
      <c r="A373"/>
    </row>
    <row r="374" spans="1:1" x14ac:dyDescent="0.3">
      <c r="A374"/>
    </row>
    <row r="375" spans="1:1" x14ac:dyDescent="0.3">
      <c r="A375"/>
    </row>
    <row r="376" spans="1:1" x14ac:dyDescent="0.3">
      <c r="A376"/>
    </row>
    <row r="377" spans="1:1" x14ac:dyDescent="0.3">
      <c r="A377"/>
    </row>
    <row r="378" spans="1:1" x14ac:dyDescent="0.3">
      <c r="A378"/>
    </row>
    <row r="379" spans="1:1" x14ac:dyDescent="0.3">
      <c r="A379"/>
    </row>
    <row r="380" spans="1:1" x14ac:dyDescent="0.3">
      <c r="A380"/>
    </row>
    <row r="381" spans="1:1" x14ac:dyDescent="0.3">
      <c r="A381"/>
    </row>
    <row r="382" spans="1:1" x14ac:dyDescent="0.3">
      <c r="A382"/>
    </row>
    <row r="383" spans="1:1" x14ac:dyDescent="0.3">
      <c r="A383"/>
    </row>
    <row r="384" spans="1:1" x14ac:dyDescent="0.3">
      <c r="A384"/>
    </row>
    <row r="385" spans="1:1" x14ac:dyDescent="0.3">
      <c r="A385"/>
    </row>
    <row r="386" spans="1:1" x14ac:dyDescent="0.3">
      <c r="A386"/>
    </row>
    <row r="387" spans="1:1" x14ac:dyDescent="0.3">
      <c r="A387"/>
    </row>
    <row r="388" spans="1:1" x14ac:dyDescent="0.3">
      <c r="A388"/>
    </row>
    <row r="389" spans="1:1" x14ac:dyDescent="0.3">
      <c r="A389"/>
    </row>
    <row r="390" spans="1:1" x14ac:dyDescent="0.3">
      <c r="A390"/>
    </row>
    <row r="391" spans="1:1" x14ac:dyDescent="0.3">
      <c r="A391"/>
    </row>
    <row r="392" spans="1:1" x14ac:dyDescent="0.3">
      <c r="A392"/>
    </row>
    <row r="393" spans="1:1" x14ac:dyDescent="0.3">
      <c r="A393"/>
    </row>
    <row r="394" spans="1:1" x14ac:dyDescent="0.3">
      <c r="A394"/>
    </row>
    <row r="395" spans="1:1" x14ac:dyDescent="0.3">
      <c r="A395"/>
    </row>
    <row r="396" spans="1:1" x14ac:dyDescent="0.3">
      <c r="A396"/>
    </row>
    <row r="397" spans="1:1" x14ac:dyDescent="0.3">
      <c r="A397"/>
    </row>
    <row r="398" spans="1:1" x14ac:dyDescent="0.3">
      <c r="A398"/>
    </row>
    <row r="399" spans="1:1" x14ac:dyDescent="0.3">
      <c r="A399"/>
    </row>
    <row r="400" spans="1:1" x14ac:dyDescent="0.3">
      <c r="A400"/>
    </row>
    <row r="401" spans="1:1" x14ac:dyDescent="0.3">
      <c r="A401"/>
    </row>
    <row r="402" spans="1:1" x14ac:dyDescent="0.3">
      <c r="A402"/>
    </row>
    <row r="403" spans="1:1" x14ac:dyDescent="0.3">
      <c r="A403"/>
    </row>
    <row r="404" spans="1:1" x14ac:dyDescent="0.3">
      <c r="A404"/>
    </row>
    <row r="405" spans="1:1" x14ac:dyDescent="0.3">
      <c r="A405"/>
    </row>
    <row r="406" spans="1:1" x14ac:dyDescent="0.3">
      <c r="A406"/>
    </row>
    <row r="407" spans="1:1" x14ac:dyDescent="0.3">
      <c r="A407"/>
    </row>
    <row r="408" spans="1:1" x14ac:dyDescent="0.3">
      <c r="A408"/>
    </row>
    <row r="409" spans="1:1" x14ac:dyDescent="0.3">
      <c r="A409"/>
    </row>
    <row r="410" spans="1:1" x14ac:dyDescent="0.3">
      <c r="A410"/>
    </row>
    <row r="411" spans="1:1" x14ac:dyDescent="0.3">
      <c r="A411"/>
    </row>
    <row r="412" spans="1:1" x14ac:dyDescent="0.3">
      <c r="A412"/>
    </row>
    <row r="413" spans="1:1" x14ac:dyDescent="0.3">
      <c r="A413"/>
    </row>
    <row r="414" spans="1:1" x14ac:dyDescent="0.3">
      <c r="A414"/>
    </row>
    <row r="415" spans="1:1" x14ac:dyDescent="0.3">
      <c r="A415"/>
    </row>
    <row r="416" spans="1:1" x14ac:dyDescent="0.3">
      <c r="A416"/>
    </row>
    <row r="417" spans="1:1" x14ac:dyDescent="0.3">
      <c r="A417"/>
    </row>
    <row r="418" spans="1:1" x14ac:dyDescent="0.3">
      <c r="A418"/>
    </row>
    <row r="419" spans="1:1" x14ac:dyDescent="0.3">
      <c r="A419"/>
    </row>
    <row r="420" spans="1:1" x14ac:dyDescent="0.3">
      <c r="A420"/>
    </row>
    <row r="421" spans="1:1" x14ac:dyDescent="0.3">
      <c r="A421"/>
    </row>
    <row r="422" spans="1:1" x14ac:dyDescent="0.3">
      <c r="A422"/>
    </row>
    <row r="423" spans="1:1" x14ac:dyDescent="0.3">
      <c r="A423"/>
    </row>
    <row r="424" spans="1:1" x14ac:dyDescent="0.3">
      <c r="A424"/>
    </row>
    <row r="425" spans="1:1" x14ac:dyDescent="0.3">
      <c r="A425"/>
    </row>
    <row r="426" spans="1:1" x14ac:dyDescent="0.3">
      <c r="A426"/>
    </row>
    <row r="427" spans="1:1" x14ac:dyDescent="0.3">
      <c r="A427"/>
    </row>
    <row r="428" spans="1:1" x14ac:dyDescent="0.3">
      <c r="A428"/>
    </row>
    <row r="429" spans="1:1" x14ac:dyDescent="0.3">
      <c r="A429"/>
    </row>
    <row r="430" spans="1:1" x14ac:dyDescent="0.3">
      <c r="A430"/>
    </row>
    <row r="431" spans="1:1" x14ac:dyDescent="0.3">
      <c r="A431"/>
    </row>
    <row r="432" spans="1:1" x14ac:dyDescent="0.3">
      <c r="A432"/>
    </row>
    <row r="433" spans="1:1" x14ac:dyDescent="0.3">
      <c r="A433"/>
    </row>
    <row r="434" spans="1:1" x14ac:dyDescent="0.3">
      <c r="A434"/>
    </row>
    <row r="435" spans="1:1" x14ac:dyDescent="0.3">
      <c r="A435"/>
    </row>
    <row r="436" spans="1:1" x14ac:dyDescent="0.3">
      <c r="A436"/>
    </row>
    <row r="437" spans="1:1" x14ac:dyDescent="0.3">
      <c r="A437"/>
    </row>
    <row r="438" spans="1:1" x14ac:dyDescent="0.3">
      <c r="A438"/>
    </row>
    <row r="439" spans="1:1" x14ac:dyDescent="0.3">
      <c r="A439"/>
    </row>
    <row r="440" spans="1:1" x14ac:dyDescent="0.3">
      <c r="A440"/>
    </row>
    <row r="441" spans="1:1" x14ac:dyDescent="0.3">
      <c r="A441"/>
    </row>
    <row r="442" spans="1:1" x14ac:dyDescent="0.3">
      <c r="A442"/>
    </row>
    <row r="443" spans="1:1" x14ac:dyDescent="0.3">
      <c r="A443"/>
    </row>
    <row r="444" spans="1:1" x14ac:dyDescent="0.3">
      <c r="A444"/>
    </row>
    <row r="445" spans="1:1" x14ac:dyDescent="0.3">
      <c r="A445"/>
    </row>
    <row r="446" spans="1:1" x14ac:dyDescent="0.3">
      <c r="A446"/>
    </row>
    <row r="447" spans="1:1" x14ac:dyDescent="0.3">
      <c r="A447"/>
    </row>
    <row r="448" spans="1:1" x14ac:dyDescent="0.3">
      <c r="A448"/>
    </row>
    <row r="449" spans="1:1" x14ac:dyDescent="0.3">
      <c r="A449"/>
    </row>
    <row r="450" spans="1:1" x14ac:dyDescent="0.3">
      <c r="A450"/>
    </row>
    <row r="451" spans="1:1" x14ac:dyDescent="0.3">
      <c r="A451"/>
    </row>
    <row r="452" spans="1:1" x14ac:dyDescent="0.3">
      <c r="A452"/>
    </row>
    <row r="453" spans="1:1" x14ac:dyDescent="0.3">
      <c r="A453"/>
    </row>
    <row r="454" spans="1:1" x14ac:dyDescent="0.3">
      <c r="A454"/>
    </row>
    <row r="455" spans="1:1" x14ac:dyDescent="0.3">
      <c r="A455"/>
    </row>
    <row r="456" spans="1:1" x14ac:dyDescent="0.3">
      <c r="A456"/>
    </row>
    <row r="457" spans="1:1" x14ac:dyDescent="0.3">
      <c r="A457"/>
    </row>
    <row r="458" spans="1:1" x14ac:dyDescent="0.3">
      <c r="A458"/>
    </row>
    <row r="459" spans="1:1" x14ac:dyDescent="0.3">
      <c r="A459"/>
    </row>
    <row r="460" spans="1:1" x14ac:dyDescent="0.3">
      <c r="A460"/>
    </row>
    <row r="461" spans="1:1" x14ac:dyDescent="0.3">
      <c r="A461"/>
    </row>
    <row r="462" spans="1:1" x14ac:dyDescent="0.3">
      <c r="A462"/>
    </row>
    <row r="463" spans="1:1" x14ac:dyDescent="0.3">
      <c r="A463"/>
    </row>
    <row r="464" spans="1:1" x14ac:dyDescent="0.3">
      <c r="A464"/>
    </row>
    <row r="465" spans="1:1" x14ac:dyDescent="0.3">
      <c r="A465"/>
    </row>
    <row r="466" spans="1:1" x14ac:dyDescent="0.3">
      <c r="A466"/>
    </row>
    <row r="467" spans="1:1" x14ac:dyDescent="0.3">
      <c r="A467"/>
    </row>
    <row r="468" spans="1:1" x14ac:dyDescent="0.3">
      <c r="A468"/>
    </row>
    <row r="469" spans="1:1" x14ac:dyDescent="0.3">
      <c r="A469"/>
    </row>
    <row r="470" spans="1:1" x14ac:dyDescent="0.3">
      <c r="A470"/>
    </row>
    <row r="471" spans="1:1" x14ac:dyDescent="0.3">
      <c r="A471"/>
    </row>
    <row r="472" spans="1:1" x14ac:dyDescent="0.3">
      <c r="A472"/>
    </row>
    <row r="473" spans="1:1" x14ac:dyDescent="0.3">
      <c r="A473"/>
    </row>
    <row r="474" spans="1:1" x14ac:dyDescent="0.3">
      <c r="A474"/>
    </row>
    <row r="475" spans="1:1" x14ac:dyDescent="0.3">
      <c r="A475"/>
    </row>
    <row r="476" spans="1:1" x14ac:dyDescent="0.3">
      <c r="A476"/>
    </row>
    <row r="477" spans="1:1" x14ac:dyDescent="0.3">
      <c r="A477"/>
    </row>
    <row r="478" spans="1:1" x14ac:dyDescent="0.3">
      <c r="A478"/>
    </row>
    <row r="479" spans="1:1" x14ac:dyDescent="0.3">
      <c r="A479"/>
    </row>
    <row r="480" spans="1:1" x14ac:dyDescent="0.3">
      <c r="A480"/>
    </row>
    <row r="481" spans="1:1" x14ac:dyDescent="0.3">
      <c r="A481"/>
    </row>
    <row r="482" spans="1:1" x14ac:dyDescent="0.3">
      <c r="A482"/>
    </row>
    <row r="483" spans="1:1" x14ac:dyDescent="0.3">
      <c r="A483"/>
    </row>
    <row r="484" spans="1:1" x14ac:dyDescent="0.3">
      <c r="A484"/>
    </row>
    <row r="485" spans="1:1" x14ac:dyDescent="0.3">
      <c r="A485"/>
    </row>
    <row r="486" spans="1:1" x14ac:dyDescent="0.3">
      <c r="A486"/>
    </row>
    <row r="487" spans="1:1" x14ac:dyDescent="0.3">
      <c r="A487"/>
    </row>
    <row r="488" spans="1:1" x14ac:dyDescent="0.3">
      <c r="A488"/>
    </row>
    <row r="489" spans="1:1" x14ac:dyDescent="0.3">
      <c r="A489"/>
    </row>
    <row r="490" spans="1:1" x14ac:dyDescent="0.3">
      <c r="A490"/>
    </row>
    <row r="491" spans="1:1" x14ac:dyDescent="0.3">
      <c r="A491"/>
    </row>
    <row r="492" spans="1:1" x14ac:dyDescent="0.3">
      <c r="A492"/>
    </row>
    <row r="493" spans="1:1" x14ac:dyDescent="0.3">
      <c r="A493"/>
    </row>
    <row r="494" spans="1:1" x14ac:dyDescent="0.3">
      <c r="A494"/>
    </row>
    <row r="495" spans="1:1" x14ac:dyDescent="0.3">
      <c r="A495"/>
    </row>
    <row r="496" spans="1:1" x14ac:dyDescent="0.3">
      <c r="A496"/>
    </row>
    <row r="497" spans="1:1" x14ac:dyDescent="0.3">
      <c r="A497"/>
    </row>
    <row r="498" spans="1:1" x14ac:dyDescent="0.3">
      <c r="A498"/>
    </row>
    <row r="499" spans="1:1" x14ac:dyDescent="0.3">
      <c r="A499"/>
    </row>
    <row r="500" spans="1:1" x14ac:dyDescent="0.3">
      <c r="A500"/>
    </row>
    <row r="501" spans="1:1" x14ac:dyDescent="0.3">
      <c r="A501"/>
    </row>
    <row r="502" spans="1:1" x14ac:dyDescent="0.3">
      <c r="A502"/>
    </row>
    <row r="503" spans="1:1" x14ac:dyDescent="0.3">
      <c r="A503"/>
    </row>
    <row r="504" spans="1:1" x14ac:dyDescent="0.3">
      <c r="A504"/>
    </row>
    <row r="505" spans="1:1" x14ac:dyDescent="0.3">
      <c r="A505"/>
    </row>
    <row r="506" spans="1:1" x14ac:dyDescent="0.3">
      <c r="A506"/>
    </row>
    <row r="507" spans="1:1" x14ac:dyDescent="0.3">
      <c r="A507"/>
    </row>
    <row r="508" spans="1:1" x14ac:dyDescent="0.3">
      <c r="A508"/>
    </row>
    <row r="509" spans="1:1" x14ac:dyDescent="0.3">
      <c r="A509"/>
    </row>
    <row r="510" spans="1:1" x14ac:dyDescent="0.3">
      <c r="A510"/>
    </row>
    <row r="511" spans="1:1" x14ac:dyDescent="0.3">
      <c r="A511"/>
    </row>
    <row r="512" spans="1:1" x14ac:dyDescent="0.3">
      <c r="A512"/>
    </row>
    <row r="513" spans="1:1" x14ac:dyDescent="0.3">
      <c r="A513"/>
    </row>
    <row r="514" spans="1:1" x14ac:dyDescent="0.3">
      <c r="A514"/>
    </row>
    <row r="515" spans="1:1" x14ac:dyDescent="0.3">
      <c r="A515"/>
    </row>
    <row r="516" spans="1:1" x14ac:dyDescent="0.3">
      <c r="A516"/>
    </row>
    <row r="517" spans="1:1" x14ac:dyDescent="0.3">
      <c r="A517"/>
    </row>
    <row r="518" spans="1:1" x14ac:dyDescent="0.3">
      <c r="A518"/>
    </row>
    <row r="519" spans="1:1" x14ac:dyDescent="0.3">
      <c r="A519"/>
    </row>
    <row r="520" spans="1:1" x14ac:dyDescent="0.3">
      <c r="A520"/>
    </row>
    <row r="521" spans="1:1" x14ac:dyDescent="0.3">
      <c r="A521"/>
    </row>
    <row r="522" spans="1:1" x14ac:dyDescent="0.3">
      <c r="A522"/>
    </row>
    <row r="523" spans="1:1" x14ac:dyDescent="0.3">
      <c r="A523"/>
    </row>
    <row r="524" spans="1:1" x14ac:dyDescent="0.3">
      <c r="A524"/>
    </row>
    <row r="525" spans="1:1" x14ac:dyDescent="0.3">
      <c r="A525"/>
    </row>
    <row r="526" spans="1:1" x14ac:dyDescent="0.3">
      <c r="A526"/>
    </row>
    <row r="527" spans="1:1" x14ac:dyDescent="0.3">
      <c r="A527"/>
    </row>
    <row r="528" spans="1:1" x14ac:dyDescent="0.3">
      <c r="A528"/>
    </row>
    <row r="529" spans="1:1" x14ac:dyDescent="0.3">
      <c r="A529"/>
    </row>
    <row r="530" spans="1:1" x14ac:dyDescent="0.3">
      <c r="A530"/>
    </row>
    <row r="531" spans="1:1" x14ac:dyDescent="0.3">
      <c r="A531"/>
    </row>
    <row r="532" spans="1:1" x14ac:dyDescent="0.3">
      <c r="A532"/>
    </row>
    <row r="533" spans="1:1" x14ac:dyDescent="0.3">
      <c r="A533"/>
    </row>
    <row r="534" spans="1:1" x14ac:dyDescent="0.3">
      <c r="A534"/>
    </row>
    <row r="535" spans="1:1" x14ac:dyDescent="0.3">
      <c r="A535"/>
    </row>
    <row r="536" spans="1:1" x14ac:dyDescent="0.3">
      <c r="A536"/>
    </row>
    <row r="537" spans="1:1" x14ac:dyDescent="0.3">
      <c r="A537"/>
    </row>
    <row r="538" spans="1:1" x14ac:dyDescent="0.3">
      <c r="A538"/>
    </row>
    <row r="539" spans="1:1" x14ac:dyDescent="0.3">
      <c r="A539"/>
    </row>
    <row r="540" spans="1:1" x14ac:dyDescent="0.3">
      <c r="A540"/>
    </row>
    <row r="541" spans="1:1" x14ac:dyDescent="0.3">
      <c r="A541"/>
    </row>
    <row r="542" spans="1:1" x14ac:dyDescent="0.3">
      <c r="A542"/>
    </row>
    <row r="543" spans="1:1" x14ac:dyDescent="0.3">
      <c r="A543"/>
    </row>
    <row r="544" spans="1:1" x14ac:dyDescent="0.3">
      <c r="A544"/>
    </row>
    <row r="545" spans="1:1" x14ac:dyDescent="0.3">
      <c r="A545"/>
    </row>
    <row r="546" spans="1:1" x14ac:dyDescent="0.3">
      <c r="A546"/>
    </row>
    <row r="547" spans="1:1" x14ac:dyDescent="0.3">
      <c r="A547"/>
    </row>
    <row r="548" spans="1:1" x14ac:dyDescent="0.3">
      <c r="A548"/>
    </row>
    <row r="549" spans="1:1" x14ac:dyDescent="0.3">
      <c r="A549"/>
    </row>
    <row r="550" spans="1:1" x14ac:dyDescent="0.3">
      <c r="A550"/>
    </row>
    <row r="551" spans="1:1" x14ac:dyDescent="0.3">
      <c r="A551"/>
    </row>
    <row r="552" spans="1:1" x14ac:dyDescent="0.3">
      <c r="A552"/>
    </row>
    <row r="553" spans="1:1" x14ac:dyDescent="0.3">
      <c r="A553"/>
    </row>
    <row r="554" spans="1:1" x14ac:dyDescent="0.3">
      <c r="A554"/>
    </row>
    <row r="555" spans="1:1" x14ac:dyDescent="0.3">
      <c r="A555"/>
    </row>
    <row r="556" spans="1:1" x14ac:dyDescent="0.3">
      <c r="A556"/>
    </row>
    <row r="557" spans="1:1" x14ac:dyDescent="0.3">
      <c r="A557"/>
    </row>
    <row r="558" spans="1:1" x14ac:dyDescent="0.3">
      <c r="A558"/>
    </row>
    <row r="559" spans="1:1" x14ac:dyDescent="0.3">
      <c r="A559"/>
    </row>
    <row r="560" spans="1:1" x14ac:dyDescent="0.3">
      <c r="A560"/>
    </row>
    <row r="561" spans="1:1" x14ac:dyDescent="0.3">
      <c r="A561"/>
    </row>
    <row r="562" spans="1:1" x14ac:dyDescent="0.3">
      <c r="A562"/>
    </row>
    <row r="563" spans="1:1" x14ac:dyDescent="0.3">
      <c r="A563"/>
    </row>
    <row r="564" spans="1:1" x14ac:dyDescent="0.3">
      <c r="A564"/>
    </row>
    <row r="565" spans="1:1" x14ac:dyDescent="0.3">
      <c r="A565"/>
    </row>
    <row r="566" spans="1:1" x14ac:dyDescent="0.3">
      <c r="A566"/>
    </row>
    <row r="567" spans="1:1" x14ac:dyDescent="0.3">
      <c r="A567"/>
    </row>
    <row r="568" spans="1:1" x14ac:dyDescent="0.3">
      <c r="A568"/>
    </row>
    <row r="569" spans="1:1" x14ac:dyDescent="0.3">
      <c r="A569"/>
    </row>
    <row r="570" spans="1:1" x14ac:dyDescent="0.3">
      <c r="A570"/>
    </row>
    <row r="571" spans="1:1" x14ac:dyDescent="0.3">
      <c r="A571"/>
    </row>
    <row r="572" spans="1:1" x14ac:dyDescent="0.3">
      <c r="A572"/>
    </row>
    <row r="573" spans="1:1" x14ac:dyDescent="0.3">
      <c r="A573"/>
    </row>
    <row r="574" spans="1:1" x14ac:dyDescent="0.3">
      <c r="A574"/>
    </row>
    <row r="575" spans="1:1" x14ac:dyDescent="0.3">
      <c r="A575"/>
    </row>
    <row r="576" spans="1:1" x14ac:dyDescent="0.3">
      <c r="A576"/>
    </row>
    <row r="577" spans="1:1" x14ac:dyDescent="0.3">
      <c r="A577"/>
    </row>
    <row r="578" spans="1:1" x14ac:dyDescent="0.3">
      <c r="A578"/>
    </row>
    <row r="579" spans="1:1" x14ac:dyDescent="0.3">
      <c r="A579"/>
    </row>
    <row r="580" spans="1:1" x14ac:dyDescent="0.3">
      <c r="A580"/>
    </row>
    <row r="581" spans="1:1" x14ac:dyDescent="0.3">
      <c r="A581"/>
    </row>
    <row r="582" spans="1:1" x14ac:dyDescent="0.3">
      <c r="A582"/>
    </row>
    <row r="583" spans="1:1" x14ac:dyDescent="0.3">
      <c r="A583"/>
    </row>
    <row r="584" spans="1:1" x14ac:dyDescent="0.3">
      <c r="A584"/>
    </row>
    <row r="585" spans="1:1" x14ac:dyDescent="0.3">
      <c r="A585"/>
    </row>
    <row r="586" spans="1:1" x14ac:dyDescent="0.3">
      <c r="A586"/>
    </row>
    <row r="587" spans="1:1" x14ac:dyDescent="0.3">
      <c r="A587"/>
    </row>
    <row r="588" spans="1:1" x14ac:dyDescent="0.3">
      <c r="A588"/>
    </row>
    <row r="589" spans="1:1" x14ac:dyDescent="0.3">
      <c r="A589"/>
    </row>
    <row r="590" spans="1:1" x14ac:dyDescent="0.3">
      <c r="A590"/>
    </row>
    <row r="591" spans="1:1" x14ac:dyDescent="0.3">
      <c r="A591"/>
    </row>
    <row r="592" spans="1:1" x14ac:dyDescent="0.3">
      <c r="A592"/>
    </row>
    <row r="593" spans="1:1" x14ac:dyDescent="0.3">
      <c r="A593"/>
    </row>
    <row r="594" spans="1:1" x14ac:dyDescent="0.3">
      <c r="A594"/>
    </row>
    <row r="595" spans="1:1" x14ac:dyDescent="0.3">
      <c r="A595"/>
    </row>
    <row r="596" spans="1:1" x14ac:dyDescent="0.3">
      <c r="A596"/>
    </row>
    <row r="597" spans="1:1" x14ac:dyDescent="0.3">
      <c r="A597"/>
    </row>
    <row r="598" spans="1:1" x14ac:dyDescent="0.3">
      <c r="A598"/>
    </row>
    <row r="599" spans="1:1" x14ac:dyDescent="0.3">
      <c r="A599"/>
    </row>
    <row r="600" spans="1:1" x14ac:dyDescent="0.3">
      <c r="A600"/>
    </row>
    <row r="601" spans="1:1" x14ac:dyDescent="0.3">
      <c r="A601"/>
    </row>
    <row r="602" spans="1:1" x14ac:dyDescent="0.3">
      <c r="A602"/>
    </row>
    <row r="603" spans="1:1" x14ac:dyDescent="0.3">
      <c r="A603"/>
    </row>
    <row r="604" spans="1:1" x14ac:dyDescent="0.3">
      <c r="A604"/>
    </row>
    <row r="605" spans="1:1" x14ac:dyDescent="0.3">
      <c r="A605"/>
    </row>
    <row r="606" spans="1:1" x14ac:dyDescent="0.3">
      <c r="A606"/>
    </row>
    <row r="607" spans="1:1" x14ac:dyDescent="0.3">
      <c r="A607"/>
    </row>
    <row r="608" spans="1:1" x14ac:dyDescent="0.3">
      <c r="A608"/>
    </row>
    <row r="609" spans="1:1" x14ac:dyDescent="0.3">
      <c r="A609"/>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C6A39-58A5-3B4D-82C2-2CC2E6EB4406}">
  <sheetPr filterMode="1">
    <tabColor rgb="FFFF0000"/>
  </sheetPr>
  <dimension ref="A1:AS1044"/>
  <sheetViews>
    <sheetView topLeftCell="J140" zoomScale="90" zoomScaleNormal="90" workbookViewId="0">
      <selection activeCell="R964" sqref="R964"/>
    </sheetView>
  </sheetViews>
  <sheetFormatPr baseColWidth="10" defaultColWidth="14.44140625" defaultRowHeight="14.4" x14ac:dyDescent="0.3"/>
  <cols>
    <col min="1" max="1" width="5.109375" style="1" hidden="1" customWidth="1"/>
    <col min="2" max="2" width="5" style="1" hidden="1" customWidth="1"/>
    <col min="3" max="3" width="3" style="1" hidden="1" customWidth="1"/>
    <col min="4" max="4" width="2.6640625" style="1" hidden="1" customWidth="1"/>
    <col min="5" max="5" width="6.6640625" style="1" hidden="1" customWidth="1"/>
    <col min="6" max="6" width="3.6640625" style="1" hidden="1" customWidth="1"/>
    <col min="7" max="7" width="4.44140625" style="1" hidden="1" customWidth="1"/>
    <col min="8" max="8" width="4.6640625" style="1" customWidth="1"/>
    <col min="9" max="9" width="29.6640625" style="1" customWidth="1"/>
    <col min="10" max="10" width="24.6640625" style="1" customWidth="1"/>
    <col min="11" max="11" width="27" style="1" bestFit="1" customWidth="1"/>
    <col min="12" max="13" width="23.33203125" style="1" bestFit="1" customWidth="1"/>
    <col min="14" max="14" width="17.6640625" style="158" customWidth="1"/>
    <col min="15" max="15" width="17.6640625" style="1" customWidth="1"/>
    <col min="16" max="16" width="16.109375" style="183" customWidth="1"/>
    <col min="17" max="17" width="24.44140625" style="1" customWidth="1"/>
    <col min="18" max="18" width="28.6640625" style="159" bestFit="1" customWidth="1"/>
    <col min="19" max="19" width="30.44140625" style="160" bestFit="1" customWidth="1"/>
    <col min="20" max="20" width="28" style="160" bestFit="1" customWidth="1"/>
    <col min="21" max="21" width="28.44140625" style="160" bestFit="1" customWidth="1"/>
    <col min="22" max="22" width="26.6640625" style="160" customWidth="1"/>
    <col min="23" max="23" width="28.6640625" style="161" bestFit="1" customWidth="1"/>
    <col min="24" max="24" width="30" style="162" bestFit="1" customWidth="1"/>
    <col min="25" max="25" width="34.44140625" style="1" customWidth="1"/>
    <col min="26" max="26" width="71.6640625" style="1" customWidth="1"/>
    <col min="27" max="27" width="19.6640625" style="157" bestFit="1" customWidth="1"/>
    <col min="28" max="28" width="44.44140625" style="163" customWidth="1"/>
    <col min="29" max="29" width="25.6640625" style="1" customWidth="1"/>
    <col min="30" max="30" width="24.44140625" style="1" customWidth="1"/>
    <col min="31" max="31" width="80.6640625" style="1" bestFit="1" customWidth="1"/>
    <col min="32" max="16384" width="14.44140625" style="1"/>
  </cols>
  <sheetData>
    <row r="1" spans="1:45" ht="15.75" customHeight="1" thickBot="1" x14ac:dyDescent="0.35">
      <c r="A1" s="3"/>
      <c r="B1" s="3"/>
      <c r="C1" s="3"/>
      <c r="D1" s="3"/>
      <c r="E1" s="3"/>
      <c r="F1" s="3"/>
      <c r="G1" s="3"/>
      <c r="H1" s="3"/>
      <c r="I1" s="3"/>
      <c r="J1" s="3"/>
      <c r="K1" s="3"/>
      <c r="L1" s="3"/>
      <c r="M1" s="3"/>
      <c r="N1" s="6"/>
      <c r="O1" s="3"/>
      <c r="P1" s="6"/>
      <c r="Q1" s="3"/>
      <c r="R1" s="28"/>
      <c r="S1" s="22"/>
      <c r="T1" s="22"/>
      <c r="U1" s="22"/>
      <c r="V1" s="22"/>
      <c r="W1" s="28"/>
      <c r="X1" s="139"/>
      <c r="Y1" s="3"/>
      <c r="Z1" s="3"/>
      <c r="AA1" s="4"/>
      <c r="AB1" s="134"/>
      <c r="AC1" s="3"/>
      <c r="AD1" s="3"/>
      <c r="AE1" s="3"/>
      <c r="AF1" s="3"/>
      <c r="AG1" s="3"/>
      <c r="AH1" s="3"/>
      <c r="AI1" s="3"/>
      <c r="AJ1" s="3"/>
      <c r="AK1" s="3"/>
      <c r="AL1" s="3"/>
      <c r="AM1" s="3"/>
      <c r="AN1" s="3"/>
      <c r="AO1" s="3"/>
      <c r="AP1" s="3"/>
      <c r="AQ1" s="3"/>
      <c r="AR1" s="3"/>
      <c r="AS1" s="3"/>
    </row>
    <row r="2" spans="1:45" ht="61.5" customHeight="1" thickBot="1" x14ac:dyDescent="0.35">
      <c r="H2" s="3"/>
      <c r="I2" s="243"/>
      <c r="J2" s="244"/>
      <c r="K2" s="244"/>
      <c r="L2" s="244"/>
      <c r="M2" s="196"/>
      <c r="N2" s="245" t="s">
        <v>238</v>
      </c>
      <c r="O2" s="244"/>
      <c r="P2" s="244"/>
      <c r="Q2" s="244"/>
      <c r="R2" s="244"/>
      <c r="S2" s="21"/>
      <c r="T2" s="21"/>
      <c r="U2" s="21"/>
      <c r="V2" s="21"/>
      <c r="W2" s="32"/>
      <c r="X2" s="140"/>
      <c r="Y2" s="246" t="s">
        <v>237</v>
      </c>
      <c r="Z2" s="244"/>
      <c r="AA2" s="244"/>
      <c r="AB2" s="244"/>
      <c r="AC2" s="244"/>
      <c r="AD2" s="244"/>
      <c r="AE2" s="23"/>
      <c r="AF2" s="3"/>
      <c r="AG2" s="3"/>
      <c r="AH2" s="3"/>
      <c r="AI2" s="3"/>
      <c r="AJ2" s="3"/>
      <c r="AK2" s="3"/>
      <c r="AL2" s="3"/>
      <c r="AM2" s="3"/>
      <c r="AN2" s="3"/>
      <c r="AO2" s="3"/>
      <c r="AP2" s="3"/>
      <c r="AQ2" s="3"/>
      <c r="AR2" s="3"/>
      <c r="AS2" s="3"/>
    </row>
    <row r="3" spans="1:45" ht="15.75" customHeight="1" x14ac:dyDescent="0.3">
      <c r="H3" s="3"/>
      <c r="I3" s="17"/>
      <c r="J3" s="17"/>
      <c r="K3" s="17"/>
      <c r="L3" s="17"/>
      <c r="M3" s="17"/>
      <c r="N3" s="20"/>
      <c r="O3" s="17"/>
      <c r="P3" s="20"/>
      <c r="Q3" s="17"/>
      <c r="R3" s="29"/>
      <c r="S3" s="19"/>
      <c r="T3" s="19"/>
      <c r="U3" s="19"/>
      <c r="V3" s="19"/>
      <c r="W3" s="33"/>
      <c r="X3" s="141"/>
      <c r="Y3" s="17"/>
      <c r="Z3" s="17"/>
      <c r="AA3" s="18"/>
      <c r="AB3" s="135"/>
      <c r="AC3" s="17"/>
      <c r="AD3" s="17"/>
      <c r="AE3" s="17"/>
      <c r="AF3" s="3"/>
      <c r="AG3" s="3"/>
      <c r="AH3" s="3"/>
      <c r="AI3" s="3"/>
      <c r="AJ3" s="3"/>
      <c r="AK3" s="3"/>
      <c r="AL3" s="3"/>
      <c r="AM3" s="3"/>
      <c r="AN3" s="3"/>
      <c r="AO3" s="3"/>
      <c r="AP3" s="3"/>
      <c r="AQ3" s="3"/>
      <c r="AR3" s="3"/>
      <c r="AS3" s="3"/>
    </row>
    <row r="4" spans="1:45" ht="15.75" customHeight="1" x14ac:dyDescent="0.3">
      <c r="H4" s="3"/>
      <c r="I4" s="3"/>
      <c r="J4" s="3"/>
      <c r="K4" s="3"/>
      <c r="L4" s="3"/>
      <c r="M4" s="3"/>
      <c r="N4" s="6"/>
      <c r="O4" s="3"/>
      <c r="P4" s="6"/>
      <c r="Q4" s="3"/>
      <c r="R4" s="30"/>
      <c r="S4" s="5"/>
      <c r="T4" s="5"/>
      <c r="U4" s="5"/>
      <c r="V4" s="5"/>
      <c r="W4" s="34"/>
      <c r="X4" s="142"/>
      <c r="Y4" s="3"/>
      <c r="Z4" s="3"/>
      <c r="AA4" s="4"/>
      <c r="AB4" s="134"/>
      <c r="AC4" s="3"/>
      <c r="AD4" s="3"/>
      <c r="AE4" s="3"/>
      <c r="AF4" s="3"/>
      <c r="AG4" s="3"/>
      <c r="AH4" s="3"/>
      <c r="AI4" s="3"/>
      <c r="AJ4" s="3"/>
      <c r="AK4" s="3"/>
      <c r="AL4" s="3"/>
      <c r="AM4" s="3"/>
      <c r="AN4" s="3"/>
      <c r="AO4" s="3"/>
      <c r="AP4" s="3"/>
      <c r="AQ4" s="3"/>
      <c r="AR4" s="3"/>
      <c r="AS4" s="3"/>
    </row>
    <row r="5" spans="1:45" ht="27.6" x14ac:dyDescent="0.3">
      <c r="A5" s="9" t="s">
        <v>236</v>
      </c>
      <c r="B5" s="9" t="s">
        <v>235</v>
      </c>
      <c r="C5" s="9" t="s">
        <v>234</v>
      </c>
      <c r="D5" s="9" t="s">
        <v>234</v>
      </c>
      <c r="E5" s="9" t="s">
        <v>234</v>
      </c>
      <c r="F5" s="9" t="s">
        <v>234</v>
      </c>
      <c r="G5" s="9" t="s">
        <v>234</v>
      </c>
      <c r="H5" s="3"/>
      <c r="I5" s="16" t="s">
        <v>233</v>
      </c>
      <c r="J5" s="16" t="s">
        <v>232</v>
      </c>
      <c r="K5" s="16" t="s">
        <v>231</v>
      </c>
      <c r="L5" s="16" t="s">
        <v>230</v>
      </c>
      <c r="M5" s="16" t="str">
        <f>+L5&amp;"-"&amp;P5</f>
        <v>SUB DEPENDENCIA-GRUPO PARTICULAR</v>
      </c>
      <c r="N5" s="15" t="s">
        <v>229</v>
      </c>
      <c r="O5" s="15" t="s">
        <v>228</v>
      </c>
      <c r="P5" s="15" t="s">
        <v>227</v>
      </c>
      <c r="Q5" s="15" t="s">
        <v>226</v>
      </c>
      <c r="R5" s="31" t="s">
        <v>225</v>
      </c>
      <c r="S5" s="14" t="s">
        <v>224</v>
      </c>
      <c r="T5" s="14" t="s">
        <v>223</v>
      </c>
      <c r="U5" s="14" t="s">
        <v>222</v>
      </c>
      <c r="V5" s="14" t="s">
        <v>221</v>
      </c>
      <c r="W5" s="31" t="s">
        <v>220</v>
      </c>
      <c r="X5" s="143" t="s">
        <v>219</v>
      </c>
      <c r="Y5" s="12" t="s">
        <v>218</v>
      </c>
      <c r="Z5" s="12" t="s">
        <v>216</v>
      </c>
      <c r="AA5" s="12" t="s">
        <v>215</v>
      </c>
      <c r="AB5" s="12" t="s">
        <v>214</v>
      </c>
      <c r="AC5" s="12" t="s">
        <v>213</v>
      </c>
      <c r="AD5" s="13" t="s">
        <v>212</v>
      </c>
      <c r="AE5" s="13" t="s">
        <v>273</v>
      </c>
      <c r="AF5" s="3"/>
      <c r="AG5" s="3"/>
      <c r="AH5" s="3"/>
      <c r="AI5" s="3"/>
      <c r="AJ5" s="3"/>
      <c r="AK5" s="3"/>
      <c r="AL5" s="3"/>
      <c r="AM5" s="3"/>
      <c r="AN5" s="3"/>
      <c r="AO5" s="3"/>
      <c r="AP5" s="3"/>
      <c r="AQ5" s="3"/>
      <c r="AR5" s="3"/>
      <c r="AS5" s="3"/>
    </row>
    <row r="6" spans="1:45" ht="51" hidden="1" customHeight="1" x14ac:dyDescent="0.3">
      <c r="A6" s="9" t="s">
        <v>0</v>
      </c>
      <c r="B6" s="9" t="e">
        <f>VLOOKUP(#REF!,[1]Dpto!$G$2:$I$1125,2,FALSE)</f>
        <v>#REF!</v>
      </c>
      <c r="C6" s="9" t="e">
        <f>VLOOKUP(#REF!,[1]Proyectos!$B$2:$D$3,3,FALSE)</f>
        <v>#REF!</v>
      </c>
      <c r="D6" s="9" t="e">
        <f>VLOOKUP(#REF!,[1]Proyectos!$D$6:$E$9,2,FALSE)</f>
        <v>#REF!</v>
      </c>
      <c r="E6" s="9" t="e">
        <f>VLOOKUP(#REF!,[1]Proyectos!$B$12:$C$22,2,FALSE)</f>
        <v>#REF!</v>
      </c>
      <c r="F6" s="9" t="e">
        <f>VLOOKUP(#REF!,[1]Indi!$B$9:$C$36,2,FALSE)</f>
        <v>#REF!</v>
      </c>
      <c r="G6" s="9" t="str">
        <f>+IFERROR(IF(D6="MISIONAL",VLOOKUP(#REF!,[1]Actividades!$B$12:$C$25,2,FALSE),IF(D6="TASAS",VLOOKUP(#REF!,[1]Actividades!$B$26:$C$34,2,FALSE),IF(D6="MIPG",VLOOKUP(#REF!,[1]Actividades!$B$35:$C$41,2,FALSE),IF(D6="INFRA",VLOOKUP(#REF!,[1]Actividades!$B$42:$C$44,2,FALSE),"")))),"")</f>
        <v/>
      </c>
      <c r="H6" s="3"/>
      <c r="I6" s="7" t="s">
        <v>456</v>
      </c>
      <c r="J6" s="145" t="s">
        <v>464</v>
      </c>
      <c r="K6" s="145" t="s">
        <v>457</v>
      </c>
      <c r="L6" s="7" t="s">
        <v>204</v>
      </c>
      <c r="M6" s="7" t="str">
        <f>+IF(P6="GENERAL",L6,L6&amp;"-"&amp;P6)</f>
        <v>SUBDIRECCIÓN DE SOSTENIBILIDAD Y NEGOCIOS AMBIENTALES</v>
      </c>
      <c r="N6" s="145" t="s">
        <v>103</v>
      </c>
      <c r="O6" s="10" t="s">
        <v>466</v>
      </c>
      <c r="P6" s="145" t="s">
        <v>7</v>
      </c>
      <c r="Q6" s="145" t="s">
        <v>6</v>
      </c>
      <c r="R6" s="146">
        <v>864673899</v>
      </c>
      <c r="S6" s="35"/>
      <c r="T6" s="8"/>
      <c r="U6" s="8"/>
      <c r="V6" s="8"/>
      <c r="W6" s="35">
        <f>+R6-S6+T6</f>
        <v>864673899</v>
      </c>
      <c r="X6" s="35">
        <f>+R6-S6+T6-U6+V6</f>
        <v>864673899</v>
      </c>
      <c r="Y6" s="26" t="s">
        <v>465</v>
      </c>
      <c r="Z6" s="10" t="s">
        <v>19</v>
      </c>
      <c r="AA6" s="147">
        <v>202300000000060</v>
      </c>
      <c r="AB6" s="147" t="s">
        <v>30</v>
      </c>
      <c r="AC6" s="10" t="str">
        <f t="shared" ref="AC6:AC69" si="0">MID(I6,SEARCH("-",I6)+1,SEARCH("-",I6,SEARCH("-",I6)+1)-SEARCH("-",I6)-1)</f>
        <v>3202008</v>
      </c>
      <c r="AD6" s="10"/>
      <c r="AE6" s="10" t="s">
        <v>135</v>
      </c>
      <c r="AF6" s="3"/>
      <c r="AG6" s="3"/>
      <c r="AH6" s="3"/>
      <c r="AI6" s="3"/>
      <c r="AJ6" s="3"/>
      <c r="AK6" s="3"/>
      <c r="AL6" s="3"/>
      <c r="AM6" s="3"/>
      <c r="AN6" s="3"/>
      <c r="AO6" s="3"/>
      <c r="AP6" s="3"/>
      <c r="AQ6" s="3"/>
      <c r="AR6" s="3"/>
      <c r="AS6" s="3"/>
    </row>
    <row r="7" spans="1:45" ht="51" hidden="1" customHeight="1" x14ac:dyDescent="0.3">
      <c r="A7" s="9" t="s">
        <v>0</v>
      </c>
      <c r="B7" s="9" t="e">
        <f>VLOOKUP(#REF!,[1]Dpto!$G$2:$I$1125,2,FALSE)</f>
        <v>#REF!</v>
      </c>
      <c r="C7" s="9" t="e">
        <f>VLOOKUP(#REF!,[1]Proyectos!$B$2:$D$3,3,FALSE)</f>
        <v>#REF!</v>
      </c>
      <c r="D7" s="9" t="e">
        <f>VLOOKUP(#REF!,[1]Proyectos!$D$6:$E$9,2,FALSE)</f>
        <v>#REF!</v>
      </c>
      <c r="E7" s="9" t="e">
        <f>VLOOKUP(#REF!,[1]Proyectos!$B$12:$C$22,2,FALSE)</f>
        <v>#REF!</v>
      </c>
      <c r="F7" s="9" t="e">
        <f>VLOOKUP(#REF!,[1]Indi!$B$9:$C$36,2,FALSE)</f>
        <v>#REF!</v>
      </c>
      <c r="G7" s="9" t="str">
        <f>+IFERROR(IF(D7="MISIONAL",VLOOKUP(#REF!,[1]Actividades!$B$12:$C$25,2,FALSE),IF(D7="TASAS",VLOOKUP(#REF!,[1]Actividades!$B$26:$C$34,2,FALSE),IF(D7="MIPG",VLOOKUP(#REF!,[1]Actividades!$B$35:$C$41,2,FALSE),IF(D7="INFRA",VLOOKUP(#REF!,[1]Actividades!$B$42:$C$44,2,FALSE),"")))),"")</f>
        <v/>
      </c>
      <c r="H7" s="3"/>
      <c r="I7" s="7" t="s">
        <v>458</v>
      </c>
      <c r="J7" s="145" t="s">
        <v>464</v>
      </c>
      <c r="K7" s="145" t="s">
        <v>457</v>
      </c>
      <c r="L7" s="7" t="s">
        <v>204</v>
      </c>
      <c r="M7" s="7" t="str">
        <f t="shared" ref="M7:M70" si="1">+IF(P7="GENERAL",L7,L7&amp;"-"&amp;P7)</f>
        <v>SUBDIRECCIÓN DE SOSTENIBILIDAD Y NEGOCIOS AMBIENTALES</v>
      </c>
      <c r="N7" s="145" t="s">
        <v>13</v>
      </c>
      <c r="O7" s="10" t="s">
        <v>467</v>
      </c>
      <c r="P7" s="145" t="s">
        <v>7</v>
      </c>
      <c r="Q7" s="145" t="s">
        <v>6</v>
      </c>
      <c r="R7" s="146">
        <v>250000000</v>
      </c>
      <c r="S7" s="35"/>
      <c r="T7" s="8"/>
      <c r="U7" s="8"/>
      <c r="V7" s="8"/>
      <c r="W7" s="35">
        <f t="shared" ref="W7:W70" si="2">+R7-S7+T7</f>
        <v>250000000</v>
      </c>
      <c r="X7" s="35">
        <f t="shared" ref="X7:X70" si="3">+R7-S7+T7-U7+V7</f>
        <v>250000000</v>
      </c>
      <c r="Y7" s="26" t="s">
        <v>465</v>
      </c>
      <c r="Z7" s="10" t="s">
        <v>19</v>
      </c>
      <c r="AA7" s="147">
        <v>202300000000060</v>
      </c>
      <c r="AB7" s="147" t="s">
        <v>36</v>
      </c>
      <c r="AC7" s="10" t="str">
        <f t="shared" si="0"/>
        <v>3202010</v>
      </c>
      <c r="AD7" s="10"/>
      <c r="AE7" s="10" t="s">
        <v>181</v>
      </c>
      <c r="AF7" s="3"/>
      <c r="AG7" s="3"/>
      <c r="AH7" s="3"/>
      <c r="AI7" s="3"/>
      <c r="AJ7" s="3"/>
      <c r="AK7" s="3"/>
      <c r="AL7" s="3"/>
      <c r="AM7" s="3"/>
      <c r="AN7" s="3"/>
      <c r="AO7" s="3"/>
      <c r="AP7" s="3"/>
      <c r="AQ7" s="3"/>
      <c r="AR7" s="3"/>
      <c r="AS7" s="3"/>
    </row>
    <row r="8" spans="1:45" ht="51" hidden="1" customHeight="1" x14ac:dyDescent="0.3">
      <c r="A8" s="9" t="s">
        <v>0</v>
      </c>
      <c r="B8" s="9" t="e">
        <f>VLOOKUP(#REF!,[1]Dpto!$G$2:$I$1125,2,FALSE)</f>
        <v>#REF!</v>
      </c>
      <c r="C8" s="9" t="e">
        <f>VLOOKUP(#REF!,[1]Proyectos!$B$2:$D$3,3,FALSE)</f>
        <v>#REF!</v>
      </c>
      <c r="D8" s="9" t="e">
        <f>VLOOKUP(#REF!,[1]Proyectos!$D$6:$E$9,2,FALSE)</f>
        <v>#REF!</v>
      </c>
      <c r="E8" s="9" t="e">
        <f>VLOOKUP(#REF!,[1]Proyectos!$B$12:$C$22,2,FALSE)</f>
        <v>#REF!</v>
      </c>
      <c r="F8" s="9" t="e">
        <f>VLOOKUP(#REF!,[1]Indi!$B$9:$C$36,2,FALSE)</f>
        <v>#REF!</v>
      </c>
      <c r="G8" s="9" t="str">
        <f>+IFERROR(IF(D8="MISIONAL",VLOOKUP(#REF!,[1]Actividades!$B$12:$C$25,2,FALSE),IF(D8="TASAS",VLOOKUP(#REF!,[1]Actividades!$B$26:$C$34,2,FALSE),IF(D8="MIPG",VLOOKUP(#REF!,[1]Actividades!$B$35:$C$41,2,FALSE),IF(D8="INFRA",VLOOKUP(#REF!,[1]Actividades!$B$42:$C$44,2,FALSE),"")))),"")</f>
        <v/>
      </c>
      <c r="H8" s="3"/>
      <c r="I8" s="7" t="s">
        <v>459</v>
      </c>
      <c r="J8" s="145" t="s">
        <v>464</v>
      </c>
      <c r="K8" s="145" t="s">
        <v>457</v>
      </c>
      <c r="L8" s="7" t="s">
        <v>204</v>
      </c>
      <c r="M8" s="7" t="str">
        <f t="shared" si="1"/>
        <v>SUBDIRECCIÓN DE SOSTENIBILIDAD Y NEGOCIOS AMBIENTALES</v>
      </c>
      <c r="N8" s="145" t="s">
        <v>103</v>
      </c>
      <c r="O8" s="10" t="s">
        <v>466</v>
      </c>
      <c r="P8" s="145" t="s">
        <v>7</v>
      </c>
      <c r="Q8" s="145" t="s">
        <v>6</v>
      </c>
      <c r="R8" s="146">
        <v>714183967</v>
      </c>
      <c r="S8" s="35"/>
      <c r="T8" s="8"/>
      <c r="U8" s="8"/>
      <c r="V8" s="8"/>
      <c r="W8" s="35">
        <f t="shared" si="2"/>
        <v>714183967</v>
      </c>
      <c r="X8" s="35">
        <f t="shared" si="3"/>
        <v>714183967</v>
      </c>
      <c r="Y8" s="26" t="s">
        <v>465</v>
      </c>
      <c r="Z8" s="10" t="s">
        <v>19</v>
      </c>
      <c r="AA8" s="147">
        <v>202300000000060</v>
      </c>
      <c r="AB8" s="147" t="s">
        <v>36</v>
      </c>
      <c r="AC8" s="10" t="str">
        <f t="shared" si="0"/>
        <v>3202010</v>
      </c>
      <c r="AD8" s="10"/>
      <c r="AE8" s="10" t="s">
        <v>130</v>
      </c>
      <c r="AF8" s="3"/>
      <c r="AG8" s="3"/>
      <c r="AH8" s="3"/>
      <c r="AI8" s="3"/>
      <c r="AJ8" s="3"/>
      <c r="AK8" s="3"/>
      <c r="AL8" s="3"/>
      <c r="AM8" s="3"/>
      <c r="AN8" s="3"/>
      <c r="AO8" s="3"/>
      <c r="AP8" s="3"/>
      <c r="AQ8" s="3"/>
      <c r="AR8" s="3"/>
      <c r="AS8" s="3"/>
    </row>
    <row r="9" spans="1:45" ht="51" hidden="1" customHeight="1" x14ac:dyDescent="0.3">
      <c r="A9" s="9" t="s">
        <v>0</v>
      </c>
      <c r="B9" s="9" t="e">
        <f>VLOOKUP(#REF!,[1]Dpto!$G$2:$I$1125,2,FALSE)</f>
        <v>#REF!</v>
      </c>
      <c r="C9" s="9" t="e">
        <f>VLOOKUP(#REF!,[1]Proyectos!$B$2:$D$3,3,FALSE)</f>
        <v>#REF!</v>
      </c>
      <c r="D9" s="9" t="e">
        <f>VLOOKUP(#REF!,[1]Proyectos!$D$6:$E$9,2,FALSE)</f>
        <v>#REF!</v>
      </c>
      <c r="E9" s="9" t="e">
        <f>VLOOKUP(#REF!,[1]Proyectos!$B$12:$C$22,2,FALSE)</f>
        <v>#REF!</v>
      </c>
      <c r="F9" s="9" t="e">
        <f>VLOOKUP(#REF!,[1]Indi!$B$9:$C$36,2,FALSE)</f>
        <v>#REF!</v>
      </c>
      <c r="G9" s="9" t="str">
        <f>+IFERROR(IF(D9="MISIONAL",VLOOKUP(#REF!,[1]Actividades!$B$12:$C$25,2,FALSE),IF(D9="TASAS",VLOOKUP(#REF!,[1]Actividades!$B$26:$C$34,2,FALSE),IF(D9="MIPG",VLOOKUP(#REF!,[1]Actividades!$B$35:$C$41,2,FALSE),IF(D9="INFRA",VLOOKUP(#REF!,[1]Actividades!$B$42:$C$44,2,FALSE),"")))),"")</f>
        <v/>
      </c>
      <c r="H9" s="3"/>
      <c r="I9" s="7" t="s">
        <v>460</v>
      </c>
      <c r="J9" s="145" t="s">
        <v>464</v>
      </c>
      <c r="K9" s="145" t="s">
        <v>457</v>
      </c>
      <c r="L9" s="7" t="s">
        <v>204</v>
      </c>
      <c r="M9" s="7" t="str">
        <f t="shared" si="1"/>
        <v>SUBDIRECCIÓN DE SOSTENIBILIDAD Y NEGOCIOS AMBIENTALES</v>
      </c>
      <c r="N9" s="145" t="s">
        <v>103</v>
      </c>
      <c r="O9" s="10" t="s">
        <v>466</v>
      </c>
      <c r="P9" s="145" t="s">
        <v>7</v>
      </c>
      <c r="Q9" s="145" t="s">
        <v>6</v>
      </c>
      <c r="R9" s="146">
        <v>386692534</v>
      </c>
      <c r="S9" s="35"/>
      <c r="T9" s="8"/>
      <c r="U9" s="8"/>
      <c r="V9" s="8"/>
      <c r="W9" s="35">
        <f t="shared" si="2"/>
        <v>386692534</v>
      </c>
      <c r="X9" s="35">
        <f t="shared" si="3"/>
        <v>386692534</v>
      </c>
      <c r="Y9" s="26" t="s">
        <v>465</v>
      </c>
      <c r="Z9" s="10" t="s">
        <v>19</v>
      </c>
      <c r="AA9" s="147">
        <v>202300000000060</v>
      </c>
      <c r="AB9" s="147" t="s">
        <v>462</v>
      </c>
      <c r="AC9" s="10" t="str">
        <f t="shared" si="0"/>
        <v>3202053</v>
      </c>
      <c r="AD9" s="10"/>
      <c r="AE9" s="10" t="s">
        <v>253</v>
      </c>
      <c r="AF9" s="3"/>
      <c r="AG9" s="3"/>
      <c r="AH9" s="3"/>
      <c r="AI9" s="3"/>
      <c r="AJ9" s="3"/>
      <c r="AK9" s="3"/>
      <c r="AL9" s="3"/>
      <c r="AM9" s="3"/>
      <c r="AN9" s="3"/>
      <c r="AO9" s="3"/>
      <c r="AP9" s="3"/>
      <c r="AQ9" s="3"/>
      <c r="AR9" s="3"/>
      <c r="AS9" s="3"/>
    </row>
    <row r="10" spans="1:45" ht="51" hidden="1" customHeight="1" x14ac:dyDescent="0.3">
      <c r="A10" s="9" t="s">
        <v>0</v>
      </c>
      <c r="B10" s="9" t="e">
        <f>VLOOKUP(#REF!,[1]Dpto!$G$2:$I$1125,2,FALSE)</f>
        <v>#REF!</v>
      </c>
      <c r="C10" s="9" t="e">
        <f>VLOOKUP(#REF!,[1]Proyectos!$B$2:$D$3,3,FALSE)</f>
        <v>#REF!</v>
      </c>
      <c r="D10" s="9" t="e">
        <f>VLOOKUP(#REF!,[1]Proyectos!$D$6:$E$9,2,FALSE)</f>
        <v>#REF!</v>
      </c>
      <c r="E10" s="9" t="e">
        <f>VLOOKUP(#REF!,[1]Proyectos!$B$12:$C$22,2,FALSE)</f>
        <v>#REF!</v>
      </c>
      <c r="F10" s="9" t="e">
        <f>VLOOKUP(#REF!,[1]Indi!$B$9:$C$36,2,FALSE)</f>
        <v>#REF!</v>
      </c>
      <c r="G10" s="9" t="str">
        <f>+IFERROR(IF(D10="MISIONAL",VLOOKUP(#REF!,[1]Actividades!$B$12:$C$25,2,FALSE),IF(D10="TASAS",VLOOKUP(#REF!,[1]Actividades!$B$26:$C$34,2,FALSE),IF(D10="MIPG",VLOOKUP(#REF!,[1]Actividades!$B$35:$C$41,2,FALSE),IF(D10="INFRA",VLOOKUP(#REF!,[1]Actividades!$B$42:$C$44,2,FALSE),"")))),"")</f>
        <v/>
      </c>
      <c r="H10" s="3"/>
      <c r="I10" s="7" t="s">
        <v>461</v>
      </c>
      <c r="J10" s="145" t="s">
        <v>464</v>
      </c>
      <c r="K10" s="145" t="s">
        <v>457</v>
      </c>
      <c r="L10" s="7" t="s">
        <v>204</v>
      </c>
      <c r="M10" s="7" t="str">
        <f t="shared" si="1"/>
        <v>SUBDIRECCIÓN DE SOSTENIBILIDAD Y NEGOCIOS AMBIENTALES</v>
      </c>
      <c r="N10" s="145" t="s">
        <v>103</v>
      </c>
      <c r="O10" s="10" t="s">
        <v>466</v>
      </c>
      <c r="P10" s="145" t="s">
        <v>7</v>
      </c>
      <c r="Q10" s="145" t="s">
        <v>6</v>
      </c>
      <c r="R10" s="146">
        <v>284449600</v>
      </c>
      <c r="S10" s="35"/>
      <c r="T10" s="8"/>
      <c r="U10" s="8"/>
      <c r="V10" s="8"/>
      <c r="W10" s="35">
        <f t="shared" si="2"/>
        <v>284449600</v>
      </c>
      <c r="X10" s="35">
        <f t="shared" si="3"/>
        <v>284449600</v>
      </c>
      <c r="Y10" s="26" t="s">
        <v>465</v>
      </c>
      <c r="Z10" s="10" t="s">
        <v>19</v>
      </c>
      <c r="AA10" s="147">
        <v>202300000000060</v>
      </c>
      <c r="AB10" s="147" t="s">
        <v>462</v>
      </c>
      <c r="AC10" s="10" t="str">
        <f t="shared" si="0"/>
        <v>3202053</v>
      </c>
      <c r="AD10" s="10"/>
      <c r="AE10" s="10" t="s">
        <v>463</v>
      </c>
      <c r="AF10" s="3"/>
      <c r="AG10" s="3"/>
      <c r="AH10" s="3"/>
      <c r="AI10" s="3"/>
      <c r="AJ10" s="3"/>
      <c r="AK10" s="3"/>
      <c r="AL10" s="3"/>
      <c r="AM10" s="3"/>
      <c r="AN10" s="3"/>
      <c r="AO10" s="3"/>
      <c r="AP10" s="3"/>
      <c r="AQ10" s="3"/>
      <c r="AR10" s="3"/>
      <c r="AS10" s="3"/>
    </row>
    <row r="11" spans="1:45" ht="51" hidden="1" customHeight="1" x14ac:dyDescent="0.3">
      <c r="A11" s="9" t="s">
        <v>0</v>
      </c>
      <c r="B11" s="9" t="e">
        <f>VLOOKUP(#REF!,[1]Dpto!$G$2:$I$1125,2,FALSE)</f>
        <v>#REF!</v>
      </c>
      <c r="C11" s="9" t="e">
        <f>VLOOKUP(#REF!,[1]Proyectos!$B$2:$D$3,3,FALSE)</f>
        <v>#REF!</v>
      </c>
      <c r="D11" s="9" t="e">
        <f>VLOOKUP(#REF!,[1]Proyectos!$D$6:$E$9,2,FALSE)</f>
        <v>#REF!</v>
      </c>
      <c r="E11" s="9" t="e">
        <f>VLOOKUP(#REF!,[1]Proyectos!$B$12:$C$22,2,FALSE)</f>
        <v>#REF!</v>
      </c>
      <c r="F11" s="9" t="e">
        <f>VLOOKUP(#REF!,[1]Indi!$B$9:$C$36,2,FALSE)</f>
        <v>#REF!</v>
      </c>
      <c r="G11" s="9" t="str">
        <f>+IFERROR(IF(D11="MISIONAL",VLOOKUP(#REF!,[1]Actividades!$B$12:$C$25,2,FALSE),IF(D11="TASAS",VLOOKUP(#REF!,[1]Actividades!$B$26:$C$34,2,FALSE),IF(D11="MIPG",VLOOKUP(#REF!,[1]Actividades!$B$35:$C$41,2,FALSE),IF(D11="INFRA",VLOOKUP(#REF!,[1]Actividades!$B$42:$C$44,2,FALSE),"")))),"")</f>
        <v/>
      </c>
      <c r="H11" s="3"/>
      <c r="I11" s="7" t="s">
        <v>468</v>
      </c>
      <c r="J11" s="145" t="s">
        <v>464</v>
      </c>
      <c r="K11" s="145" t="s">
        <v>491</v>
      </c>
      <c r="L11" s="7" t="s">
        <v>193</v>
      </c>
      <c r="M11" s="7" t="str">
        <f t="shared" si="1"/>
        <v>SUBDIRECCIÓN DE GESTIÓN Y MANEJO DE ÁREAS PROTEGIDAS</v>
      </c>
      <c r="N11" s="145" t="s">
        <v>103</v>
      </c>
      <c r="O11" s="10" t="s">
        <v>466</v>
      </c>
      <c r="P11" s="145" t="s">
        <v>7</v>
      </c>
      <c r="Q11" s="145" t="s">
        <v>6</v>
      </c>
      <c r="R11" s="146">
        <v>569541316</v>
      </c>
      <c r="S11" s="35"/>
      <c r="T11" s="8"/>
      <c r="U11" s="8"/>
      <c r="V11" s="8"/>
      <c r="W11" s="35">
        <f t="shared" si="2"/>
        <v>569541316</v>
      </c>
      <c r="X11" s="35">
        <f t="shared" si="3"/>
        <v>569541316</v>
      </c>
      <c r="Y11" s="26" t="s">
        <v>465</v>
      </c>
      <c r="Z11" s="10" t="s">
        <v>19</v>
      </c>
      <c r="AA11" s="147">
        <v>202300000000060</v>
      </c>
      <c r="AB11" s="147" t="s">
        <v>30</v>
      </c>
      <c r="AC11" s="10" t="str">
        <f t="shared" si="0"/>
        <v>3202008</v>
      </c>
      <c r="AD11" s="10"/>
      <c r="AE11" s="10" t="s">
        <v>135</v>
      </c>
      <c r="AF11" s="3"/>
      <c r="AG11" s="3"/>
      <c r="AH11" s="3"/>
      <c r="AI11" s="3"/>
      <c r="AJ11" s="3"/>
      <c r="AK11" s="3"/>
      <c r="AL11" s="3"/>
      <c r="AM11" s="3"/>
      <c r="AN11" s="3"/>
      <c r="AO11" s="3"/>
      <c r="AP11" s="3"/>
      <c r="AQ11" s="3"/>
      <c r="AR11" s="3"/>
      <c r="AS11" s="3"/>
    </row>
    <row r="12" spans="1:45" ht="51" hidden="1" customHeight="1" x14ac:dyDescent="0.3">
      <c r="A12" s="9" t="s">
        <v>0</v>
      </c>
      <c r="B12" s="9" t="e">
        <f>VLOOKUP(#REF!,[1]Dpto!$G$2:$I$1125,2,FALSE)</f>
        <v>#REF!</v>
      </c>
      <c r="C12" s="9" t="str">
        <f>VLOOKUP(Y12,[1]Proyectos!$B$2:$D$3,3,FALSE)</f>
        <v>CONSER</v>
      </c>
      <c r="D12" s="9" t="e">
        <f>VLOOKUP(#REF!,[1]Proyectos!$D$6:$E$9,2,FALSE)</f>
        <v>#REF!</v>
      </c>
      <c r="E12" s="9" t="e">
        <f>VLOOKUP(#REF!,[1]Proyectos!$B$12:$C$22,2,FALSE)</f>
        <v>#REF!</v>
      </c>
      <c r="F12" s="9" t="e">
        <f>VLOOKUP(AD12,[1]Indi!$B$9:$C$36,2,FALSE)</f>
        <v>#N/A</v>
      </c>
      <c r="G12" s="9" t="str">
        <f>+IFERROR(IF(D12="MISIONAL",VLOOKUP(#REF!,[1]Actividades!$B$12:$C$25,2,FALSE),IF(D12="TASAS",VLOOKUP(#REF!,[1]Actividades!$B$26:$C$34,2,FALSE),IF(D12="MIPG",VLOOKUP(#REF!,[1]Actividades!$B$35:$C$41,2,FALSE),IF(D12="INFRA",VLOOKUP(#REF!,[1]Actividades!$B$42:$C$44,2,FALSE),"")))),"")</f>
        <v/>
      </c>
      <c r="H12" s="3"/>
      <c r="I12" s="7" t="s">
        <v>469</v>
      </c>
      <c r="J12" s="145" t="s">
        <v>464</v>
      </c>
      <c r="K12" s="145" t="s">
        <v>491</v>
      </c>
      <c r="L12" s="7" t="s">
        <v>193</v>
      </c>
      <c r="M12" s="7" t="str">
        <f t="shared" si="1"/>
        <v>SUBDIRECCIÓN DE GESTIÓN Y MANEJO DE ÁREAS PROTEGIDAS-HECO</v>
      </c>
      <c r="N12" s="145" t="s">
        <v>103</v>
      </c>
      <c r="O12" s="10" t="s">
        <v>466</v>
      </c>
      <c r="P12" s="7" t="s">
        <v>192</v>
      </c>
      <c r="Q12" s="7" t="s">
        <v>6</v>
      </c>
      <c r="R12" s="146">
        <v>670823000</v>
      </c>
      <c r="S12" s="35"/>
      <c r="T12" s="8"/>
      <c r="U12" s="8"/>
      <c r="V12" s="8"/>
      <c r="W12" s="35">
        <f t="shared" si="2"/>
        <v>670823000</v>
      </c>
      <c r="X12" s="35">
        <f t="shared" si="3"/>
        <v>670823000</v>
      </c>
      <c r="Y12" s="26" t="s">
        <v>465</v>
      </c>
      <c r="Z12" s="10" t="s">
        <v>19</v>
      </c>
      <c r="AA12" s="147">
        <v>202300000000060</v>
      </c>
      <c r="AB12" s="147" t="s">
        <v>30</v>
      </c>
      <c r="AC12" s="10" t="str">
        <f t="shared" si="0"/>
        <v>3202008</v>
      </c>
      <c r="AD12" s="10"/>
      <c r="AE12" s="10" t="s">
        <v>135</v>
      </c>
      <c r="AF12" s="3"/>
      <c r="AG12" s="3"/>
      <c r="AH12" s="3"/>
      <c r="AI12" s="3"/>
      <c r="AJ12" s="3"/>
      <c r="AK12" s="3"/>
      <c r="AL12" s="3"/>
      <c r="AM12" s="3"/>
      <c r="AN12" s="3"/>
      <c r="AO12" s="3"/>
      <c r="AP12" s="3"/>
      <c r="AQ12" s="3"/>
      <c r="AR12" s="3"/>
      <c r="AS12" s="3"/>
    </row>
    <row r="13" spans="1:45" ht="51" hidden="1" customHeight="1" x14ac:dyDescent="0.3">
      <c r="A13" s="9" t="s">
        <v>0</v>
      </c>
      <c r="B13" s="9" t="e">
        <f>VLOOKUP(#REF!,[1]Dpto!$G$2:$I$1125,2,FALSE)</f>
        <v>#REF!</v>
      </c>
      <c r="C13" s="9" t="str">
        <f>VLOOKUP(Y13,[1]Proyectos!$B$2:$D$3,3,FALSE)</f>
        <v>CONSER</v>
      </c>
      <c r="D13" s="9" t="e">
        <f>VLOOKUP(#REF!,[1]Proyectos!$D$6:$E$9,2,FALSE)</f>
        <v>#REF!</v>
      </c>
      <c r="E13" s="9" t="e">
        <f>VLOOKUP(#REF!,[1]Proyectos!$B$12:$C$22,2,FALSE)</f>
        <v>#REF!</v>
      </c>
      <c r="F13" s="9" t="e">
        <f>VLOOKUP(AD13,[1]Indi!$B$9:$C$36,2,FALSE)</f>
        <v>#N/A</v>
      </c>
      <c r="G13" s="9" t="str">
        <f>+IFERROR(IF(D13="MISIONAL",VLOOKUP(#REF!,[1]Actividades!$B$12:$C$25,2,FALSE),IF(D13="TASAS",VLOOKUP(#REF!,[1]Actividades!$B$26:$C$34,2,FALSE),IF(D13="MIPG",VLOOKUP(#REF!,[1]Actividades!$B$35:$C$41,2,FALSE),IF(D13="INFRA",VLOOKUP(#REF!,[1]Actividades!$B$42:$C$44,2,FALSE),"")))),"")</f>
        <v/>
      </c>
      <c r="H13" s="3"/>
      <c r="I13" s="7" t="s">
        <v>470</v>
      </c>
      <c r="J13" s="145" t="s">
        <v>464</v>
      </c>
      <c r="K13" s="145" t="s">
        <v>491</v>
      </c>
      <c r="L13" s="7" t="s">
        <v>193</v>
      </c>
      <c r="M13" s="7" t="str">
        <f t="shared" si="1"/>
        <v>SUBDIRECCIÓN DE GESTIÓN Y MANEJO DE ÁREAS PROTEGIDAS</v>
      </c>
      <c r="N13" s="145" t="s">
        <v>103</v>
      </c>
      <c r="O13" s="10" t="s">
        <v>466</v>
      </c>
      <c r="P13" s="7" t="s">
        <v>7</v>
      </c>
      <c r="Q13" s="7" t="s">
        <v>6</v>
      </c>
      <c r="R13" s="146">
        <v>93357000</v>
      </c>
      <c r="S13" s="35"/>
      <c r="T13" s="8"/>
      <c r="U13" s="8"/>
      <c r="V13" s="8"/>
      <c r="W13" s="35">
        <f t="shared" si="2"/>
        <v>93357000</v>
      </c>
      <c r="X13" s="35">
        <f t="shared" si="3"/>
        <v>93357000</v>
      </c>
      <c r="Y13" s="26" t="s">
        <v>465</v>
      </c>
      <c r="Z13" s="10" t="s">
        <v>19</v>
      </c>
      <c r="AA13" s="147">
        <v>202300000000060</v>
      </c>
      <c r="AB13" s="147" t="s">
        <v>462</v>
      </c>
      <c r="AC13" s="10" t="str">
        <f t="shared" si="0"/>
        <v>3202053</v>
      </c>
      <c r="AD13" s="10"/>
      <c r="AE13" s="10" t="s">
        <v>133</v>
      </c>
      <c r="AF13" s="3"/>
      <c r="AG13" s="3"/>
      <c r="AH13" s="3"/>
      <c r="AI13" s="3"/>
      <c r="AJ13" s="3"/>
      <c r="AK13" s="3"/>
      <c r="AL13" s="3"/>
      <c r="AM13" s="3"/>
      <c r="AN13" s="3"/>
      <c r="AO13" s="3"/>
      <c r="AP13" s="3"/>
      <c r="AQ13" s="3"/>
      <c r="AR13" s="3"/>
      <c r="AS13" s="3"/>
    </row>
    <row r="14" spans="1:45" ht="51" hidden="1" customHeight="1" x14ac:dyDescent="0.3">
      <c r="A14" s="9" t="s">
        <v>0</v>
      </c>
      <c r="B14" s="9" t="e">
        <f>VLOOKUP(#REF!,[1]Dpto!$G$2:$I$1125,2,FALSE)</f>
        <v>#REF!</v>
      </c>
      <c r="C14" s="9" t="str">
        <f>VLOOKUP(Y14,[1]Proyectos!$B$2:$D$3,3,FALSE)</f>
        <v>CONSER</v>
      </c>
      <c r="D14" s="9" t="e">
        <f>VLOOKUP(#REF!,[1]Proyectos!$D$6:$E$9,2,FALSE)</f>
        <v>#REF!</v>
      </c>
      <c r="E14" s="9" t="e">
        <f>VLOOKUP(#REF!,[1]Proyectos!$B$12:$C$22,2,FALSE)</f>
        <v>#REF!</v>
      </c>
      <c r="F14" s="9" t="e">
        <f>VLOOKUP(AD14,[1]Indi!$B$9:$C$36,2,FALSE)</f>
        <v>#N/A</v>
      </c>
      <c r="G14" s="9" t="str">
        <f>+IFERROR(IF(D14="MISIONAL",VLOOKUP(#REF!,[1]Actividades!$B$12:$C$25,2,FALSE),IF(D14="TASAS",VLOOKUP(#REF!,[1]Actividades!$B$26:$C$34,2,FALSE),IF(D14="MIPG",VLOOKUP(#REF!,[1]Actividades!$B$35:$C$41,2,FALSE),IF(D14="INFRA",VLOOKUP(#REF!,[1]Actividades!$B$42:$C$44,2,FALSE),"")))),"")</f>
        <v/>
      </c>
      <c r="H14" s="3"/>
      <c r="I14" s="7" t="s">
        <v>471</v>
      </c>
      <c r="J14" s="145" t="s">
        <v>464</v>
      </c>
      <c r="K14" s="145" t="s">
        <v>491</v>
      </c>
      <c r="L14" s="7" t="s">
        <v>203</v>
      </c>
      <c r="M14" s="7" t="str">
        <f t="shared" si="1"/>
        <v>GRUPO DE GESTIÓN DEL CONOCIMIENTO E INNOVACIÓN</v>
      </c>
      <c r="N14" s="145" t="s">
        <v>103</v>
      </c>
      <c r="O14" s="10" t="s">
        <v>466</v>
      </c>
      <c r="P14" s="7" t="s">
        <v>7</v>
      </c>
      <c r="Q14" s="7" t="s">
        <v>6</v>
      </c>
      <c r="R14" s="146">
        <v>1623304293</v>
      </c>
      <c r="S14" s="35"/>
      <c r="T14" s="8"/>
      <c r="U14" s="8"/>
      <c r="V14" s="8"/>
      <c r="W14" s="35">
        <f t="shared" si="2"/>
        <v>1623304293</v>
      </c>
      <c r="X14" s="35">
        <f t="shared" si="3"/>
        <v>1623304293</v>
      </c>
      <c r="Y14" s="26" t="s">
        <v>465</v>
      </c>
      <c r="Z14" s="10" t="s">
        <v>19</v>
      </c>
      <c r="AA14" s="147">
        <v>202300000000060</v>
      </c>
      <c r="AB14" s="147" t="s">
        <v>30</v>
      </c>
      <c r="AC14" s="10" t="str">
        <f t="shared" si="0"/>
        <v>3202008</v>
      </c>
      <c r="AD14" s="10"/>
      <c r="AE14" s="10" t="s">
        <v>492</v>
      </c>
      <c r="AF14" s="3"/>
      <c r="AG14" s="3"/>
      <c r="AH14" s="3"/>
      <c r="AI14" s="3"/>
      <c r="AJ14" s="3"/>
      <c r="AK14" s="3"/>
      <c r="AL14" s="3"/>
      <c r="AM14" s="3"/>
      <c r="AN14" s="3"/>
      <c r="AO14" s="3"/>
      <c r="AP14" s="3"/>
      <c r="AQ14" s="3"/>
      <c r="AR14" s="3"/>
      <c r="AS14" s="3"/>
    </row>
    <row r="15" spans="1:45" ht="51" hidden="1" customHeight="1" x14ac:dyDescent="0.3">
      <c r="A15" s="9" t="s">
        <v>0</v>
      </c>
      <c r="B15" s="9" t="e">
        <f>VLOOKUP(#REF!,[1]Dpto!$G$2:$I$1125,2,FALSE)</f>
        <v>#REF!</v>
      </c>
      <c r="C15" s="9" t="str">
        <f>VLOOKUP(Y15,[1]Proyectos!$B$2:$D$3,3,FALSE)</f>
        <v>CONSER</v>
      </c>
      <c r="D15" s="9" t="e">
        <f>VLOOKUP(#REF!,[1]Proyectos!$D$6:$E$9,2,FALSE)</f>
        <v>#REF!</v>
      </c>
      <c r="E15" s="9" t="e">
        <f>VLOOKUP(#REF!,[1]Proyectos!$B$12:$C$22,2,FALSE)</f>
        <v>#REF!</v>
      </c>
      <c r="F15" s="9" t="e">
        <f>VLOOKUP(AD15,[1]Indi!$B$9:$C$36,2,FALSE)</f>
        <v>#N/A</v>
      </c>
      <c r="G15" s="9" t="str">
        <f>+IFERROR(IF(D15="MISIONAL",VLOOKUP(#REF!,[1]Actividades!$B$12:$C$25,2,FALSE),IF(D15="TASAS",VLOOKUP(#REF!,[1]Actividades!$B$26:$C$34,2,FALSE),IF(D15="MIPG",VLOOKUP(#REF!,[1]Actividades!$B$35:$C$41,2,FALSE),IF(D15="INFRA",VLOOKUP(#REF!,[1]Actividades!$B$42:$C$44,2,FALSE),"")))),"")</f>
        <v/>
      </c>
      <c r="H15" s="3"/>
      <c r="I15" s="7" t="s">
        <v>472</v>
      </c>
      <c r="J15" s="145" t="s">
        <v>464</v>
      </c>
      <c r="K15" s="145" t="s">
        <v>491</v>
      </c>
      <c r="L15" s="7" t="s">
        <v>203</v>
      </c>
      <c r="M15" s="7" t="str">
        <f t="shared" si="1"/>
        <v>GRUPO DE GESTIÓN DEL CONOCIMIENTO E INNOVACIÓN</v>
      </c>
      <c r="N15" s="145" t="s">
        <v>103</v>
      </c>
      <c r="O15" s="10" t="s">
        <v>466</v>
      </c>
      <c r="P15" s="7" t="s">
        <v>7</v>
      </c>
      <c r="Q15" s="7" t="s">
        <v>6</v>
      </c>
      <c r="R15" s="146">
        <v>307790000</v>
      </c>
      <c r="S15" s="35"/>
      <c r="T15" s="8"/>
      <c r="U15" s="8"/>
      <c r="V15" s="8"/>
      <c r="W15" s="35">
        <f t="shared" si="2"/>
        <v>307790000</v>
      </c>
      <c r="X15" s="35">
        <f t="shared" si="3"/>
        <v>307790000</v>
      </c>
      <c r="Y15" s="26" t="s">
        <v>465</v>
      </c>
      <c r="Z15" s="10" t="s">
        <v>19</v>
      </c>
      <c r="AA15" s="147">
        <v>202300000000060</v>
      </c>
      <c r="AB15" s="147" t="s">
        <v>493</v>
      </c>
      <c r="AC15" s="10" t="str">
        <f t="shared" si="0"/>
        <v>3202032</v>
      </c>
      <c r="AD15" s="10"/>
      <c r="AE15" s="10" t="s">
        <v>128</v>
      </c>
      <c r="AF15" s="3"/>
      <c r="AG15" s="3"/>
      <c r="AH15" s="3"/>
      <c r="AI15" s="3"/>
      <c r="AJ15" s="3"/>
      <c r="AK15" s="3"/>
      <c r="AL15" s="3"/>
      <c r="AM15" s="3"/>
      <c r="AN15" s="3"/>
      <c r="AO15" s="3"/>
      <c r="AP15" s="3"/>
      <c r="AQ15" s="3"/>
      <c r="AR15" s="3"/>
      <c r="AS15" s="3"/>
    </row>
    <row r="16" spans="1:45" ht="51" hidden="1" customHeight="1" x14ac:dyDescent="0.3">
      <c r="A16" s="9" t="s">
        <v>0</v>
      </c>
      <c r="B16" s="9" t="e">
        <f>VLOOKUP(#REF!,[1]Dpto!$G$2:$I$1125,2,FALSE)</f>
        <v>#REF!</v>
      </c>
      <c r="C16" s="9" t="str">
        <f>VLOOKUP(Y16,[1]Proyectos!$B$2:$D$3,3,FALSE)</f>
        <v>CONSER</v>
      </c>
      <c r="D16" s="9" t="e">
        <f>VLOOKUP(#REF!,[1]Proyectos!$D$6:$E$9,2,FALSE)</f>
        <v>#REF!</v>
      </c>
      <c r="E16" s="9" t="e">
        <f>VLOOKUP(#REF!,[1]Proyectos!$B$12:$C$22,2,FALSE)</f>
        <v>#REF!</v>
      </c>
      <c r="F16" s="9" t="e">
        <f>VLOOKUP(AD16,[1]Indi!$B$9:$C$36,2,FALSE)</f>
        <v>#N/A</v>
      </c>
      <c r="G16" s="9" t="str">
        <f>+IFERROR(IF(D16="MISIONAL",VLOOKUP(#REF!,[1]Actividades!$B$12:$C$25,2,FALSE),IF(D16="TASAS",VLOOKUP(#REF!,[1]Actividades!$B$26:$C$34,2,FALSE),IF(D16="MIPG",VLOOKUP(#REF!,[1]Actividades!$B$35:$C$41,2,FALSE),IF(D16="INFRA",VLOOKUP(#REF!,[1]Actividades!$B$42:$C$44,2,FALSE),"")))),"")</f>
        <v/>
      </c>
      <c r="H16" s="3"/>
      <c r="I16" s="7" t="s">
        <v>473</v>
      </c>
      <c r="J16" s="145" t="s">
        <v>464</v>
      </c>
      <c r="K16" s="148" t="s">
        <v>491</v>
      </c>
      <c r="L16" s="7" t="s">
        <v>198</v>
      </c>
      <c r="M16" s="7" t="str">
        <f t="shared" si="1"/>
        <v>GRUPO DE GESTIÓN E INTEGRACIÓN DEL SINAP</v>
      </c>
      <c r="N16" s="145" t="s">
        <v>103</v>
      </c>
      <c r="O16" s="10" t="s">
        <v>466</v>
      </c>
      <c r="P16" s="149" t="s">
        <v>7</v>
      </c>
      <c r="Q16" s="149" t="s">
        <v>6</v>
      </c>
      <c r="R16" s="146">
        <v>59599515</v>
      </c>
      <c r="S16" s="35"/>
      <c r="T16" s="8"/>
      <c r="U16" s="8"/>
      <c r="V16" s="8"/>
      <c r="W16" s="35">
        <f t="shared" si="2"/>
        <v>59599515</v>
      </c>
      <c r="X16" s="35">
        <f t="shared" si="3"/>
        <v>59599515</v>
      </c>
      <c r="Y16" s="26" t="s">
        <v>465</v>
      </c>
      <c r="Z16" s="10" t="s">
        <v>19</v>
      </c>
      <c r="AA16" s="147">
        <v>202300000000060</v>
      </c>
      <c r="AB16" s="147" t="s">
        <v>30</v>
      </c>
      <c r="AC16" s="10" t="str">
        <f t="shared" si="0"/>
        <v>3202008</v>
      </c>
      <c r="AD16" s="10"/>
      <c r="AE16" s="10" t="s">
        <v>135</v>
      </c>
      <c r="AF16" s="3"/>
      <c r="AG16" s="3"/>
      <c r="AH16" s="3"/>
      <c r="AI16" s="3"/>
      <c r="AJ16" s="3"/>
      <c r="AK16" s="3"/>
      <c r="AL16" s="3"/>
      <c r="AM16" s="3"/>
      <c r="AN16" s="3"/>
      <c r="AO16" s="3"/>
      <c r="AP16" s="3"/>
      <c r="AQ16" s="3"/>
      <c r="AR16" s="3"/>
      <c r="AS16" s="3"/>
    </row>
    <row r="17" spans="1:45" ht="51" hidden="1" customHeight="1" x14ac:dyDescent="0.3">
      <c r="A17" s="9" t="s">
        <v>0</v>
      </c>
      <c r="B17" s="9" t="e">
        <f>VLOOKUP(#REF!,[1]Dpto!$G$2:$I$1125,2,FALSE)</f>
        <v>#REF!</v>
      </c>
      <c r="C17" s="9" t="str">
        <f>VLOOKUP(Y17,[1]Proyectos!$B$2:$D$3,3,FALSE)</f>
        <v>CONSER</v>
      </c>
      <c r="D17" s="9" t="e">
        <f>VLOOKUP(#REF!,[1]Proyectos!$D$6:$E$9,2,FALSE)</f>
        <v>#REF!</v>
      </c>
      <c r="E17" s="9" t="e">
        <f>VLOOKUP(#REF!,[1]Proyectos!$B$12:$C$22,2,FALSE)</f>
        <v>#REF!</v>
      </c>
      <c r="F17" s="9" t="e">
        <f>VLOOKUP(AD17,[1]Indi!$B$9:$C$36,2,FALSE)</f>
        <v>#N/A</v>
      </c>
      <c r="G17" s="9" t="str">
        <f>+IFERROR(IF(D17="MISIONAL",VLOOKUP(#REF!,[1]Actividades!$B$12:$C$25,2,FALSE),IF(D17="TASAS",VLOOKUP(#REF!,[1]Actividades!$B$26:$C$34,2,FALSE),IF(D17="MIPG",VLOOKUP(#REF!,[1]Actividades!$B$35:$C$41,2,FALSE),IF(D17="INFRA",VLOOKUP(#REF!,[1]Actividades!$B$42:$C$44,2,FALSE),"")))),"")</f>
        <v/>
      </c>
      <c r="H17" s="3"/>
      <c r="I17" s="7" t="s">
        <v>474</v>
      </c>
      <c r="J17" s="145" t="s">
        <v>464</v>
      </c>
      <c r="K17" s="150" t="s">
        <v>491</v>
      </c>
      <c r="L17" s="7" t="s">
        <v>198</v>
      </c>
      <c r="M17" s="7" t="str">
        <f t="shared" si="1"/>
        <v>GRUPO DE GESTIÓN E INTEGRACIÓN DEL SINAP</v>
      </c>
      <c r="N17" s="145" t="s">
        <v>103</v>
      </c>
      <c r="O17" s="10" t="s">
        <v>466</v>
      </c>
      <c r="P17" s="7" t="s">
        <v>7</v>
      </c>
      <c r="Q17" s="7" t="s">
        <v>6</v>
      </c>
      <c r="R17" s="146">
        <v>130890000</v>
      </c>
      <c r="S17" s="35"/>
      <c r="T17" s="8"/>
      <c r="U17" s="8"/>
      <c r="V17" s="8"/>
      <c r="W17" s="35">
        <f t="shared" si="2"/>
        <v>130890000</v>
      </c>
      <c r="X17" s="35">
        <f t="shared" si="3"/>
        <v>130890000</v>
      </c>
      <c r="Y17" s="26" t="s">
        <v>465</v>
      </c>
      <c r="Z17" s="10" t="s">
        <v>19</v>
      </c>
      <c r="AA17" s="147">
        <v>202300000000060</v>
      </c>
      <c r="AB17" s="147" t="s">
        <v>201</v>
      </c>
      <c r="AC17" s="10" t="str">
        <f t="shared" si="0"/>
        <v>3202011</v>
      </c>
      <c r="AD17" s="10"/>
      <c r="AE17" s="10" t="s">
        <v>255</v>
      </c>
      <c r="AF17" s="3"/>
      <c r="AG17" s="3"/>
      <c r="AH17" s="3"/>
      <c r="AI17" s="3"/>
      <c r="AJ17" s="3"/>
      <c r="AK17" s="3"/>
      <c r="AL17" s="3"/>
      <c r="AM17" s="3"/>
      <c r="AN17" s="3"/>
      <c r="AO17" s="3"/>
      <c r="AP17" s="3"/>
      <c r="AQ17" s="3"/>
      <c r="AR17" s="3"/>
      <c r="AS17" s="3"/>
    </row>
    <row r="18" spans="1:45" ht="51" hidden="1" customHeight="1" x14ac:dyDescent="0.3">
      <c r="A18" s="9" t="s">
        <v>0</v>
      </c>
      <c r="B18" s="9" t="e">
        <f>VLOOKUP(#REF!,[1]Dpto!$G$2:$I$1125,2,FALSE)</f>
        <v>#REF!</v>
      </c>
      <c r="C18" s="9" t="str">
        <f>VLOOKUP(Y18,[1]Proyectos!$B$2:$D$3,3,FALSE)</f>
        <v>CONSER</v>
      </c>
      <c r="D18" s="9" t="e">
        <f>VLOOKUP(#REF!,[1]Proyectos!$D$6:$E$9,2,FALSE)</f>
        <v>#REF!</v>
      </c>
      <c r="E18" s="9" t="e">
        <f>VLOOKUP(#REF!,[1]Proyectos!$B$12:$C$22,2,FALSE)</f>
        <v>#REF!</v>
      </c>
      <c r="F18" s="9" t="e">
        <f>VLOOKUP(AD18,[1]Indi!$B$9:$C$36,2,FALSE)</f>
        <v>#N/A</v>
      </c>
      <c r="G18" s="9" t="str">
        <f>+IFERROR(IF(D18="MISIONAL",VLOOKUP(#REF!,[1]Actividades!$B$12:$C$25,2,FALSE),IF(D18="TASAS",VLOOKUP(#REF!,[1]Actividades!$B$26:$C$34,2,FALSE),IF(D18="MIPG",VLOOKUP(#REF!,[1]Actividades!$B$35:$C$41,2,FALSE),IF(D18="INFRA",VLOOKUP(#REF!,[1]Actividades!$B$42:$C$44,2,FALSE),"")))),"")</f>
        <v/>
      </c>
      <c r="H18" s="3"/>
      <c r="I18" s="7" t="s">
        <v>475</v>
      </c>
      <c r="J18" s="145" t="s">
        <v>464</v>
      </c>
      <c r="K18" s="150" t="s">
        <v>491</v>
      </c>
      <c r="L18" s="7" t="s">
        <v>198</v>
      </c>
      <c r="M18" s="7" t="str">
        <f t="shared" si="1"/>
        <v>GRUPO DE GESTIÓN E INTEGRACIÓN DEL SINAP</v>
      </c>
      <c r="N18" s="145" t="s">
        <v>103</v>
      </c>
      <c r="O18" s="10" t="s">
        <v>466</v>
      </c>
      <c r="P18" s="7" t="s">
        <v>7</v>
      </c>
      <c r="Q18" s="7" t="s">
        <v>6</v>
      </c>
      <c r="R18" s="146">
        <v>714787391</v>
      </c>
      <c r="S18" s="35"/>
      <c r="T18" s="8"/>
      <c r="U18" s="8"/>
      <c r="V18" s="8"/>
      <c r="W18" s="35">
        <f t="shared" si="2"/>
        <v>714787391</v>
      </c>
      <c r="X18" s="35">
        <f t="shared" si="3"/>
        <v>714787391</v>
      </c>
      <c r="Y18" s="26" t="s">
        <v>465</v>
      </c>
      <c r="Z18" s="10" t="s">
        <v>19</v>
      </c>
      <c r="AA18" s="147">
        <v>202300000000060</v>
      </c>
      <c r="AB18" s="147" t="s">
        <v>55</v>
      </c>
      <c r="AC18" s="10" t="str">
        <f t="shared" si="0"/>
        <v>3202018</v>
      </c>
      <c r="AD18" s="10"/>
      <c r="AE18" s="10" t="s">
        <v>257</v>
      </c>
      <c r="AF18" s="3"/>
      <c r="AG18" s="3"/>
      <c r="AH18" s="3"/>
      <c r="AI18" s="3"/>
      <c r="AJ18" s="3"/>
      <c r="AK18" s="3"/>
      <c r="AL18" s="3"/>
      <c r="AM18" s="3"/>
      <c r="AN18" s="3"/>
      <c r="AO18" s="3"/>
      <c r="AP18" s="3"/>
      <c r="AQ18" s="3"/>
      <c r="AR18" s="3"/>
      <c r="AS18" s="3"/>
    </row>
    <row r="19" spans="1:45" ht="51" hidden="1" customHeight="1" x14ac:dyDescent="0.3">
      <c r="A19" s="9" t="s">
        <v>0</v>
      </c>
      <c r="B19" s="9" t="e">
        <f>VLOOKUP(#REF!,[1]Dpto!$G$2:$I$1125,2,FALSE)</f>
        <v>#REF!</v>
      </c>
      <c r="C19" s="9" t="str">
        <f>VLOOKUP(Y19,[1]Proyectos!$B$2:$D$3,3,FALSE)</f>
        <v>CONSER</v>
      </c>
      <c r="D19" s="9" t="e">
        <f>VLOOKUP(#REF!,[1]Proyectos!$D$6:$E$9,2,FALSE)</f>
        <v>#REF!</v>
      </c>
      <c r="E19" s="9" t="e">
        <f>VLOOKUP(#REF!,[1]Proyectos!$B$12:$C$22,2,FALSE)</f>
        <v>#REF!</v>
      </c>
      <c r="F19" s="9" t="e">
        <f>VLOOKUP(AD19,[1]Indi!$B$9:$C$36,2,FALSE)</f>
        <v>#N/A</v>
      </c>
      <c r="G19" s="9" t="str">
        <f>+IFERROR(IF(D19="MISIONAL",VLOOKUP(#REF!,[1]Actividades!$B$12:$C$25,2,FALSE),IF(D19="TASAS",VLOOKUP(#REF!,[1]Actividades!$B$26:$C$34,2,FALSE),IF(D19="MIPG",VLOOKUP(#REF!,[1]Actividades!$B$35:$C$41,2,FALSE),IF(D19="INFRA",VLOOKUP(#REF!,[1]Actividades!$B$42:$C$44,2,FALSE),"")))),"")</f>
        <v/>
      </c>
      <c r="H19" s="3"/>
      <c r="I19" s="7" t="s">
        <v>476</v>
      </c>
      <c r="J19" s="145" t="s">
        <v>464</v>
      </c>
      <c r="K19" s="150" t="s">
        <v>491</v>
      </c>
      <c r="L19" s="7" t="s">
        <v>198</v>
      </c>
      <c r="M19" s="7" t="str">
        <f t="shared" si="1"/>
        <v>GRUPO DE GESTIÓN E INTEGRACIÓN DEL SINAP</v>
      </c>
      <c r="N19" s="145" t="s">
        <v>103</v>
      </c>
      <c r="O19" s="10" t="s">
        <v>466</v>
      </c>
      <c r="P19" s="7" t="s">
        <v>7</v>
      </c>
      <c r="Q19" s="7" t="s">
        <v>154</v>
      </c>
      <c r="R19" s="146">
        <v>72902184</v>
      </c>
      <c r="S19" s="35"/>
      <c r="T19" s="8"/>
      <c r="U19" s="8"/>
      <c r="V19" s="8"/>
      <c r="W19" s="35">
        <f t="shared" si="2"/>
        <v>72902184</v>
      </c>
      <c r="X19" s="35">
        <f t="shared" si="3"/>
        <v>72902184</v>
      </c>
      <c r="Y19" s="26" t="s">
        <v>465</v>
      </c>
      <c r="Z19" s="10" t="s">
        <v>19</v>
      </c>
      <c r="AA19" s="147">
        <v>202300000000060</v>
      </c>
      <c r="AB19" s="147" t="s">
        <v>55</v>
      </c>
      <c r="AC19" s="10" t="str">
        <f t="shared" si="0"/>
        <v>3202018</v>
      </c>
      <c r="AD19" s="10"/>
      <c r="AE19" s="10" t="s">
        <v>257</v>
      </c>
      <c r="AF19" s="3"/>
      <c r="AG19" s="3"/>
      <c r="AH19" s="3"/>
      <c r="AI19" s="3"/>
      <c r="AJ19" s="3"/>
      <c r="AK19" s="3"/>
      <c r="AL19" s="3"/>
      <c r="AM19" s="3"/>
      <c r="AN19" s="3"/>
      <c r="AO19" s="3"/>
      <c r="AP19" s="3"/>
      <c r="AQ19" s="3"/>
      <c r="AR19" s="3"/>
      <c r="AS19" s="3"/>
    </row>
    <row r="20" spans="1:45" ht="51" hidden="1" customHeight="1" x14ac:dyDescent="0.3">
      <c r="A20" s="9" t="s">
        <v>0</v>
      </c>
      <c r="B20" s="9" t="e">
        <f>VLOOKUP(#REF!,[1]Dpto!$G$2:$I$1125,2,FALSE)</f>
        <v>#REF!</v>
      </c>
      <c r="C20" s="9" t="str">
        <f>VLOOKUP(Y20,[1]Proyectos!$B$2:$D$3,3,FALSE)</f>
        <v>CONSER</v>
      </c>
      <c r="D20" s="9" t="e">
        <f>VLOOKUP(#REF!,[1]Proyectos!$D$6:$E$9,2,FALSE)</f>
        <v>#REF!</v>
      </c>
      <c r="E20" s="9" t="e">
        <f>VLOOKUP(#REF!,[1]Proyectos!$B$12:$C$22,2,FALSE)</f>
        <v>#REF!</v>
      </c>
      <c r="F20" s="9" t="e">
        <f>VLOOKUP(AD20,[1]Indi!$B$9:$C$36,2,FALSE)</f>
        <v>#N/A</v>
      </c>
      <c r="G20" s="9" t="str">
        <f>+IFERROR(IF(D20="MISIONAL",VLOOKUP(#REF!,[1]Actividades!$B$12:$C$25,2,FALSE),IF(D20="TASAS",VLOOKUP(#REF!,[1]Actividades!$B$26:$C$34,2,FALSE),IF(D20="MIPG",VLOOKUP(#REF!,[1]Actividades!$B$35:$C$41,2,FALSE),IF(D20="INFRA",VLOOKUP(#REF!,[1]Actividades!$B$42:$C$44,2,FALSE),"")))),"")</f>
        <v/>
      </c>
      <c r="H20" s="3"/>
      <c r="I20" s="7" t="s">
        <v>477</v>
      </c>
      <c r="J20" s="145" t="s">
        <v>464</v>
      </c>
      <c r="K20" s="150" t="s">
        <v>491</v>
      </c>
      <c r="L20" s="7" t="s">
        <v>198</v>
      </c>
      <c r="M20" s="7" t="str">
        <f t="shared" si="1"/>
        <v>GRUPO DE GESTIÓN E INTEGRACIÓN DEL SINAP</v>
      </c>
      <c r="N20" s="145" t="s">
        <v>103</v>
      </c>
      <c r="O20" s="10" t="s">
        <v>466</v>
      </c>
      <c r="P20" s="7" t="s">
        <v>7</v>
      </c>
      <c r="Q20" s="7" t="s">
        <v>6</v>
      </c>
      <c r="R20" s="146">
        <v>607549000</v>
      </c>
      <c r="S20" s="35"/>
      <c r="T20" s="8"/>
      <c r="U20" s="8"/>
      <c r="V20" s="8"/>
      <c r="W20" s="35">
        <f t="shared" si="2"/>
        <v>607549000</v>
      </c>
      <c r="X20" s="35">
        <f t="shared" si="3"/>
        <v>607549000</v>
      </c>
      <c r="Y20" s="26" t="s">
        <v>465</v>
      </c>
      <c r="Z20" s="10" t="s">
        <v>19</v>
      </c>
      <c r="AA20" s="147">
        <v>202300000000060</v>
      </c>
      <c r="AB20" s="147" t="s">
        <v>55</v>
      </c>
      <c r="AC20" s="10" t="str">
        <f t="shared" si="0"/>
        <v>3202018</v>
      </c>
      <c r="AD20" s="10"/>
      <c r="AE20" s="10" t="s">
        <v>256</v>
      </c>
      <c r="AF20" s="3"/>
      <c r="AG20" s="3"/>
      <c r="AH20" s="3"/>
      <c r="AI20" s="3"/>
      <c r="AJ20" s="3"/>
      <c r="AK20" s="3"/>
      <c r="AL20" s="3"/>
      <c r="AM20" s="3"/>
      <c r="AN20" s="3"/>
      <c r="AO20" s="3"/>
      <c r="AP20" s="3"/>
      <c r="AQ20" s="3"/>
      <c r="AR20" s="3"/>
      <c r="AS20" s="3"/>
    </row>
    <row r="21" spans="1:45" ht="51" hidden="1" customHeight="1" x14ac:dyDescent="0.3">
      <c r="A21" s="9" t="s">
        <v>0</v>
      </c>
      <c r="B21" s="9" t="e">
        <f>VLOOKUP(#REF!,[1]Dpto!$G$2:$I$1125,2,FALSE)</f>
        <v>#REF!</v>
      </c>
      <c r="C21" s="9" t="str">
        <f>VLOOKUP(Y21,[1]Proyectos!$B$2:$D$3,3,FALSE)</f>
        <v>CONSER</v>
      </c>
      <c r="D21" s="9" t="e">
        <f>VLOOKUP(#REF!,[1]Proyectos!$D$6:$E$9,2,FALSE)</f>
        <v>#REF!</v>
      </c>
      <c r="E21" s="9" t="e">
        <f>VLOOKUP(#REF!,[1]Proyectos!$B$12:$C$22,2,FALSE)</f>
        <v>#REF!</v>
      </c>
      <c r="F21" s="9" t="e">
        <f>VLOOKUP(AD21,[1]Indi!$B$9:$C$36,2,FALSE)</f>
        <v>#N/A</v>
      </c>
      <c r="G21" s="9" t="str">
        <f>+IFERROR(IF(D21="MISIONAL",VLOOKUP(#REF!,[1]Actividades!$B$12:$C$25,2,FALSE),IF(D21="TASAS",VLOOKUP(#REF!,[1]Actividades!$B$26:$C$34,2,FALSE),IF(D21="MIPG",VLOOKUP(#REF!,[1]Actividades!$B$35:$C$41,2,FALSE),IF(D21="INFRA",VLOOKUP(#REF!,[1]Actividades!$B$42:$C$44,2,FALSE),"")))),"")</f>
        <v/>
      </c>
      <c r="H21" s="3"/>
      <c r="I21" s="7" t="s">
        <v>478</v>
      </c>
      <c r="J21" s="145" t="s">
        <v>464</v>
      </c>
      <c r="K21" s="145" t="s">
        <v>491</v>
      </c>
      <c r="L21" s="7" t="s">
        <v>195</v>
      </c>
      <c r="M21" s="7" t="str">
        <f t="shared" si="1"/>
        <v>GRUPO DE PLANEACIÓN Y MANEJO DE ÁREAS PROTEGIDAS</v>
      </c>
      <c r="N21" s="145" t="s">
        <v>103</v>
      </c>
      <c r="O21" s="10" t="s">
        <v>466</v>
      </c>
      <c r="P21" s="7" t="s">
        <v>7</v>
      </c>
      <c r="Q21" s="7" t="s">
        <v>6</v>
      </c>
      <c r="R21" s="146">
        <v>337771000</v>
      </c>
      <c r="S21" s="35"/>
      <c r="T21" s="8"/>
      <c r="U21" s="8"/>
      <c r="V21" s="8"/>
      <c r="W21" s="35">
        <f t="shared" si="2"/>
        <v>337771000</v>
      </c>
      <c r="X21" s="35">
        <f t="shared" si="3"/>
        <v>337771000</v>
      </c>
      <c r="Y21" s="26" t="s">
        <v>465</v>
      </c>
      <c r="Z21" s="10" t="s">
        <v>19</v>
      </c>
      <c r="AA21" s="147">
        <v>202300000000060</v>
      </c>
      <c r="AB21" s="147" t="s">
        <v>30</v>
      </c>
      <c r="AC21" s="10" t="str">
        <f t="shared" si="0"/>
        <v>3202008</v>
      </c>
      <c r="AD21" s="10"/>
      <c r="AE21" s="10" t="s">
        <v>123</v>
      </c>
      <c r="AF21" s="3"/>
      <c r="AG21" s="3"/>
      <c r="AH21" s="3"/>
      <c r="AI21" s="3"/>
      <c r="AJ21" s="3"/>
      <c r="AK21" s="3"/>
      <c r="AL21" s="3"/>
      <c r="AM21" s="3"/>
      <c r="AN21" s="3"/>
      <c r="AO21" s="3"/>
      <c r="AP21" s="3"/>
      <c r="AQ21" s="3"/>
      <c r="AR21" s="3"/>
      <c r="AS21" s="3"/>
    </row>
    <row r="22" spans="1:45" ht="51" hidden="1" customHeight="1" x14ac:dyDescent="0.3">
      <c r="A22" s="9" t="s">
        <v>0</v>
      </c>
      <c r="B22" s="9" t="e">
        <f>VLOOKUP(#REF!,[1]Dpto!$G$2:$I$1125,2,FALSE)</f>
        <v>#REF!</v>
      </c>
      <c r="C22" s="9" t="str">
        <f>VLOOKUP(Y22,[1]Proyectos!$B$2:$D$3,3,FALSE)</f>
        <v>CONSER</v>
      </c>
      <c r="D22" s="9" t="e">
        <f>VLOOKUP(#REF!,[1]Proyectos!$D$6:$E$9,2,FALSE)</f>
        <v>#REF!</v>
      </c>
      <c r="E22" s="9" t="e">
        <f>VLOOKUP(#REF!,[1]Proyectos!$B$12:$C$22,2,FALSE)</f>
        <v>#REF!</v>
      </c>
      <c r="F22" s="9" t="e">
        <f>VLOOKUP(AD22,[1]Indi!$B$9:$C$36,2,FALSE)</f>
        <v>#N/A</v>
      </c>
      <c r="G22" s="9" t="str">
        <f>+IFERROR(IF(D22="MISIONAL",VLOOKUP(#REF!,[1]Actividades!$B$12:$C$25,2,FALSE),IF(D22="TASAS",VLOOKUP(#REF!,[1]Actividades!$B$26:$C$34,2,FALSE),IF(D22="MIPG",VLOOKUP(#REF!,[1]Actividades!$B$35:$C$41,2,FALSE),IF(D22="INFRA",VLOOKUP(#REF!,[1]Actividades!$B$42:$C$44,2,FALSE),"")))),"")</f>
        <v/>
      </c>
      <c r="H22" s="3"/>
      <c r="I22" s="7" t="s">
        <v>479</v>
      </c>
      <c r="J22" s="145" t="s">
        <v>464</v>
      </c>
      <c r="K22" s="151" t="s">
        <v>491</v>
      </c>
      <c r="L22" s="7" t="s">
        <v>195</v>
      </c>
      <c r="M22" s="7" t="str">
        <f t="shared" si="1"/>
        <v>GRUPO DE PLANEACIÓN Y MANEJO DE ÁREAS PROTEGIDAS</v>
      </c>
      <c r="N22" s="145" t="s">
        <v>103</v>
      </c>
      <c r="O22" s="10" t="s">
        <v>466</v>
      </c>
      <c r="P22" s="7" t="s">
        <v>7</v>
      </c>
      <c r="Q22" s="7" t="s">
        <v>6</v>
      </c>
      <c r="R22" s="146">
        <v>91220000</v>
      </c>
      <c r="S22" s="35"/>
      <c r="T22" s="8"/>
      <c r="U22" s="8"/>
      <c r="V22" s="8"/>
      <c r="W22" s="35">
        <f t="shared" si="2"/>
        <v>91220000</v>
      </c>
      <c r="X22" s="35">
        <f t="shared" si="3"/>
        <v>91220000</v>
      </c>
      <c r="Y22" s="26" t="s">
        <v>465</v>
      </c>
      <c r="Z22" s="10" t="s">
        <v>19</v>
      </c>
      <c r="AA22" s="147">
        <v>202300000000060</v>
      </c>
      <c r="AB22" s="147" t="s">
        <v>30</v>
      </c>
      <c r="AC22" s="10" t="str">
        <f t="shared" si="0"/>
        <v>3202008</v>
      </c>
      <c r="AD22" s="10"/>
      <c r="AE22" s="10" t="s">
        <v>143</v>
      </c>
      <c r="AF22" s="3"/>
      <c r="AG22" s="3"/>
      <c r="AH22" s="3"/>
      <c r="AI22" s="3"/>
      <c r="AJ22" s="3"/>
      <c r="AK22" s="3"/>
      <c r="AL22" s="3"/>
      <c r="AM22" s="3"/>
      <c r="AN22" s="3"/>
      <c r="AO22" s="3"/>
      <c r="AP22" s="3"/>
      <c r="AQ22" s="3"/>
      <c r="AR22" s="3"/>
      <c r="AS22" s="3"/>
    </row>
    <row r="23" spans="1:45" ht="51" hidden="1" customHeight="1" x14ac:dyDescent="0.3">
      <c r="A23" s="9"/>
      <c r="B23" s="9"/>
      <c r="C23" s="9"/>
      <c r="D23" s="9"/>
      <c r="E23" s="9"/>
      <c r="F23" s="9"/>
      <c r="G23" s="9"/>
      <c r="H23" s="3"/>
      <c r="I23" s="7" t="s">
        <v>480</v>
      </c>
      <c r="J23" s="145" t="s">
        <v>464</v>
      </c>
      <c r="K23" s="145" t="s">
        <v>491</v>
      </c>
      <c r="L23" s="7" t="s">
        <v>195</v>
      </c>
      <c r="M23" s="7" t="str">
        <f t="shared" si="1"/>
        <v>GRUPO DE PLANEACIÓN Y MANEJO DE ÁREAS PROTEGIDAS</v>
      </c>
      <c r="N23" s="145" t="s">
        <v>103</v>
      </c>
      <c r="O23" s="10" t="s">
        <v>466</v>
      </c>
      <c r="P23" s="7" t="s">
        <v>7</v>
      </c>
      <c r="Q23" s="7" t="s">
        <v>6</v>
      </c>
      <c r="R23" s="146">
        <v>233798000</v>
      </c>
      <c r="S23" s="35"/>
      <c r="T23" s="8"/>
      <c r="U23" s="8"/>
      <c r="V23" s="8"/>
      <c r="W23" s="35">
        <f t="shared" si="2"/>
        <v>233798000</v>
      </c>
      <c r="X23" s="35">
        <f t="shared" si="3"/>
        <v>233798000</v>
      </c>
      <c r="Y23" s="26" t="s">
        <v>465</v>
      </c>
      <c r="Z23" s="10" t="s">
        <v>19</v>
      </c>
      <c r="AA23" s="147">
        <v>202300000000060</v>
      </c>
      <c r="AB23" s="147" t="s">
        <v>30</v>
      </c>
      <c r="AC23" s="10" t="str">
        <f t="shared" si="0"/>
        <v>3202008</v>
      </c>
      <c r="AD23" s="10"/>
      <c r="AE23" s="10" t="s">
        <v>494</v>
      </c>
      <c r="AF23" s="3"/>
      <c r="AG23" s="3"/>
      <c r="AH23" s="3"/>
      <c r="AI23" s="3"/>
      <c r="AJ23" s="3"/>
      <c r="AK23" s="3"/>
      <c r="AL23" s="3"/>
      <c r="AM23" s="3"/>
      <c r="AN23" s="3"/>
      <c r="AO23" s="3"/>
      <c r="AP23" s="3"/>
      <c r="AQ23" s="3"/>
      <c r="AR23" s="3"/>
      <c r="AS23" s="3"/>
    </row>
    <row r="24" spans="1:45" ht="51" hidden="1" customHeight="1" x14ac:dyDescent="0.3">
      <c r="A24" s="9" t="s">
        <v>0</v>
      </c>
      <c r="B24" s="9" t="e">
        <f>VLOOKUP(#REF!,[1]Dpto!$G$2:$I$1125,2,FALSE)</f>
        <v>#REF!</v>
      </c>
      <c r="C24" s="9" t="str">
        <f>VLOOKUP(Y24,[1]Proyectos!$B$2:$D$3,3,FALSE)</f>
        <v>CONSER</v>
      </c>
      <c r="D24" s="9" t="e">
        <f>VLOOKUP(#REF!,[1]Proyectos!$D$6:$E$9,2,FALSE)</f>
        <v>#REF!</v>
      </c>
      <c r="E24" s="9" t="e">
        <f>VLOOKUP(#REF!,[1]Proyectos!$B$12:$C$22,2,FALSE)</f>
        <v>#REF!</v>
      </c>
      <c r="F24" s="9" t="e">
        <f>VLOOKUP(AD24,[1]Indi!$B$9:$C$36,2,FALSE)</f>
        <v>#N/A</v>
      </c>
      <c r="G24" s="9" t="str">
        <f>+IFERROR(IF(D24="MISIONAL",VLOOKUP(#REF!,[1]Actividades!$B$12:$C$25,2,FALSE),IF(D24="TASAS",VLOOKUP(#REF!,[1]Actividades!$B$26:$C$34,2,FALSE),IF(D24="MIPG",VLOOKUP(#REF!,[1]Actividades!$B$35:$C$41,2,FALSE),IF(D24="INFRA",VLOOKUP(#REF!,[1]Actividades!$B$42:$C$44,2,FALSE),"")))),"")</f>
        <v/>
      </c>
      <c r="H24" s="3"/>
      <c r="I24" s="7" t="s">
        <v>481</v>
      </c>
      <c r="J24" s="145" t="s">
        <v>464</v>
      </c>
      <c r="K24" s="145" t="s">
        <v>491</v>
      </c>
      <c r="L24" s="7" t="s">
        <v>195</v>
      </c>
      <c r="M24" s="7" t="str">
        <f t="shared" si="1"/>
        <v>GRUPO DE PLANEACIÓN Y MANEJO DE ÁREAS PROTEGIDAS-HECO</v>
      </c>
      <c r="N24" s="145" t="s">
        <v>103</v>
      </c>
      <c r="O24" s="10" t="s">
        <v>466</v>
      </c>
      <c r="P24" s="7" t="s">
        <v>192</v>
      </c>
      <c r="Q24" s="7" t="s">
        <v>6</v>
      </c>
      <c r="R24" s="146">
        <v>137920000</v>
      </c>
      <c r="S24" s="35"/>
      <c r="T24" s="8"/>
      <c r="U24" s="8"/>
      <c r="V24" s="8"/>
      <c r="W24" s="35">
        <f t="shared" si="2"/>
        <v>137920000</v>
      </c>
      <c r="X24" s="35">
        <f t="shared" si="3"/>
        <v>137920000</v>
      </c>
      <c r="Y24" s="26" t="s">
        <v>465</v>
      </c>
      <c r="Z24" s="10" t="s">
        <v>19</v>
      </c>
      <c r="AA24" s="147">
        <v>202300000000060</v>
      </c>
      <c r="AB24" s="147" t="s">
        <v>30</v>
      </c>
      <c r="AC24" s="10" t="str">
        <f t="shared" si="0"/>
        <v>3202008</v>
      </c>
      <c r="AD24" s="10"/>
      <c r="AE24" s="10" t="s">
        <v>135</v>
      </c>
      <c r="AF24" s="3"/>
      <c r="AG24" s="3"/>
      <c r="AH24" s="3"/>
      <c r="AI24" s="3"/>
      <c r="AJ24" s="3"/>
      <c r="AK24" s="3"/>
      <c r="AL24" s="3"/>
      <c r="AM24" s="3"/>
      <c r="AN24" s="3"/>
      <c r="AO24" s="3"/>
      <c r="AP24" s="3"/>
      <c r="AQ24" s="3"/>
      <c r="AR24" s="3"/>
      <c r="AS24" s="3"/>
    </row>
    <row r="25" spans="1:45" ht="51" hidden="1" customHeight="1" x14ac:dyDescent="0.3">
      <c r="A25" s="9" t="s">
        <v>0</v>
      </c>
      <c r="B25" s="9" t="e">
        <f>VLOOKUP(#REF!,[1]Dpto!$G$2:$I$1125,2,FALSE)</f>
        <v>#REF!</v>
      </c>
      <c r="C25" s="9" t="str">
        <f>VLOOKUP(Y25,[1]Proyectos!$B$2:$D$3,3,FALSE)</f>
        <v>CONSER</v>
      </c>
      <c r="D25" s="9" t="e">
        <f>VLOOKUP(#REF!,[1]Proyectos!$D$6:$E$9,2,FALSE)</f>
        <v>#REF!</v>
      </c>
      <c r="E25" s="9" t="e">
        <f>VLOOKUP(#REF!,[1]Proyectos!$B$12:$C$22,2,FALSE)</f>
        <v>#REF!</v>
      </c>
      <c r="F25" s="9" t="e">
        <f>VLOOKUP(AD25,[1]Indi!$B$9:$C$36,2,FALSE)</f>
        <v>#N/A</v>
      </c>
      <c r="G25" s="9" t="str">
        <f>+IFERROR(IF(D25="MISIONAL",VLOOKUP(#REF!,[1]Actividades!$B$12:$C$25,2,FALSE),IF(D25="TASAS",VLOOKUP(#REF!,[1]Actividades!$B$26:$C$34,2,FALSE),IF(D25="MIPG",VLOOKUP(#REF!,[1]Actividades!$B$35:$C$41,2,FALSE),IF(D25="INFRA",VLOOKUP(#REF!,[1]Actividades!$B$42:$C$44,2,FALSE),"")))),"")</f>
        <v/>
      </c>
      <c r="H25" s="3"/>
      <c r="I25" s="7" t="s">
        <v>482</v>
      </c>
      <c r="J25" s="145" t="s">
        <v>464</v>
      </c>
      <c r="K25" s="145" t="s">
        <v>491</v>
      </c>
      <c r="L25" s="7" t="s">
        <v>195</v>
      </c>
      <c r="M25" s="7" t="str">
        <f t="shared" si="1"/>
        <v>GRUPO DE PLANEACIÓN Y MANEJO DE ÁREAS PROTEGIDAS</v>
      </c>
      <c r="N25" s="145" t="s">
        <v>103</v>
      </c>
      <c r="O25" s="10" t="s">
        <v>466</v>
      </c>
      <c r="P25" s="7" t="s">
        <v>7</v>
      </c>
      <c r="Q25" s="7" t="s">
        <v>6</v>
      </c>
      <c r="R25" s="146">
        <v>1348316801</v>
      </c>
      <c r="S25" s="35"/>
      <c r="T25" s="8"/>
      <c r="U25" s="8"/>
      <c r="V25" s="8"/>
      <c r="W25" s="35">
        <f t="shared" si="2"/>
        <v>1348316801</v>
      </c>
      <c r="X25" s="35">
        <f t="shared" si="3"/>
        <v>1348316801</v>
      </c>
      <c r="Y25" s="26" t="s">
        <v>465</v>
      </c>
      <c r="Z25" s="10" t="s">
        <v>19</v>
      </c>
      <c r="AA25" s="147">
        <v>202300000000060</v>
      </c>
      <c r="AB25" s="147" t="s">
        <v>30</v>
      </c>
      <c r="AC25" s="10" t="str">
        <f t="shared" si="0"/>
        <v>3202008</v>
      </c>
      <c r="AD25" s="10"/>
      <c r="AE25" s="10" t="s">
        <v>492</v>
      </c>
      <c r="AF25" s="3"/>
      <c r="AG25" s="3"/>
      <c r="AH25" s="3"/>
      <c r="AI25" s="3"/>
      <c r="AJ25" s="3"/>
      <c r="AK25" s="3"/>
      <c r="AL25" s="3"/>
      <c r="AM25" s="3"/>
      <c r="AN25" s="3"/>
      <c r="AO25" s="3"/>
      <c r="AP25" s="3"/>
      <c r="AQ25" s="3"/>
      <c r="AR25" s="3"/>
      <c r="AS25" s="3"/>
    </row>
    <row r="26" spans="1:45" ht="51" hidden="1" customHeight="1" x14ac:dyDescent="0.3">
      <c r="A26" s="9" t="s">
        <v>0</v>
      </c>
      <c r="B26" s="9" t="e">
        <f>VLOOKUP(#REF!,[1]Dpto!$G$2:$I$1125,2,FALSE)</f>
        <v>#REF!</v>
      </c>
      <c r="C26" s="9" t="str">
        <f>VLOOKUP(Y26,[1]Proyectos!$B$2:$D$3,3,FALSE)</f>
        <v>CONSER</v>
      </c>
      <c r="D26" s="9" t="e">
        <f>VLOOKUP(#REF!,[1]Proyectos!$D$6:$E$9,2,FALSE)</f>
        <v>#REF!</v>
      </c>
      <c r="E26" s="9" t="e">
        <f>VLOOKUP(#REF!,[1]Proyectos!$B$12:$C$22,2,FALSE)</f>
        <v>#REF!</v>
      </c>
      <c r="F26" s="9" t="e">
        <f>VLOOKUP(AD26,[1]Indi!$B$9:$C$36,2,FALSE)</f>
        <v>#N/A</v>
      </c>
      <c r="G26" s="9" t="str">
        <f>+IFERROR(IF(D26="MISIONAL",VLOOKUP(#REF!,[1]Actividades!$B$12:$C$25,2,FALSE),IF(D26="TASAS",VLOOKUP(#REF!,[1]Actividades!$B$26:$C$34,2,FALSE),IF(D26="MIPG",VLOOKUP(#REF!,[1]Actividades!$B$35:$C$41,2,FALSE),IF(D26="INFRA",VLOOKUP(#REF!,[1]Actividades!$B$42:$C$44,2,FALSE),"")))),"")</f>
        <v/>
      </c>
      <c r="H26" s="3"/>
      <c r="I26" s="7" t="s">
        <v>483</v>
      </c>
      <c r="J26" s="145" t="s">
        <v>464</v>
      </c>
      <c r="K26" s="145" t="s">
        <v>491</v>
      </c>
      <c r="L26" s="7" t="s">
        <v>195</v>
      </c>
      <c r="M26" s="7" t="str">
        <f t="shared" si="1"/>
        <v>GRUPO DE PLANEACIÓN Y MANEJO DE ÁREAS PROTEGIDAS</v>
      </c>
      <c r="N26" s="145" t="s">
        <v>103</v>
      </c>
      <c r="O26" s="10" t="s">
        <v>466</v>
      </c>
      <c r="P26" s="7" t="s">
        <v>7</v>
      </c>
      <c r="Q26" s="7" t="s">
        <v>6</v>
      </c>
      <c r="R26" s="146">
        <v>72250000</v>
      </c>
      <c r="S26" s="35"/>
      <c r="T26" s="8"/>
      <c r="U26" s="8"/>
      <c r="V26" s="8"/>
      <c r="W26" s="35">
        <f t="shared" si="2"/>
        <v>72250000</v>
      </c>
      <c r="X26" s="35">
        <f t="shared" si="3"/>
        <v>72250000</v>
      </c>
      <c r="Y26" s="26" t="s">
        <v>465</v>
      </c>
      <c r="Z26" s="10" t="s">
        <v>19</v>
      </c>
      <c r="AA26" s="147">
        <v>202300000000060</v>
      </c>
      <c r="AB26" s="147" t="s">
        <v>60</v>
      </c>
      <c r="AC26" s="10" t="str">
        <f t="shared" si="0"/>
        <v>3202038</v>
      </c>
      <c r="AD26" s="10"/>
      <c r="AE26" s="10" t="s">
        <v>134</v>
      </c>
      <c r="AF26" s="3"/>
      <c r="AG26" s="3"/>
      <c r="AH26" s="3"/>
      <c r="AI26" s="3"/>
      <c r="AJ26" s="3"/>
      <c r="AK26" s="3"/>
      <c r="AL26" s="3"/>
      <c r="AM26" s="3"/>
      <c r="AN26" s="3"/>
      <c r="AO26" s="3"/>
      <c r="AP26" s="3"/>
      <c r="AQ26" s="3"/>
      <c r="AR26" s="3"/>
      <c r="AS26" s="3"/>
    </row>
    <row r="27" spans="1:45" ht="51" hidden="1" customHeight="1" x14ac:dyDescent="0.3">
      <c r="A27" s="9" t="s">
        <v>0</v>
      </c>
      <c r="B27" s="9" t="e">
        <f>VLOOKUP(#REF!,[1]Dpto!$G$2:$I$1125,2,FALSE)</f>
        <v>#REF!</v>
      </c>
      <c r="C27" s="9" t="str">
        <f>VLOOKUP(Y27,[1]Proyectos!$B$2:$D$3,3,FALSE)</f>
        <v>CONSER</v>
      </c>
      <c r="D27" s="9" t="e">
        <f>VLOOKUP(#REF!,[1]Proyectos!$D$6:$E$9,2,FALSE)</f>
        <v>#REF!</v>
      </c>
      <c r="E27" s="9" t="e">
        <f>VLOOKUP(#REF!,[1]Proyectos!$B$12:$C$22,2,FALSE)</f>
        <v>#REF!</v>
      </c>
      <c r="F27" s="9" t="e">
        <f>VLOOKUP(AD27,[1]Indi!$B$9:$C$36,2,FALSE)</f>
        <v>#N/A</v>
      </c>
      <c r="G27" s="9" t="str">
        <f>+IFERROR(IF(D27="MISIONAL",VLOOKUP(#REF!,[1]Actividades!$B$12:$C$25,2,FALSE),IF(D27="TASAS",VLOOKUP(#REF!,[1]Actividades!$B$26:$C$34,2,FALSE),IF(D27="MIPG",VLOOKUP(#REF!,[1]Actividades!$B$35:$C$41,2,FALSE),IF(D27="INFRA",VLOOKUP(#REF!,[1]Actividades!$B$42:$C$44,2,FALSE),"")))),"")</f>
        <v/>
      </c>
      <c r="H27" s="3"/>
      <c r="I27" s="7" t="s">
        <v>484</v>
      </c>
      <c r="J27" s="145" t="s">
        <v>464</v>
      </c>
      <c r="K27" s="145" t="s">
        <v>491</v>
      </c>
      <c r="L27" s="7" t="s">
        <v>195</v>
      </c>
      <c r="M27" s="7" t="str">
        <f t="shared" si="1"/>
        <v>GRUPO DE PLANEACIÓN Y MANEJO DE ÁREAS PROTEGIDAS</v>
      </c>
      <c r="N27" s="145" t="s">
        <v>103</v>
      </c>
      <c r="O27" s="10" t="s">
        <v>466</v>
      </c>
      <c r="P27" s="7" t="s">
        <v>7</v>
      </c>
      <c r="Q27" s="7" t="s">
        <v>6</v>
      </c>
      <c r="R27" s="146">
        <v>210255000</v>
      </c>
      <c r="S27" s="35"/>
      <c r="T27" s="8"/>
      <c r="U27" s="8"/>
      <c r="V27" s="8"/>
      <c r="W27" s="35">
        <f t="shared" si="2"/>
        <v>210255000</v>
      </c>
      <c r="X27" s="35">
        <f t="shared" si="3"/>
        <v>210255000</v>
      </c>
      <c r="Y27" s="26" t="s">
        <v>465</v>
      </c>
      <c r="Z27" s="10" t="s">
        <v>19</v>
      </c>
      <c r="AA27" s="147">
        <v>202300000000060</v>
      </c>
      <c r="AB27" s="147" t="s">
        <v>17</v>
      </c>
      <c r="AC27" s="10" t="str">
        <f t="shared" si="0"/>
        <v>3202052</v>
      </c>
      <c r="AD27" s="10"/>
      <c r="AE27" s="10" t="s">
        <v>495</v>
      </c>
      <c r="AF27" s="3"/>
      <c r="AG27" s="3"/>
      <c r="AH27" s="3"/>
      <c r="AI27" s="3"/>
      <c r="AJ27" s="3"/>
      <c r="AK27" s="3"/>
      <c r="AL27" s="3"/>
      <c r="AM27" s="3"/>
      <c r="AN27" s="3"/>
      <c r="AO27" s="3"/>
      <c r="AP27" s="3"/>
      <c r="AQ27" s="3"/>
      <c r="AR27" s="3"/>
      <c r="AS27" s="3"/>
    </row>
    <row r="28" spans="1:45" ht="51" hidden="1" customHeight="1" x14ac:dyDescent="0.3">
      <c r="A28" s="9" t="s">
        <v>0</v>
      </c>
      <c r="B28" s="9" t="e">
        <f>VLOOKUP(#REF!,[1]Dpto!$G$2:$I$1125,2,FALSE)</f>
        <v>#REF!</v>
      </c>
      <c r="C28" s="9" t="str">
        <f>VLOOKUP(Y28,[1]Proyectos!$B$2:$D$3,3,FALSE)</f>
        <v>CONSER</v>
      </c>
      <c r="D28" s="9" t="e">
        <f>VLOOKUP(#REF!,[1]Proyectos!$D$6:$E$9,2,FALSE)</f>
        <v>#REF!</v>
      </c>
      <c r="E28" s="9" t="e">
        <f>VLOOKUP(#REF!,[1]Proyectos!$B$12:$C$22,2,FALSE)</f>
        <v>#REF!</v>
      </c>
      <c r="F28" s="9" t="e">
        <f>VLOOKUP(AD28,[1]Indi!$B$9:$C$36,2,FALSE)</f>
        <v>#N/A</v>
      </c>
      <c r="G28" s="9" t="str">
        <f>+IFERROR(IF(D28="MISIONAL",VLOOKUP(#REF!,[1]Actividades!$B$12:$C$25,2,FALSE),IF(D28="TASAS",VLOOKUP(#REF!,[1]Actividades!$B$26:$C$34,2,FALSE),IF(D28="MIPG",VLOOKUP(#REF!,[1]Actividades!$B$35:$C$41,2,FALSE),IF(D28="INFRA",VLOOKUP(#REF!,[1]Actividades!$B$42:$C$44,2,FALSE),"")))),"")</f>
        <v/>
      </c>
      <c r="H28" s="3"/>
      <c r="I28" s="7" t="s">
        <v>485</v>
      </c>
      <c r="J28" s="145" t="s">
        <v>464</v>
      </c>
      <c r="K28" s="145" t="s">
        <v>491</v>
      </c>
      <c r="L28" s="7" t="s">
        <v>195</v>
      </c>
      <c r="M28" s="7" t="str">
        <f t="shared" si="1"/>
        <v>GRUPO DE PLANEACIÓN Y MANEJO DE ÁREAS PROTEGIDAS</v>
      </c>
      <c r="N28" s="145" t="s">
        <v>103</v>
      </c>
      <c r="O28" s="10" t="s">
        <v>466</v>
      </c>
      <c r="P28" s="7" t="s">
        <v>7</v>
      </c>
      <c r="Q28" s="7" t="s">
        <v>6</v>
      </c>
      <c r="R28" s="146">
        <v>342935000</v>
      </c>
      <c r="S28" s="35"/>
      <c r="T28" s="8"/>
      <c r="U28" s="8"/>
      <c r="V28" s="8"/>
      <c r="W28" s="35">
        <f t="shared" si="2"/>
        <v>342935000</v>
      </c>
      <c r="X28" s="35">
        <f t="shared" si="3"/>
        <v>342935000</v>
      </c>
      <c r="Y28" s="26" t="s">
        <v>465</v>
      </c>
      <c r="Z28" s="10" t="s">
        <v>19</v>
      </c>
      <c r="AA28" s="147">
        <v>202300000000060</v>
      </c>
      <c r="AB28" s="147" t="s">
        <v>462</v>
      </c>
      <c r="AC28" s="10" t="str">
        <f t="shared" si="0"/>
        <v>3202053</v>
      </c>
      <c r="AD28" s="10"/>
      <c r="AE28" s="10" t="s">
        <v>136</v>
      </c>
      <c r="AF28" s="3"/>
      <c r="AG28" s="3"/>
      <c r="AH28" s="3"/>
      <c r="AI28" s="3"/>
      <c r="AJ28" s="3"/>
      <c r="AK28" s="3"/>
      <c r="AL28" s="3"/>
      <c r="AM28" s="3"/>
      <c r="AN28" s="3"/>
      <c r="AO28" s="3"/>
      <c r="AP28" s="3"/>
      <c r="AQ28" s="3"/>
      <c r="AR28" s="3"/>
      <c r="AS28" s="3"/>
    </row>
    <row r="29" spans="1:45" ht="51" hidden="1" customHeight="1" x14ac:dyDescent="0.3">
      <c r="A29" s="9"/>
      <c r="B29" s="9"/>
      <c r="C29" s="9"/>
      <c r="D29" s="9"/>
      <c r="E29" s="9"/>
      <c r="F29" s="9"/>
      <c r="G29" s="9"/>
      <c r="H29" s="3"/>
      <c r="I29" s="7" t="s">
        <v>486</v>
      </c>
      <c r="J29" s="145" t="s">
        <v>464</v>
      </c>
      <c r="K29" s="11" t="s">
        <v>491</v>
      </c>
      <c r="L29" s="7" t="s">
        <v>195</v>
      </c>
      <c r="M29" s="7" t="str">
        <f t="shared" si="1"/>
        <v>GRUPO DE PLANEACIÓN Y MANEJO DE ÁREAS PROTEGIDAS</v>
      </c>
      <c r="N29" s="145" t="s">
        <v>103</v>
      </c>
      <c r="O29" s="10" t="s">
        <v>466</v>
      </c>
      <c r="P29" s="11" t="s">
        <v>7</v>
      </c>
      <c r="Q29" s="11" t="s">
        <v>6</v>
      </c>
      <c r="R29" s="146">
        <v>85600000</v>
      </c>
      <c r="S29" s="35"/>
      <c r="T29" s="8"/>
      <c r="U29" s="8"/>
      <c r="V29" s="8"/>
      <c r="W29" s="35">
        <f t="shared" si="2"/>
        <v>85600000</v>
      </c>
      <c r="X29" s="35">
        <f t="shared" si="3"/>
        <v>85600000</v>
      </c>
      <c r="Y29" s="26" t="s">
        <v>465</v>
      </c>
      <c r="Z29" s="10" t="s">
        <v>19</v>
      </c>
      <c r="AA29" s="147">
        <v>202300000000060</v>
      </c>
      <c r="AB29" s="147" t="s">
        <v>496</v>
      </c>
      <c r="AC29" s="10" t="str">
        <f t="shared" si="0"/>
        <v>3202056</v>
      </c>
      <c r="AD29" s="10"/>
      <c r="AE29" s="10" t="s">
        <v>260</v>
      </c>
      <c r="AF29" s="3"/>
      <c r="AG29" s="3"/>
      <c r="AH29" s="3"/>
      <c r="AI29" s="3"/>
      <c r="AJ29" s="3"/>
      <c r="AK29" s="3"/>
      <c r="AL29" s="3"/>
      <c r="AM29" s="3"/>
      <c r="AN29" s="3"/>
      <c r="AO29" s="3"/>
      <c r="AP29" s="3"/>
      <c r="AQ29" s="3"/>
      <c r="AR29" s="3"/>
      <c r="AS29" s="3"/>
    </row>
    <row r="30" spans="1:45" ht="51" hidden="1" customHeight="1" x14ac:dyDescent="0.3">
      <c r="A30" s="9" t="s">
        <v>0</v>
      </c>
      <c r="B30" s="9" t="e">
        <f>VLOOKUP(#REF!,[1]Dpto!$G$2:$I$1125,2,FALSE)</f>
        <v>#REF!</v>
      </c>
      <c r="C30" s="9" t="str">
        <f>VLOOKUP(Y30,[1]Proyectos!$B$2:$D$3,3,FALSE)</f>
        <v>CONSER</v>
      </c>
      <c r="D30" s="9" t="e">
        <f>VLOOKUP(#REF!,[1]Proyectos!$D$6:$E$9,2,FALSE)</f>
        <v>#REF!</v>
      </c>
      <c r="E30" s="9" t="e">
        <f>VLOOKUP(#REF!,[1]Proyectos!$B$12:$C$22,2,FALSE)</f>
        <v>#REF!</v>
      </c>
      <c r="F30" s="9" t="e">
        <f>VLOOKUP(AD30,[1]Indi!$B$9:$C$36,2,FALSE)</f>
        <v>#N/A</v>
      </c>
      <c r="G30" s="9" t="str">
        <f>+IFERROR(IF(D30="MISIONAL",VLOOKUP(#REF!,[1]Actividades!$B$12:$C$25,2,FALSE),IF(D30="TASAS",VLOOKUP(#REF!,[1]Actividades!$B$26:$C$34,2,FALSE),IF(D30="MIPG",VLOOKUP(#REF!,[1]Actividades!$B$35:$C$41,2,FALSE),IF(D30="INFRA",VLOOKUP(#REF!,[1]Actividades!$B$42:$C$44,2,FALSE),"")))),"")</f>
        <v/>
      </c>
      <c r="H30" s="3"/>
      <c r="I30" s="7" t="s">
        <v>487</v>
      </c>
      <c r="J30" s="145" t="s">
        <v>464</v>
      </c>
      <c r="K30" s="145" t="s">
        <v>491</v>
      </c>
      <c r="L30" s="7" t="s">
        <v>195</v>
      </c>
      <c r="M30" s="7" t="str">
        <f t="shared" si="1"/>
        <v>GRUPO DE PLANEACIÓN Y MANEJO DE ÁREAS PROTEGIDAS</v>
      </c>
      <c r="N30" s="145" t="s">
        <v>103</v>
      </c>
      <c r="O30" s="10" t="s">
        <v>466</v>
      </c>
      <c r="P30" s="7" t="s">
        <v>7</v>
      </c>
      <c r="Q30" s="7" t="s">
        <v>6</v>
      </c>
      <c r="R30" s="146">
        <v>377968000</v>
      </c>
      <c r="S30" s="35"/>
      <c r="T30" s="8"/>
      <c r="U30" s="8"/>
      <c r="V30" s="8"/>
      <c r="W30" s="35">
        <f t="shared" si="2"/>
        <v>377968000</v>
      </c>
      <c r="X30" s="35">
        <f t="shared" si="3"/>
        <v>377968000</v>
      </c>
      <c r="Y30" s="26" t="s">
        <v>465</v>
      </c>
      <c r="Z30" s="10" t="s">
        <v>19</v>
      </c>
      <c r="AA30" s="147">
        <v>202300000000060</v>
      </c>
      <c r="AB30" s="147" t="s">
        <v>24</v>
      </c>
      <c r="AC30" s="10" t="str">
        <f t="shared" si="0"/>
        <v>3202060</v>
      </c>
      <c r="AD30" s="10"/>
      <c r="AE30" s="10" t="s">
        <v>126</v>
      </c>
      <c r="AF30" s="3"/>
      <c r="AG30" s="3"/>
      <c r="AH30" s="3"/>
      <c r="AI30" s="3"/>
      <c r="AJ30" s="3"/>
      <c r="AK30" s="3"/>
      <c r="AL30" s="3"/>
      <c r="AM30" s="3"/>
      <c r="AN30" s="3"/>
      <c r="AO30" s="3"/>
      <c r="AP30" s="3"/>
      <c r="AQ30" s="3"/>
      <c r="AR30" s="3"/>
      <c r="AS30" s="3"/>
    </row>
    <row r="31" spans="1:45" ht="51" hidden="1" customHeight="1" x14ac:dyDescent="0.3">
      <c r="A31" s="9" t="s">
        <v>0</v>
      </c>
      <c r="B31" s="9" t="e">
        <f>VLOOKUP(#REF!,[1]Dpto!$G$2:$I$1125,2,FALSE)</f>
        <v>#REF!</v>
      </c>
      <c r="C31" s="9" t="str">
        <f>VLOOKUP(Y31,[1]Proyectos!$B$2:$D$3,3,FALSE)</f>
        <v>CONSER</v>
      </c>
      <c r="D31" s="9" t="e">
        <f>VLOOKUP(#REF!,[1]Proyectos!$D$6:$E$9,2,FALSE)</f>
        <v>#REF!</v>
      </c>
      <c r="E31" s="9" t="e">
        <f>VLOOKUP(#REF!,[1]Proyectos!$B$12:$C$22,2,FALSE)</f>
        <v>#REF!</v>
      </c>
      <c r="F31" s="9" t="e">
        <f>VLOOKUP(AD31,[1]Indi!$B$9:$C$36,2,FALSE)</f>
        <v>#N/A</v>
      </c>
      <c r="G31" s="9" t="str">
        <f>+IFERROR(IF(D31="MISIONAL",VLOOKUP(#REF!,[1]Actividades!$B$12:$C$25,2,FALSE),IF(D31="TASAS",VLOOKUP(#REF!,[1]Actividades!$B$26:$C$34,2,FALSE),IF(D31="MIPG",VLOOKUP(#REF!,[1]Actividades!$B$35:$C$41,2,FALSE),IF(D31="INFRA",VLOOKUP(#REF!,[1]Actividades!$B$42:$C$44,2,FALSE),"")))),"")</f>
        <v/>
      </c>
      <c r="H31" s="3"/>
      <c r="I31" s="7" t="s">
        <v>488</v>
      </c>
      <c r="J31" s="145" t="s">
        <v>464</v>
      </c>
      <c r="K31" s="145" t="s">
        <v>491</v>
      </c>
      <c r="L31" s="7" t="s">
        <v>195</v>
      </c>
      <c r="M31" s="7" t="str">
        <f t="shared" si="1"/>
        <v>GRUPO DE PLANEACIÓN Y MANEJO DE ÁREAS PROTEGIDAS</v>
      </c>
      <c r="N31" s="145" t="s">
        <v>103</v>
      </c>
      <c r="O31" s="10" t="s">
        <v>466</v>
      </c>
      <c r="P31" s="7" t="s">
        <v>7</v>
      </c>
      <c r="Q31" s="7" t="s">
        <v>6</v>
      </c>
      <c r="R31" s="146">
        <v>100342000</v>
      </c>
      <c r="S31" s="35"/>
      <c r="T31" s="8"/>
      <c r="U31" s="8"/>
      <c r="V31" s="8"/>
      <c r="W31" s="35">
        <f t="shared" si="2"/>
        <v>100342000</v>
      </c>
      <c r="X31" s="35">
        <f t="shared" si="3"/>
        <v>100342000</v>
      </c>
      <c r="Y31" s="26" t="s">
        <v>465</v>
      </c>
      <c r="Z31" s="10" t="s">
        <v>19</v>
      </c>
      <c r="AA31" s="147">
        <v>202300000000060</v>
      </c>
      <c r="AB31" s="147" t="s">
        <v>24</v>
      </c>
      <c r="AC31" s="10" t="str">
        <f t="shared" si="0"/>
        <v>3202060</v>
      </c>
      <c r="AD31" s="10"/>
      <c r="AE31" s="10" t="s">
        <v>239</v>
      </c>
      <c r="AF31" s="3"/>
      <c r="AG31" s="3"/>
      <c r="AH31" s="3"/>
      <c r="AI31" s="3"/>
      <c r="AJ31" s="3"/>
      <c r="AK31" s="3"/>
      <c r="AL31" s="3"/>
      <c r="AM31" s="3"/>
      <c r="AN31" s="3"/>
      <c r="AO31" s="3"/>
      <c r="AP31" s="3"/>
      <c r="AQ31" s="3"/>
      <c r="AR31" s="3"/>
      <c r="AS31" s="3"/>
    </row>
    <row r="32" spans="1:45" ht="51" hidden="1" customHeight="1" x14ac:dyDescent="0.3">
      <c r="A32" s="9"/>
      <c r="B32" s="9"/>
      <c r="C32" s="9"/>
      <c r="D32" s="9"/>
      <c r="E32" s="9"/>
      <c r="F32" s="9"/>
      <c r="G32" s="9"/>
      <c r="H32" s="3"/>
      <c r="I32" s="7" t="s">
        <v>489</v>
      </c>
      <c r="J32" s="145" t="s">
        <v>464</v>
      </c>
      <c r="K32" s="145" t="s">
        <v>491</v>
      </c>
      <c r="L32" s="7" t="s">
        <v>194</v>
      </c>
      <c r="M32" s="7" t="str">
        <f t="shared" si="1"/>
        <v>GRUPO DE TRÁMITES Y EVALUACIÓN AMBIENTAL</v>
      </c>
      <c r="N32" s="145" t="s">
        <v>103</v>
      </c>
      <c r="O32" s="10" t="s">
        <v>466</v>
      </c>
      <c r="P32" s="7" t="s">
        <v>7</v>
      </c>
      <c r="Q32" s="7" t="s">
        <v>6</v>
      </c>
      <c r="R32" s="146">
        <v>766831500</v>
      </c>
      <c r="S32" s="35"/>
      <c r="T32" s="8"/>
      <c r="U32" s="8"/>
      <c r="V32" s="8"/>
      <c r="W32" s="35">
        <f t="shared" si="2"/>
        <v>766831500</v>
      </c>
      <c r="X32" s="35">
        <f t="shared" si="3"/>
        <v>766831500</v>
      </c>
      <c r="Y32" s="26" t="s">
        <v>465</v>
      </c>
      <c r="Z32" s="10" t="s">
        <v>19</v>
      </c>
      <c r="AA32" s="147">
        <v>202300000000060</v>
      </c>
      <c r="AB32" s="147" t="s">
        <v>30</v>
      </c>
      <c r="AC32" s="10" t="str">
        <f t="shared" si="0"/>
        <v>3202008</v>
      </c>
      <c r="AD32" s="10"/>
      <c r="AE32" s="10" t="s">
        <v>262</v>
      </c>
      <c r="AF32" s="3"/>
      <c r="AG32" s="3"/>
      <c r="AH32" s="3"/>
      <c r="AI32" s="3"/>
      <c r="AJ32" s="3"/>
      <c r="AK32" s="3"/>
      <c r="AL32" s="3"/>
      <c r="AM32" s="3"/>
      <c r="AN32" s="3"/>
      <c r="AO32" s="3"/>
      <c r="AP32" s="3"/>
      <c r="AQ32" s="3"/>
      <c r="AR32" s="3"/>
      <c r="AS32" s="3"/>
    </row>
    <row r="33" spans="1:45" ht="51" hidden="1" customHeight="1" x14ac:dyDescent="0.3">
      <c r="A33" s="9" t="s">
        <v>0</v>
      </c>
      <c r="B33" s="9" t="e">
        <f>VLOOKUP(#REF!,[1]Dpto!$G$2:$I$1125,2,FALSE)</f>
        <v>#REF!</v>
      </c>
      <c r="C33" s="9" t="str">
        <f>VLOOKUP(Y33,[1]Proyectos!$B$2:$D$3,3,FALSE)</f>
        <v>CONSER</v>
      </c>
      <c r="D33" s="9" t="e">
        <f>VLOOKUP(#REF!,[1]Proyectos!$D$6:$E$9,2,FALSE)</f>
        <v>#REF!</v>
      </c>
      <c r="E33" s="9" t="e">
        <f>VLOOKUP(#REF!,[1]Proyectos!$B$12:$C$22,2,FALSE)</f>
        <v>#REF!</v>
      </c>
      <c r="F33" s="9" t="e">
        <f>VLOOKUP(#REF!,[1]Indi!$B$9:$C$36,2,FALSE)</f>
        <v>#REF!</v>
      </c>
      <c r="G33" s="9" t="str">
        <f>+IFERROR(IF(D33="MISIONAL",VLOOKUP(#REF!,[1]Actividades!$B$12:$C$25,2,FALSE),IF(D33="TASAS",VLOOKUP(#REF!,[1]Actividades!$B$26:$C$34,2,FALSE),IF(D33="MIPG",VLOOKUP(#REF!,[1]Actividades!$B$35:$C$41,2,FALSE),IF(D33="INFRA",VLOOKUP(#REF!,[1]Actividades!$B$42:$C$44,2,FALSE),"")))),"")</f>
        <v/>
      </c>
      <c r="H33" s="3"/>
      <c r="I33" s="7" t="s">
        <v>490</v>
      </c>
      <c r="J33" s="145" t="s">
        <v>464</v>
      </c>
      <c r="K33" s="145" t="s">
        <v>491</v>
      </c>
      <c r="L33" s="7" t="s">
        <v>194</v>
      </c>
      <c r="M33" s="7" t="str">
        <f t="shared" si="1"/>
        <v>GRUPO DE TRÁMITES Y EVALUACIÓN AMBIENTAL</v>
      </c>
      <c r="N33" s="145" t="s">
        <v>103</v>
      </c>
      <c r="O33" s="10" t="s">
        <v>466</v>
      </c>
      <c r="P33" s="7" t="s">
        <v>7</v>
      </c>
      <c r="Q33" s="7" t="s">
        <v>6</v>
      </c>
      <c r="R33" s="146">
        <v>785920000</v>
      </c>
      <c r="S33" s="35"/>
      <c r="T33" s="8"/>
      <c r="U33" s="8"/>
      <c r="V33" s="8"/>
      <c r="W33" s="35">
        <f t="shared" si="2"/>
        <v>785920000</v>
      </c>
      <c r="X33" s="35">
        <f t="shared" si="3"/>
        <v>785920000</v>
      </c>
      <c r="Y33" s="26" t="s">
        <v>465</v>
      </c>
      <c r="Z33" s="10" t="s">
        <v>19</v>
      </c>
      <c r="AA33" s="147">
        <v>202300000000060</v>
      </c>
      <c r="AB33" s="147" t="s">
        <v>493</v>
      </c>
      <c r="AC33" s="10" t="str">
        <f t="shared" si="0"/>
        <v>3202032</v>
      </c>
      <c r="AD33" s="10"/>
      <c r="AE33" s="10" t="s">
        <v>128</v>
      </c>
      <c r="AF33" s="3"/>
      <c r="AG33" s="3"/>
      <c r="AH33" s="3"/>
      <c r="AI33" s="3"/>
      <c r="AJ33" s="3"/>
      <c r="AK33" s="3"/>
      <c r="AL33" s="3"/>
      <c r="AM33" s="3"/>
      <c r="AN33" s="3"/>
      <c r="AO33" s="3"/>
      <c r="AP33" s="3"/>
      <c r="AQ33" s="3"/>
      <c r="AR33" s="3"/>
      <c r="AS33" s="3"/>
    </row>
    <row r="34" spans="1:45" ht="51" hidden="1" customHeight="1" x14ac:dyDescent="0.3">
      <c r="A34" s="9" t="s">
        <v>0</v>
      </c>
      <c r="B34" s="9" t="e">
        <f>VLOOKUP(#REF!,[1]Dpto!$G$2:$I$1125,2,FALSE)</f>
        <v>#REF!</v>
      </c>
      <c r="C34" s="9" t="str">
        <f>VLOOKUP(Y34,[1]Proyectos!$B$2:$D$3,3,FALSE)</f>
        <v>CONSER</v>
      </c>
      <c r="D34" s="9" t="e">
        <f>VLOOKUP(#REF!,[1]Proyectos!$D$6:$E$9,2,FALSE)</f>
        <v>#REF!</v>
      </c>
      <c r="E34" s="9" t="e">
        <f>VLOOKUP(#REF!,[1]Proyectos!$B$12:$C$22,2,FALSE)</f>
        <v>#REF!</v>
      </c>
      <c r="F34" s="9" t="e">
        <f>VLOOKUP(AD34,[1]Indi!$B$9:$C$36,2,FALSE)</f>
        <v>#N/A</v>
      </c>
      <c r="G34" s="9" t="str">
        <f>+IFERROR(IF(D34="MISIONAL",VLOOKUP(#REF!,[1]Actividades!$B$12:$C$25,2,FALSE),IF(D34="TASAS",VLOOKUP(#REF!,[1]Actividades!$B$26:$C$34,2,FALSE),IF(D34="MIPG",VLOOKUP(#REF!,[1]Actividades!$B$35:$C$41,2,FALSE),IF(D34="INFRA",VLOOKUP(#REF!,[1]Actividades!$B$42:$C$44,2,FALSE),"")))),"")</f>
        <v/>
      </c>
      <c r="H34" s="3"/>
      <c r="I34" s="7" t="s">
        <v>498</v>
      </c>
      <c r="J34" s="145" t="s">
        <v>464</v>
      </c>
      <c r="K34" s="145" t="s">
        <v>491</v>
      </c>
      <c r="L34" s="7" t="s">
        <v>198</v>
      </c>
      <c r="M34" s="7" t="str">
        <f t="shared" si="1"/>
        <v>GRUPO DE GESTIÓN E INTEGRACIÓN DEL SINAP</v>
      </c>
      <c r="N34" s="145" t="s">
        <v>103</v>
      </c>
      <c r="O34" s="10" t="s">
        <v>466</v>
      </c>
      <c r="P34" s="7" t="s">
        <v>7</v>
      </c>
      <c r="Q34" s="7" t="s">
        <v>6</v>
      </c>
      <c r="R34" s="146">
        <v>71929000</v>
      </c>
      <c r="S34" s="35"/>
      <c r="T34" s="8"/>
      <c r="U34" s="8"/>
      <c r="V34" s="8"/>
      <c r="W34" s="35">
        <f t="shared" si="2"/>
        <v>71929000</v>
      </c>
      <c r="X34" s="35">
        <f t="shared" si="3"/>
        <v>71929000</v>
      </c>
      <c r="Y34" s="26" t="s">
        <v>465</v>
      </c>
      <c r="Z34" s="10" t="s">
        <v>19</v>
      </c>
      <c r="AA34" s="147">
        <v>202300000000060</v>
      </c>
      <c r="AB34" s="147" t="s">
        <v>201</v>
      </c>
      <c r="AC34" s="10" t="str">
        <f t="shared" si="0"/>
        <v>3202011</v>
      </c>
      <c r="AD34" s="10"/>
      <c r="AE34" s="10" t="s">
        <v>499</v>
      </c>
      <c r="AF34" s="3"/>
      <c r="AG34" s="3"/>
      <c r="AH34" s="3"/>
      <c r="AI34" s="3"/>
      <c r="AJ34" s="3"/>
      <c r="AK34" s="3"/>
      <c r="AL34" s="3"/>
      <c r="AM34" s="3"/>
      <c r="AN34" s="3"/>
      <c r="AO34" s="3"/>
      <c r="AP34" s="3"/>
      <c r="AQ34" s="3"/>
      <c r="AR34" s="3"/>
      <c r="AS34" s="3"/>
    </row>
    <row r="35" spans="1:45" ht="51" hidden="1" customHeight="1" x14ac:dyDescent="0.3">
      <c r="A35" s="9" t="s">
        <v>0</v>
      </c>
      <c r="B35" s="9" t="e">
        <f>VLOOKUP(#REF!,[1]Dpto!$G$2:$I$1125,2,FALSE)</f>
        <v>#REF!</v>
      </c>
      <c r="C35" s="9" t="str">
        <f>VLOOKUP(Y35,[1]Proyectos!$B$2:$D$3,3,FALSE)</f>
        <v>CONSER</v>
      </c>
      <c r="D35" s="9" t="e">
        <f>VLOOKUP(#REF!,[1]Proyectos!$D$6:$E$9,2,FALSE)</f>
        <v>#REF!</v>
      </c>
      <c r="E35" s="9" t="e">
        <f>VLOOKUP(#REF!,[1]Proyectos!$B$12:$C$22,2,FALSE)</f>
        <v>#REF!</v>
      </c>
      <c r="F35" s="9" t="e">
        <f>VLOOKUP(AD35,[1]Indi!$B$9:$C$36,2,FALSE)</f>
        <v>#N/A</v>
      </c>
      <c r="G35" s="9" t="str">
        <f>+IFERROR(IF(D35="MISIONAL",VLOOKUP(#REF!,[1]Actividades!$B$12:$C$25,2,FALSE),IF(D35="TASAS",VLOOKUP(#REF!,[1]Actividades!$B$26:$C$34,2,FALSE),IF(D35="MIPG",VLOOKUP(#REF!,[1]Actividades!$B$35:$C$41,2,FALSE),IF(D35="INFRA",VLOOKUP(#REF!,[1]Actividades!$B$42:$C$44,2,FALSE),"")))),"")</f>
        <v/>
      </c>
      <c r="H35" s="3"/>
      <c r="I35" s="7" t="s">
        <v>500</v>
      </c>
      <c r="J35" s="10" t="s">
        <v>663</v>
      </c>
      <c r="K35" s="11" t="s">
        <v>125</v>
      </c>
      <c r="L35" s="7" t="s">
        <v>146</v>
      </c>
      <c r="M35" s="7" t="str">
        <f t="shared" si="1"/>
        <v>DIRECCIÓN TERRITORIAL ANDES NORORIENTALES</v>
      </c>
      <c r="N35" s="145" t="s">
        <v>103</v>
      </c>
      <c r="O35" s="11" t="s">
        <v>466</v>
      </c>
      <c r="P35" s="7" t="s">
        <v>7</v>
      </c>
      <c r="Q35" s="7" t="s">
        <v>6</v>
      </c>
      <c r="R35" s="146">
        <v>156433000</v>
      </c>
      <c r="S35" s="35"/>
      <c r="T35" s="8"/>
      <c r="U35" s="8"/>
      <c r="V35" s="8"/>
      <c r="W35" s="35">
        <f t="shared" si="2"/>
        <v>156433000</v>
      </c>
      <c r="X35" s="35">
        <f t="shared" si="3"/>
        <v>156433000</v>
      </c>
      <c r="Y35" s="26" t="s">
        <v>465</v>
      </c>
      <c r="Z35" s="10" t="s">
        <v>19</v>
      </c>
      <c r="AA35" s="147">
        <v>202300000000060</v>
      </c>
      <c r="AB35" s="147" t="s">
        <v>30</v>
      </c>
      <c r="AC35" s="10" t="str">
        <f t="shared" si="0"/>
        <v>3202008</v>
      </c>
      <c r="AD35" s="10"/>
      <c r="AE35" s="147" t="s">
        <v>143</v>
      </c>
      <c r="AF35" s="3"/>
      <c r="AG35" s="3"/>
      <c r="AH35" s="3"/>
      <c r="AI35" s="3"/>
      <c r="AJ35" s="3"/>
      <c r="AK35" s="3"/>
      <c r="AL35" s="3"/>
      <c r="AM35" s="3"/>
      <c r="AN35" s="3"/>
      <c r="AO35" s="3"/>
      <c r="AP35" s="3"/>
      <c r="AQ35" s="3"/>
      <c r="AR35" s="3"/>
      <c r="AS35" s="3"/>
    </row>
    <row r="36" spans="1:45" ht="51" hidden="1" customHeight="1" x14ac:dyDescent="0.3">
      <c r="A36" s="9" t="s">
        <v>0</v>
      </c>
      <c r="B36" s="9" t="e">
        <f>VLOOKUP(#REF!,[1]Dpto!$G$2:$I$1125,2,FALSE)</f>
        <v>#REF!</v>
      </c>
      <c r="C36" s="9" t="str">
        <f>VLOOKUP(Y36,[1]Proyectos!$B$2:$D$3,3,FALSE)</f>
        <v>CONSER</v>
      </c>
      <c r="D36" s="9" t="e">
        <f>VLOOKUP(#REF!,[1]Proyectos!$D$6:$E$9,2,FALSE)</f>
        <v>#REF!</v>
      </c>
      <c r="E36" s="9" t="e">
        <f>VLOOKUP(#REF!,[1]Proyectos!$B$12:$C$22,2,FALSE)</f>
        <v>#REF!</v>
      </c>
      <c r="F36" s="9" t="e">
        <f>VLOOKUP(AD36,[1]Indi!$B$9:$C$36,2,FALSE)</f>
        <v>#N/A</v>
      </c>
      <c r="G36" s="9" t="str">
        <f>+IFERROR(IF(D36="MISIONAL",VLOOKUP(#REF!,[1]Actividades!$B$12:$C$25,2,FALSE),IF(D36="TASAS",VLOOKUP(#REF!,[1]Actividades!$B$26:$C$34,2,FALSE),IF(D36="MIPG",VLOOKUP(#REF!,[1]Actividades!$B$35:$C$41,2,FALSE),IF(D36="INFRA",VLOOKUP(#REF!,[1]Actividades!$B$42:$C$44,2,FALSE),"")))),"")</f>
        <v/>
      </c>
      <c r="H36" s="3"/>
      <c r="I36" s="7" t="s">
        <v>501</v>
      </c>
      <c r="J36" s="10" t="s">
        <v>663</v>
      </c>
      <c r="K36" s="145" t="s">
        <v>125</v>
      </c>
      <c r="L36" s="7" t="s">
        <v>146</v>
      </c>
      <c r="M36" s="7" t="str">
        <f t="shared" si="1"/>
        <v>DIRECCIÓN TERRITORIAL ANDES NORORIENTALES</v>
      </c>
      <c r="N36" s="145" t="s">
        <v>103</v>
      </c>
      <c r="O36" s="7" t="s">
        <v>466</v>
      </c>
      <c r="P36" s="7" t="s">
        <v>7</v>
      </c>
      <c r="Q36" s="7" t="s">
        <v>6</v>
      </c>
      <c r="R36" s="146">
        <v>1294481621</v>
      </c>
      <c r="S36" s="35"/>
      <c r="T36" s="8"/>
      <c r="U36" s="8"/>
      <c r="V36" s="8"/>
      <c r="W36" s="35">
        <f t="shared" si="2"/>
        <v>1294481621</v>
      </c>
      <c r="X36" s="35">
        <f t="shared" si="3"/>
        <v>1294481621</v>
      </c>
      <c r="Y36" s="26" t="s">
        <v>465</v>
      </c>
      <c r="Z36" s="10" t="s">
        <v>19</v>
      </c>
      <c r="AA36" s="147">
        <v>202300000000060</v>
      </c>
      <c r="AB36" s="147" t="s">
        <v>30</v>
      </c>
      <c r="AC36" s="10" t="str">
        <f t="shared" si="0"/>
        <v>3202008</v>
      </c>
      <c r="AD36" s="10"/>
      <c r="AE36" s="147" t="s">
        <v>135</v>
      </c>
      <c r="AF36" s="3"/>
      <c r="AG36" s="3"/>
      <c r="AH36" s="3"/>
      <c r="AI36" s="3"/>
      <c r="AJ36" s="3"/>
      <c r="AK36" s="3"/>
      <c r="AL36" s="3"/>
      <c r="AM36" s="3"/>
      <c r="AN36" s="3"/>
      <c r="AO36" s="3"/>
      <c r="AP36" s="3"/>
      <c r="AQ36" s="3"/>
      <c r="AR36" s="3"/>
      <c r="AS36" s="3"/>
    </row>
    <row r="37" spans="1:45" ht="51" hidden="1" customHeight="1" x14ac:dyDescent="0.3">
      <c r="A37" s="9" t="s">
        <v>0</v>
      </c>
      <c r="B37" s="9" t="e">
        <f>VLOOKUP(#REF!,[1]Dpto!$G$2:$I$1125,2,FALSE)</f>
        <v>#REF!</v>
      </c>
      <c r="C37" s="9" t="str">
        <f>VLOOKUP(Y37,[1]Proyectos!$B$2:$D$3,3,FALSE)</f>
        <v>CONSER</v>
      </c>
      <c r="D37" s="9" t="e">
        <f>VLOOKUP(#REF!,[1]Proyectos!$D$6:$E$9,2,FALSE)</f>
        <v>#REF!</v>
      </c>
      <c r="E37" s="9" t="e">
        <f>VLOOKUP(#REF!,[1]Proyectos!$B$12:$C$22,2,FALSE)</f>
        <v>#REF!</v>
      </c>
      <c r="F37" s="9" t="e">
        <f>VLOOKUP(AD37,[1]Indi!$B$9:$C$36,2,FALSE)</f>
        <v>#N/A</v>
      </c>
      <c r="G37" s="9" t="str">
        <f>+IFERROR(IF(D37="MISIONAL",VLOOKUP(#REF!,[1]Actividades!$B$12:$C$25,2,FALSE),IF(D37="TASAS",VLOOKUP(#REF!,[1]Actividades!$B$26:$C$34,2,FALSE),IF(D37="MIPG",VLOOKUP(#REF!,[1]Actividades!$B$35:$C$41,2,FALSE),IF(D37="INFRA",VLOOKUP(#REF!,[1]Actividades!$B$42:$C$44,2,FALSE),"")))),"")</f>
        <v/>
      </c>
      <c r="H37" s="3"/>
      <c r="I37" s="7" t="s">
        <v>502</v>
      </c>
      <c r="J37" s="10" t="s">
        <v>663</v>
      </c>
      <c r="K37" s="145" t="s">
        <v>125</v>
      </c>
      <c r="L37" s="7" t="s">
        <v>146</v>
      </c>
      <c r="M37" s="7" t="str">
        <f t="shared" si="1"/>
        <v>DIRECCIÓN TERRITORIAL ANDES NORORIENTALES</v>
      </c>
      <c r="N37" s="145" t="s">
        <v>13</v>
      </c>
      <c r="O37" s="7" t="s">
        <v>467</v>
      </c>
      <c r="P37" s="7" t="s">
        <v>7</v>
      </c>
      <c r="Q37" s="7" t="s">
        <v>6</v>
      </c>
      <c r="R37" s="146">
        <v>20637548</v>
      </c>
      <c r="S37" s="35"/>
      <c r="T37" s="8"/>
      <c r="U37" s="8"/>
      <c r="V37" s="8"/>
      <c r="W37" s="35">
        <f t="shared" si="2"/>
        <v>20637548</v>
      </c>
      <c r="X37" s="35">
        <f t="shared" si="3"/>
        <v>20637548</v>
      </c>
      <c r="Y37" s="26" t="s">
        <v>465</v>
      </c>
      <c r="Z37" s="10" t="s">
        <v>19</v>
      </c>
      <c r="AA37" s="147">
        <v>202300000000060</v>
      </c>
      <c r="AB37" s="147" t="s">
        <v>30</v>
      </c>
      <c r="AC37" s="10" t="str">
        <f t="shared" si="0"/>
        <v>3202008</v>
      </c>
      <c r="AD37" s="10"/>
      <c r="AE37" s="147" t="s">
        <v>135</v>
      </c>
      <c r="AF37" s="3"/>
      <c r="AG37" s="3"/>
      <c r="AH37" s="3"/>
      <c r="AI37" s="3"/>
      <c r="AJ37" s="3"/>
      <c r="AK37" s="3"/>
      <c r="AL37" s="3"/>
      <c r="AM37" s="3"/>
      <c r="AN37" s="3"/>
      <c r="AO37" s="3"/>
      <c r="AP37" s="3"/>
      <c r="AQ37" s="3"/>
      <c r="AR37" s="3"/>
      <c r="AS37" s="3"/>
    </row>
    <row r="38" spans="1:45" ht="51" hidden="1" customHeight="1" x14ac:dyDescent="0.3">
      <c r="A38" s="9" t="s">
        <v>0</v>
      </c>
      <c r="B38" s="9" t="e">
        <f>VLOOKUP(#REF!,[1]Dpto!$G$2:$I$1125,2,FALSE)</f>
        <v>#REF!</v>
      </c>
      <c r="C38" s="9" t="str">
        <f>VLOOKUP(Y38,[1]Proyectos!$B$2:$D$3,3,FALSE)</f>
        <v>CONSER</v>
      </c>
      <c r="D38" s="9" t="e">
        <f>VLOOKUP(#REF!,[1]Proyectos!$D$6:$E$9,2,FALSE)</f>
        <v>#REF!</v>
      </c>
      <c r="E38" s="9" t="e">
        <f>VLOOKUP(#REF!,[1]Proyectos!$B$12:$C$22,2,FALSE)</f>
        <v>#REF!</v>
      </c>
      <c r="F38" s="9" t="e">
        <f>VLOOKUP(AD38,[1]Indi!$B$9:$C$36,2,FALSE)</f>
        <v>#N/A</v>
      </c>
      <c r="G38" s="9" t="str">
        <f>+IFERROR(IF(D38="MISIONAL",VLOOKUP(#REF!,[1]Actividades!$B$12:$C$25,2,FALSE),IF(D38="TASAS",VLOOKUP(#REF!,[1]Actividades!$B$26:$C$34,2,FALSE),IF(D38="MIPG",VLOOKUP(#REF!,[1]Actividades!$B$35:$C$41,2,FALSE),IF(D38="INFRA",VLOOKUP(#REF!,[1]Actividades!$B$42:$C$44,2,FALSE),"")))),"")</f>
        <v/>
      </c>
      <c r="H38" s="3"/>
      <c r="I38" s="7" t="s">
        <v>503</v>
      </c>
      <c r="J38" s="10" t="s">
        <v>663</v>
      </c>
      <c r="K38" s="145" t="s">
        <v>125</v>
      </c>
      <c r="L38" s="7" t="s">
        <v>146</v>
      </c>
      <c r="M38" s="7" t="str">
        <f t="shared" si="1"/>
        <v>DIRECCIÓN TERRITORIAL ANDES NORORIENTALES</v>
      </c>
      <c r="N38" s="145" t="s">
        <v>8</v>
      </c>
      <c r="O38" s="7" t="s">
        <v>467</v>
      </c>
      <c r="P38" s="7" t="s">
        <v>7</v>
      </c>
      <c r="Q38" s="7" t="s">
        <v>6</v>
      </c>
      <c r="R38" s="146">
        <v>28558237</v>
      </c>
      <c r="S38" s="35"/>
      <c r="T38" s="8"/>
      <c r="U38" s="8"/>
      <c r="V38" s="8"/>
      <c r="W38" s="35">
        <f t="shared" si="2"/>
        <v>28558237</v>
      </c>
      <c r="X38" s="35">
        <f t="shared" si="3"/>
        <v>28558237</v>
      </c>
      <c r="Y38" s="26" t="s">
        <v>465</v>
      </c>
      <c r="Z38" s="10" t="s">
        <v>19</v>
      </c>
      <c r="AA38" s="147">
        <v>202300000000060</v>
      </c>
      <c r="AB38" s="147" t="s">
        <v>30</v>
      </c>
      <c r="AC38" s="10" t="str">
        <f t="shared" si="0"/>
        <v>3202008</v>
      </c>
      <c r="AD38" s="10"/>
      <c r="AE38" s="147" t="s">
        <v>135</v>
      </c>
      <c r="AF38" s="3"/>
      <c r="AG38" s="3"/>
      <c r="AH38" s="3"/>
      <c r="AI38" s="3"/>
      <c r="AJ38" s="3"/>
      <c r="AK38" s="3"/>
      <c r="AL38" s="3"/>
      <c r="AM38" s="3"/>
      <c r="AN38" s="3"/>
      <c r="AO38" s="3"/>
      <c r="AP38" s="3"/>
      <c r="AQ38" s="3"/>
      <c r="AR38" s="3"/>
      <c r="AS38" s="3"/>
    </row>
    <row r="39" spans="1:45" ht="51" hidden="1" customHeight="1" x14ac:dyDescent="0.3">
      <c r="A39" s="9" t="s">
        <v>0</v>
      </c>
      <c r="B39" s="9" t="e">
        <f>VLOOKUP(#REF!,[1]Dpto!$G$2:$I$1125,2,FALSE)</f>
        <v>#REF!</v>
      </c>
      <c r="C39" s="9" t="str">
        <f>VLOOKUP(Y39,[1]Proyectos!$B$2:$D$3,3,FALSE)</f>
        <v>CONSER</v>
      </c>
      <c r="D39" s="9" t="e">
        <f>VLOOKUP(#REF!,[1]Proyectos!$D$6:$E$9,2,FALSE)</f>
        <v>#REF!</v>
      </c>
      <c r="E39" s="9" t="e">
        <f>VLOOKUP(#REF!,[1]Proyectos!$B$12:$C$22,2,FALSE)</f>
        <v>#REF!</v>
      </c>
      <c r="F39" s="9" t="e">
        <f>VLOOKUP(AD39,[1]Indi!$B$9:$C$36,2,FALSE)</f>
        <v>#N/A</v>
      </c>
      <c r="G39" s="9" t="str">
        <f>+IFERROR(IF(D39="MISIONAL",VLOOKUP(#REF!,[1]Actividades!$B$12:$C$25,2,FALSE),IF(D39="TASAS",VLOOKUP(#REF!,[1]Actividades!$B$26:$C$34,2,FALSE),IF(D39="MIPG",VLOOKUP(#REF!,[1]Actividades!$B$35:$C$41,2,FALSE),IF(D39="INFRA",VLOOKUP(#REF!,[1]Actividades!$B$42:$C$44,2,FALSE),"")))),"")</f>
        <v/>
      </c>
      <c r="H39" s="3"/>
      <c r="I39" s="7" t="s">
        <v>504</v>
      </c>
      <c r="J39" s="10" t="s">
        <v>663</v>
      </c>
      <c r="K39" s="145" t="s">
        <v>125</v>
      </c>
      <c r="L39" s="7" t="s">
        <v>146</v>
      </c>
      <c r="M39" s="7" t="str">
        <f t="shared" si="1"/>
        <v>DIRECCIÓN TERRITORIAL ANDES NORORIENTALES</v>
      </c>
      <c r="N39" s="145" t="s">
        <v>103</v>
      </c>
      <c r="O39" s="7" t="s">
        <v>466</v>
      </c>
      <c r="P39" s="7" t="s">
        <v>7</v>
      </c>
      <c r="Q39" s="7" t="s">
        <v>6</v>
      </c>
      <c r="R39" s="146">
        <v>136433000</v>
      </c>
      <c r="S39" s="35"/>
      <c r="T39" s="8"/>
      <c r="U39" s="8"/>
      <c r="V39" s="8"/>
      <c r="W39" s="35">
        <f t="shared" si="2"/>
        <v>136433000</v>
      </c>
      <c r="X39" s="35">
        <f t="shared" si="3"/>
        <v>136433000</v>
      </c>
      <c r="Y39" s="26" t="s">
        <v>465</v>
      </c>
      <c r="Z39" s="10" t="s">
        <v>19</v>
      </c>
      <c r="AA39" s="147">
        <v>202300000000060</v>
      </c>
      <c r="AB39" s="147" t="s">
        <v>30</v>
      </c>
      <c r="AC39" s="10" t="str">
        <f t="shared" si="0"/>
        <v>3202008</v>
      </c>
      <c r="AD39" s="10"/>
      <c r="AE39" s="147" t="s">
        <v>492</v>
      </c>
      <c r="AF39" s="3"/>
      <c r="AG39" s="3"/>
      <c r="AH39" s="3"/>
      <c r="AI39" s="3"/>
      <c r="AJ39" s="3"/>
      <c r="AK39" s="3"/>
      <c r="AL39" s="3"/>
      <c r="AM39" s="3"/>
      <c r="AN39" s="3"/>
      <c r="AO39" s="3"/>
      <c r="AP39" s="3"/>
      <c r="AQ39" s="3"/>
      <c r="AR39" s="3"/>
      <c r="AS39" s="3"/>
    </row>
    <row r="40" spans="1:45" ht="51" hidden="1" customHeight="1" x14ac:dyDescent="0.3">
      <c r="A40" s="9" t="s">
        <v>0</v>
      </c>
      <c r="B40" s="9" t="e">
        <f>VLOOKUP(#REF!,[1]Dpto!$G$2:$I$1125,2,FALSE)</f>
        <v>#REF!</v>
      </c>
      <c r="C40" s="9" t="str">
        <f>VLOOKUP(Y40,[1]Proyectos!$B$2:$D$3,3,FALSE)</f>
        <v>CONSER</v>
      </c>
      <c r="D40" s="9" t="e">
        <f>VLOOKUP(#REF!,[1]Proyectos!$D$6:$E$9,2,FALSE)</f>
        <v>#REF!</v>
      </c>
      <c r="E40" s="9" t="e">
        <f>VLOOKUP(#REF!,[1]Proyectos!$B$12:$C$22,2,FALSE)</f>
        <v>#REF!</v>
      </c>
      <c r="F40" s="9" t="e">
        <f>VLOOKUP(AD40,[1]Indi!$B$9:$C$36,2,FALSE)</f>
        <v>#N/A</v>
      </c>
      <c r="G40" s="9" t="str">
        <f>+IFERROR(IF(D40="MISIONAL",VLOOKUP(#REF!,[1]Actividades!$B$12:$C$25,2,FALSE),IF(D40="TASAS",VLOOKUP(#REF!,[1]Actividades!$B$26:$C$34,2,FALSE),IF(D40="MIPG",VLOOKUP(#REF!,[1]Actividades!$B$35:$C$41,2,FALSE),IF(D40="INFRA",VLOOKUP(#REF!,[1]Actividades!$B$42:$C$44,2,FALSE),"")))),"")</f>
        <v/>
      </c>
      <c r="H40" s="3"/>
      <c r="I40" s="7" t="s">
        <v>505</v>
      </c>
      <c r="J40" s="10" t="s">
        <v>663</v>
      </c>
      <c r="K40" s="7" t="s">
        <v>125</v>
      </c>
      <c r="L40" s="7" t="s">
        <v>146</v>
      </c>
      <c r="M40" s="7" t="str">
        <f t="shared" si="1"/>
        <v>DIRECCIÓN TERRITORIAL ANDES NORORIENTALES</v>
      </c>
      <c r="N40" s="145" t="s">
        <v>103</v>
      </c>
      <c r="O40" s="7" t="s">
        <v>466</v>
      </c>
      <c r="P40" s="7" t="s">
        <v>7</v>
      </c>
      <c r="Q40" s="7" t="s">
        <v>6</v>
      </c>
      <c r="R40" s="146">
        <v>221850000</v>
      </c>
      <c r="S40" s="35"/>
      <c r="T40" s="8"/>
      <c r="U40" s="8"/>
      <c r="V40" s="8"/>
      <c r="W40" s="35">
        <f t="shared" si="2"/>
        <v>221850000</v>
      </c>
      <c r="X40" s="35">
        <f t="shared" si="3"/>
        <v>221850000</v>
      </c>
      <c r="Y40" s="26" t="s">
        <v>465</v>
      </c>
      <c r="Z40" s="10" t="s">
        <v>19</v>
      </c>
      <c r="AA40" s="147">
        <v>202300000000060</v>
      </c>
      <c r="AB40" s="147" t="s">
        <v>493</v>
      </c>
      <c r="AC40" s="10" t="str">
        <f t="shared" si="0"/>
        <v>3202032</v>
      </c>
      <c r="AD40" s="10"/>
      <c r="AE40" s="147" t="s">
        <v>128</v>
      </c>
      <c r="AF40" s="3"/>
      <c r="AG40" s="3"/>
      <c r="AH40" s="3"/>
      <c r="AI40" s="3"/>
      <c r="AJ40" s="3"/>
      <c r="AK40" s="3"/>
      <c r="AL40" s="3"/>
      <c r="AM40" s="3"/>
      <c r="AN40" s="3"/>
      <c r="AO40" s="3"/>
      <c r="AP40" s="3"/>
      <c r="AQ40" s="3"/>
      <c r="AR40" s="3"/>
      <c r="AS40" s="3"/>
    </row>
    <row r="41" spans="1:45" ht="51" hidden="1" customHeight="1" x14ac:dyDescent="0.3">
      <c r="A41" s="9" t="s">
        <v>0</v>
      </c>
      <c r="B41" s="9" t="e">
        <f>VLOOKUP(#REF!,[1]Dpto!$G$2:$I$1125,2,FALSE)</f>
        <v>#REF!</v>
      </c>
      <c r="C41" s="9" t="str">
        <f>VLOOKUP(Y41,[1]Proyectos!$B$2:$D$3,3,FALSE)</f>
        <v>CONSER</v>
      </c>
      <c r="D41" s="9" t="e">
        <f>VLOOKUP(#REF!,[1]Proyectos!$D$6:$E$9,2,FALSE)</f>
        <v>#REF!</v>
      </c>
      <c r="E41" s="9" t="e">
        <f>VLOOKUP(#REF!,[1]Proyectos!$B$12:$C$22,2,FALSE)</f>
        <v>#REF!</v>
      </c>
      <c r="F41" s="9" t="e">
        <f>VLOOKUP(#REF!,[1]Indi!$B$9:$C$36,2,FALSE)</f>
        <v>#REF!</v>
      </c>
      <c r="G41" s="9" t="str">
        <f>+IFERROR(IF(D41="MISIONAL",VLOOKUP(#REF!,[1]Actividades!$B$12:$C$25,2,FALSE),IF(D41="TASAS",VLOOKUP(#REF!,[1]Actividades!$B$26:$C$34,2,FALSE),IF(D41="MIPG",VLOOKUP(#REF!,[1]Actividades!$B$35:$C$41,2,FALSE),IF(D41="INFRA",VLOOKUP(#REF!,[1]Actividades!$B$42:$C$44,2,FALSE),"")))),"")</f>
        <v/>
      </c>
      <c r="H41" s="3"/>
      <c r="I41" s="7" t="s">
        <v>506</v>
      </c>
      <c r="J41" s="10" t="s">
        <v>663</v>
      </c>
      <c r="K41" s="7" t="s">
        <v>125</v>
      </c>
      <c r="L41" s="7" t="s">
        <v>146</v>
      </c>
      <c r="M41" s="7" t="str">
        <f t="shared" si="1"/>
        <v>DIRECCIÓN TERRITORIAL ANDES NORORIENTALES</v>
      </c>
      <c r="N41" s="145" t="s">
        <v>103</v>
      </c>
      <c r="O41" s="7" t="s">
        <v>466</v>
      </c>
      <c r="P41" s="7" t="s">
        <v>7</v>
      </c>
      <c r="Q41" s="7" t="s">
        <v>6</v>
      </c>
      <c r="R41" s="146">
        <v>121088000</v>
      </c>
      <c r="S41" s="35"/>
      <c r="T41" s="8"/>
      <c r="U41" s="8"/>
      <c r="V41" s="8"/>
      <c r="W41" s="35">
        <f t="shared" si="2"/>
        <v>121088000</v>
      </c>
      <c r="X41" s="35">
        <f t="shared" si="3"/>
        <v>121088000</v>
      </c>
      <c r="Y41" s="26" t="s">
        <v>465</v>
      </c>
      <c r="Z41" s="10" t="s">
        <v>19</v>
      </c>
      <c r="AA41" s="147">
        <v>202300000000060</v>
      </c>
      <c r="AB41" s="147" t="s">
        <v>493</v>
      </c>
      <c r="AC41" s="10" t="str">
        <f t="shared" si="0"/>
        <v>3202032</v>
      </c>
      <c r="AD41" s="10"/>
      <c r="AE41" s="147" t="s">
        <v>127</v>
      </c>
      <c r="AF41" s="3"/>
      <c r="AG41" s="3"/>
      <c r="AH41" s="3"/>
      <c r="AI41" s="3"/>
      <c r="AJ41" s="3"/>
      <c r="AK41" s="3"/>
      <c r="AL41" s="3"/>
      <c r="AM41" s="3"/>
      <c r="AN41" s="3"/>
      <c r="AO41" s="3"/>
      <c r="AP41" s="3"/>
      <c r="AQ41" s="3"/>
      <c r="AR41" s="3"/>
      <c r="AS41" s="3"/>
    </row>
    <row r="42" spans="1:45" ht="51" hidden="1" customHeight="1" x14ac:dyDescent="0.3">
      <c r="A42" s="9" t="s">
        <v>0</v>
      </c>
      <c r="B42" s="9" t="e">
        <f>VLOOKUP(#REF!,[1]Dpto!$G$2:$I$1125,2,FALSE)</f>
        <v>#REF!</v>
      </c>
      <c r="C42" s="9" t="str">
        <f>VLOOKUP(Y42,[1]Proyectos!$B$2:$D$3,3,FALSE)</f>
        <v>CONSER</v>
      </c>
      <c r="D42" s="9" t="e">
        <f>VLOOKUP(#REF!,[1]Proyectos!$D$6:$E$9,2,FALSE)</f>
        <v>#REF!</v>
      </c>
      <c r="E42" s="9" t="e">
        <f>VLOOKUP(#REF!,[1]Proyectos!$B$12:$C$22,2,FALSE)</f>
        <v>#REF!</v>
      </c>
      <c r="F42" s="9" t="e">
        <f>VLOOKUP(AD42,[1]Indi!$B$9:$C$36,2,FALSE)</f>
        <v>#N/A</v>
      </c>
      <c r="G42" s="9" t="str">
        <f>+IFERROR(IF(D42="MISIONAL",VLOOKUP(#REF!,[1]Actividades!$B$12:$C$25,2,FALSE),IF(D42="TASAS",VLOOKUP(#REF!,[1]Actividades!$B$26:$C$34,2,FALSE),IF(D42="MIPG",VLOOKUP(#REF!,[1]Actividades!$B$35:$C$41,2,FALSE),IF(D42="INFRA",VLOOKUP(#REF!,[1]Actividades!$B$42:$C$44,2,FALSE),"")))),"")</f>
        <v/>
      </c>
      <c r="H42" s="3"/>
      <c r="I42" s="7" t="s">
        <v>507</v>
      </c>
      <c r="J42" s="10" t="s">
        <v>663</v>
      </c>
      <c r="K42" s="7" t="s">
        <v>125</v>
      </c>
      <c r="L42" s="7" t="s">
        <v>146</v>
      </c>
      <c r="M42" s="7" t="str">
        <f t="shared" si="1"/>
        <v>DIRECCIÓN TERRITORIAL ANDES NORORIENTALES</v>
      </c>
      <c r="N42" s="145" t="s">
        <v>8</v>
      </c>
      <c r="O42" s="7" t="s">
        <v>467</v>
      </c>
      <c r="P42" s="7" t="s">
        <v>7</v>
      </c>
      <c r="Q42" s="7" t="s">
        <v>6</v>
      </c>
      <c r="R42" s="146">
        <v>84249000</v>
      </c>
      <c r="S42" s="35"/>
      <c r="T42" s="8"/>
      <c r="U42" s="8"/>
      <c r="V42" s="8"/>
      <c r="W42" s="35">
        <f t="shared" si="2"/>
        <v>84249000</v>
      </c>
      <c r="X42" s="35">
        <f t="shared" si="3"/>
        <v>84249000</v>
      </c>
      <c r="Y42" s="26" t="s">
        <v>465</v>
      </c>
      <c r="Z42" s="10" t="s">
        <v>19</v>
      </c>
      <c r="AA42" s="147">
        <v>202300000000060</v>
      </c>
      <c r="AB42" s="147" t="s">
        <v>462</v>
      </c>
      <c r="AC42" s="10" t="str">
        <f t="shared" si="0"/>
        <v>3202053</v>
      </c>
      <c r="AD42" s="10"/>
      <c r="AE42" s="147" t="s">
        <v>136</v>
      </c>
      <c r="AF42" s="3"/>
      <c r="AG42" s="3"/>
      <c r="AH42" s="3"/>
      <c r="AI42" s="3"/>
      <c r="AJ42" s="3"/>
      <c r="AK42" s="3"/>
      <c r="AL42" s="3"/>
      <c r="AM42" s="3"/>
      <c r="AN42" s="3"/>
      <c r="AO42" s="3"/>
      <c r="AP42" s="3"/>
      <c r="AQ42" s="3"/>
      <c r="AR42" s="3"/>
      <c r="AS42" s="3"/>
    </row>
    <row r="43" spans="1:45" ht="51" hidden="1" customHeight="1" x14ac:dyDescent="0.3">
      <c r="A43" s="9" t="s">
        <v>0</v>
      </c>
      <c r="B43" s="9" t="e">
        <f>VLOOKUP(#REF!,[1]Dpto!$G$2:$I$1125,2,FALSE)</f>
        <v>#REF!</v>
      </c>
      <c r="C43" s="9" t="str">
        <f>VLOOKUP(Y43,[1]Proyectos!$B$2:$D$3,3,FALSE)</f>
        <v>CONSER</v>
      </c>
      <c r="D43" s="9" t="e">
        <f>VLOOKUP(#REF!,[1]Proyectos!$D$6:$E$9,2,FALSE)</f>
        <v>#REF!</v>
      </c>
      <c r="E43" s="9" t="e">
        <f>VLOOKUP(#REF!,[1]Proyectos!$B$12:$C$22,2,FALSE)</f>
        <v>#REF!</v>
      </c>
      <c r="F43" s="9" t="e">
        <f>VLOOKUP(AD43,[1]Indi!$B$9:$C$36,2,FALSE)</f>
        <v>#N/A</v>
      </c>
      <c r="G43" s="9" t="str">
        <f>+IFERROR(IF(D43="MISIONAL",VLOOKUP(#REF!,[1]Actividades!$B$12:$C$25,2,FALSE),IF(D43="TASAS",VLOOKUP(#REF!,[1]Actividades!$B$26:$C$34,2,FALSE),IF(D43="MIPG",VLOOKUP(#REF!,[1]Actividades!$B$35:$C$41,2,FALSE),IF(D43="INFRA",VLOOKUP(#REF!,[1]Actividades!$B$42:$C$44,2,FALSE),"")))),"")</f>
        <v/>
      </c>
      <c r="H43" s="3"/>
      <c r="I43" s="7" t="s">
        <v>508</v>
      </c>
      <c r="J43" s="10" t="s">
        <v>663</v>
      </c>
      <c r="K43" s="7" t="s">
        <v>125</v>
      </c>
      <c r="L43" s="7" t="s">
        <v>146</v>
      </c>
      <c r="M43" s="7" t="str">
        <f t="shared" si="1"/>
        <v>DIRECCIÓN TERRITORIAL ANDES NORORIENTALES</v>
      </c>
      <c r="N43" s="145" t="s">
        <v>8</v>
      </c>
      <c r="O43" s="7" t="s">
        <v>467</v>
      </c>
      <c r="P43" s="7" t="s">
        <v>7</v>
      </c>
      <c r="Q43" s="7" t="s">
        <v>6</v>
      </c>
      <c r="R43" s="146">
        <v>71929000</v>
      </c>
      <c r="S43" s="35"/>
      <c r="T43" s="8"/>
      <c r="U43" s="8"/>
      <c r="V43" s="8"/>
      <c r="W43" s="35">
        <f t="shared" si="2"/>
        <v>71929000</v>
      </c>
      <c r="X43" s="35">
        <f t="shared" si="3"/>
        <v>71929000</v>
      </c>
      <c r="Y43" s="26" t="s">
        <v>465</v>
      </c>
      <c r="Z43" s="10" t="s">
        <v>19</v>
      </c>
      <c r="AA43" s="147">
        <v>202300000000060</v>
      </c>
      <c r="AB43" s="147" t="s">
        <v>496</v>
      </c>
      <c r="AC43" s="10" t="str">
        <f t="shared" si="0"/>
        <v>3202056</v>
      </c>
      <c r="AD43" s="10"/>
      <c r="AE43" s="147" t="s">
        <v>129</v>
      </c>
      <c r="AF43" s="3"/>
      <c r="AG43" s="3"/>
      <c r="AH43" s="3"/>
      <c r="AI43" s="3"/>
      <c r="AJ43" s="3"/>
      <c r="AK43" s="3"/>
      <c r="AL43" s="3"/>
      <c r="AM43" s="3"/>
      <c r="AN43" s="3"/>
      <c r="AO43" s="3"/>
      <c r="AP43" s="3"/>
      <c r="AQ43" s="3"/>
      <c r="AR43" s="3"/>
      <c r="AS43" s="3"/>
    </row>
    <row r="44" spans="1:45" ht="51" hidden="1" customHeight="1" x14ac:dyDescent="0.3">
      <c r="A44" s="9" t="s">
        <v>0</v>
      </c>
      <c r="B44" s="9" t="e">
        <f>VLOOKUP(#REF!,[1]Dpto!$G$2:$I$1125,2,FALSE)</f>
        <v>#REF!</v>
      </c>
      <c r="C44" s="9" t="str">
        <f>VLOOKUP(Y44,[1]Proyectos!$B$2:$D$3,3,FALSE)</f>
        <v>CONSER</v>
      </c>
      <c r="D44" s="9" t="e">
        <f>VLOOKUP(#REF!,[1]Proyectos!$D$6:$E$9,2,FALSE)</f>
        <v>#REF!</v>
      </c>
      <c r="E44" s="9" t="e">
        <f>VLOOKUP(#REF!,[1]Proyectos!$B$12:$C$22,2,FALSE)</f>
        <v>#REF!</v>
      </c>
      <c r="F44" s="9" t="e">
        <f>VLOOKUP(AD44,[1]Indi!$B$9:$C$36,2,FALSE)</f>
        <v>#N/A</v>
      </c>
      <c r="G44" s="9" t="str">
        <f>+IFERROR(IF(D44="MISIONAL",VLOOKUP(#REF!,[1]Actividades!$B$12:$C$25,2,FALSE),IF(D44="TASAS",VLOOKUP(#REF!,[1]Actividades!$B$26:$C$34,2,FALSE),IF(D44="MIPG",VLOOKUP(#REF!,[1]Actividades!$B$35:$C$41,2,FALSE),IF(D44="INFRA",VLOOKUP(#REF!,[1]Actividades!$B$42:$C$44,2,FALSE),"")))),"")</f>
        <v/>
      </c>
      <c r="H44" s="3"/>
      <c r="I44" s="7" t="s">
        <v>509</v>
      </c>
      <c r="J44" s="10" t="s">
        <v>663</v>
      </c>
      <c r="K44" s="7" t="s">
        <v>125</v>
      </c>
      <c r="L44" s="7" t="s">
        <v>146</v>
      </c>
      <c r="M44" s="7" t="str">
        <f t="shared" si="1"/>
        <v>DIRECCIÓN TERRITORIAL ANDES NORORIENTALES</v>
      </c>
      <c r="N44" s="145" t="s">
        <v>103</v>
      </c>
      <c r="O44" s="7" t="s">
        <v>466</v>
      </c>
      <c r="P44" s="7" t="s">
        <v>7</v>
      </c>
      <c r="Q44" s="7" t="s">
        <v>6</v>
      </c>
      <c r="R44" s="146">
        <v>71940000</v>
      </c>
      <c r="S44" s="35"/>
      <c r="T44" s="8"/>
      <c r="U44" s="8"/>
      <c r="V44" s="8"/>
      <c r="W44" s="35">
        <f t="shared" si="2"/>
        <v>71940000</v>
      </c>
      <c r="X44" s="35">
        <f t="shared" si="3"/>
        <v>71940000</v>
      </c>
      <c r="Y44" s="26" t="s">
        <v>465</v>
      </c>
      <c r="Z44" s="10" t="s">
        <v>19</v>
      </c>
      <c r="AA44" s="147">
        <v>202300000000060</v>
      </c>
      <c r="AB44" s="147" t="s">
        <v>24</v>
      </c>
      <c r="AC44" s="10" t="str">
        <f t="shared" si="0"/>
        <v>3202060</v>
      </c>
      <c r="AD44" s="10"/>
      <c r="AE44" s="147" t="s">
        <v>126</v>
      </c>
      <c r="AF44" s="3"/>
      <c r="AG44" s="3"/>
      <c r="AH44" s="3"/>
      <c r="AI44" s="3"/>
      <c r="AJ44" s="3"/>
      <c r="AK44" s="3"/>
      <c r="AL44" s="3"/>
      <c r="AM44" s="3"/>
      <c r="AN44" s="3"/>
      <c r="AO44" s="3"/>
      <c r="AP44" s="3"/>
      <c r="AQ44" s="3"/>
      <c r="AR44" s="3"/>
      <c r="AS44" s="3"/>
    </row>
    <row r="45" spans="1:45" ht="51" hidden="1" customHeight="1" x14ac:dyDescent="0.3">
      <c r="A45" s="9"/>
      <c r="B45" s="9"/>
      <c r="C45" s="9"/>
      <c r="D45" s="9"/>
      <c r="E45" s="9"/>
      <c r="F45" s="9"/>
      <c r="G45" s="9"/>
      <c r="H45" s="3"/>
      <c r="I45" s="7" t="s">
        <v>510</v>
      </c>
      <c r="J45" s="10" t="s">
        <v>663</v>
      </c>
      <c r="K45" s="7" t="s">
        <v>125</v>
      </c>
      <c r="L45" s="7" t="s">
        <v>146</v>
      </c>
      <c r="M45" s="7" t="str">
        <f t="shared" si="1"/>
        <v>DIRECCIÓN TERRITORIAL ANDES NORORIENTALES</v>
      </c>
      <c r="N45" s="145" t="s">
        <v>13</v>
      </c>
      <c r="O45" s="7" t="s">
        <v>467</v>
      </c>
      <c r="P45" s="7" t="s">
        <v>7</v>
      </c>
      <c r="Q45" s="7" t="s">
        <v>6</v>
      </c>
      <c r="R45" s="146">
        <v>80000000</v>
      </c>
      <c r="S45" s="35"/>
      <c r="T45" s="8"/>
      <c r="U45" s="8"/>
      <c r="V45" s="8"/>
      <c r="W45" s="35">
        <f t="shared" si="2"/>
        <v>80000000</v>
      </c>
      <c r="X45" s="35">
        <f t="shared" si="3"/>
        <v>80000000</v>
      </c>
      <c r="Y45" s="26" t="s">
        <v>1483</v>
      </c>
      <c r="Z45" s="10" t="s">
        <v>4</v>
      </c>
      <c r="AA45" s="147">
        <v>2019011000081</v>
      </c>
      <c r="AB45" s="147" t="s">
        <v>3</v>
      </c>
      <c r="AC45" s="10" t="str">
        <f t="shared" si="0"/>
        <v>3299016</v>
      </c>
      <c r="AD45" s="10"/>
      <c r="AE45" s="147" t="s">
        <v>244</v>
      </c>
      <c r="AF45" s="3"/>
      <c r="AG45" s="3"/>
      <c r="AH45" s="3"/>
      <c r="AI45" s="3"/>
      <c r="AJ45" s="3"/>
      <c r="AK45" s="3"/>
      <c r="AL45" s="3"/>
      <c r="AM45" s="3"/>
      <c r="AN45" s="3"/>
      <c r="AO45" s="3"/>
      <c r="AP45" s="3"/>
      <c r="AQ45" s="3"/>
      <c r="AR45" s="3"/>
      <c r="AS45" s="3"/>
    </row>
    <row r="46" spans="1:45" ht="51" hidden="1" customHeight="1" x14ac:dyDescent="0.3">
      <c r="A46" s="9" t="s">
        <v>0</v>
      </c>
      <c r="B46" s="9" t="e">
        <f>VLOOKUP(#REF!,[1]Dpto!$G$2:$I$1125,2,FALSE)</f>
        <v>#REF!</v>
      </c>
      <c r="C46" s="9" t="str">
        <f>VLOOKUP(Y46,[1]Proyectos!$B$2:$D$3,3,FALSE)</f>
        <v>FORTA</v>
      </c>
      <c r="D46" s="9" t="e">
        <f>VLOOKUP(#REF!,[1]Proyectos!$D$6:$E$9,2,FALSE)</f>
        <v>#REF!</v>
      </c>
      <c r="E46" s="9" t="e">
        <f>VLOOKUP(#REF!,[1]Proyectos!$B$12:$C$22,2,FALSE)</f>
        <v>#REF!</v>
      </c>
      <c r="F46" s="9" t="e">
        <f>VLOOKUP(#REF!,[1]Indi!$B$9:$C$36,2,FALSE)</f>
        <v>#REF!</v>
      </c>
      <c r="G46" s="9" t="str">
        <f>+IFERROR(IF(D46="MISIONAL",VLOOKUP(AD46,[1]Actividades!$B$12:$C$25,2,FALSE),IF(D46="TASAS",VLOOKUP(AD46,[1]Actividades!$B$26:$C$34,2,FALSE),IF(D46="MIPG",VLOOKUP(AD46,[1]Actividades!$B$35:$C$41,2,FALSE),IF(D46="INFRA",VLOOKUP(AD46,[1]Actividades!$B$42:$C$44,2,FALSE),"")))),"")</f>
        <v/>
      </c>
      <c r="H46" s="3"/>
      <c r="I46" s="7" t="s">
        <v>511</v>
      </c>
      <c r="J46" s="10" t="s">
        <v>663</v>
      </c>
      <c r="K46" s="7" t="s">
        <v>125</v>
      </c>
      <c r="L46" s="7" t="s">
        <v>146</v>
      </c>
      <c r="M46" s="7" t="str">
        <f t="shared" si="1"/>
        <v>DIRECCIÓN TERRITORIAL ANDES NORORIENTALES</v>
      </c>
      <c r="N46" s="145" t="s">
        <v>8</v>
      </c>
      <c r="O46" s="7" t="s">
        <v>467</v>
      </c>
      <c r="P46" s="7" t="s">
        <v>7</v>
      </c>
      <c r="Q46" s="7" t="s">
        <v>6</v>
      </c>
      <c r="R46" s="146">
        <v>17000000</v>
      </c>
      <c r="S46" s="35"/>
      <c r="T46" s="8"/>
      <c r="U46" s="8"/>
      <c r="V46" s="8"/>
      <c r="W46" s="35">
        <f t="shared" si="2"/>
        <v>17000000</v>
      </c>
      <c r="X46" s="35">
        <f t="shared" si="3"/>
        <v>17000000</v>
      </c>
      <c r="Y46" s="26" t="s">
        <v>1483</v>
      </c>
      <c r="Z46" s="10" t="s">
        <v>4</v>
      </c>
      <c r="AA46" s="147">
        <v>2019011000081</v>
      </c>
      <c r="AB46" s="147" t="s">
        <v>3</v>
      </c>
      <c r="AC46" s="10" t="str">
        <f t="shared" si="0"/>
        <v>3299016</v>
      </c>
      <c r="AD46" s="10"/>
      <c r="AE46" s="147" t="s">
        <v>244</v>
      </c>
      <c r="AF46" s="3"/>
      <c r="AG46" s="3"/>
      <c r="AH46" s="3"/>
      <c r="AI46" s="3"/>
      <c r="AJ46" s="3"/>
      <c r="AK46" s="3"/>
      <c r="AL46" s="3"/>
      <c r="AM46" s="3"/>
      <c r="AN46" s="3"/>
      <c r="AO46" s="3"/>
      <c r="AP46" s="3"/>
      <c r="AQ46" s="3"/>
      <c r="AR46" s="3"/>
      <c r="AS46" s="3"/>
    </row>
    <row r="47" spans="1:45" ht="51" hidden="1" customHeight="1" x14ac:dyDescent="0.3">
      <c r="A47" s="9" t="s">
        <v>0</v>
      </c>
      <c r="B47" s="9" t="e">
        <f>VLOOKUP(#REF!,[1]Dpto!$G$2:$I$1125,2,FALSE)</f>
        <v>#REF!</v>
      </c>
      <c r="C47" s="9" t="str">
        <f>VLOOKUP(Y47,[1]Proyectos!$B$2:$D$3,3,FALSE)</f>
        <v>FORTA</v>
      </c>
      <c r="D47" s="9" t="e">
        <f>VLOOKUP(#REF!,[1]Proyectos!$D$6:$E$9,2,FALSE)</f>
        <v>#REF!</v>
      </c>
      <c r="E47" s="9" t="e">
        <f>VLOOKUP(#REF!,[1]Proyectos!$B$12:$C$22,2,FALSE)</f>
        <v>#REF!</v>
      </c>
      <c r="F47" s="9" t="e">
        <f>VLOOKUP(#REF!,[1]Indi!$B$9:$C$36,2,FALSE)</f>
        <v>#REF!</v>
      </c>
      <c r="G47" s="9" t="str">
        <f>+IFERROR(IF(D47="MISIONAL",VLOOKUP(AD47,[1]Actividades!$B$12:$C$25,2,FALSE),IF(D47="TASAS",VLOOKUP(AD47,[1]Actividades!$B$26:$C$34,2,FALSE),IF(D47="MIPG",VLOOKUP(AD47,[1]Actividades!$B$35:$C$41,2,FALSE),IF(D47="INFRA",VLOOKUP(AD47,[1]Actividades!$B$42:$C$44,2,FALSE),"")))),"")</f>
        <v/>
      </c>
      <c r="H47" s="3"/>
      <c r="I47" s="7" t="s">
        <v>512</v>
      </c>
      <c r="J47" s="10" t="s">
        <v>663</v>
      </c>
      <c r="K47" s="145" t="s">
        <v>125</v>
      </c>
      <c r="L47" s="7" t="s">
        <v>146</v>
      </c>
      <c r="M47" s="7" t="str">
        <f t="shared" si="1"/>
        <v>DIRECCIÓN TERRITORIAL ANDES NORORIENTALES</v>
      </c>
      <c r="N47" s="145" t="s">
        <v>103</v>
      </c>
      <c r="O47" s="7" t="s">
        <v>466</v>
      </c>
      <c r="P47" s="145" t="s">
        <v>7</v>
      </c>
      <c r="Q47" s="145" t="s">
        <v>6</v>
      </c>
      <c r="R47" s="146">
        <v>50000000</v>
      </c>
      <c r="S47" s="35"/>
      <c r="T47" s="8"/>
      <c r="U47" s="8"/>
      <c r="V47" s="8"/>
      <c r="W47" s="35">
        <f t="shared" si="2"/>
        <v>50000000</v>
      </c>
      <c r="X47" s="35">
        <f t="shared" si="3"/>
        <v>50000000</v>
      </c>
      <c r="Y47" s="26" t="s">
        <v>1483</v>
      </c>
      <c r="Z47" s="10" t="s">
        <v>81</v>
      </c>
      <c r="AA47" s="147">
        <v>2019011000081</v>
      </c>
      <c r="AB47" s="147" t="s">
        <v>79</v>
      </c>
      <c r="AC47" s="10" t="str">
        <f t="shared" si="0"/>
        <v>3299060</v>
      </c>
      <c r="AD47" s="10"/>
      <c r="AE47" s="147" t="s">
        <v>251</v>
      </c>
      <c r="AF47" s="3"/>
      <c r="AG47" s="3"/>
      <c r="AH47" s="3"/>
      <c r="AI47" s="3"/>
      <c r="AJ47" s="3"/>
      <c r="AK47" s="3"/>
      <c r="AL47" s="3"/>
      <c r="AM47" s="3"/>
      <c r="AN47" s="3"/>
      <c r="AO47" s="3"/>
      <c r="AP47" s="3"/>
      <c r="AQ47" s="3"/>
      <c r="AR47" s="3"/>
      <c r="AS47" s="3"/>
    </row>
    <row r="48" spans="1:45" ht="51" hidden="1" customHeight="1" x14ac:dyDescent="0.3">
      <c r="A48" s="9"/>
      <c r="B48" s="9"/>
      <c r="C48" s="9"/>
      <c r="D48" s="9"/>
      <c r="E48" s="9"/>
      <c r="F48" s="9"/>
      <c r="G48" s="9"/>
      <c r="H48" s="3"/>
      <c r="I48" s="7" t="s">
        <v>513</v>
      </c>
      <c r="J48" s="10" t="s">
        <v>663</v>
      </c>
      <c r="K48" s="145" t="s">
        <v>125</v>
      </c>
      <c r="L48" s="7" t="s">
        <v>147</v>
      </c>
      <c r="M48" s="7" t="str">
        <f t="shared" si="1"/>
        <v>ANU LOS ESTORAQUES</v>
      </c>
      <c r="N48" s="145" t="s">
        <v>13</v>
      </c>
      <c r="O48" s="7" t="s">
        <v>467</v>
      </c>
      <c r="P48" s="145" t="s">
        <v>7</v>
      </c>
      <c r="Q48" s="145" t="s">
        <v>6</v>
      </c>
      <c r="R48" s="146">
        <v>56971092</v>
      </c>
      <c r="S48" s="35"/>
      <c r="T48" s="8"/>
      <c r="U48" s="8"/>
      <c r="V48" s="8"/>
      <c r="W48" s="35">
        <f t="shared" si="2"/>
        <v>56971092</v>
      </c>
      <c r="X48" s="35">
        <f t="shared" si="3"/>
        <v>56971092</v>
      </c>
      <c r="Y48" s="26" t="s">
        <v>465</v>
      </c>
      <c r="Z48" s="10" t="s">
        <v>19</v>
      </c>
      <c r="AA48" s="147">
        <v>202300000000060</v>
      </c>
      <c r="AB48" s="147" t="s">
        <v>30</v>
      </c>
      <c r="AC48" s="10" t="str">
        <f t="shared" si="0"/>
        <v>3202008</v>
      </c>
      <c r="AD48" s="10"/>
      <c r="AE48" s="147" t="s">
        <v>135</v>
      </c>
      <c r="AF48" s="3"/>
      <c r="AG48" s="3"/>
      <c r="AH48" s="3"/>
      <c r="AI48" s="3"/>
      <c r="AJ48" s="3"/>
      <c r="AK48" s="3"/>
      <c r="AL48" s="3"/>
      <c r="AM48" s="3"/>
      <c r="AN48" s="3"/>
      <c r="AO48" s="3"/>
      <c r="AP48" s="3"/>
      <c r="AQ48" s="3"/>
      <c r="AR48" s="3"/>
      <c r="AS48" s="3"/>
    </row>
    <row r="49" spans="1:45" ht="51" hidden="1" customHeight="1" x14ac:dyDescent="0.3">
      <c r="A49" s="9" t="s">
        <v>0</v>
      </c>
      <c r="B49" s="9" t="e">
        <f>VLOOKUP(#REF!,[1]Dpto!$G$2:$I$1125,2,FALSE)</f>
        <v>#REF!</v>
      </c>
      <c r="C49" s="9" t="str">
        <f>VLOOKUP(Y49,[1]Proyectos!$B$2:$D$3,3,FALSE)</f>
        <v>CONSER</v>
      </c>
      <c r="D49" s="9" t="e">
        <f>VLOOKUP(#REF!,[1]Proyectos!$D$6:$E$9,2,FALSE)</f>
        <v>#REF!</v>
      </c>
      <c r="E49" s="9" t="e">
        <f>VLOOKUP(#REF!,[1]Proyectos!$B$12:$C$22,2,FALSE)</f>
        <v>#REF!</v>
      </c>
      <c r="F49" s="9" t="e">
        <f>VLOOKUP(#REF!,[1]Indi!$B$9:$C$36,2,FALSE)</f>
        <v>#REF!</v>
      </c>
      <c r="G49" s="9" t="str">
        <f>+IFERROR(IF(D49="MISIONAL",VLOOKUP(AD49,[1]Actividades!$B$12:$C$25,2,FALSE),IF(D49="TASAS",VLOOKUP(AD49,[1]Actividades!$B$26:$C$34,2,FALSE),IF(D49="MIPG",VLOOKUP(AD49,[1]Actividades!$B$35:$C$41,2,FALSE),IF(D49="INFRA",VLOOKUP(AD49,[1]Actividades!$B$42:$C$44,2,FALSE),"")))),"")</f>
        <v/>
      </c>
      <c r="H49" s="3"/>
      <c r="I49" s="7" t="s">
        <v>514</v>
      </c>
      <c r="J49" s="10" t="s">
        <v>663</v>
      </c>
      <c r="K49" s="145" t="s">
        <v>125</v>
      </c>
      <c r="L49" s="7" t="s">
        <v>147</v>
      </c>
      <c r="M49" s="7" t="str">
        <f t="shared" si="1"/>
        <v>ANU LOS ESTORAQUES</v>
      </c>
      <c r="N49" s="145" t="s">
        <v>8</v>
      </c>
      <c r="O49" s="7" t="s">
        <v>467</v>
      </c>
      <c r="P49" s="145" t="s">
        <v>7</v>
      </c>
      <c r="Q49" s="145" t="s">
        <v>6</v>
      </c>
      <c r="R49" s="146">
        <v>13296000</v>
      </c>
      <c r="S49" s="35"/>
      <c r="T49" s="8"/>
      <c r="U49" s="8"/>
      <c r="V49" s="8"/>
      <c r="W49" s="35">
        <f t="shared" si="2"/>
        <v>13296000</v>
      </c>
      <c r="X49" s="35">
        <f t="shared" si="3"/>
        <v>13296000</v>
      </c>
      <c r="Y49" s="26" t="s">
        <v>465</v>
      </c>
      <c r="Z49" s="10" t="s">
        <v>19</v>
      </c>
      <c r="AA49" s="147">
        <v>202300000000060</v>
      </c>
      <c r="AB49" s="147" t="s">
        <v>30</v>
      </c>
      <c r="AC49" s="10" t="str">
        <f t="shared" si="0"/>
        <v>3202008</v>
      </c>
      <c r="AD49" s="10"/>
      <c r="AE49" s="147" t="s">
        <v>135</v>
      </c>
      <c r="AF49" s="3"/>
      <c r="AG49" s="3"/>
      <c r="AH49" s="3"/>
      <c r="AI49" s="3"/>
      <c r="AJ49" s="3"/>
      <c r="AK49" s="3"/>
      <c r="AL49" s="3"/>
      <c r="AM49" s="3"/>
      <c r="AN49" s="3"/>
      <c r="AO49" s="3"/>
      <c r="AP49" s="3"/>
      <c r="AQ49" s="3"/>
      <c r="AR49" s="3"/>
      <c r="AS49" s="3"/>
    </row>
    <row r="50" spans="1:45" ht="51" hidden="1" customHeight="1" x14ac:dyDescent="0.3">
      <c r="A50" s="9" t="s">
        <v>0</v>
      </c>
      <c r="B50" s="9" t="e">
        <f>VLOOKUP(#REF!,[1]Dpto!$G$2:$I$1125,2,FALSE)</f>
        <v>#REF!</v>
      </c>
      <c r="C50" s="9" t="str">
        <f>VLOOKUP(Y50,[1]Proyectos!$B$2:$D$3,3,FALSE)</f>
        <v>CONSER</v>
      </c>
      <c r="D50" s="9" t="e">
        <f>VLOOKUP(#REF!,[1]Proyectos!$D$6:$E$9,2,FALSE)</f>
        <v>#REF!</v>
      </c>
      <c r="E50" s="9" t="e">
        <f>VLOOKUP(#REF!,[1]Proyectos!$B$12:$C$22,2,FALSE)</f>
        <v>#REF!</v>
      </c>
      <c r="F50" s="9" t="e">
        <f>VLOOKUP(#REF!,[1]Indi!$B$9:$C$36,2,FALSE)</f>
        <v>#REF!</v>
      </c>
      <c r="G50" s="9" t="str">
        <f>+IFERROR(IF(D50="MISIONAL",VLOOKUP(AD50,[1]Actividades!$B$12:$C$25,2,FALSE),IF(D50="TASAS",VLOOKUP(AD50,[1]Actividades!$B$26:$C$34,2,FALSE),IF(D50="MIPG",VLOOKUP(AD50,[1]Actividades!$B$35:$C$41,2,FALSE),IF(D50="INFRA",VLOOKUP(AD50,[1]Actividades!$B$42:$C$44,2,FALSE),"")))),"")</f>
        <v/>
      </c>
      <c r="H50" s="3"/>
      <c r="I50" s="7" t="s">
        <v>515</v>
      </c>
      <c r="J50" s="10" t="s">
        <v>663</v>
      </c>
      <c r="K50" s="7" t="s">
        <v>125</v>
      </c>
      <c r="L50" s="7" t="s">
        <v>147</v>
      </c>
      <c r="M50" s="7" t="str">
        <f t="shared" si="1"/>
        <v>ANU LOS ESTORAQUES</v>
      </c>
      <c r="N50" s="145" t="s">
        <v>13</v>
      </c>
      <c r="O50" s="7" t="s">
        <v>467</v>
      </c>
      <c r="P50" s="7" t="s">
        <v>7</v>
      </c>
      <c r="Q50" s="7" t="s">
        <v>6</v>
      </c>
      <c r="R50" s="146">
        <v>40798500</v>
      </c>
      <c r="S50" s="35"/>
      <c r="T50" s="8"/>
      <c r="U50" s="8"/>
      <c r="V50" s="8"/>
      <c r="W50" s="35">
        <f t="shared" si="2"/>
        <v>40798500</v>
      </c>
      <c r="X50" s="35">
        <f t="shared" si="3"/>
        <v>40798500</v>
      </c>
      <c r="Y50" s="26" t="s">
        <v>465</v>
      </c>
      <c r="Z50" s="10" t="s">
        <v>19</v>
      </c>
      <c r="AA50" s="147">
        <v>202300000000060</v>
      </c>
      <c r="AB50" s="147" t="s">
        <v>30</v>
      </c>
      <c r="AC50" s="10" t="str">
        <f t="shared" si="0"/>
        <v>3202008</v>
      </c>
      <c r="AD50" s="10"/>
      <c r="AE50" s="147" t="s">
        <v>492</v>
      </c>
      <c r="AF50" s="3"/>
      <c r="AG50" s="3"/>
      <c r="AH50" s="3"/>
      <c r="AI50" s="3"/>
      <c r="AJ50" s="3"/>
      <c r="AK50" s="3"/>
      <c r="AL50" s="3"/>
      <c r="AM50" s="3"/>
      <c r="AN50" s="3"/>
      <c r="AO50" s="3"/>
      <c r="AP50" s="3"/>
      <c r="AQ50" s="3"/>
      <c r="AR50" s="3"/>
      <c r="AS50" s="3"/>
    </row>
    <row r="51" spans="1:45" ht="51" hidden="1" customHeight="1" x14ac:dyDescent="0.3">
      <c r="A51" s="9" t="s">
        <v>0</v>
      </c>
      <c r="B51" s="9" t="e">
        <f>VLOOKUP(#REF!,[1]Dpto!$G$2:$I$1125,2,FALSE)</f>
        <v>#REF!</v>
      </c>
      <c r="C51" s="9" t="str">
        <f>VLOOKUP(Y51,[1]Proyectos!$B$2:$D$3,3,FALSE)</f>
        <v>CONSER</v>
      </c>
      <c r="D51" s="9" t="e">
        <f>VLOOKUP(#REF!,[1]Proyectos!$D$6:$E$9,2,FALSE)</f>
        <v>#REF!</v>
      </c>
      <c r="E51" s="9" t="e">
        <f>VLOOKUP(#REF!,[1]Proyectos!$B$12:$C$22,2,FALSE)</f>
        <v>#REF!</v>
      </c>
      <c r="F51" s="9" t="e">
        <f>VLOOKUP(#REF!,[1]Indi!$B$9:$C$36,2,FALSE)</f>
        <v>#REF!</v>
      </c>
      <c r="G51" s="9" t="str">
        <f>+IFERROR(IF(D51="MISIONAL",VLOOKUP(AD51,[1]Actividades!$B$12:$C$25,2,FALSE),IF(D51="TASAS",VLOOKUP(AD51,[1]Actividades!$B$26:$C$34,2,FALSE),IF(D51="MIPG",VLOOKUP(AD51,[1]Actividades!$B$35:$C$41,2,FALSE),IF(D51="INFRA",VLOOKUP(AD51,[1]Actividades!$B$42:$C$44,2,FALSE),"")))),"")</f>
        <v/>
      </c>
      <c r="H51" s="3"/>
      <c r="I51" s="7" t="s">
        <v>516</v>
      </c>
      <c r="J51" s="10" t="s">
        <v>663</v>
      </c>
      <c r="K51" s="7" t="s">
        <v>125</v>
      </c>
      <c r="L51" s="7" t="s">
        <v>147</v>
      </c>
      <c r="M51" s="7" t="str">
        <f t="shared" si="1"/>
        <v>ANU LOS ESTORAQUES</v>
      </c>
      <c r="N51" s="145" t="s">
        <v>8</v>
      </c>
      <c r="O51" s="7" t="s">
        <v>467</v>
      </c>
      <c r="P51" s="7" t="s">
        <v>7</v>
      </c>
      <c r="Q51" s="7" t="s">
        <v>6</v>
      </c>
      <c r="R51" s="146">
        <v>21635000</v>
      </c>
      <c r="S51" s="35"/>
      <c r="T51" s="8"/>
      <c r="U51" s="8"/>
      <c r="V51" s="8"/>
      <c r="W51" s="35">
        <f t="shared" si="2"/>
        <v>21635000</v>
      </c>
      <c r="X51" s="35">
        <f t="shared" si="3"/>
        <v>21635000</v>
      </c>
      <c r="Y51" s="26" t="s">
        <v>465</v>
      </c>
      <c r="Z51" s="10" t="s">
        <v>19</v>
      </c>
      <c r="AA51" s="147">
        <v>202300000000060</v>
      </c>
      <c r="AB51" s="147" t="s">
        <v>30</v>
      </c>
      <c r="AC51" s="10" t="str">
        <f t="shared" si="0"/>
        <v>3202008</v>
      </c>
      <c r="AD51" s="10"/>
      <c r="AE51" s="147" t="s">
        <v>492</v>
      </c>
      <c r="AF51" s="3"/>
      <c r="AG51" s="3"/>
      <c r="AH51" s="3"/>
      <c r="AI51" s="3"/>
      <c r="AJ51" s="3"/>
      <c r="AK51" s="3"/>
      <c r="AL51" s="3"/>
      <c r="AM51" s="3"/>
      <c r="AN51" s="3"/>
      <c r="AO51" s="3"/>
      <c r="AP51" s="3"/>
      <c r="AQ51" s="3"/>
      <c r="AR51" s="3"/>
      <c r="AS51" s="3"/>
    </row>
    <row r="52" spans="1:45" ht="51" hidden="1" customHeight="1" x14ac:dyDescent="0.3">
      <c r="A52" s="9" t="s">
        <v>0</v>
      </c>
      <c r="B52" s="9" t="e">
        <f>VLOOKUP(#REF!,[1]Dpto!$G$2:$I$1125,2,FALSE)</f>
        <v>#REF!</v>
      </c>
      <c r="C52" s="9" t="str">
        <f>VLOOKUP(Y52,[1]Proyectos!$B$2:$D$3,3,FALSE)</f>
        <v>CONSER</v>
      </c>
      <c r="D52" s="9" t="e">
        <f>VLOOKUP(#REF!,[1]Proyectos!$D$6:$E$9,2,FALSE)</f>
        <v>#REF!</v>
      </c>
      <c r="E52" s="9" t="e">
        <f>VLOOKUP(#REF!,[1]Proyectos!$B$12:$C$22,2,FALSE)</f>
        <v>#REF!</v>
      </c>
      <c r="F52" s="9" t="e">
        <f>VLOOKUP(#REF!,[1]Indi!$B$9:$C$36,2,FALSE)</f>
        <v>#REF!</v>
      </c>
      <c r="G52" s="9" t="str">
        <f>+IFERROR(IF(D52="MISIONAL",VLOOKUP(AD52,[1]Actividades!$B$12:$C$25,2,FALSE),IF(D52="TASAS",VLOOKUP(AD52,[1]Actividades!$B$26:$C$34,2,FALSE),IF(D52="MIPG",VLOOKUP(AD52,[1]Actividades!$B$35:$C$41,2,FALSE),IF(D52="INFRA",VLOOKUP(AD52,[1]Actividades!$B$42:$C$44,2,FALSE),"")))),"")</f>
        <v/>
      </c>
      <c r="H52" s="3"/>
      <c r="I52" s="7" t="s">
        <v>517</v>
      </c>
      <c r="J52" s="10" t="s">
        <v>663</v>
      </c>
      <c r="K52" s="7" t="s">
        <v>125</v>
      </c>
      <c r="L52" s="7" t="s">
        <v>147</v>
      </c>
      <c r="M52" s="7" t="str">
        <f t="shared" si="1"/>
        <v>ANU LOS ESTORAQUES</v>
      </c>
      <c r="N52" s="145" t="s">
        <v>13</v>
      </c>
      <c r="O52" s="7" t="s">
        <v>467</v>
      </c>
      <c r="P52" s="7" t="s">
        <v>7</v>
      </c>
      <c r="Q52" s="7" t="s">
        <v>6</v>
      </c>
      <c r="R52" s="146">
        <v>32852100</v>
      </c>
      <c r="S52" s="35"/>
      <c r="T52" s="8"/>
      <c r="U52" s="8"/>
      <c r="V52" s="8"/>
      <c r="W52" s="35">
        <f t="shared" si="2"/>
        <v>32852100</v>
      </c>
      <c r="X52" s="35">
        <f t="shared" si="3"/>
        <v>32852100</v>
      </c>
      <c r="Y52" s="26" t="s">
        <v>465</v>
      </c>
      <c r="Z52" s="10" t="s">
        <v>19</v>
      </c>
      <c r="AA52" s="147">
        <v>202300000000060</v>
      </c>
      <c r="AB52" s="147" t="s">
        <v>36</v>
      </c>
      <c r="AC52" s="10" t="str">
        <f t="shared" si="0"/>
        <v>3202010</v>
      </c>
      <c r="AD52" s="10"/>
      <c r="AE52" s="147" t="s">
        <v>130</v>
      </c>
      <c r="AF52" s="3"/>
      <c r="AG52" s="3"/>
      <c r="AH52" s="3"/>
      <c r="AI52" s="3"/>
      <c r="AJ52" s="3"/>
      <c r="AK52" s="3"/>
      <c r="AL52" s="3"/>
      <c r="AM52" s="3"/>
      <c r="AN52" s="3"/>
      <c r="AO52" s="3"/>
      <c r="AP52" s="3"/>
      <c r="AQ52" s="3"/>
      <c r="AR52" s="3"/>
      <c r="AS52" s="3"/>
    </row>
    <row r="53" spans="1:45" ht="51" hidden="1" customHeight="1" x14ac:dyDescent="0.3">
      <c r="A53" s="9" t="s">
        <v>0</v>
      </c>
      <c r="B53" s="9" t="e">
        <f>VLOOKUP(#REF!,[1]Dpto!$G$2:$I$1125,2,FALSE)</f>
        <v>#REF!</v>
      </c>
      <c r="C53" s="9" t="str">
        <f>VLOOKUP(Y53,[1]Proyectos!$B$2:$D$3,3,FALSE)</f>
        <v>CONSER</v>
      </c>
      <c r="D53" s="9" t="e">
        <f>VLOOKUP(#REF!,[1]Proyectos!$D$6:$E$9,2,FALSE)</f>
        <v>#REF!</v>
      </c>
      <c r="E53" s="9" t="e">
        <f>VLOOKUP(#REF!,[1]Proyectos!$B$12:$C$22,2,FALSE)</f>
        <v>#REF!</v>
      </c>
      <c r="F53" s="9" t="e">
        <f>VLOOKUP(#REF!,[1]Indi!$B$9:$C$36,2,FALSE)</f>
        <v>#REF!</v>
      </c>
      <c r="G53" s="9" t="str">
        <f>+IFERROR(IF(D53="MISIONAL",VLOOKUP(AD53,[1]Actividades!$B$12:$C$25,2,FALSE),IF(D53="TASAS",VLOOKUP(AD53,[1]Actividades!$B$26:$C$34,2,FALSE),IF(D53="MIPG",VLOOKUP(AD53,[1]Actividades!$B$35:$C$41,2,FALSE),IF(D53="INFRA",VLOOKUP(AD53,[1]Actividades!$B$42:$C$44,2,FALSE),"")))),"")</f>
        <v/>
      </c>
      <c r="H53" s="3"/>
      <c r="I53" s="7" t="s">
        <v>518</v>
      </c>
      <c r="J53" s="10" t="s">
        <v>663</v>
      </c>
      <c r="K53" s="7" t="s">
        <v>125</v>
      </c>
      <c r="L53" s="7" t="s">
        <v>147</v>
      </c>
      <c r="M53" s="7" t="str">
        <f t="shared" si="1"/>
        <v>ANU LOS ESTORAQUES</v>
      </c>
      <c r="N53" s="145" t="s">
        <v>8</v>
      </c>
      <c r="O53" s="7" t="s">
        <v>467</v>
      </c>
      <c r="P53" s="7" t="s">
        <v>7</v>
      </c>
      <c r="Q53" s="7" t="s">
        <v>6</v>
      </c>
      <c r="R53" s="146">
        <v>35422000</v>
      </c>
      <c r="S53" s="35"/>
      <c r="T53" s="8"/>
      <c r="U53" s="8"/>
      <c r="V53" s="8"/>
      <c r="W53" s="35">
        <f t="shared" si="2"/>
        <v>35422000</v>
      </c>
      <c r="X53" s="35">
        <f t="shared" si="3"/>
        <v>35422000</v>
      </c>
      <c r="Y53" s="26" t="s">
        <v>465</v>
      </c>
      <c r="Z53" s="10" t="s">
        <v>19</v>
      </c>
      <c r="AA53" s="147">
        <v>202300000000060</v>
      </c>
      <c r="AB53" s="147" t="s">
        <v>36</v>
      </c>
      <c r="AC53" s="10" t="str">
        <f t="shared" si="0"/>
        <v>3202010</v>
      </c>
      <c r="AD53" s="10"/>
      <c r="AE53" s="147" t="s">
        <v>130</v>
      </c>
      <c r="AF53" s="3"/>
      <c r="AG53" s="3"/>
      <c r="AH53" s="3"/>
      <c r="AI53" s="3"/>
      <c r="AJ53" s="3"/>
      <c r="AK53" s="3"/>
      <c r="AL53" s="3"/>
      <c r="AM53" s="3"/>
      <c r="AN53" s="3"/>
      <c r="AO53" s="3"/>
      <c r="AP53" s="3"/>
      <c r="AQ53" s="3"/>
      <c r="AR53" s="3"/>
      <c r="AS53" s="3"/>
    </row>
    <row r="54" spans="1:45" ht="51" hidden="1" customHeight="1" x14ac:dyDescent="0.3">
      <c r="A54" s="9" t="s">
        <v>0</v>
      </c>
      <c r="B54" s="9" t="e">
        <f>VLOOKUP(#REF!,[1]Dpto!$G$2:$I$1125,2,FALSE)</f>
        <v>#REF!</v>
      </c>
      <c r="C54" s="9" t="str">
        <f>VLOOKUP(Y54,[1]Proyectos!$B$2:$D$3,3,FALSE)</f>
        <v>CONSER</v>
      </c>
      <c r="D54" s="9" t="e">
        <f>VLOOKUP(#REF!,[1]Proyectos!$D$6:$E$9,2,FALSE)</f>
        <v>#REF!</v>
      </c>
      <c r="E54" s="9" t="e">
        <f>VLOOKUP(#REF!,[1]Proyectos!$B$12:$C$22,2,FALSE)</f>
        <v>#REF!</v>
      </c>
      <c r="F54" s="9" t="e">
        <f>VLOOKUP(#REF!,[1]Indi!$B$9:$C$36,2,FALSE)</f>
        <v>#REF!</v>
      </c>
      <c r="G54" s="9" t="str">
        <f>+IFERROR(IF(D54="MISIONAL",VLOOKUP(AD54,[1]Actividades!$B$12:$C$25,2,FALSE),IF(D54="TASAS",VLOOKUP(AD54,[1]Actividades!$B$26:$C$34,2,FALSE),IF(D54="MIPG",VLOOKUP(AD54,[1]Actividades!$B$35:$C$41,2,FALSE),IF(D54="INFRA",VLOOKUP(AD54,[1]Actividades!$B$42:$C$44,2,FALSE),"")))),"")</f>
        <v/>
      </c>
      <c r="H54" s="3"/>
      <c r="I54" s="7" t="s">
        <v>519</v>
      </c>
      <c r="J54" s="10" t="s">
        <v>663</v>
      </c>
      <c r="K54" s="7" t="s">
        <v>125</v>
      </c>
      <c r="L54" s="7" t="s">
        <v>147</v>
      </c>
      <c r="M54" s="7" t="str">
        <f t="shared" si="1"/>
        <v>ANU LOS ESTORAQUES</v>
      </c>
      <c r="N54" s="145" t="s">
        <v>13</v>
      </c>
      <c r="O54" s="7" t="s">
        <v>467</v>
      </c>
      <c r="P54" s="7" t="s">
        <v>7</v>
      </c>
      <c r="Q54" s="7" t="s">
        <v>6</v>
      </c>
      <c r="R54" s="146">
        <v>78527500</v>
      </c>
      <c r="S54" s="35"/>
      <c r="T54" s="8"/>
      <c r="U54" s="8"/>
      <c r="V54" s="8"/>
      <c r="W54" s="35">
        <f t="shared" si="2"/>
        <v>78527500</v>
      </c>
      <c r="X54" s="35">
        <f t="shared" si="3"/>
        <v>78527500</v>
      </c>
      <c r="Y54" s="26" t="s">
        <v>465</v>
      </c>
      <c r="Z54" s="10" t="s">
        <v>19</v>
      </c>
      <c r="AA54" s="147">
        <v>202300000000060</v>
      </c>
      <c r="AB54" s="147" t="s">
        <v>493</v>
      </c>
      <c r="AC54" s="10" t="str">
        <f t="shared" si="0"/>
        <v>3202032</v>
      </c>
      <c r="AD54" s="10"/>
      <c r="AE54" s="147" t="s">
        <v>128</v>
      </c>
      <c r="AF54" s="3"/>
      <c r="AG54" s="3"/>
      <c r="AH54" s="3"/>
      <c r="AI54" s="3"/>
      <c r="AJ54" s="3"/>
      <c r="AK54" s="3"/>
      <c r="AL54" s="3"/>
      <c r="AM54" s="3"/>
      <c r="AN54" s="3"/>
      <c r="AO54" s="3"/>
      <c r="AP54" s="3"/>
      <c r="AQ54" s="3"/>
      <c r="AR54" s="3"/>
      <c r="AS54" s="3"/>
    </row>
    <row r="55" spans="1:45" ht="51" hidden="1" customHeight="1" x14ac:dyDescent="0.3">
      <c r="A55" s="9" t="s">
        <v>0</v>
      </c>
      <c r="B55" s="9" t="e">
        <f>VLOOKUP(#REF!,[1]Dpto!$G$2:$I$1125,2,FALSE)</f>
        <v>#REF!</v>
      </c>
      <c r="C55" s="9" t="str">
        <f>VLOOKUP(Y55,[1]Proyectos!$B$2:$D$3,3,FALSE)</f>
        <v>CONSER</v>
      </c>
      <c r="D55" s="9" t="e">
        <f>VLOOKUP(#REF!,[1]Proyectos!$D$6:$E$9,2,FALSE)</f>
        <v>#REF!</v>
      </c>
      <c r="E55" s="9" t="e">
        <f>VLOOKUP(#REF!,[1]Proyectos!$B$12:$C$22,2,FALSE)</f>
        <v>#REF!</v>
      </c>
      <c r="F55" s="9" t="e">
        <f>VLOOKUP(#REF!,[1]Indi!$B$9:$C$36,2,FALSE)</f>
        <v>#REF!</v>
      </c>
      <c r="G55" s="9" t="str">
        <f>+IFERROR(IF(D55="MISIONAL",VLOOKUP(AD55,[1]Actividades!$B$12:$C$25,2,FALSE),IF(D55="TASAS",VLOOKUP(AD55,[1]Actividades!$B$26:$C$34,2,FALSE),IF(D55="MIPG",VLOOKUP(AD55,[1]Actividades!$B$35:$C$41,2,FALSE),IF(D55="INFRA",VLOOKUP(AD55,[1]Actividades!$B$42:$C$44,2,FALSE),"")))),"")</f>
        <v/>
      </c>
      <c r="H55" s="3"/>
      <c r="I55" s="7" t="s">
        <v>520</v>
      </c>
      <c r="J55" s="10" t="s">
        <v>663</v>
      </c>
      <c r="K55" s="7" t="s">
        <v>125</v>
      </c>
      <c r="L55" s="7" t="s">
        <v>147</v>
      </c>
      <c r="M55" s="7" t="str">
        <f t="shared" si="1"/>
        <v>ANU LOS ESTORAQUES</v>
      </c>
      <c r="N55" s="145" t="s">
        <v>8</v>
      </c>
      <c r="O55" s="7" t="s">
        <v>467</v>
      </c>
      <c r="P55" s="7" t="s">
        <v>7</v>
      </c>
      <c r="Q55" s="7" t="s">
        <v>6</v>
      </c>
      <c r="R55" s="146">
        <v>57025000</v>
      </c>
      <c r="S55" s="35"/>
      <c r="T55" s="8"/>
      <c r="U55" s="8"/>
      <c r="V55" s="8"/>
      <c r="W55" s="35">
        <f t="shared" si="2"/>
        <v>57025000</v>
      </c>
      <c r="X55" s="35">
        <f t="shared" si="3"/>
        <v>57025000</v>
      </c>
      <c r="Y55" s="26" t="s">
        <v>465</v>
      </c>
      <c r="Z55" s="10" t="s">
        <v>19</v>
      </c>
      <c r="AA55" s="147">
        <v>202300000000060</v>
      </c>
      <c r="AB55" s="147" t="s">
        <v>493</v>
      </c>
      <c r="AC55" s="10" t="str">
        <f t="shared" si="0"/>
        <v>3202032</v>
      </c>
      <c r="AD55" s="10"/>
      <c r="AE55" s="147" t="s">
        <v>128</v>
      </c>
      <c r="AF55" s="3"/>
      <c r="AG55" s="3"/>
      <c r="AH55" s="3"/>
      <c r="AI55" s="3"/>
      <c r="AJ55" s="3"/>
      <c r="AK55" s="3"/>
      <c r="AL55" s="3"/>
      <c r="AM55" s="3"/>
      <c r="AN55" s="3"/>
      <c r="AO55" s="3"/>
      <c r="AP55" s="3"/>
      <c r="AQ55" s="3"/>
      <c r="AR55" s="3"/>
      <c r="AS55" s="3"/>
    </row>
    <row r="56" spans="1:45" ht="51" hidden="1" customHeight="1" x14ac:dyDescent="0.3">
      <c r="A56" s="9" t="s">
        <v>0</v>
      </c>
      <c r="B56" s="9" t="e">
        <f>VLOOKUP(#REF!,[1]Dpto!$G$2:$I$1125,2,FALSE)</f>
        <v>#REF!</v>
      </c>
      <c r="C56" s="9" t="str">
        <f>VLOOKUP(Y56,[1]Proyectos!$B$2:$D$3,3,FALSE)</f>
        <v>CONSER</v>
      </c>
      <c r="D56" s="9" t="e">
        <f>VLOOKUP(#REF!,[1]Proyectos!$D$6:$E$9,2,FALSE)</f>
        <v>#REF!</v>
      </c>
      <c r="E56" s="9" t="e">
        <f>VLOOKUP(#REF!,[1]Proyectos!$B$12:$C$22,2,FALSE)</f>
        <v>#REF!</v>
      </c>
      <c r="F56" s="9" t="e">
        <f>VLOOKUP(#REF!,[1]Indi!$B$9:$C$36,2,FALSE)</f>
        <v>#REF!</v>
      </c>
      <c r="G56" s="9" t="str">
        <f>+IFERROR(IF(D56="MISIONAL",VLOOKUP(AD56,[1]Actividades!$B$12:$C$25,2,FALSE),IF(D56="TASAS",VLOOKUP(AD56,[1]Actividades!$B$26:$C$34,2,FALSE),IF(D56="MIPG",VLOOKUP(AD56,[1]Actividades!$B$35:$C$41,2,FALSE),IF(D56="INFRA",VLOOKUP(AD56,[1]Actividades!$B$42:$C$44,2,FALSE),"")))),"")</f>
        <v/>
      </c>
      <c r="H56" s="3"/>
      <c r="I56" s="7" t="s">
        <v>521</v>
      </c>
      <c r="J56" s="10" t="s">
        <v>663</v>
      </c>
      <c r="K56" s="7" t="s">
        <v>125</v>
      </c>
      <c r="L56" s="7" t="s">
        <v>147</v>
      </c>
      <c r="M56" s="7" t="str">
        <f t="shared" si="1"/>
        <v>ANU LOS ESTORAQUES</v>
      </c>
      <c r="N56" s="145" t="s">
        <v>13</v>
      </c>
      <c r="O56" s="7" t="s">
        <v>467</v>
      </c>
      <c r="P56" s="7" t="s">
        <v>7</v>
      </c>
      <c r="Q56" s="7" t="s">
        <v>6</v>
      </c>
      <c r="R56" s="146">
        <v>71624000</v>
      </c>
      <c r="S56" s="35"/>
      <c r="T56" s="8"/>
      <c r="U56" s="8"/>
      <c r="V56" s="8"/>
      <c r="W56" s="35">
        <f t="shared" si="2"/>
        <v>71624000</v>
      </c>
      <c r="X56" s="35">
        <f t="shared" si="3"/>
        <v>71624000</v>
      </c>
      <c r="Y56" s="26" t="s">
        <v>465</v>
      </c>
      <c r="Z56" s="10" t="s">
        <v>19</v>
      </c>
      <c r="AA56" s="147">
        <v>202300000000060</v>
      </c>
      <c r="AB56" s="147" t="s">
        <v>60</v>
      </c>
      <c r="AC56" s="10" t="str">
        <f t="shared" si="0"/>
        <v>3202038</v>
      </c>
      <c r="AD56" s="10"/>
      <c r="AE56" s="147" t="s">
        <v>134</v>
      </c>
      <c r="AF56" s="3"/>
      <c r="AG56" s="3"/>
      <c r="AH56" s="3"/>
      <c r="AI56" s="3"/>
      <c r="AJ56" s="3"/>
      <c r="AK56" s="3"/>
      <c r="AL56" s="3"/>
      <c r="AM56" s="3"/>
      <c r="AN56" s="3"/>
      <c r="AO56" s="3"/>
      <c r="AP56" s="3"/>
      <c r="AQ56" s="3"/>
      <c r="AR56" s="3"/>
      <c r="AS56" s="3"/>
    </row>
    <row r="57" spans="1:45" ht="51" hidden="1" customHeight="1" x14ac:dyDescent="0.3">
      <c r="A57" s="9"/>
      <c r="B57" s="9"/>
      <c r="C57" s="9"/>
      <c r="D57" s="9"/>
      <c r="E57" s="9"/>
      <c r="F57" s="9"/>
      <c r="G57" s="9"/>
      <c r="H57" s="3"/>
      <c r="I57" s="7" t="s">
        <v>522</v>
      </c>
      <c r="J57" s="10" t="s">
        <v>663</v>
      </c>
      <c r="K57" s="7" t="s">
        <v>125</v>
      </c>
      <c r="L57" s="7" t="s">
        <v>147</v>
      </c>
      <c r="M57" s="7" t="str">
        <f t="shared" si="1"/>
        <v>ANU LOS ESTORAQUES</v>
      </c>
      <c r="N57" s="145" t="s">
        <v>8</v>
      </c>
      <c r="O57" s="7" t="s">
        <v>467</v>
      </c>
      <c r="P57" s="7" t="s">
        <v>7</v>
      </c>
      <c r="Q57" s="7" t="s">
        <v>6</v>
      </c>
      <c r="R57" s="146">
        <v>37840000</v>
      </c>
      <c r="S57" s="35"/>
      <c r="T57" s="8"/>
      <c r="U57" s="8"/>
      <c r="V57" s="8"/>
      <c r="W57" s="35">
        <f t="shared" si="2"/>
        <v>37840000</v>
      </c>
      <c r="X57" s="35">
        <f t="shared" si="3"/>
        <v>37840000</v>
      </c>
      <c r="Y57" s="26" t="s">
        <v>465</v>
      </c>
      <c r="Z57" s="10" t="s">
        <v>19</v>
      </c>
      <c r="AA57" s="147">
        <v>202300000000060</v>
      </c>
      <c r="AB57" s="147" t="s">
        <v>60</v>
      </c>
      <c r="AC57" s="10" t="str">
        <f t="shared" si="0"/>
        <v>3202038</v>
      </c>
      <c r="AD57" s="10"/>
      <c r="AE57" s="147" t="s">
        <v>134</v>
      </c>
      <c r="AF57" s="3"/>
      <c r="AG57" s="3"/>
      <c r="AH57" s="3"/>
      <c r="AI57" s="3"/>
      <c r="AJ57" s="3"/>
      <c r="AK57" s="3"/>
      <c r="AL57" s="3"/>
      <c r="AM57" s="3"/>
      <c r="AN57" s="3"/>
      <c r="AO57" s="3"/>
      <c r="AP57" s="3"/>
      <c r="AQ57" s="3"/>
      <c r="AR57" s="3"/>
      <c r="AS57" s="3"/>
    </row>
    <row r="58" spans="1:45" ht="51" hidden="1" customHeight="1" x14ac:dyDescent="0.3">
      <c r="A58" s="9"/>
      <c r="B58" s="9"/>
      <c r="C58" s="9"/>
      <c r="D58" s="9"/>
      <c r="E58" s="9"/>
      <c r="F58" s="9"/>
      <c r="G58" s="9"/>
      <c r="H58" s="3"/>
      <c r="I58" s="7" t="s">
        <v>523</v>
      </c>
      <c r="J58" s="10" t="s">
        <v>663</v>
      </c>
      <c r="K58" s="7" t="s">
        <v>125</v>
      </c>
      <c r="L58" s="7" t="s">
        <v>147</v>
      </c>
      <c r="M58" s="7" t="str">
        <f t="shared" si="1"/>
        <v>ANU LOS ESTORAQUES</v>
      </c>
      <c r="N58" s="145" t="s">
        <v>13</v>
      </c>
      <c r="O58" s="7" t="s">
        <v>467</v>
      </c>
      <c r="P58" s="7" t="s">
        <v>7</v>
      </c>
      <c r="Q58" s="7" t="s">
        <v>6</v>
      </c>
      <c r="R58" s="146">
        <v>76897890</v>
      </c>
      <c r="S58" s="35"/>
      <c r="T58" s="8"/>
      <c r="U58" s="8"/>
      <c r="V58" s="8"/>
      <c r="W58" s="35">
        <f t="shared" si="2"/>
        <v>76897890</v>
      </c>
      <c r="X58" s="35">
        <f t="shared" si="3"/>
        <v>76897890</v>
      </c>
      <c r="Y58" s="26" t="s">
        <v>465</v>
      </c>
      <c r="Z58" s="10" t="s">
        <v>19</v>
      </c>
      <c r="AA58" s="147">
        <v>202300000000060</v>
      </c>
      <c r="AB58" s="147" t="s">
        <v>462</v>
      </c>
      <c r="AC58" s="10" t="str">
        <f t="shared" si="0"/>
        <v>3202053</v>
      </c>
      <c r="AD58" s="10"/>
      <c r="AE58" s="147" t="s">
        <v>136</v>
      </c>
      <c r="AF58" s="3"/>
      <c r="AG58" s="3"/>
      <c r="AH58" s="3"/>
      <c r="AI58" s="3"/>
      <c r="AJ58" s="3"/>
      <c r="AK58" s="3"/>
      <c r="AL58" s="3"/>
      <c r="AM58" s="3"/>
      <c r="AN58" s="3"/>
      <c r="AO58" s="3"/>
      <c r="AP58" s="3"/>
      <c r="AQ58" s="3"/>
      <c r="AR58" s="3"/>
      <c r="AS58" s="3"/>
    </row>
    <row r="59" spans="1:45" ht="51" hidden="1" customHeight="1" x14ac:dyDescent="0.3">
      <c r="A59" s="9"/>
      <c r="B59" s="9"/>
      <c r="C59" s="9"/>
      <c r="D59" s="9"/>
      <c r="E59" s="9"/>
      <c r="F59" s="9"/>
      <c r="G59" s="9"/>
      <c r="H59" s="3"/>
      <c r="I59" s="7" t="s">
        <v>524</v>
      </c>
      <c r="J59" s="10" t="s">
        <v>663</v>
      </c>
      <c r="K59" s="7" t="s">
        <v>125</v>
      </c>
      <c r="L59" s="7" t="s">
        <v>147</v>
      </c>
      <c r="M59" s="7" t="str">
        <f t="shared" si="1"/>
        <v>ANU LOS ESTORAQUES</v>
      </c>
      <c r="N59" s="145" t="s">
        <v>8</v>
      </c>
      <c r="O59" s="7" t="s">
        <v>467</v>
      </c>
      <c r="P59" s="7" t="s">
        <v>7</v>
      </c>
      <c r="Q59" s="7" t="s">
        <v>6</v>
      </c>
      <c r="R59" s="146">
        <v>18910000</v>
      </c>
      <c r="S59" s="35"/>
      <c r="T59" s="8"/>
      <c r="U59" s="8"/>
      <c r="V59" s="8"/>
      <c r="W59" s="35">
        <f t="shared" si="2"/>
        <v>18910000</v>
      </c>
      <c r="X59" s="35">
        <f t="shared" si="3"/>
        <v>18910000</v>
      </c>
      <c r="Y59" s="26" t="s">
        <v>465</v>
      </c>
      <c r="Z59" s="10" t="s">
        <v>19</v>
      </c>
      <c r="AA59" s="147">
        <v>202300000000060</v>
      </c>
      <c r="AB59" s="147" t="s">
        <v>462</v>
      </c>
      <c r="AC59" s="10" t="str">
        <f t="shared" si="0"/>
        <v>3202053</v>
      </c>
      <c r="AD59" s="10"/>
      <c r="AE59" s="147" t="s">
        <v>136</v>
      </c>
      <c r="AF59" s="3"/>
      <c r="AG59" s="3"/>
      <c r="AH59" s="3"/>
      <c r="AI59" s="3"/>
      <c r="AJ59" s="3"/>
      <c r="AK59" s="3"/>
      <c r="AL59" s="3"/>
      <c r="AM59" s="3"/>
      <c r="AN59" s="3"/>
      <c r="AO59" s="3"/>
      <c r="AP59" s="3"/>
      <c r="AQ59" s="3"/>
      <c r="AR59" s="3"/>
      <c r="AS59" s="3"/>
    </row>
    <row r="60" spans="1:45" ht="51" hidden="1" customHeight="1" x14ac:dyDescent="0.3">
      <c r="A60" s="9"/>
      <c r="B60" s="9"/>
      <c r="C60" s="9"/>
      <c r="D60" s="9"/>
      <c r="E60" s="9"/>
      <c r="F60" s="9"/>
      <c r="G60" s="9"/>
      <c r="H60" s="3"/>
      <c r="I60" s="7" t="s">
        <v>525</v>
      </c>
      <c r="J60" s="10" t="s">
        <v>663</v>
      </c>
      <c r="K60" s="7" t="s">
        <v>125</v>
      </c>
      <c r="L60" s="7" t="s">
        <v>147</v>
      </c>
      <c r="M60" s="7" t="str">
        <f t="shared" si="1"/>
        <v>ANU LOS ESTORAQUES</v>
      </c>
      <c r="N60" s="145" t="s">
        <v>13</v>
      </c>
      <c r="O60" s="7" t="s">
        <v>467</v>
      </c>
      <c r="P60" s="7" t="s">
        <v>7</v>
      </c>
      <c r="Q60" s="7" t="s">
        <v>6</v>
      </c>
      <c r="R60" s="146">
        <v>28798500</v>
      </c>
      <c r="S60" s="35"/>
      <c r="T60" s="8"/>
      <c r="U60" s="8"/>
      <c r="V60" s="8"/>
      <c r="W60" s="35">
        <f t="shared" si="2"/>
        <v>28798500</v>
      </c>
      <c r="X60" s="35">
        <f t="shared" si="3"/>
        <v>28798500</v>
      </c>
      <c r="Y60" s="26" t="s">
        <v>465</v>
      </c>
      <c r="Z60" s="10" t="s">
        <v>19</v>
      </c>
      <c r="AA60" s="147">
        <v>202300000000060</v>
      </c>
      <c r="AB60" s="147" t="s">
        <v>496</v>
      </c>
      <c r="AC60" s="10" t="str">
        <f t="shared" si="0"/>
        <v>3202056</v>
      </c>
      <c r="AD60" s="10"/>
      <c r="AE60" s="147" t="s">
        <v>129</v>
      </c>
      <c r="AF60" s="3"/>
      <c r="AG60" s="3"/>
      <c r="AH60" s="3"/>
      <c r="AI60" s="3"/>
      <c r="AJ60" s="3"/>
      <c r="AK60" s="3"/>
      <c r="AL60" s="3"/>
      <c r="AM60" s="3"/>
      <c r="AN60" s="3"/>
      <c r="AO60" s="3"/>
      <c r="AP60" s="3"/>
      <c r="AQ60" s="3"/>
      <c r="AR60" s="3"/>
      <c r="AS60" s="3"/>
    </row>
    <row r="61" spans="1:45" ht="51" hidden="1" customHeight="1" x14ac:dyDescent="0.3">
      <c r="A61" s="9"/>
      <c r="B61" s="9"/>
      <c r="C61" s="9"/>
      <c r="D61" s="9"/>
      <c r="E61" s="9"/>
      <c r="F61" s="9"/>
      <c r="G61" s="9"/>
      <c r="H61" s="3"/>
      <c r="I61" s="7" t="s">
        <v>526</v>
      </c>
      <c r="J61" s="10" t="s">
        <v>663</v>
      </c>
      <c r="K61" s="7" t="s">
        <v>125</v>
      </c>
      <c r="L61" s="7" t="s">
        <v>147</v>
      </c>
      <c r="M61" s="7" t="str">
        <f t="shared" si="1"/>
        <v>ANU LOS ESTORAQUES</v>
      </c>
      <c r="N61" s="145" t="s">
        <v>8</v>
      </c>
      <c r="O61" s="7" t="s">
        <v>467</v>
      </c>
      <c r="P61" s="7" t="s">
        <v>7</v>
      </c>
      <c r="Q61" s="7" t="s">
        <v>6</v>
      </c>
      <c r="R61" s="146">
        <v>21635000</v>
      </c>
      <c r="S61" s="35"/>
      <c r="T61" s="8"/>
      <c r="U61" s="8"/>
      <c r="V61" s="8"/>
      <c r="W61" s="35">
        <f t="shared" si="2"/>
        <v>21635000</v>
      </c>
      <c r="X61" s="35">
        <f t="shared" si="3"/>
        <v>21635000</v>
      </c>
      <c r="Y61" s="26" t="s">
        <v>465</v>
      </c>
      <c r="Z61" s="10" t="s">
        <v>19</v>
      </c>
      <c r="AA61" s="147">
        <v>202300000000060</v>
      </c>
      <c r="AB61" s="182" t="s">
        <v>496</v>
      </c>
      <c r="AC61" s="10" t="str">
        <f t="shared" si="0"/>
        <v>3202056</v>
      </c>
      <c r="AD61" s="10"/>
      <c r="AE61" s="147" t="s">
        <v>129</v>
      </c>
      <c r="AF61" s="3"/>
      <c r="AG61" s="3"/>
      <c r="AH61" s="3"/>
      <c r="AI61" s="3"/>
      <c r="AJ61" s="3"/>
      <c r="AK61" s="3"/>
      <c r="AL61" s="3"/>
      <c r="AM61" s="3"/>
      <c r="AN61" s="3"/>
      <c r="AO61" s="3"/>
      <c r="AP61" s="3"/>
      <c r="AQ61" s="3"/>
      <c r="AR61" s="3"/>
      <c r="AS61" s="3"/>
    </row>
    <row r="62" spans="1:45" ht="51" hidden="1" customHeight="1" x14ac:dyDescent="0.3">
      <c r="A62" s="9"/>
      <c r="B62" s="9"/>
      <c r="C62" s="9"/>
      <c r="D62" s="9"/>
      <c r="E62" s="9"/>
      <c r="F62" s="9"/>
      <c r="G62" s="9"/>
      <c r="H62" s="3"/>
      <c r="I62" s="7" t="s">
        <v>527</v>
      </c>
      <c r="J62" s="10" t="s">
        <v>663</v>
      </c>
      <c r="K62" s="7" t="s">
        <v>125</v>
      </c>
      <c r="L62" s="7" t="s">
        <v>147</v>
      </c>
      <c r="M62" s="7" t="str">
        <f t="shared" si="1"/>
        <v>ANU LOS ESTORAQUES</v>
      </c>
      <c r="N62" s="145" t="s">
        <v>13</v>
      </c>
      <c r="O62" s="7" t="s">
        <v>467</v>
      </c>
      <c r="P62" s="7" t="s">
        <v>7</v>
      </c>
      <c r="Q62" s="7" t="s">
        <v>6</v>
      </c>
      <c r="R62" s="146">
        <v>20806500</v>
      </c>
      <c r="S62" s="35"/>
      <c r="T62" s="8"/>
      <c r="U62" s="8"/>
      <c r="V62" s="8"/>
      <c r="W62" s="35">
        <f t="shared" si="2"/>
        <v>20806500</v>
      </c>
      <c r="X62" s="35">
        <f t="shared" si="3"/>
        <v>20806500</v>
      </c>
      <c r="Y62" s="26" t="s">
        <v>465</v>
      </c>
      <c r="Z62" s="10" t="s">
        <v>19</v>
      </c>
      <c r="AA62" s="147">
        <v>202300000000060</v>
      </c>
      <c r="AB62" s="182" t="s">
        <v>24</v>
      </c>
      <c r="AC62" s="10" t="str">
        <f t="shared" si="0"/>
        <v>3202060</v>
      </c>
      <c r="AD62" s="10"/>
      <c r="AE62" s="147" t="s">
        <v>126</v>
      </c>
      <c r="AF62" s="3"/>
      <c r="AG62" s="3"/>
      <c r="AH62" s="3"/>
      <c r="AI62" s="3"/>
      <c r="AJ62" s="3"/>
      <c r="AK62" s="3"/>
      <c r="AL62" s="3"/>
      <c r="AM62" s="3"/>
      <c r="AN62" s="3"/>
      <c r="AO62" s="3"/>
      <c r="AP62" s="3"/>
      <c r="AQ62" s="3"/>
      <c r="AR62" s="3"/>
      <c r="AS62" s="3"/>
    </row>
    <row r="63" spans="1:45" ht="51" hidden="1" customHeight="1" x14ac:dyDescent="0.3">
      <c r="A63" s="9"/>
      <c r="B63" s="9"/>
      <c r="C63" s="9"/>
      <c r="D63" s="9"/>
      <c r="E63" s="9"/>
      <c r="F63" s="9"/>
      <c r="G63" s="9"/>
      <c r="H63" s="3"/>
      <c r="I63" s="7" t="s">
        <v>528</v>
      </c>
      <c r="J63" s="10" t="s">
        <v>663</v>
      </c>
      <c r="K63" s="7" t="s">
        <v>125</v>
      </c>
      <c r="L63" s="7" t="s">
        <v>147</v>
      </c>
      <c r="M63" s="7" t="str">
        <f t="shared" si="1"/>
        <v>ANU LOS ESTORAQUES</v>
      </c>
      <c r="N63" s="145" t="s">
        <v>8</v>
      </c>
      <c r="O63" s="7" t="s">
        <v>467</v>
      </c>
      <c r="P63" s="7" t="s">
        <v>7</v>
      </c>
      <c r="Q63" s="7" t="s">
        <v>6</v>
      </c>
      <c r="R63" s="146">
        <v>18915000</v>
      </c>
      <c r="S63" s="35"/>
      <c r="T63" s="8"/>
      <c r="U63" s="8"/>
      <c r="V63" s="8"/>
      <c r="W63" s="35">
        <f t="shared" si="2"/>
        <v>18915000</v>
      </c>
      <c r="X63" s="35">
        <f t="shared" si="3"/>
        <v>18915000</v>
      </c>
      <c r="Y63" s="26" t="s">
        <v>465</v>
      </c>
      <c r="Z63" s="10" t="s">
        <v>19</v>
      </c>
      <c r="AA63" s="147">
        <v>202300000000060</v>
      </c>
      <c r="AB63" s="147" t="s">
        <v>24</v>
      </c>
      <c r="AC63" s="10" t="str">
        <f t="shared" si="0"/>
        <v>3202060</v>
      </c>
      <c r="AD63" s="10"/>
      <c r="AE63" s="147" t="s">
        <v>126</v>
      </c>
      <c r="AF63" s="3"/>
      <c r="AG63" s="3"/>
      <c r="AH63" s="3"/>
      <c r="AI63" s="3"/>
      <c r="AJ63" s="3"/>
      <c r="AK63" s="3"/>
      <c r="AL63" s="3"/>
      <c r="AM63" s="3"/>
      <c r="AN63" s="3"/>
      <c r="AO63" s="3"/>
      <c r="AP63" s="3"/>
      <c r="AQ63" s="3"/>
      <c r="AR63" s="3"/>
      <c r="AS63" s="3"/>
    </row>
    <row r="64" spans="1:45" ht="51" hidden="1" customHeight="1" x14ac:dyDescent="0.3">
      <c r="A64" s="9" t="s">
        <v>0</v>
      </c>
      <c r="B64" s="9" t="e">
        <f>VLOOKUP(#REF!,[1]Dpto!$G$2:$I$1125,2,FALSE)</f>
        <v>#REF!</v>
      </c>
      <c r="C64" s="9" t="str">
        <f>VLOOKUP(Y64,[1]Proyectos!$B$2:$D$3,3,FALSE)</f>
        <v>CONSER</v>
      </c>
      <c r="D64" s="9" t="e">
        <f>VLOOKUP(#REF!,[1]Proyectos!$D$6:$E$9,2,FALSE)</f>
        <v>#REF!</v>
      </c>
      <c r="E64" s="9" t="e">
        <f>VLOOKUP(#REF!,[1]Proyectos!$B$12:$C$22,2,FALSE)</f>
        <v>#REF!</v>
      </c>
      <c r="F64" s="9" t="e">
        <f>VLOOKUP(#REF!,[1]Indi!$B$9:$C$36,2,FALSE)</f>
        <v>#REF!</v>
      </c>
      <c r="G64" s="9" t="str">
        <f>+IFERROR(IF(D64="MISIONAL",VLOOKUP(AD64,[1]Actividades!$B$12:$C$25,2,FALSE),IF(D64="TASAS",VLOOKUP(AD64,[1]Actividades!$B$26:$C$34,2,FALSE),IF(D64="MIPG",VLOOKUP(AD64,[1]Actividades!$B$35:$C$41,2,FALSE),IF(D64="INFRA",VLOOKUP(AD64,[1]Actividades!$B$42:$C$44,2,FALSE),"")))),"")</f>
        <v/>
      </c>
      <c r="H64" s="3"/>
      <c r="I64" s="7" t="s">
        <v>529</v>
      </c>
      <c r="J64" s="10" t="s">
        <v>663</v>
      </c>
      <c r="K64" s="7" t="s">
        <v>125</v>
      </c>
      <c r="L64" s="7" t="s">
        <v>147</v>
      </c>
      <c r="M64" s="7" t="str">
        <f t="shared" si="1"/>
        <v>ANU LOS ESTORAQUES</v>
      </c>
      <c r="N64" s="145" t="s">
        <v>13</v>
      </c>
      <c r="O64" s="7" t="s">
        <v>467</v>
      </c>
      <c r="P64" s="7" t="s">
        <v>7</v>
      </c>
      <c r="Q64" s="7" t="s">
        <v>6</v>
      </c>
      <c r="R64" s="146">
        <v>25801000</v>
      </c>
      <c r="S64" s="35"/>
      <c r="T64" s="8"/>
      <c r="U64" s="8"/>
      <c r="V64" s="8"/>
      <c r="W64" s="35">
        <f t="shared" si="2"/>
        <v>25801000</v>
      </c>
      <c r="X64" s="35">
        <f t="shared" si="3"/>
        <v>25801000</v>
      </c>
      <c r="Y64" s="26" t="s">
        <v>465</v>
      </c>
      <c r="Z64" s="10" t="s">
        <v>19</v>
      </c>
      <c r="AA64" s="147">
        <v>202300000000060</v>
      </c>
      <c r="AB64" s="147" t="s">
        <v>24</v>
      </c>
      <c r="AC64" s="10" t="str">
        <f t="shared" si="0"/>
        <v>3202060</v>
      </c>
      <c r="AD64" s="10"/>
      <c r="AE64" s="147" t="s">
        <v>239</v>
      </c>
      <c r="AF64" s="3"/>
      <c r="AG64" s="3"/>
      <c r="AH64" s="3"/>
      <c r="AI64" s="3"/>
      <c r="AJ64" s="3"/>
      <c r="AK64" s="3"/>
      <c r="AL64" s="3"/>
      <c r="AM64" s="3"/>
      <c r="AN64" s="3"/>
      <c r="AO64" s="3"/>
      <c r="AP64" s="3"/>
      <c r="AQ64" s="3"/>
      <c r="AR64" s="3"/>
      <c r="AS64" s="3"/>
    </row>
    <row r="65" spans="1:45" ht="51" hidden="1" customHeight="1" x14ac:dyDescent="0.3">
      <c r="A65" s="9" t="s">
        <v>0</v>
      </c>
      <c r="B65" s="9" t="e">
        <f>VLOOKUP(#REF!,[1]Dpto!$G$2:$I$1125,2,FALSE)</f>
        <v>#REF!</v>
      </c>
      <c r="C65" s="9" t="str">
        <f>VLOOKUP(Y65,[1]Proyectos!$B$2:$D$3,3,FALSE)</f>
        <v>CONSER</v>
      </c>
      <c r="D65" s="9" t="e">
        <f>VLOOKUP(#REF!,[1]Proyectos!$D$6:$E$9,2,FALSE)</f>
        <v>#REF!</v>
      </c>
      <c r="E65" s="9" t="e">
        <f>VLOOKUP(#REF!,[1]Proyectos!$B$12:$C$22,2,FALSE)</f>
        <v>#REF!</v>
      </c>
      <c r="F65" s="9" t="e">
        <f>VLOOKUP(#REF!,[1]Indi!$B$9:$C$36,2,FALSE)</f>
        <v>#REF!</v>
      </c>
      <c r="G65" s="9" t="str">
        <f>+IFERROR(IF(D65="MISIONAL",VLOOKUP(AD65,[1]Actividades!$B$12:$C$25,2,FALSE),IF(D65="TASAS",VLOOKUP(AD65,[1]Actividades!$B$26:$C$34,2,FALSE),IF(D65="MIPG",VLOOKUP(AD65,[1]Actividades!$B$35:$C$41,2,FALSE),IF(D65="INFRA",VLOOKUP(AD65,[1]Actividades!$B$42:$C$44,2,FALSE),"")))),"")</f>
        <v/>
      </c>
      <c r="H65" s="3"/>
      <c r="I65" s="7" t="s">
        <v>530</v>
      </c>
      <c r="J65" s="10" t="s">
        <v>663</v>
      </c>
      <c r="K65" s="7" t="s">
        <v>125</v>
      </c>
      <c r="L65" s="7" t="s">
        <v>147</v>
      </c>
      <c r="M65" s="7" t="str">
        <f t="shared" si="1"/>
        <v>ANU LOS ESTORAQUES</v>
      </c>
      <c r="N65" s="145" t="s">
        <v>8</v>
      </c>
      <c r="O65" s="7" t="s">
        <v>467</v>
      </c>
      <c r="P65" s="7" t="s">
        <v>7</v>
      </c>
      <c r="Q65" s="7" t="s">
        <v>6</v>
      </c>
      <c r="R65" s="146">
        <v>18910000</v>
      </c>
      <c r="S65" s="35"/>
      <c r="T65" s="8"/>
      <c r="U65" s="8"/>
      <c r="V65" s="8"/>
      <c r="W65" s="35">
        <f t="shared" si="2"/>
        <v>18910000</v>
      </c>
      <c r="X65" s="35">
        <f t="shared" si="3"/>
        <v>18910000</v>
      </c>
      <c r="Y65" s="26" t="s">
        <v>465</v>
      </c>
      <c r="Z65" s="10" t="s">
        <v>19</v>
      </c>
      <c r="AA65" s="147">
        <v>202300000000060</v>
      </c>
      <c r="AB65" s="147" t="s">
        <v>24</v>
      </c>
      <c r="AC65" s="10" t="str">
        <f t="shared" si="0"/>
        <v>3202060</v>
      </c>
      <c r="AD65" s="10"/>
      <c r="AE65" s="147" t="s">
        <v>239</v>
      </c>
      <c r="AF65" s="3"/>
      <c r="AG65" s="3"/>
      <c r="AH65" s="3"/>
      <c r="AI65" s="3"/>
      <c r="AJ65" s="3"/>
      <c r="AK65" s="3"/>
      <c r="AL65" s="3"/>
      <c r="AM65" s="3"/>
      <c r="AN65" s="3"/>
      <c r="AO65" s="3"/>
      <c r="AP65" s="3"/>
      <c r="AQ65" s="3"/>
      <c r="AR65" s="3"/>
      <c r="AS65" s="3"/>
    </row>
    <row r="66" spans="1:45" ht="51" hidden="1" customHeight="1" x14ac:dyDescent="0.3">
      <c r="A66" s="9" t="s">
        <v>0</v>
      </c>
      <c r="B66" s="9" t="e">
        <f>VLOOKUP(#REF!,[1]Dpto!$G$2:$I$1125,2,FALSE)</f>
        <v>#REF!</v>
      </c>
      <c r="C66" s="9" t="str">
        <f>VLOOKUP(Y66,[1]Proyectos!$B$2:$D$3,3,FALSE)</f>
        <v>CONSER</v>
      </c>
      <c r="D66" s="9" t="e">
        <f>VLOOKUP(#REF!,[1]Proyectos!$D$6:$E$9,2,FALSE)</f>
        <v>#REF!</v>
      </c>
      <c r="E66" s="9" t="e">
        <f>VLOOKUP(#REF!,[1]Proyectos!$B$12:$C$22,2,FALSE)</f>
        <v>#REF!</v>
      </c>
      <c r="F66" s="9" t="e">
        <f>VLOOKUP(#REF!,[1]Indi!$B$9:$C$36,2,FALSE)</f>
        <v>#REF!</v>
      </c>
      <c r="G66" s="9" t="str">
        <f>+IFERROR(IF(D66="MISIONAL",VLOOKUP(AD66,[1]Actividades!$B$12:$C$25,2,FALSE),IF(D66="TASAS",VLOOKUP(AD66,[1]Actividades!$B$26:$C$34,2,FALSE),IF(D66="MIPG",VLOOKUP(AD66,[1]Actividades!$B$35:$C$41,2,FALSE),IF(D66="INFRA",VLOOKUP(AD66,[1]Actividades!$B$42:$C$44,2,FALSE),"")))),"")</f>
        <v/>
      </c>
      <c r="H66" s="3"/>
      <c r="I66" s="7" t="s">
        <v>531</v>
      </c>
      <c r="J66" s="10" t="s">
        <v>663</v>
      </c>
      <c r="K66" s="7" t="s">
        <v>125</v>
      </c>
      <c r="L66" s="7" t="s">
        <v>147</v>
      </c>
      <c r="M66" s="7" t="str">
        <f t="shared" si="1"/>
        <v>ANU LOS ESTORAQUES</v>
      </c>
      <c r="N66" s="145" t="s">
        <v>13</v>
      </c>
      <c r="O66" s="7" t="s">
        <v>467</v>
      </c>
      <c r="P66" s="7" t="s">
        <v>7</v>
      </c>
      <c r="Q66" s="7" t="s">
        <v>6</v>
      </c>
      <c r="R66" s="146">
        <v>10000000</v>
      </c>
      <c r="S66" s="35"/>
      <c r="T66" s="8"/>
      <c r="U66" s="8"/>
      <c r="V66" s="8"/>
      <c r="W66" s="35">
        <f t="shared" si="2"/>
        <v>10000000</v>
      </c>
      <c r="X66" s="35">
        <f t="shared" si="3"/>
        <v>10000000</v>
      </c>
      <c r="Y66" s="26" t="s">
        <v>465</v>
      </c>
      <c r="Z66" s="10" t="s">
        <v>19</v>
      </c>
      <c r="AA66" s="147">
        <v>202300000000060</v>
      </c>
      <c r="AB66" s="147" t="s">
        <v>24</v>
      </c>
      <c r="AC66" s="10" t="str">
        <f t="shared" si="0"/>
        <v>3202060</v>
      </c>
      <c r="AD66" s="10"/>
      <c r="AE66" s="147" t="s">
        <v>137</v>
      </c>
      <c r="AF66" s="3"/>
      <c r="AG66" s="3"/>
      <c r="AH66" s="3"/>
      <c r="AI66" s="3"/>
      <c r="AJ66" s="3"/>
      <c r="AK66" s="3"/>
      <c r="AL66" s="3"/>
      <c r="AM66" s="3"/>
      <c r="AN66" s="3"/>
      <c r="AO66" s="3"/>
      <c r="AP66" s="3"/>
      <c r="AQ66" s="3"/>
      <c r="AR66" s="3"/>
      <c r="AS66" s="3"/>
    </row>
    <row r="67" spans="1:45" ht="51" hidden="1" customHeight="1" x14ac:dyDescent="0.3">
      <c r="A67" s="9" t="s">
        <v>0</v>
      </c>
      <c r="B67" s="9" t="e">
        <f>VLOOKUP(#REF!,[1]Dpto!$G$2:$I$1125,2,FALSE)</f>
        <v>#REF!</v>
      </c>
      <c r="C67" s="9" t="str">
        <f>VLOOKUP(Y67,[1]Proyectos!$B$2:$D$3,3,FALSE)</f>
        <v>FORTA</v>
      </c>
      <c r="D67" s="9" t="e">
        <f>VLOOKUP(#REF!,[1]Proyectos!$D$6:$E$9,2,FALSE)</f>
        <v>#REF!</v>
      </c>
      <c r="E67" s="9" t="e">
        <f>VLOOKUP(#REF!,[1]Proyectos!$B$12:$C$22,2,FALSE)</f>
        <v>#REF!</v>
      </c>
      <c r="F67" s="9" t="e">
        <f>VLOOKUP(#REF!,[1]Indi!$B$9:$C$36,2,FALSE)</f>
        <v>#REF!</v>
      </c>
      <c r="G67" s="9" t="str">
        <f>+IFERROR(IF(D67="MISIONAL",VLOOKUP(AD67,[1]Actividades!$B$12:$C$25,2,FALSE),IF(D67="TASAS",VLOOKUP(AD67,[1]Actividades!$B$26:$C$34,2,FALSE),IF(D67="MIPG",VLOOKUP(AD67,[1]Actividades!$B$35:$C$41,2,FALSE),IF(D67="INFRA",VLOOKUP(AD67,[1]Actividades!$B$42:$C$44,2,FALSE),"")))),"")</f>
        <v/>
      </c>
      <c r="H67" s="3"/>
      <c r="I67" s="7" t="s">
        <v>532</v>
      </c>
      <c r="J67" s="10" t="s">
        <v>663</v>
      </c>
      <c r="K67" s="7" t="s">
        <v>125</v>
      </c>
      <c r="L67" s="7" t="s">
        <v>147</v>
      </c>
      <c r="M67" s="7" t="str">
        <f t="shared" si="1"/>
        <v>ANU LOS ESTORAQUES</v>
      </c>
      <c r="N67" s="145" t="s">
        <v>8</v>
      </c>
      <c r="O67" s="7" t="s">
        <v>467</v>
      </c>
      <c r="P67" s="7" t="s">
        <v>7</v>
      </c>
      <c r="Q67" s="7" t="s">
        <v>6</v>
      </c>
      <c r="R67" s="146">
        <v>10000000</v>
      </c>
      <c r="S67" s="35"/>
      <c r="T67" s="8"/>
      <c r="U67" s="8"/>
      <c r="V67" s="8"/>
      <c r="W67" s="35">
        <f t="shared" si="2"/>
        <v>10000000</v>
      </c>
      <c r="X67" s="35">
        <f t="shared" si="3"/>
        <v>10000000</v>
      </c>
      <c r="Y67" s="26" t="s">
        <v>1483</v>
      </c>
      <c r="Z67" s="10" t="s">
        <v>4</v>
      </c>
      <c r="AA67" s="147">
        <v>2019011000081</v>
      </c>
      <c r="AB67" s="147" t="s">
        <v>3</v>
      </c>
      <c r="AC67" s="10" t="str">
        <f t="shared" si="0"/>
        <v>3299016</v>
      </c>
      <c r="AD67" s="10"/>
      <c r="AE67" s="147" t="s">
        <v>244</v>
      </c>
      <c r="AF67" s="3"/>
      <c r="AG67" s="3"/>
      <c r="AH67" s="3"/>
      <c r="AI67" s="3"/>
      <c r="AJ67" s="3"/>
      <c r="AK67" s="3"/>
      <c r="AL67" s="3"/>
      <c r="AM67" s="3"/>
      <c r="AN67" s="3"/>
      <c r="AO67" s="3"/>
      <c r="AP67" s="3"/>
      <c r="AQ67" s="3"/>
      <c r="AR67" s="3"/>
      <c r="AS67" s="3"/>
    </row>
    <row r="68" spans="1:45" ht="51" hidden="1" customHeight="1" x14ac:dyDescent="0.3">
      <c r="A68" s="9" t="s">
        <v>0</v>
      </c>
      <c r="B68" s="9" t="e">
        <f>VLOOKUP(#REF!,[1]Dpto!$G$2:$I$1125,2,FALSE)</f>
        <v>#REF!</v>
      </c>
      <c r="C68" s="9" t="str">
        <f>VLOOKUP(Y68,[1]Proyectos!$B$2:$D$3,3,FALSE)</f>
        <v>CONSER</v>
      </c>
      <c r="D68" s="9" t="e">
        <f>VLOOKUP(#REF!,[1]Proyectos!$D$6:$E$9,2,FALSE)</f>
        <v>#REF!</v>
      </c>
      <c r="E68" s="9" t="e">
        <f>VLOOKUP(#REF!,[1]Proyectos!$B$12:$C$22,2,FALSE)</f>
        <v>#REF!</v>
      </c>
      <c r="F68" s="9" t="e">
        <f>VLOOKUP(#REF!,[1]Indi!$B$9:$C$36,2,FALSE)</f>
        <v>#REF!</v>
      </c>
      <c r="G68" s="9" t="str">
        <f>+IFERROR(IF(D68="MISIONAL",VLOOKUP(AD68,[1]Actividades!$B$12:$C$25,2,FALSE),IF(D68="TASAS",VLOOKUP(AD68,[1]Actividades!$B$26:$C$34,2,FALSE),IF(D68="MIPG",VLOOKUP(AD68,[1]Actividades!$B$35:$C$41,2,FALSE),IF(D68="INFRA",VLOOKUP(AD68,[1]Actividades!$B$42:$C$44,2,FALSE),"")))),"")</f>
        <v/>
      </c>
      <c r="H68" s="3"/>
      <c r="I68" s="7" t="s">
        <v>533</v>
      </c>
      <c r="J68" s="10" t="s">
        <v>663</v>
      </c>
      <c r="K68" s="7" t="s">
        <v>125</v>
      </c>
      <c r="L68" s="7" t="s">
        <v>145</v>
      </c>
      <c r="M68" s="7" t="str">
        <f t="shared" si="1"/>
        <v>PNN CATATUMBO BARÍ</v>
      </c>
      <c r="N68" s="145" t="s">
        <v>103</v>
      </c>
      <c r="O68" s="7" t="s">
        <v>466</v>
      </c>
      <c r="P68" s="7" t="s">
        <v>7</v>
      </c>
      <c r="Q68" s="7" t="s">
        <v>6</v>
      </c>
      <c r="R68" s="146">
        <v>325698000</v>
      </c>
      <c r="S68" s="35"/>
      <c r="T68" s="8"/>
      <c r="U68" s="8"/>
      <c r="V68" s="8"/>
      <c r="W68" s="35">
        <f t="shared" si="2"/>
        <v>325698000</v>
      </c>
      <c r="X68" s="35">
        <f t="shared" si="3"/>
        <v>325698000</v>
      </c>
      <c r="Y68" s="26" t="s">
        <v>465</v>
      </c>
      <c r="Z68" s="10" t="s">
        <v>19</v>
      </c>
      <c r="AA68" s="147">
        <v>202300000000060</v>
      </c>
      <c r="AB68" s="147" t="s">
        <v>30</v>
      </c>
      <c r="AC68" s="10" t="str">
        <f t="shared" si="0"/>
        <v>3202008</v>
      </c>
      <c r="AD68" s="10"/>
      <c r="AE68" s="147" t="s">
        <v>123</v>
      </c>
      <c r="AF68" s="3"/>
      <c r="AG68" s="3"/>
      <c r="AH68" s="3"/>
      <c r="AI68" s="3"/>
      <c r="AJ68" s="3"/>
      <c r="AK68" s="3"/>
      <c r="AL68" s="3"/>
      <c r="AM68" s="3"/>
      <c r="AN68" s="3"/>
      <c r="AO68" s="3"/>
      <c r="AP68" s="3"/>
      <c r="AQ68" s="3"/>
      <c r="AR68" s="3"/>
      <c r="AS68" s="3"/>
    </row>
    <row r="69" spans="1:45" ht="51" hidden="1" customHeight="1" x14ac:dyDescent="0.3">
      <c r="A69" s="9" t="s">
        <v>0</v>
      </c>
      <c r="B69" s="9" t="e">
        <f>VLOOKUP(#REF!,[1]Dpto!$G$2:$I$1125,2,FALSE)</f>
        <v>#REF!</v>
      </c>
      <c r="C69" s="9" t="str">
        <f>VLOOKUP(Y69,[1]Proyectos!$B$2:$D$3,3,FALSE)</f>
        <v>CONSER</v>
      </c>
      <c r="D69" s="9" t="e">
        <f>VLOOKUP(#REF!,[1]Proyectos!$D$6:$E$9,2,FALSE)</f>
        <v>#REF!</v>
      </c>
      <c r="E69" s="9" t="e">
        <f>VLOOKUP(#REF!,[1]Proyectos!$B$12:$C$22,2,FALSE)</f>
        <v>#REF!</v>
      </c>
      <c r="F69" s="9" t="e">
        <f>VLOOKUP(#REF!,[1]Indi!$B$9:$C$36,2,FALSE)</f>
        <v>#REF!</v>
      </c>
      <c r="G69" s="9" t="str">
        <f>+IFERROR(IF(D69="MISIONAL",VLOOKUP(AD69,[1]Actividades!$B$12:$C$25,2,FALSE),IF(D69="TASAS",VLOOKUP(AD69,[1]Actividades!$B$26:$C$34,2,FALSE),IF(D69="MIPG",VLOOKUP(AD69,[1]Actividades!$B$35:$C$41,2,FALSE),IF(D69="INFRA",VLOOKUP(AD69,[1]Actividades!$B$42:$C$44,2,FALSE),"")))),"")</f>
        <v/>
      </c>
      <c r="H69" s="3"/>
      <c r="I69" s="7" t="s">
        <v>534</v>
      </c>
      <c r="J69" s="10" t="s">
        <v>663</v>
      </c>
      <c r="K69" s="7" t="s">
        <v>125</v>
      </c>
      <c r="L69" s="7" t="s">
        <v>145</v>
      </c>
      <c r="M69" s="7" t="str">
        <f t="shared" si="1"/>
        <v>PNN CATATUMBO BARÍ</v>
      </c>
      <c r="N69" s="145" t="s">
        <v>13</v>
      </c>
      <c r="O69" s="7" t="s">
        <v>467</v>
      </c>
      <c r="P69" s="7" t="s">
        <v>7</v>
      </c>
      <c r="Q69" s="7" t="s">
        <v>6</v>
      </c>
      <c r="R69" s="146">
        <v>25000000</v>
      </c>
      <c r="S69" s="35"/>
      <c r="T69" s="8"/>
      <c r="U69" s="8"/>
      <c r="V69" s="8"/>
      <c r="W69" s="35">
        <f t="shared" si="2"/>
        <v>25000000</v>
      </c>
      <c r="X69" s="35">
        <f t="shared" si="3"/>
        <v>25000000</v>
      </c>
      <c r="Y69" s="26" t="s">
        <v>465</v>
      </c>
      <c r="Z69" s="10" t="s">
        <v>19</v>
      </c>
      <c r="AA69" s="147">
        <v>202300000000060</v>
      </c>
      <c r="AB69" s="147" t="s">
        <v>30</v>
      </c>
      <c r="AC69" s="10" t="str">
        <f t="shared" si="0"/>
        <v>3202008</v>
      </c>
      <c r="AD69" s="10"/>
      <c r="AE69" s="147" t="s">
        <v>123</v>
      </c>
      <c r="AF69" s="3"/>
      <c r="AG69" s="3"/>
      <c r="AH69" s="3"/>
      <c r="AI69" s="3"/>
      <c r="AJ69" s="3"/>
      <c r="AK69" s="3"/>
      <c r="AL69" s="3"/>
      <c r="AM69" s="3"/>
      <c r="AN69" s="3"/>
      <c r="AO69" s="3"/>
      <c r="AP69" s="3"/>
      <c r="AQ69" s="3"/>
      <c r="AR69" s="3"/>
      <c r="AS69" s="3"/>
    </row>
    <row r="70" spans="1:45" ht="51" hidden="1" customHeight="1" x14ac:dyDescent="0.3">
      <c r="A70" s="9" t="s">
        <v>0</v>
      </c>
      <c r="B70" s="9" t="e">
        <f>VLOOKUP(#REF!,[1]Dpto!$G$2:$I$1125,2,FALSE)</f>
        <v>#REF!</v>
      </c>
      <c r="C70" s="9" t="str">
        <f>VLOOKUP(Y70,[1]Proyectos!$B$2:$D$3,3,FALSE)</f>
        <v>CONSER</v>
      </c>
      <c r="D70" s="9" t="e">
        <f>VLOOKUP(#REF!,[1]Proyectos!$D$6:$E$9,2,FALSE)</f>
        <v>#REF!</v>
      </c>
      <c r="E70" s="9" t="e">
        <f>VLOOKUP(#REF!,[1]Proyectos!$B$12:$C$22,2,FALSE)</f>
        <v>#REF!</v>
      </c>
      <c r="F70" s="9" t="e">
        <f>VLOOKUP(#REF!,[1]Indi!$B$9:$C$36,2,FALSE)</f>
        <v>#REF!</v>
      </c>
      <c r="G70" s="9" t="str">
        <f>+IFERROR(IF(D70="MISIONAL",VLOOKUP(AD70,[1]Actividades!$B$12:$C$25,2,FALSE),IF(D70="TASAS",VLOOKUP(AD70,[1]Actividades!$B$26:$C$34,2,FALSE),IF(D70="MIPG",VLOOKUP(AD70,[1]Actividades!$B$35:$C$41,2,FALSE),IF(D70="INFRA",VLOOKUP(AD70,[1]Actividades!$B$42:$C$44,2,FALSE),"")))),"")</f>
        <v/>
      </c>
      <c r="H70" s="3"/>
      <c r="I70" s="7" t="s">
        <v>535</v>
      </c>
      <c r="J70" s="10" t="s">
        <v>663</v>
      </c>
      <c r="K70" s="7" t="s">
        <v>125</v>
      </c>
      <c r="L70" s="7" t="s">
        <v>145</v>
      </c>
      <c r="M70" s="7" t="str">
        <f t="shared" si="1"/>
        <v>PNN CATATUMBO BARÍ</v>
      </c>
      <c r="N70" s="145" t="s">
        <v>103</v>
      </c>
      <c r="O70" s="7" t="s">
        <v>466</v>
      </c>
      <c r="P70" s="7" t="s">
        <v>7</v>
      </c>
      <c r="Q70" s="7" t="s">
        <v>6</v>
      </c>
      <c r="R70" s="146">
        <v>79929000</v>
      </c>
      <c r="S70" s="35"/>
      <c r="T70" s="8"/>
      <c r="U70" s="8"/>
      <c r="V70" s="8"/>
      <c r="W70" s="35">
        <f t="shared" si="2"/>
        <v>79929000</v>
      </c>
      <c r="X70" s="35">
        <f t="shared" si="3"/>
        <v>79929000</v>
      </c>
      <c r="Y70" s="26" t="s">
        <v>465</v>
      </c>
      <c r="Z70" s="10" t="s">
        <v>19</v>
      </c>
      <c r="AA70" s="147">
        <v>202300000000060</v>
      </c>
      <c r="AB70" s="147" t="s">
        <v>30</v>
      </c>
      <c r="AC70" s="10" t="str">
        <f t="shared" ref="AC70:AC133" si="4">MID(I70,SEARCH("-",I70)+1,SEARCH("-",I70,SEARCH("-",I70)+1)-SEARCH("-",I70)-1)</f>
        <v>3202008</v>
      </c>
      <c r="AD70" s="10"/>
      <c r="AE70" s="147" t="s">
        <v>143</v>
      </c>
      <c r="AF70" s="3"/>
      <c r="AG70" s="3"/>
      <c r="AH70" s="3"/>
      <c r="AI70" s="3"/>
      <c r="AJ70" s="3"/>
      <c r="AK70" s="3"/>
      <c r="AL70" s="3"/>
      <c r="AM70" s="3"/>
      <c r="AN70" s="3"/>
      <c r="AO70" s="3"/>
      <c r="AP70" s="3"/>
      <c r="AQ70" s="3"/>
      <c r="AR70" s="3"/>
      <c r="AS70" s="3"/>
    </row>
    <row r="71" spans="1:45" ht="51" hidden="1" customHeight="1" x14ac:dyDescent="0.3">
      <c r="A71" s="9" t="s">
        <v>0</v>
      </c>
      <c r="B71" s="9" t="e">
        <f>VLOOKUP(#REF!,[1]Dpto!$G$2:$I$1125,2,FALSE)</f>
        <v>#REF!</v>
      </c>
      <c r="C71" s="9" t="str">
        <f>VLOOKUP(Y71,[1]Proyectos!$B$2:$D$3,3,FALSE)</f>
        <v>CONSER</v>
      </c>
      <c r="D71" s="9" t="e">
        <f>VLOOKUP(#REF!,[1]Proyectos!$D$6:$E$9,2,FALSE)</f>
        <v>#REF!</v>
      </c>
      <c r="E71" s="9" t="e">
        <f>VLOOKUP(#REF!,[1]Proyectos!$B$12:$C$22,2,FALSE)</f>
        <v>#REF!</v>
      </c>
      <c r="F71" s="9" t="e">
        <f>VLOOKUP(#REF!,[1]Indi!$B$9:$C$36,2,FALSE)</f>
        <v>#REF!</v>
      </c>
      <c r="G71" s="9" t="str">
        <f>+IFERROR(IF(D71="MISIONAL",VLOOKUP(AD71,[1]Actividades!$B$12:$C$25,2,FALSE),IF(D71="TASAS",VLOOKUP(AD71,[1]Actividades!$B$26:$C$34,2,FALSE),IF(D71="MIPG",VLOOKUP(AD71,[1]Actividades!$B$35:$C$41,2,FALSE),IF(D71="INFRA",VLOOKUP(AD71,[1]Actividades!$B$42:$C$44,2,FALSE),"")))),"")</f>
        <v/>
      </c>
      <c r="H71" s="3"/>
      <c r="I71" s="7" t="s">
        <v>536</v>
      </c>
      <c r="J71" s="10" t="s">
        <v>663</v>
      </c>
      <c r="K71" s="7" t="s">
        <v>125</v>
      </c>
      <c r="L71" s="7" t="s">
        <v>145</v>
      </c>
      <c r="M71" s="7" t="str">
        <f t="shared" ref="M71:M134" si="5">+IF(P71="GENERAL",L71,L71&amp;"-"&amp;P71)</f>
        <v>PNN CATATUMBO BARÍ</v>
      </c>
      <c r="N71" s="145" t="s">
        <v>103</v>
      </c>
      <c r="O71" s="7" t="s">
        <v>466</v>
      </c>
      <c r="P71" s="7" t="s">
        <v>7</v>
      </c>
      <c r="Q71" s="7" t="s">
        <v>6</v>
      </c>
      <c r="R71" s="146">
        <v>101613000</v>
      </c>
      <c r="S71" s="35"/>
      <c r="T71" s="8"/>
      <c r="U71" s="8"/>
      <c r="V71" s="8"/>
      <c r="W71" s="35">
        <f t="shared" ref="W71:W134" si="6">+R71-S71+T71</f>
        <v>101613000</v>
      </c>
      <c r="X71" s="35">
        <f t="shared" ref="X71:X134" si="7">+R71-S71+T71-U71+V71</f>
        <v>101613000</v>
      </c>
      <c r="Y71" s="26" t="s">
        <v>465</v>
      </c>
      <c r="Z71" s="10" t="s">
        <v>19</v>
      </c>
      <c r="AA71" s="147">
        <v>202300000000060</v>
      </c>
      <c r="AB71" s="147" t="s">
        <v>30</v>
      </c>
      <c r="AC71" s="10" t="str">
        <f t="shared" si="4"/>
        <v>3202008</v>
      </c>
      <c r="AD71" s="10"/>
      <c r="AE71" s="147" t="s">
        <v>135</v>
      </c>
      <c r="AF71" s="3"/>
      <c r="AG71" s="3"/>
      <c r="AH71" s="3"/>
      <c r="AI71" s="3"/>
      <c r="AJ71" s="3"/>
      <c r="AK71" s="3"/>
      <c r="AL71" s="3"/>
      <c r="AM71" s="3"/>
      <c r="AN71" s="3"/>
      <c r="AO71" s="3"/>
      <c r="AP71" s="3"/>
      <c r="AQ71" s="3"/>
      <c r="AR71" s="3"/>
      <c r="AS71" s="3"/>
    </row>
    <row r="72" spans="1:45" ht="51" hidden="1" customHeight="1" x14ac:dyDescent="0.3">
      <c r="A72" s="9" t="s">
        <v>0</v>
      </c>
      <c r="B72" s="9" t="e">
        <f>VLOOKUP(#REF!,[1]Dpto!$G$2:$I$1125,2,FALSE)</f>
        <v>#REF!</v>
      </c>
      <c r="C72" s="9" t="str">
        <f>VLOOKUP(Y72,[1]Proyectos!$B$2:$D$3,3,FALSE)</f>
        <v>CONSER</v>
      </c>
      <c r="D72" s="9" t="e">
        <f>VLOOKUP(#REF!,[1]Proyectos!$D$6:$E$9,2,FALSE)</f>
        <v>#REF!</v>
      </c>
      <c r="E72" s="9" t="e">
        <f>VLOOKUP(#REF!,[1]Proyectos!$B$12:$C$22,2,FALSE)</f>
        <v>#REF!</v>
      </c>
      <c r="F72" s="9" t="e">
        <f>VLOOKUP(#REF!,[1]Indi!$B$9:$C$36,2,FALSE)</f>
        <v>#REF!</v>
      </c>
      <c r="G72" s="9" t="str">
        <f>+IFERROR(IF(D72="MISIONAL",VLOOKUP(AD72,[1]Actividades!$B$12:$C$25,2,FALSE),IF(D72="TASAS",VLOOKUP(AD72,[1]Actividades!$B$26:$C$34,2,FALSE),IF(D72="MIPG",VLOOKUP(AD72,[1]Actividades!$B$35:$C$41,2,FALSE),IF(D72="INFRA",VLOOKUP(AD72,[1]Actividades!$B$42:$C$44,2,FALSE),"")))),"")</f>
        <v/>
      </c>
      <c r="H72" s="3"/>
      <c r="I72" s="7" t="s">
        <v>537</v>
      </c>
      <c r="J72" s="10" t="s">
        <v>663</v>
      </c>
      <c r="K72" s="7" t="s">
        <v>125</v>
      </c>
      <c r="L72" s="7" t="s">
        <v>145</v>
      </c>
      <c r="M72" s="7" t="str">
        <f t="shared" si="5"/>
        <v>PNN CATATUMBO BARÍ</v>
      </c>
      <c r="N72" s="145" t="s">
        <v>13</v>
      </c>
      <c r="O72" s="7" t="s">
        <v>467</v>
      </c>
      <c r="P72" s="7" t="s">
        <v>7</v>
      </c>
      <c r="Q72" s="7" t="s">
        <v>6</v>
      </c>
      <c r="R72" s="146">
        <v>3000000</v>
      </c>
      <c r="S72" s="35"/>
      <c r="T72" s="8"/>
      <c r="U72" s="8"/>
      <c r="V72" s="8"/>
      <c r="W72" s="35">
        <f t="shared" si="6"/>
        <v>3000000</v>
      </c>
      <c r="X72" s="35">
        <f t="shared" si="7"/>
        <v>3000000</v>
      </c>
      <c r="Y72" s="26" t="s">
        <v>465</v>
      </c>
      <c r="Z72" s="10" t="s">
        <v>19</v>
      </c>
      <c r="AA72" s="147">
        <v>202300000000060</v>
      </c>
      <c r="AB72" s="147" t="s">
        <v>30</v>
      </c>
      <c r="AC72" s="10" t="str">
        <f t="shared" si="4"/>
        <v>3202008</v>
      </c>
      <c r="AD72" s="10"/>
      <c r="AE72" s="147" t="s">
        <v>135</v>
      </c>
      <c r="AF72" s="3"/>
      <c r="AG72" s="3"/>
      <c r="AH72" s="3"/>
      <c r="AI72" s="3"/>
      <c r="AJ72" s="3"/>
      <c r="AK72" s="3"/>
      <c r="AL72" s="3"/>
      <c r="AM72" s="3"/>
      <c r="AN72" s="3"/>
      <c r="AO72" s="3"/>
      <c r="AP72" s="3"/>
      <c r="AQ72" s="3"/>
      <c r="AR72" s="3"/>
      <c r="AS72" s="3"/>
    </row>
    <row r="73" spans="1:45" ht="51" hidden="1" customHeight="1" x14ac:dyDescent="0.3">
      <c r="A73" s="9" t="s">
        <v>0</v>
      </c>
      <c r="B73" s="9" t="e">
        <f>VLOOKUP(#REF!,[1]Dpto!$G$2:$I$1125,2,FALSE)</f>
        <v>#REF!</v>
      </c>
      <c r="C73" s="9" t="str">
        <f>VLOOKUP(Y73,[1]Proyectos!$B$2:$D$3,3,FALSE)</f>
        <v>CONSER</v>
      </c>
      <c r="D73" s="9" t="e">
        <f>VLOOKUP(#REF!,[1]Proyectos!$D$6:$E$9,2,FALSE)</f>
        <v>#REF!</v>
      </c>
      <c r="E73" s="9" t="e">
        <f>VLOOKUP(#REF!,[1]Proyectos!$B$12:$C$22,2,FALSE)</f>
        <v>#REF!</v>
      </c>
      <c r="F73" s="9" t="e">
        <f>VLOOKUP(#REF!,[1]Indi!$B$9:$C$36,2,FALSE)</f>
        <v>#REF!</v>
      </c>
      <c r="G73" s="9" t="str">
        <f>+IFERROR(IF(D73="MISIONAL",VLOOKUP(AD73,[1]Actividades!$B$12:$C$25,2,FALSE),IF(D73="TASAS",VLOOKUP(AD73,[1]Actividades!$B$26:$C$34,2,FALSE),IF(D73="MIPG",VLOOKUP(AD73,[1]Actividades!$B$35:$C$41,2,FALSE),IF(D73="INFRA",VLOOKUP(AD73,[1]Actividades!$B$42:$C$44,2,FALSE),"")))),"")</f>
        <v/>
      </c>
      <c r="H73" s="3"/>
      <c r="I73" s="7" t="s">
        <v>538</v>
      </c>
      <c r="J73" s="10" t="s">
        <v>663</v>
      </c>
      <c r="K73" s="7" t="s">
        <v>125</v>
      </c>
      <c r="L73" s="7" t="s">
        <v>145</v>
      </c>
      <c r="M73" s="7" t="str">
        <f t="shared" si="5"/>
        <v>PNN CATATUMBO BARÍ</v>
      </c>
      <c r="N73" s="145" t="s">
        <v>103</v>
      </c>
      <c r="O73" s="7" t="s">
        <v>466</v>
      </c>
      <c r="P73" s="7" t="s">
        <v>7</v>
      </c>
      <c r="Q73" s="7" t="s">
        <v>6</v>
      </c>
      <c r="R73" s="146">
        <v>47597000</v>
      </c>
      <c r="S73" s="35"/>
      <c r="T73" s="8"/>
      <c r="U73" s="8"/>
      <c r="V73" s="8"/>
      <c r="W73" s="35">
        <f t="shared" si="6"/>
        <v>47597000</v>
      </c>
      <c r="X73" s="35">
        <f t="shared" si="7"/>
        <v>47597000</v>
      </c>
      <c r="Y73" s="26" t="s">
        <v>465</v>
      </c>
      <c r="Z73" s="10" t="s">
        <v>19</v>
      </c>
      <c r="AA73" s="147">
        <v>202300000000060</v>
      </c>
      <c r="AB73" s="147" t="s">
        <v>30</v>
      </c>
      <c r="AC73" s="10" t="str">
        <f t="shared" si="4"/>
        <v>3202008</v>
      </c>
      <c r="AD73" s="10"/>
      <c r="AE73" s="147" t="s">
        <v>492</v>
      </c>
      <c r="AF73" s="3"/>
      <c r="AG73" s="3"/>
      <c r="AH73" s="3"/>
      <c r="AI73" s="3"/>
      <c r="AJ73" s="3"/>
      <c r="AK73" s="3"/>
      <c r="AL73" s="3"/>
      <c r="AM73" s="3"/>
      <c r="AN73" s="3"/>
      <c r="AO73" s="3"/>
      <c r="AP73" s="3"/>
      <c r="AQ73" s="3"/>
      <c r="AR73" s="3"/>
      <c r="AS73" s="3"/>
    </row>
    <row r="74" spans="1:45" ht="51" hidden="1" customHeight="1" x14ac:dyDescent="0.3">
      <c r="A74" s="9" t="s">
        <v>0</v>
      </c>
      <c r="B74" s="9" t="e">
        <f>VLOOKUP(#REF!,[1]Dpto!$G$2:$I$1125,2,FALSE)</f>
        <v>#REF!</v>
      </c>
      <c r="C74" s="9" t="str">
        <f>VLOOKUP(Y74,[1]Proyectos!$B$2:$D$3,3,FALSE)</f>
        <v>CONSER</v>
      </c>
      <c r="D74" s="9" t="e">
        <f>VLOOKUP(#REF!,[1]Proyectos!$D$6:$E$9,2,FALSE)</f>
        <v>#REF!</v>
      </c>
      <c r="E74" s="9" t="e">
        <f>VLOOKUP(#REF!,[1]Proyectos!$B$12:$C$22,2,FALSE)</f>
        <v>#REF!</v>
      </c>
      <c r="F74" s="9" t="e">
        <f>VLOOKUP(#REF!,[1]Indi!$B$9:$C$36,2,FALSE)</f>
        <v>#REF!</v>
      </c>
      <c r="G74" s="9" t="str">
        <f>+IFERROR(IF(D74="MISIONAL",VLOOKUP(AD74,[1]Actividades!$B$12:$C$25,2,FALSE),IF(D74="TASAS",VLOOKUP(AD74,[1]Actividades!$B$26:$C$34,2,FALSE),IF(D74="MIPG",VLOOKUP(AD74,[1]Actividades!$B$35:$C$41,2,FALSE),IF(D74="INFRA",VLOOKUP(AD74,[1]Actividades!$B$42:$C$44,2,FALSE),"")))),"")</f>
        <v/>
      </c>
      <c r="H74" s="3"/>
      <c r="I74" s="7" t="s">
        <v>539</v>
      </c>
      <c r="J74" s="10" t="s">
        <v>663</v>
      </c>
      <c r="K74" s="7" t="s">
        <v>125</v>
      </c>
      <c r="L74" s="7" t="s">
        <v>145</v>
      </c>
      <c r="M74" s="7" t="str">
        <f t="shared" si="5"/>
        <v>PNN CATATUMBO BARÍ</v>
      </c>
      <c r="N74" s="145" t="s">
        <v>13</v>
      </c>
      <c r="O74" s="7" t="s">
        <v>467</v>
      </c>
      <c r="P74" s="7" t="s">
        <v>7</v>
      </c>
      <c r="Q74" s="7" t="s">
        <v>6</v>
      </c>
      <c r="R74" s="146">
        <v>2000000</v>
      </c>
      <c r="S74" s="35"/>
      <c r="T74" s="8"/>
      <c r="U74" s="8"/>
      <c r="V74" s="8"/>
      <c r="W74" s="35">
        <f t="shared" si="6"/>
        <v>2000000</v>
      </c>
      <c r="X74" s="35">
        <f t="shared" si="7"/>
        <v>2000000</v>
      </c>
      <c r="Y74" s="26" t="s">
        <v>465</v>
      </c>
      <c r="Z74" s="10" t="s">
        <v>19</v>
      </c>
      <c r="AA74" s="147">
        <v>202300000000060</v>
      </c>
      <c r="AB74" s="147" t="s">
        <v>30</v>
      </c>
      <c r="AC74" s="10" t="str">
        <f t="shared" si="4"/>
        <v>3202008</v>
      </c>
      <c r="AD74" s="10"/>
      <c r="AE74" s="147" t="s">
        <v>492</v>
      </c>
      <c r="AF74" s="3"/>
      <c r="AG74" s="3"/>
      <c r="AH74" s="3"/>
      <c r="AI74" s="3"/>
      <c r="AJ74" s="3"/>
      <c r="AK74" s="3"/>
      <c r="AL74" s="3"/>
      <c r="AM74" s="3"/>
      <c r="AN74" s="3"/>
      <c r="AO74" s="3"/>
      <c r="AP74" s="3"/>
      <c r="AQ74" s="3"/>
      <c r="AR74" s="3"/>
      <c r="AS74" s="3"/>
    </row>
    <row r="75" spans="1:45" ht="51" hidden="1" customHeight="1" x14ac:dyDescent="0.3">
      <c r="A75" s="9" t="s">
        <v>0</v>
      </c>
      <c r="B75" s="9" t="e">
        <f>VLOOKUP(#REF!,[1]Dpto!$G$2:$I$1125,2,FALSE)</f>
        <v>#REF!</v>
      </c>
      <c r="C75" s="9" t="str">
        <f>VLOOKUP(Y75,[1]Proyectos!$B$2:$D$3,3,FALSE)</f>
        <v>CONSER</v>
      </c>
      <c r="D75" s="9" t="e">
        <f>VLOOKUP(#REF!,[1]Proyectos!$D$6:$E$9,2,FALSE)</f>
        <v>#REF!</v>
      </c>
      <c r="E75" s="9" t="e">
        <f>VLOOKUP(#REF!,[1]Proyectos!$B$12:$C$22,2,FALSE)</f>
        <v>#REF!</v>
      </c>
      <c r="F75" s="9" t="e">
        <f>VLOOKUP(#REF!,[1]Indi!$B$9:$C$36,2,FALSE)</f>
        <v>#REF!</v>
      </c>
      <c r="G75" s="9" t="str">
        <f>+IFERROR(IF(D75="MISIONAL",VLOOKUP(AD75,[1]Actividades!$B$12:$C$25,2,FALSE),IF(D75="TASAS",VLOOKUP(AD75,[1]Actividades!$B$26:$C$34,2,FALSE),IF(D75="MIPG",VLOOKUP(AD75,[1]Actividades!$B$35:$C$41,2,FALSE),IF(D75="INFRA",VLOOKUP(AD75,[1]Actividades!$B$42:$C$44,2,FALSE),"")))),"")</f>
        <v/>
      </c>
      <c r="H75" s="3"/>
      <c r="I75" s="7" t="s">
        <v>540</v>
      </c>
      <c r="J75" s="10" t="s">
        <v>663</v>
      </c>
      <c r="K75" s="7" t="s">
        <v>125</v>
      </c>
      <c r="L75" s="7" t="s">
        <v>145</v>
      </c>
      <c r="M75" s="7" t="str">
        <f t="shared" si="5"/>
        <v>PNN CATATUMBO BARÍ</v>
      </c>
      <c r="N75" s="145" t="s">
        <v>103</v>
      </c>
      <c r="O75" s="7" t="s">
        <v>466</v>
      </c>
      <c r="P75" s="7" t="s">
        <v>7</v>
      </c>
      <c r="Q75" s="7" t="s">
        <v>6</v>
      </c>
      <c r="R75" s="146">
        <v>174146800</v>
      </c>
      <c r="S75" s="35"/>
      <c r="T75" s="8"/>
      <c r="U75" s="8"/>
      <c r="V75" s="8"/>
      <c r="W75" s="35">
        <f t="shared" si="6"/>
        <v>174146800</v>
      </c>
      <c r="X75" s="35">
        <f t="shared" si="7"/>
        <v>174146800</v>
      </c>
      <c r="Y75" s="26" t="s">
        <v>465</v>
      </c>
      <c r="Z75" s="10" t="s">
        <v>19</v>
      </c>
      <c r="AA75" s="147">
        <v>202300000000060</v>
      </c>
      <c r="AB75" s="147" t="s">
        <v>493</v>
      </c>
      <c r="AC75" s="10" t="str">
        <f t="shared" si="4"/>
        <v>3202032</v>
      </c>
      <c r="AD75" s="10"/>
      <c r="AE75" s="147" t="s">
        <v>128</v>
      </c>
      <c r="AF75" s="3"/>
      <c r="AG75" s="3"/>
      <c r="AH75" s="3"/>
      <c r="AI75" s="3"/>
      <c r="AJ75" s="3"/>
      <c r="AK75" s="3"/>
      <c r="AL75" s="3"/>
      <c r="AM75" s="3"/>
      <c r="AN75" s="3"/>
      <c r="AO75" s="3"/>
      <c r="AP75" s="3"/>
      <c r="AQ75" s="3"/>
      <c r="AR75" s="3"/>
      <c r="AS75" s="3"/>
    </row>
    <row r="76" spans="1:45" ht="51" hidden="1" customHeight="1" x14ac:dyDescent="0.3">
      <c r="A76" s="9" t="s">
        <v>0</v>
      </c>
      <c r="B76" s="9" t="e">
        <f>VLOOKUP(#REF!,[1]Dpto!$G$2:$I$1125,2,FALSE)</f>
        <v>#REF!</v>
      </c>
      <c r="C76" s="9" t="str">
        <f>VLOOKUP(Y76,[1]Proyectos!$B$2:$D$3,3,FALSE)</f>
        <v>CONSER</v>
      </c>
      <c r="D76" s="9" t="e">
        <f>VLOOKUP(#REF!,[1]Proyectos!$D$6:$E$9,2,FALSE)</f>
        <v>#REF!</v>
      </c>
      <c r="E76" s="9" t="e">
        <f>VLOOKUP(#REF!,[1]Proyectos!$B$12:$C$22,2,FALSE)</f>
        <v>#REF!</v>
      </c>
      <c r="F76" s="9" t="e">
        <f>VLOOKUP(#REF!,[1]Indi!$B$9:$C$36,2,FALSE)</f>
        <v>#REF!</v>
      </c>
      <c r="G76" s="9" t="str">
        <f>+IFERROR(IF(D76="MISIONAL",VLOOKUP(AD76,[1]Actividades!$B$12:$C$25,2,FALSE),IF(D76="TASAS",VLOOKUP(AD76,[1]Actividades!$B$26:$C$34,2,FALSE),IF(D76="MIPG",VLOOKUP(AD76,[1]Actividades!$B$35:$C$41,2,FALSE),IF(D76="INFRA",VLOOKUP(AD76,[1]Actividades!$B$42:$C$44,2,FALSE),"")))),"")</f>
        <v/>
      </c>
      <c r="H76" s="3"/>
      <c r="I76" s="7" t="s">
        <v>541</v>
      </c>
      <c r="J76" s="10" t="s">
        <v>663</v>
      </c>
      <c r="K76" s="7" t="s">
        <v>125</v>
      </c>
      <c r="L76" s="7" t="s">
        <v>145</v>
      </c>
      <c r="M76" s="7" t="str">
        <f t="shared" si="5"/>
        <v>PNN CATATUMBO BARÍ</v>
      </c>
      <c r="N76" s="145" t="s">
        <v>13</v>
      </c>
      <c r="O76" s="7" t="s">
        <v>467</v>
      </c>
      <c r="P76" s="7" t="s">
        <v>7</v>
      </c>
      <c r="Q76" s="7" t="s">
        <v>6</v>
      </c>
      <c r="R76" s="146">
        <v>34450422</v>
      </c>
      <c r="S76" s="35"/>
      <c r="T76" s="8"/>
      <c r="U76" s="8"/>
      <c r="V76" s="8"/>
      <c r="W76" s="35">
        <f t="shared" si="6"/>
        <v>34450422</v>
      </c>
      <c r="X76" s="35">
        <f t="shared" si="7"/>
        <v>34450422</v>
      </c>
      <c r="Y76" s="26" t="s">
        <v>465</v>
      </c>
      <c r="Z76" s="10" t="s">
        <v>19</v>
      </c>
      <c r="AA76" s="147">
        <v>202300000000060</v>
      </c>
      <c r="AB76" s="147" t="s">
        <v>493</v>
      </c>
      <c r="AC76" s="10" t="str">
        <f t="shared" si="4"/>
        <v>3202032</v>
      </c>
      <c r="AD76" s="10"/>
      <c r="AE76" s="147" t="s">
        <v>128</v>
      </c>
      <c r="AF76" s="3"/>
      <c r="AG76" s="3"/>
      <c r="AH76" s="3"/>
      <c r="AI76" s="3"/>
      <c r="AJ76" s="3"/>
      <c r="AK76" s="3"/>
      <c r="AL76" s="3"/>
      <c r="AM76" s="3"/>
      <c r="AN76" s="3"/>
      <c r="AO76" s="3"/>
      <c r="AP76" s="3"/>
      <c r="AQ76" s="3"/>
      <c r="AR76" s="3"/>
      <c r="AS76" s="3"/>
    </row>
    <row r="77" spans="1:45" ht="51" hidden="1" customHeight="1" x14ac:dyDescent="0.3">
      <c r="A77" s="9" t="s">
        <v>0</v>
      </c>
      <c r="B77" s="9" t="e">
        <f>VLOOKUP(#REF!,[1]Dpto!$G$2:$I$1125,2,FALSE)</f>
        <v>#REF!</v>
      </c>
      <c r="C77" s="9" t="str">
        <f>VLOOKUP(Y77,[1]Proyectos!$B$2:$D$3,3,FALSE)</f>
        <v>CONSER</v>
      </c>
      <c r="D77" s="9" t="e">
        <f>VLOOKUP(#REF!,[1]Proyectos!$D$6:$E$9,2,FALSE)</f>
        <v>#REF!</v>
      </c>
      <c r="E77" s="9" t="e">
        <f>VLOOKUP(#REF!,[1]Proyectos!$B$12:$C$22,2,FALSE)</f>
        <v>#REF!</v>
      </c>
      <c r="F77" s="9" t="e">
        <f>VLOOKUP(#REF!,[1]Indi!$B$9:$C$36,2,FALSE)</f>
        <v>#REF!</v>
      </c>
      <c r="G77" s="9" t="str">
        <f>+IFERROR(IF(D77="MISIONAL",VLOOKUP(AD77,[1]Actividades!$B$12:$C$25,2,FALSE),IF(D77="TASAS",VLOOKUP(AD77,[1]Actividades!$B$26:$C$34,2,FALSE),IF(D77="MIPG",VLOOKUP(AD77,[1]Actividades!$B$35:$C$41,2,FALSE),IF(D77="INFRA",VLOOKUP(AD77,[1]Actividades!$B$42:$C$44,2,FALSE),"")))),"")</f>
        <v/>
      </c>
      <c r="H77" s="3"/>
      <c r="I77" s="7" t="s">
        <v>542</v>
      </c>
      <c r="J77" s="10" t="s">
        <v>663</v>
      </c>
      <c r="K77" s="7" t="s">
        <v>125</v>
      </c>
      <c r="L77" s="7" t="s">
        <v>145</v>
      </c>
      <c r="M77" s="7" t="str">
        <f t="shared" si="5"/>
        <v>PNN CATATUMBO BARÍ</v>
      </c>
      <c r="N77" s="145" t="s">
        <v>8</v>
      </c>
      <c r="O77" s="7" t="s">
        <v>467</v>
      </c>
      <c r="P77" s="7" t="s">
        <v>7</v>
      </c>
      <c r="Q77" s="7" t="s">
        <v>6</v>
      </c>
      <c r="R77" s="146">
        <v>17140552</v>
      </c>
      <c r="S77" s="35"/>
      <c r="T77" s="8"/>
      <c r="U77" s="8"/>
      <c r="V77" s="8"/>
      <c r="W77" s="35">
        <f t="shared" si="6"/>
        <v>17140552</v>
      </c>
      <c r="X77" s="35">
        <f t="shared" si="7"/>
        <v>17140552</v>
      </c>
      <c r="Y77" s="26" t="s">
        <v>465</v>
      </c>
      <c r="Z77" s="10" t="s">
        <v>19</v>
      </c>
      <c r="AA77" s="147">
        <v>202300000000060</v>
      </c>
      <c r="AB77" s="147" t="s">
        <v>493</v>
      </c>
      <c r="AC77" s="10" t="str">
        <f t="shared" si="4"/>
        <v>3202032</v>
      </c>
      <c r="AD77" s="10"/>
      <c r="AE77" s="147" t="s">
        <v>128</v>
      </c>
      <c r="AF77" s="3"/>
      <c r="AG77" s="3"/>
      <c r="AH77" s="3"/>
      <c r="AI77" s="3"/>
      <c r="AJ77" s="3"/>
      <c r="AK77" s="3"/>
      <c r="AL77" s="3"/>
      <c r="AM77" s="3"/>
      <c r="AN77" s="3"/>
      <c r="AO77" s="3"/>
      <c r="AP77" s="3"/>
      <c r="AQ77" s="3"/>
      <c r="AR77" s="3"/>
      <c r="AS77" s="3"/>
    </row>
    <row r="78" spans="1:45" ht="51" hidden="1" customHeight="1" x14ac:dyDescent="0.3">
      <c r="A78" s="9" t="s">
        <v>0</v>
      </c>
      <c r="B78" s="9" t="e">
        <f>VLOOKUP(#REF!,[1]Dpto!$G$2:$I$1125,2,FALSE)</f>
        <v>#REF!</v>
      </c>
      <c r="C78" s="9" t="str">
        <f>VLOOKUP(Y78,[1]Proyectos!$B$2:$D$3,3,FALSE)</f>
        <v>CONSER</v>
      </c>
      <c r="D78" s="9" t="e">
        <f>VLOOKUP(#REF!,[1]Proyectos!$D$6:$E$9,2,FALSE)</f>
        <v>#REF!</v>
      </c>
      <c r="E78" s="9" t="e">
        <f>VLOOKUP(#REF!,[1]Proyectos!$B$12:$C$22,2,FALSE)</f>
        <v>#REF!</v>
      </c>
      <c r="F78" s="9" t="e">
        <f>VLOOKUP(#REF!,[1]Indi!$B$9:$C$36,2,FALSE)</f>
        <v>#REF!</v>
      </c>
      <c r="G78" s="9" t="str">
        <f>+IFERROR(IF(D78="MISIONAL",VLOOKUP(AD78,[1]Actividades!$B$12:$C$25,2,FALSE),IF(D78="TASAS",VLOOKUP(AD78,[1]Actividades!$B$26:$C$34,2,FALSE),IF(D78="MIPG",VLOOKUP(AD78,[1]Actividades!$B$35:$C$41,2,FALSE),IF(D78="INFRA",VLOOKUP(AD78,[1]Actividades!$B$42:$C$44,2,FALSE),"")))),"")</f>
        <v/>
      </c>
      <c r="H78" s="3"/>
      <c r="I78" s="7" t="s">
        <v>543</v>
      </c>
      <c r="J78" s="10" t="s">
        <v>663</v>
      </c>
      <c r="K78" s="7" t="s">
        <v>125</v>
      </c>
      <c r="L78" s="7" t="s">
        <v>145</v>
      </c>
      <c r="M78" s="7" t="str">
        <f t="shared" si="5"/>
        <v>PNN CATATUMBO BARÍ</v>
      </c>
      <c r="N78" s="145" t="s">
        <v>13</v>
      </c>
      <c r="O78" s="7" t="s">
        <v>467</v>
      </c>
      <c r="P78" s="7" t="s">
        <v>7</v>
      </c>
      <c r="Q78" s="7" t="s">
        <v>6</v>
      </c>
      <c r="R78" s="146">
        <v>54993500</v>
      </c>
      <c r="S78" s="35"/>
      <c r="T78" s="8"/>
      <c r="U78" s="8"/>
      <c r="V78" s="8"/>
      <c r="W78" s="35">
        <f t="shared" si="6"/>
        <v>54993500</v>
      </c>
      <c r="X78" s="35">
        <f t="shared" si="7"/>
        <v>54993500</v>
      </c>
      <c r="Y78" s="26" t="s">
        <v>465</v>
      </c>
      <c r="Z78" s="10" t="s">
        <v>19</v>
      </c>
      <c r="AA78" s="147">
        <v>202300000000060</v>
      </c>
      <c r="AB78" s="182" t="s">
        <v>496</v>
      </c>
      <c r="AC78" s="10" t="str">
        <f t="shared" si="4"/>
        <v>3202056</v>
      </c>
      <c r="AD78" s="10"/>
      <c r="AE78" s="147" t="s">
        <v>129</v>
      </c>
      <c r="AF78" s="3"/>
      <c r="AG78" s="3"/>
      <c r="AH78" s="3"/>
      <c r="AI78" s="3"/>
      <c r="AJ78" s="3"/>
      <c r="AK78" s="3"/>
      <c r="AL78" s="3"/>
      <c r="AM78" s="3"/>
      <c r="AN78" s="3"/>
      <c r="AO78" s="3"/>
      <c r="AP78" s="3"/>
      <c r="AQ78" s="3"/>
      <c r="AR78" s="3"/>
      <c r="AS78" s="3"/>
    </row>
    <row r="79" spans="1:45" ht="51" hidden="1" customHeight="1" x14ac:dyDescent="0.3">
      <c r="A79" s="9" t="s">
        <v>0</v>
      </c>
      <c r="B79" s="9" t="e">
        <f>VLOOKUP(#REF!,[1]Dpto!$G$2:$I$1125,2,FALSE)</f>
        <v>#REF!</v>
      </c>
      <c r="C79" s="9" t="str">
        <f>VLOOKUP(Y79,[1]Proyectos!$B$2:$D$3,3,FALSE)</f>
        <v>CONSER</v>
      </c>
      <c r="D79" s="9" t="e">
        <f>VLOOKUP(#REF!,[1]Proyectos!$D$6:$E$9,2,FALSE)</f>
        <v>#REF!</v>
      </c>
      <c r="E79" s="9" t="e">
        <f>VLOOKUP(#REF!,[1]Proyectos!$B$12:$C$22,2,FALSE)</f>
        <v>#REF!</v>
      </c>
      <c r="F79" s="9" t="e">
        <f>VLOOKUP(#REF!,[1]Indi!$B$9:$C$36,2,FALSE)</f>
        <v>#REF!</v>
      </c>
      <c r="G79" s="9" t="str">
        <f>+IFERROR(IF(D79="MISIONAL",VLOOKUP(AD79,[1]Actividades!$B$12:$C$25,2,FALSE),IF(D79="TASAS",VLOOKUP(AD79,[1]Actividades!$B$26:$C$34,2,FALSE),IF(D79="MIPG",VLOOKUP(AD79,[1]Actividades!$B$35:$C$41,2,FALSE),IF(D79="INFRA",VLOOKUP(AD79,[1]Actividades!$B$42:$C$44,2,FALSE),"")))),"")</f>
        <v/>
      </c>
      <c r="H79" s="3"/>
      <c r="I79" s="7" t="s">
        <v>544</v>
      </c>
      <c r="J79" s="10" t="s">
        <v>663</v>
      </c>
      <c r="K79" s="7" t="s">
        <v>125</v>
      </c>
      <c r="L79" s="7" t="s">
        <v>145</v>
      </c>
      <c r="M79" s="7" t="str">
        <f t="shared" si="5"/>
        <v>PNN CATATUMBO BARÍ</v>
      </c>
      <c r="N79" s="145" t="s">
        <v>8</v>
      </c>
      <c r="O79" s="7" t="s">
        <v>467</v>
      </c>
      <c r="P79" s="7" t="s">
        <v>7</v>
      </c>
      <c r="Q79" s="7" t="s">
        <v>6</v>
      </c>
      <c r="R79" s="146">
        <v>42993500</v>
      </c>
      <c r="S79" s="35"/>
      <c r="T79" s="8"/>
      <c r="U79" s="8"/>
      <c r="V79" s="8"/>
      <c r="W79" s="35">
        <f t="shared" si="6"/>
        <v>42993500</v>
      </c>
      <c r="X79" s="35">
        <f t="shared" si="7"/>
        <v>42993500</v>
      </c>
      <c r="Y79" s="26" t="s">
        <v>465</v>
      </c>
      <c r="Z79" s="10" t="s">
        <v>19</v>
      </c>
      <c r="AA79" s="147">
        <v>202300000000060</v>
      </c>
      <c r="AB79" s="147" t="s">
        <v>496</v>
      </c>
      <c r="AC79" s="10" t="str">
        <f t="shared" si="4"/>
        <v>3202056</v>
      </c>
      <c r="AD79" s="10"/>
      <c r="AE79" s="147" t="s">
        <v>129</v>
      </c>
      <c r="AF79" s="3"/>
      <c r="AG79" s="3"/>
      <c r="AH79" s="3"/>
      <c r="AI79" s="3"/>
      <c r="AJ79" s="3"/>
      <c r="AK79" s="3"/>
      <c r="AL79" s="3"/>
      <c r="AM79" s="3"/>
      <c r="AN79" s="3"/>
      <c r="AO79" s="3"/>
      <c r="AP79" s="3"/>
      <c r="AQ79" s="3"/>
      <c r="AR79" s="3"/>
      <c r="AS79" s="3"/>
    </row>
    <row r="80" spans="1:45" ht="51" hidden="1" customHeight="1" x14ac:dyDescent="0.3">
      <c r="A80" s="9" t="s">
        <v>0</v>
      </c>
      <c r="B80" s="9" t="e">
        <f>VLOOKUP(#REF!,[1]Dpto!$G$2:$I$1125,2,FALSE)</f>
        <v>#REF!</v>
      </c>
      <c r="C80" s="9" t="str">
        <f>VLOOKUP(Y80,[1]Proyectos!$B$2:$D$3,3,FALSE)</f>
        <v>CONSER</v>
      </c>
      <c r="D80" s="9" t="e">
        <f>VLOOKUP(#REF!,[1]Proyectos!$D$6:$E$9,2,FALSE)</f>
        <v>#REF!</v>
      </c>
      <c r="E80" s="9" t="e">
        <f>VLOOKUP(#REF!,[1]Proyectos!$B$12:$C$22,2,FALSE)</f>
        <v>#REF!</v>
      </c>
      <c r="F80" s="9" t="e">
        <f>VLOOKUP(#REF!,[1]Indi!$B$9:$C$36,2,FALSE)</f>
        <v>#REF!</v>
      </c>
      <c r="G80" s="9" t="str">
        <f>+IFERROR(IF(D80="MISIONAL",VLOOKUP(AD80,[1]Actividades!$B$12:$C$25,2,FALSE),IF(D80="TASAS",VLOOKUP(AD80,[1]Actividades!$B$26:$C$34,2,FALSE),IF(D80="MIPG",VLOOKUP(AD80,[1]Actividades!$B$35:$C$41,2,FALSE),IF(D80="INFRA",VLOOKUP(AD80,[1]Actividades!$B$42:$C$44,2,FALSE),"")))),"")</f>
        <v/>
      </c>
      <c r="H80" s="3"/>
      <c r="I80" s="7" t="s">
        <v>545</v>
      </c>
      <c r="J80" s="10" t="s">
        <v>663</v>
      </c>
      <c r="K80" s="7" t="s">
        <v>125</v>
      </c>
      <c r="L80" s="7" t="s">
        <v>144</v>
      </c>
      <c r="M80" s="7" t="str">
        <f t="shared" si="5"/>
        <v>PNN EL COCUY</v>
      </c>
      <c r="N80" s="145" t="s">
        <v>103</v>
      </c>
      <c r="O80" s="7" t="s">
        <v>466</v>
      </c>
      <c r="P80" s="7" t="s">
        <v>7</v>
      </c>
      <c r="Q80" s="7" t="s">
        <v>6</v>
      </c>
      <c r="R80" s="146">
        <v>34900000</v>
      </c>
      <c r="S80" s="35"/>
      <c r="T80" s="8"/>
      <c r="U80" s="8"/>
      <c r="V80" s="8"/>
      <c r="W80" s="35">
        <f t="shared" si="6"/>
        <v>34900000</v>
      </c>
      <c r="X80" s="35">
        <f t="shared" si="7"/>
        <v>34900000</v>
      </c>
      <c r="Y80" s="26" t="s">
        <v>465</v>
      </c>
      <c r="Z80" s="10" t="s">
        <v>19</v>
      </c>
      <c r="AA80" s="147">
        <v>202300000000060</v>
      </c>
      <c r="AB80" s="147" t="s">
        <v>30</v>
      </c>
      <c r="AC80" s="10" t="str">
        <f t="shared" si="4"/>
        <v>3202008</v>
      </c>
      <c r="AD80" s="10"/>
      <c r="AE80" s="147" t="s">
        <v>123</v>
      </c>
      <c r="AF80" s="3"/>
      <c r="AG80" s="3"/>
      <c r="AH80" s="3"/>
      <c r="AI80" s="3"/>
      <c r="AJ80" s="3"/>
      <c r="AK80" s="3"/>
      <c r="AL80" s="3"/>
      <c r="AM80" s="3"/>
      <c r="AN80" s="3"/>
      <c r="AO80" s="3"/>
      <c r="AP80" s="3"/>
      <c r="AQ80" s="3"/>
      <c r="AR80" s="3"/>
      <c r="AS80" s="3"/>
    </row>
    <row r="81" spans="1:45" ht="51" hidden="1" customHeight="1" x14ac:dyDescent="0.3">
      <c r="A81" s="9" t="s">
        <v>0</v>
      </c>
      <c r="B81" s="9" t="e">
        <f>VLOOKUP(#REF!,[1]Dpto!$G$2:$I$1125,2,FALSE)</f>
        <v>#REF!</v>
      </c>
      <c r="C81" s="9" t="str">
        <f>VLOOKUP(Y81,[1]Proyectos!$B$2:$D$3,3,FALSE)</f>
        <v>CONSER</v>
      </c>
      <c r="D81" s="9" t="e">
        <f>VLOOKUP(#REF!,[1]Proyectos!$D$6:$E$9,2,FALSE)</f>
        <v>#REF!</v>
      </c>
      <c r="E81" s="9" t="e">
        <f>VLOOKUP(#REF!,[1]Proyectos!$B$12:$C$22,2,FALSE)</f>
        <v>#REF!</v>
      </c>
      <c r="F81" s="9" t="e">
        <f>VLOOKUP(#REF!,[1]Indi!$B$9:$C$36,2,FALSE)</f>
        <v>#REF!</v>
      </c>
      <c r="G81" s="9" t="str">
        <f>+IFERROR(IF(D81="MISIONAL",VLOOKUP(AD81,[1]Actividades!$B$12:$C$25,2,FALSE),IF(D81="TASAS",VLOOKUP(AD81,[1]Actividades!$B$26:$C$34,2,FALSE),IF(D81="MIPG",VLOOKUP(AD81,[1]Actividades!$B$35:$C$41,2,FALSE),IF(D81="INFRA",VLOOKUP(AD81,[1]Actividades!$B$42:$C$44,2,FALSE),"")))),"")</f>
        <v/>
      </c>
      <c r="H81" s="3"/>
      <c r="I81" s="7" t="s">
        <v>546</v>
      </c>
      <c r="J81" s="10" t="s">
        <v>663</v>
      </c>
      <c r="K81" s="7" t="s">
        <v>125</v>
      </c>
      <c r="L81" s="7" t="s">
        <v>144</v>
      </c>
      <c r="M81" s="7" t="str">
        <f t="shared" si="5"/>
        <v>PNN EL COCUY</v>
      </c>
      <c r="N81" s="145" t="s">
        <v>13</v>
      </c>
      <c r="O81" s="7" t="s">
        <v>467</v>
      </c>
      <c r="P81" s="7" t="s">
        <v>7</v>
      </c>
      <c r="Q81" s="7" t="s">
        <v>6</v>
      </c>
      <c r="R81" s="146">
        <v>63441601</v>
      </c>
      <c r="S81" s="35"/>
      <c r="T81" s="8"/>
      <c r="U81" s="8"/>
      <c r="V81" s="8"/>
      <c r="W81" s="35">
        <f t="shared" si="6"/>
        <v>63441601</v>
      </c>
      <c r="X81" s="35">
        <f t="shared" si="7"/>
        <v>63441601</v>
      </c>
      <c r="Y81" s="26" t="s">
        <v>465</v>
      </c>
      <c r="Z81" s="10" t="s">
        <v>19</v>
      </c>
      <c r="AA81" s="147">
        <v>202300000000060</v>
      </c>
      <c r="AB81" s="147" t="s">
        <v>30</v>
      </c>
      <c r="AC81" s="10" t="str">
        <f t="shared" si="4"/>
        <v>3202008</v>
      </c>
      <c r="AD81" s="10"/>
      <c r="AE81" s="147" t="s">
        <v>123</v>
      </c>
      <c r="AF81" s="3"/>
      <c r="AG81" s="3"/>
      <c r="AH81" s="3"/>
      <c r="AI81" s="3"/>
      <c r="AJ81" s="3"/>
      <c r="AK81" s="3"/>
      <c r="AL81" s="3"/>
      <c r="AM81" s="3"/>
      <c r="AN81" s="3"/>
      <c r="AO81" s="3"/>
      <c r="AP81" s="3"/>
      <c r="AQ81" s="3"/>
      <c r="AR81" s="3"/>
      <c r="AS81" s="3"/>
    </row>
    <row r="82" spans="1:45" ht="51" hidden="1" customHeight="1" x14ac:dyDescent="0.3">
      <c r="A82" s="9" t="s">
        <v>0</v>
      </c>
      <c r="B82" s="9" t="e">
        <f>VLOOKUP(#REF!,[1]Dpto!$G$2:$I$1125,2,FALSE)</f>
        <v>#REF!</v>
      </c>
      <c r="C82" s="9" t="str">
        <f>VLOOKUP(Y82,[1]Proyectos!$B$2:$D$3,3,FALSE)</f>
        <v>CONSER</v>
      </c>
      <c r="D82" s="9" t="e">
        <f>VLOOKUP(#REF!,[1]Proyectos!$D$6:$E$9,2,FALSE)</f>
        <v>#REF!</v>
      </c>
      <c r="E82" s="9" t="e">
        <f>VLOOKUP(#REF!,[1]Proyectos!$B$12:$C$22,2,FALSE)</f>
        <v>#REF!</v>
      </c>
      <c r="F82" s="9" t="e">
        <f>VLOOKUP(#REF!,[1]Indi!$B$9:$C$36,2,FALSE)</f>
        <v>#REF!</v>
      </c>
      <c r="G82" s="9" t="str">
        <f>+IFERROR(IF(D82="MISIONAL",VLOOKUP(AD82,[1]Actividades!$B$12:$C$25,2,FALSE),IF(D82="TASAS",VLOOKUP(AD82,[1]Actividades!$B$26:$C$34,2,FALSE),IF(D82="MIPG",VLOOKUP(AD82,[1]Actividades!$B$35:$C$41,2,FALSE),IF(D82="INFRA",VLOOKUP(AD82,[1]Actividades!$B$42:$C$44,2,FALSE),"")))),"")</f>
        <v/>
      </c>
      <c r="H82" s="3"/>
      <c r="I82" s="7" t="s">
        <v>547</v>
      </c>
      <c r="J82" s="10" t="s">
        <v>663</v>
      </c>
      <c r="K82" s="7" t="s">
        <v>125</v>
      </c>
      <c r="L82" s="7" t="s">
        <v>144</v>
      </c>
      <c r="M82" s="7" t="str">
        <f t="shared" si="5"/>
        <v>PNN EL COCUY</v>
      </c>
      <c r="N82" s="145" t="s">
        <v>103</v>
      </c>
      <c r="O82" s="7" t="s">
        <v>466</v>
      </c>
      <c r="P82" s="7" t="s">
        <v>7</v>
      </c>
      <c r="Q82" s="7" t="s">
        <v>6</v>
      </c>
      <c r="R82" s="146">
        <v>8000000</v>
      </c>
      <c r="S82" s="35"/>
      <c r="T82" s="8"/>
      <c r="U82" s="8"/>
      <c r="V82" s="8"/>
      <c r="W82" s="35">
        <f t="shared" si="6"/>
        <v>8000000</v>
      </c>
      <c r="X82" s="35">
        <f t="shared" si="7"/>
        <v>8000000</v>
      </c>
      <c r="Y82" s="26" t="s">
        <v>465</v>
      </c>
      <c r="Z82" s="10" t="s">
        <v>19</v>
      </c>
      <c r="AA82" s="147">
        <v>202300000000060</v>
      </c>
      <c r="AB82" s="147" t="s">
        <v>30</v>
      </c>
      <c r="AC82" s="10" t="str">
        <f t="shared" si="4"/>
        <v>3202008</v>
      </c>
      <c r="AD82" s="10"/>
      <c r="AE82" s="147" t="s">
        <v>135</v>
      </c>
      <c r="AF82" s="3"/>
      <c r="AG82" s="3"/>
      <c r="AH82" s="3"/>
      <c r="AI82" s="3"/>
      <c r="AJ82" s="3"/>
      <c r="AK82" s="3"/>
      <c r="AL82" s="3"/>
      <c r="AM82" s="3"/>
      <c r="AN82" s="3"/>
      <c r="AO82" s="3"/>
      <c r="AP82" s="3"/>
      <c r="AQ82" s="3"/>
      <c r="AR82" s="3"/>
      <c r="AS82" s="3"/>
    </row>
    <row r="83" spans="1:45" ht="51" hidden="1" customHeight="1" x14ac:dyDescent="0.3">
      <c r="A83" s="9" t="s">
        <v>0</v>
      </c>
      <c r="B83" s="9" t="e">
        <f>VLOOKUP(#REF!,[1]Dpto!$G$2:$I$1125,2,FALSE)</f>
        <v>#REF!</v>
      </c>
      <c r="C83" s="9" t="str">
        <f>VLOOKUP(Y83,[1]Proyectos!$B$2:$D$3,3,FALSE)</f>
        <v>CONSER</v>
      </c>
      <c r="D83" s="9" t="e">
        <f>VLOOKUP(#REF!,[1]Proyectos!$D$6:$E$9,2,FALSE)</f>
        <v>#REF!</v>
      </c>
      <c r="E83" s="9" t="e">
        <f>VLOOKUP(#REF!,[1]Proyectos!$B$12:$C$22,2,FALSE)</f>
        <v>#REF!</v>
      </c>
      <c r="F83" s="9" t="e">
        <f>VLOOKUP(#REF!,[1]Indi!$B$9:$C$36,2,FALSE)</f>
        <v>#REF!</v>
      </c>
      <c r="G83" s="9" t="str">
        <f>+IFERROR(IF(D83="MISIONAL",VLOOKUP(AD83,[1]Actividades!$B$12:$C$25,2,FALSE),IF(D83="TASAS",VLOOKUP(AD83,[1]Actividades!$B$26:$C$34,2,FALSE),IF(D83="MIPG",VLOOKUP(AD83,[1]Actividades!$B$35:$C$41,2,FALSE),IF(D83="INFRA",VLOOKUP(AD83,[1]Actividades!$B$42:$C$44,2,FALSE),"")))),"")</f>
        <v/>
      </c>
      <c r="H83" s="3"/>
      <c r="I83" s="7" t="s">
        <v>548</v>
      </c>
      <c r="J83" s="10" t="s">
        <v>663</v>
      </c>
      <c r="K83" s="7" t="s">
        <v>125</v>
      </c>
      <c r="L83" s="7" t="s">
        <v>144</v>
      </c>
      <c r="M83" s="7" t="str">
        <f t="shared" si="5"/>
        <v>PNN EL COCUY</v>
      </c>
      <c r="N83" s="145" t="s">
        <v>13</v>
      </c>
      <c r="O83" s="7" t="s">
        <v>467</v>
      </c>
      <c r="P83" s="7" t="s">
        <v>7</v>
      </c>
      <c r="Q83" s="7" t="s">
        <v>6</v>
      </c>
      <c r="R83" s="146">
        <v>35962000</v>
      </c>
      <c r="S83" s="35"/>
      <c r="T83" s="8"/>
      <c r="U83" s="8"/>
      <c r="V83" s="8"/>
      <c r="W83" s="35">
        <f t="shared" si="6"/>
        <v>35962000</v>
      </c>
      <c r="X83" s="35">
        <f t="shared" si="7"/>
        <v>35962000</v>
      </c>
      <c r="Y83" s="26" t="s">
        <v>465</v>
      </c>
      <c r="Z83" s="10" t="s">
        <v>19</v>
      </c>
      <c r="AA83" s="147">
        <v>202300000000060</v>
      </c>
      <c r="AB83" s="147" t="s">
        <v>30</v>
      </c>
      <c r="AC83" s="10" t="str">
        <f t="shared" si="4"/>
        <v>3202008</v>
      </c>
      <c r="AD83" s="10"/>
      <c r="AE83" s="147" t="s">
        <v>135</v>
      </c>
      <c r="AF83" s="3"/>
      <c r="AG83" s="3"/>
      <c r="AH83" s="3"/>
      <c r="AI83" s="3"/>
      <c r="AJ83" s="3"/>
      <c r="AK83" s="3"/>
      <c r="AL83" s="3"/>
      <c r="AM83" s="3"/>
      <c r="AN83" s="3"/>
      <c r="AO83" s="3"/>
      <c r="AP83" s="3"/>
      <c r="AQ83" s="3"/>
      <c r="AR83" s="3"/>
      <c r="AS83" s="3"/>
    </row>
    <row r="84" spans="1:45" ht="51" hidden="1" customHeight="1" x14ac:dyDescent="0.3">
      <c r="A84" s="9" t="s">
        <v>0</v>
      </c>
      <c r="B84" s="9" t="e">
        <f>VLOOKUP(#REF!,[1]Dpto!$G$2:$I$1125,2,FALSE)</f>
        <v>#REF!</v>
      </c>
      <c r="C84" s="9" t="str">
        <f>VLOOKUP(Y84,[1]Proyectos!$B$2:$D$3,3,FALSE)</f>
        <v>CONSER</v>
      </c>
      <c r="D84" s="9" t="e">
        <f>VLOOKUP(#REF!,[1]Proyectos!$D$6:$E$9,2,FALSE)</f>
        <v>#REF!</v>
      </c>
      <c r="E84" s="9" t="e">
        <f>VLOOKUP(#REF!,[1]Proyectos!$B$12:$C$22,2,FALSE)</f>
        <v>#REF!</v>
      </c>
      <c r="F84" s="9" t="e">
        <f>VLOOKUP(#REF!,[1]Indi!$B$9:$C$36,2,FALSE)</f>
        <v>#REF!</v>
      </c>
      <c r="G84" s="9" t="str">
        <f>+IFERROR(IF(D84="MISIONAL",VLOOKUP(AD84,[1]Actividades!$B$12:$C$25,2,FALSE),IF(D84="TASAS",VLOOKUP(AD84,[1]Actividades!$B$26:$C$34,2,FALSE),IF(D84="MIPG",VLOOKUP(AD84,[1]Actividades!$B$35:$C$41,2,FALSE),IF(D84="INFRA",VLOOKUP(AD84,[1]Actividades!$B$42:$C$44,2,FALSE),"")))),"")</f>
        <v/>
      </c>
      <c r="H84" s="3"/>
      <c r="I84" s="7" t="s">
        <v>549</v>
      </c>
      <c r="J84" s="10" t="s">
        <v>663</v>
      </c>
      <c r="K84" s="7" t="s">
        <v>125</v>
      </c>
      <c r="L84" s="7" t="s">
        <v>144</v>
      </c>
      <c r="M84" s="7" t="str">
        <f t="shared" si="5"/>
        <v>PNN EL COCUY</v>
      </c>
      <c r="N84" s="145" t="s">
        <v>8</v>
      </c>
      <c r="O84" s="7" t="s">
        <v>467</v>
      </c>
      <c r="P84" s="7" t="s">
        <v>7</v>
      </c>
      <c r="Q84" s="7" t="s">
        <v>6</v>
      </c>
      <c r="R84" s="146">
        <v>61603530</v>
      </c>
      <c r="S84" s="35"/>
      <c r="T84" s="8"/>
      <c r="U84" s="8"/>
      <c r="V84" s="8"/>
      <c r="W84" s="35">
        <f t="shared" si="6"/>
        <v>61603530</v>
      </c>
      <c r="X84" s="35">
        <f t="shared" si="7"/>
        <v>61603530</v>
      </c>
      <c r="Y84" s="26" t="s">
        <v>465</v>
      </c>
      <c r="Z84" s="10" t="s">
        <v>19</v>
      </c>
      <c r="AA84" s="147">
        <v>202300000000060</v>
      </c>
      <c r="AB84" s="147" t="s">
        <v>30</v>
      </c>
      <c r="AC84" s="10" t="str">
        <f t="shared" si="4"/>
        <v>3202008</v>
      </c>
      <c r="AD84" s="10"/>
      <c r="AE84" s="147" t="s">
        <v>135</v>
      </c>
      <c r="AF84" s="3"/>
      <c r="AG84" s="3"/>
      <c r="AH84" s="3"/>
      <c r="AI84" s="3"/>
      <c r="AJ84" s="3"/>
      <c r="AK84" s="3"/>
      <c r="AL84" s="3"/>
      <c r="AM84" s="3"/>
      <c r="AN84" s="3"/>
      <c r="AO84" s="3"/>
      <c r="AP84" s="3"/>
      <c r="AQ84" s="3"/>
      <c r="AR84" s="3"/>
      <c r="AS84" s="3"/>
    </row>
    <row r="85" spans="1:45" ht="51" hidden="1" customHeight="1" x14ac:dyDescent="0.3">
      <c r="A85" s="9" t="s">
        <v>0</v>
      </c>
      <c r="B85" s="9" t="e">
        <f>VLOOKUP(#REF!,[1]Dpto!$G$2:$I$1125,2,FALSE)</f>
        <v>#REF!</v>
      </c>
      <c r="C85" s="9" t="str">
        <f>VLOOKUP(Y85,[1]Proyectos!$B$2:$D$3,3,FALSE)</f>
        <v>CONSER</v>
      </c>
      <c r="D85" s="9" t="e">
        <f>VLOOKUP(#REF!,[1]Proyectos!$D$6:$E$9,2,FALSE)</f>
        <v>#REF!</v>
      </c>
      <c r="E85" s="9" t="e">
        <f>VLOOKUP(#REF!,[1]Proyectos!$B$12:$C$22,2,FALSE)</f>
        <v>#REF!</v>
      </c>
      <c r="F85" s="9" t="e">
        <f>VLOOKUP(#REF!,[1]Indi!$B$9:$C$36,2,FALSE)</f>
        <v>#REF!</v>
      </c>
      <c r="G85" s="9" t="str">
        <f>+IFERROR(IF(D85="MISIONAL",VLOOKUP(AD85,[1]Actividades!$B$12:$C$25,2,FALSE),IF(D85="TASAS",VLOOKUP(AD85,[1]Actividades!$B$26:$C$34,2,FALSE),IF(D85="MIPG",VLOOKUP(AD85,[1]Actividades!$B$35:$C$41,2,FALSE),IF(D85="INFRA",VLOOKUP(AD85,[1]Actividades!$B$42:$C$44,2,FALSE),"")))),"")</f>
        <v/>
      </c>
      <c r="H85" s="3"/>
      <c r="I85" s="7" t="s">
        <v>550</v>
      </c>
      <c r="J85" s="10" t="s">
        <v>663</v>
      </c>
      <c r="K85" s="7" t="s">
        <v>125</v>
      </c>
      <c r="L85" s="7" t="s">
        <v>144</v>
      </c>
      <c r="M85" s="7" t="str">
        <f t="shared" si="5"/>
        <v>PNN EL COCUY</v>
      </c>
      <c r="N85" s="145" t="s">
        <v>13</v>
      </c>
      <c r="O85" s="7" t="s">
        <v>467</v>
      </c>
      <c r="P85" s="7" t="s">
        <v>7</v>
      </c>
      <c r="Q85" s="7" t="s">
        <v>6</v>
      </c>
      <c r="R85" s="146">
        <v>99370000</v>
      </c>
      <c r="S85" s="35"/>
      <c r="T85" s="8"/>
      <c r="U85" s="8"/>
      <c r="V85" s="8"/>
      <c r="W85" s="35">
        <f t="shared" si="6"/>
        <v>99370000</v>
      </c>
      <c r="X85" s="35">
        <f t="shared" si="7"/>
        <v>99370000</v>
      </c>
      <c r="Y85" s="26" t="s">
        <v>465</v>
      </c>
      <c r="Z85" s="10" t="s">
        <v>19</v>
      </c>
      <c r="AA85" s="147">
        <v>202300000000060</v>
      </c>
      <c r="AB85" s="147" t="s">
        <v>30</v>
      </c>
      <c r="AC85" s="10" t="str">
        <f t="shared" si="4"/>
        <v>3202008</v>
      </c>
      <c r="AD85" s="10"/>
      <c r="AE85" s="147" t="s">
        <v>492</v>
      </c>
      <c r="AF85" s="3"/>
      <c r="AG85" s="3"/>
      <c r="AH85" s="3"/>
      <c r="AI85" s="3"/>
      <c r="AJ85" s="3"/>
      <c r="AK85" s="3"/>
      <c r="AL85" s="3"/>
      <c r="AM85" s="3"/>
      <c r="AN85" s="3"/>
      <c r="AO85" s="3"/>
      <c r="AP85" s="3"/>
      <c r="AQ85" s="3"/>
      <c r="AR85" s="3"/>
      <c r="AS85" s="3"/>
    </row>
    <row r="86" spans="1:45" ht="51" hidden="1" customHeight="1" x14ac:dyDescent="0.3">
      <c r="A86" s="9" t="s">
        <v>0</v>
      </c>
      <c r="B86" s="9" t="e">
        <f>VLOOKUP(#REF!,[1]Dpto!$G$2:$I$1125,2,FALSE)</f>
        <v>#REF!</v>
      </c>
      <c r="C86" s="9" t="str">
        <f>VLOOKUP(Y86,[1]Proyectos!$B$2:$D$3,3,FALSE)</f>
        <v>CONSER</v>
      </c>
      <c r="D86" s="9" t="e">
        <f>VLOOKUP(#REF!,[1]Proyectos!$D$6:$E$9,2,FALSE)</f>
        <v>#REF!</v>
      </c>
      <c r="E86" s="9" t="e">
        <f>VLOOKUP(#REF!,[1]Proyectos!$B$12:$C$22,2,FALSE)</f>
        <v>#REF!</v>
      </c>
      <c r="F86" s="9" t="e">
        <f>VLOOKUP(#REF!,[1]Indi!$B$9:$C$36,2,FALSE)</f>
        <v>#REF!</v>
      </c>
      <c r="G86" s="9" t="str">
        <f>+IFERROR(IF(D86="MISIONAL",VLOOKUP(AD86,[1]Actividades!$B$12:$C$25,2,FALSE),IF(D86="TASAS",VLOOKUP(AD86,[1]Actividades!$B$26:$C$34,2,FALSE),IF(D86="MIPG",VLOOKUP(AD86,[1]Actividades!$B$35:$C$41,2,FALSE),IF(D86="INFRA",VLOOKUP(AD86,[1]Actividades!$B$42:$C$44,2,FALSE),"")))),"")</f>
        <v/>
      </c>
      <c r="H86" s="3"/>
      <c r="I86" s="7" t="s">
        <v>551</v>
      </c>
      <c r="J86" s="10" t="s">
        <v>663</v>
      </c>
      <c r="K86" s="7" t="s">
        <v>125</v>
      </c>
      <c r="L86" s="7" t="s">
        <v>144</v>
      </c>
      <c r="M86" s="7" t="str">
        <f t="shared" si="5"/>
        <v>PNN EL COCUY</v>
      </c>
      <c r="N86" s="145" t="s">
        <v>8</v>
      </c>
      <c r="O86" s="7" t="s">
        <v>467</v>
      </c>
      <c r="P86" s="7" t="s">
        <v>7</v>
      </c>
      <c r="Q86" s="7" t="s">
        <v>6</v>
      </c>
      <c r="R86" s="146">
        <v>84740000</v>
      </c>
      <c r="S86" s="35"/>
      <c r="T86" s="8"/>
      <c r="U86" s="8"/>
      <c r="V86" s="8"/>
      <c r="W86" s="35">
        <f t="shared" si="6"/>
        <v>84740000</v>
      </c>
      <c r="X86" s="35">
        <f t="shared" si="7"/>
        <v>84740000</v>
      </c>
      <c r="Y86" s="26" t="s">
        <v>465</v>
      </c>
      <c r="Z86" s="10" t="s">
        <v>19</v>
      </c>
      <c r="AA86" s="147">
        <v>202300000000060</v>
      </c>
      <c r="AB86" s="147" t="s">
        <v>30</v>
      </c>
      <c r="AC86" s="10" t="str">
        <f t="shared" si="4"/>
        <v>3202008</v>
      </c>
      <c r="AD86" s="10"/>
      <c r="AE86" s="147" t="s">
        <v>492</v>
      </c>
      <c r="AF86" s="3"/>
      <c r="AG86" s="3"/>
      <c r="AH86" s="3"/>
      <c r="AI86" s="3"/>
      <c r="AJ86" s="3"/>
      <c r="AK86" s="3"/>
      <c r="AL86" s="3"/>
      <c r="AM86" s="3"/>
      <c r="AN86" s="3"/>
      <c r="AO86" s="3"/>
      <c r="AP86" s="3"/>
      <c r="AQ86" s="3"/>
      <c r="AR86" s="3"/>
      <c r="AS86" s="3"/>
    </row>
    <row r="87" spans="1:45" ht="51" hidden="1" customHeight="1" x14ac:dyDescent="0.3">
      <c r="A87" s="9" t="s">
        <v>0</v>
      </c>
      <c r="B87" s="9" t="e">
        <f>VLOOKUP(#REF!,[1]Dpto!$G$2:$I$1125,2,FALSE)</f>
        <v>#REF!</v>
      </c>
      <c r="C87" s="9" t="str">
        <f>VLOOKUP(Y87,[1]Proyectos!$B$2:$D$3,3,FALSE)</f>
        <v>CONSER</v>
      </c>
      <c r="D87" s="9" t="e">
        <f>VLOOKUP(#REF!,[1]Proyectos!$D$6:$E$9,2,FALSE)</f>
        <v>#REF!</v>
      </c>
      <c r="E87" s="9" t="e">
        <f>VLOOKUP(#REF!,[1]Proyectos!$B$12:$C$22,2,FALSE)</f>
        <v>#REF!</v>
      </c>
      <c r="F87" s="9" t="e">
        <f>VLOOKUP(#REF!,[1]Indi!$B$9:$C$36,2,FALSE)</f>
        <v>#REF!</v>
      </c>
      <c r="G87" s="9" t="str">
        <f>+IFERROR(IF(D87="MISIONAL",VLOOKUP(AD87,[1]Actividades!$B$12:$C$25,2,FALSE),IF(D87="TASAS",VLOOKUP(AD87,[1]Actividades!$B$26:$C$34,2,FALSE),IF(D87="MIPG",VLOOKUP(AD87,[1]Actividades!$B$35:$C$41,2,FALSE),IF(D87="INFRA",VLOOKUP(AD87,[1]Actividades!$B$42:$C$44,2,FALSE),"")))),"")</f>
        <v/>
      </c>
      <c r="H87" s="3"/>
      <c r="I87" s="7" t="s">
        <v>552</v>
      </c>
      <c r="J87" s="10" t="s">
        <v>663</v>
      </c>
      <c r="K87" s="7" t="s">
        <v>125</v>
      </c>
      <c r="L87" s="7" t="s">
        <v>144</v>
      </c>
      <c r="M87" s="7" t="str">
        <f t="shared" si="5"/>
        <v>PNN EL COCUY</v>
      </c>
      <c r="N87" s="145" t="s">
        <v>103</v>
      </c>
      <c r="O87" s="7" t="s">
        <v>466</v>
      </c>
      <c r="P87" s="7" t="s">
        <v>7</v>
      </c>
      <c r="Q87" s="7" t="s">
        <v>6</v>
      </c>
      <c r="R87" s="146">
        <v>26807000</v>
      </c>
      <c r="S87" s="35"/>
      <c r="T87" s="8"/>
      <c r="U87" s="8"/>
      <c r="V87" s="8"/>
      <c r="W87" s="35">
        <f t="shared" si="6"/>
        <v>26807000</v>
      </c>
      <c r="X87" s="35">
        <f t="shared" si="7"/>
        <v>26807000</v>
      </c>
      <c r="Y87" s="26" t="s">
        <v>465</v>
      </c>
      <c r="Z87" s="10" t="s">
        <v>19</v>
      </c>
      <c r="AA87" s="147">
        <v>202300000000060</v>
      </c>
      <c r="AB87" s="147" t="s">
        <v>36</v>
      </c>
      <c r="AC87" s="10" t="str">
        <f t="shared" si="4"/>
        <v>3202010</v>
      </c>
      <c r="AD87" s="10"/>
      <c r="AE87" s="147" t="s">
        <v>130</v>
      </c>
      <c r="AF87" s="3"/>
      <c r="AG87" s="3"/>
      <c r="AH87" s="3"/>
      <c r="AI87" s="3"/>
      <c r="AJ87" s="3"/>
      <c r="AK87" s="3"/>
      <c r="AL87" s="3"/>
      <c r="AM87" s="3"/>
      <c r="AN87" s="3"/>
      <c r="AO87" s="3"/>
      <c r="AP87" s="3"/>
      <c r="AQ87" s="3"/>
      <c r="AR87" s="3"/>
      <c r="AS87" s="3"/>
    </row>
    <row r="88" spans="1:45" ht="51" hidden="1" customHeight="1" x14ac:dyDescent="0.3">
      <c r="A88" s="9" t="s">
        <v>0</v>
      </c>
      <c r="B88" s="9" t="e">
        <f>VLOOKUP(#REF!,[1]Dpto!$G$2:$I$1125,2,FALSE)</f>
        <v>#REF!</v>
      </c>
      <c r="C88" s="9" t="str">
        <f>VLOOKUP(Y88,[1]Proyectos!$B$2:$D$3,3,FALSE)</f>
        <v>CONSER</v>
      </c>
      <c r="D88" s="9" t="e">
        <f>VLOOKUP(#REF!,[1]Proyectos!$D$6:$E$9,2,FALSE)</f>
        <v>#REF!</v>
      </c>
      <c r="E88" s="9" t="e">
        <f>VLOOKUP(#REF!,[1]Proyectos!$B$12:$C$22,2,FALSE)</f>
        <v>#REF!</v>
      </c>
      <c r="F88" s="9" t="e">
        <f>VLOOKUP(#REF!,[1]Indi!$B$9:$C$36,2,FALSE)</f>
        <v>#REF!</v>
      </c>
      <c r="G88" s="9" t="str">
        <f>+IFERROR(IF(D88="MISIONAL",VLOOKUP(AD88,[1]Actividades!$B$12:$C$25,2,FALSE),IF(D88="TASAS",VLOOKUP(AD88,[1]Actividades!$B$26:$C$34,2,FALSE),IF(D88="MIPG",VLOOKUP(AD88,[1]Actividades!$B$35:$C$41,2,FALSE),IF(D88="INFRA",VLOOKUP(AD88,[1]Actividades!$B$42:$C$44,2,FALSE),"")))),"")</f>
        <v/>
      </c>
      <c r="H88" s="3"/>
      <c r="I88" s="7" t="s">
        <v>553</v>
      </c>
      <c r="J88" s="10" t="s">
        <v>663</v>
      </c>
      <c r="K88" s="7" t="s">
        <v>125</v>
      </c>
      <c r="L88" s="7" t="s">
        <v>144</v>
      </c>
      <c r="M88" s="7" t="str">
        <f t="shared" si="5"/>
        <v>PNN EL COCUY</v>
      </c>
      <c r="N88" s="145" t="s">
        <v>13</v>
      </c>
      <c r="O88" s="7" t="s">
        <v>467</v>
      </c>
      <c r="P88" s="7" t="s">
        <v>7</v>
      </c>
      <c r="Q88" s="7" t="s">
        <v>6</v>
      </c>
      <c r="R88" s="146">
        <v>181148000</v>
      </c>
      <c r="S88" s="35"/>
      <c r="T88" s="8"/>
      <c r="U88" s="8"/>
      <c r="V88" s="8"/>
      <c r="W88" s="35">
        <f t="shared" si="6"/>
        <v>181148000</v>
      </c>
      <c r="X88" s="35">
        <f t="shared" si="7"/>
        <v>181148000</v>
      </c>
      <c r="Y88" s="26" t="s">
        <v>465</v>
      </c>
      <c r="Z88" s="10" t="s">
        <v>19</v>
      </c>
      <c r="AA88" s="147">
        <v>202300000000060</v>
      </c>
      <c r="AB88" s="147" t="s">
        <v>36</v>
      </c>
      <c r="AC88" s="10" t="str">
        <f t="shared" si="4"/>
        <v>3202010</v>
      </c>
      <c r="AD88" s="10"/>
      <c r="AE88" s="147" t="s">
        <v>130</v>
      </c>
      <c r="AF88" s="3"/>
      <c r="AG88" s="3"/>
      <c r="AH88" s="3"/>
      <c r="AI88" s="3"/>
      <c r="AJ88" s="3"/>
      <c r="AK88" s="3"/>
      <c r="AL88" s="3"/>
      <c r="AM88" s="3"/>
      <c r="AN88" s="3"/>
      <c r="AO88" s="3"/>
      <c r="AP88" s="3"/>
      <c r="AQ88" s="3"/>
      <c r="AR88" s="3"/>
      <c r="AS88" s="3"/>
    </row>
    <row r="89" spans="1:45" ht="51" hidden="1" customHeight="1" x14ac:dyDescent="0.3">
      <c r="A89" s="9" t="s">
        <v>0</v>
      </c>
      <c r="B89" s="9" t="e">
        <f>VLOOKUP(#REF!,[1]Dpto!$G$2:$I$1125,2,FALSE)</f>
        <v>#REF!</v>
      </c>
      <c r="C89" s="9" t="str">
        <f>VLOOKUP(Y89,[1]Proyectos!$B$2:$D$3,3,FALSE)</f>
        <v>CONSER</v>
      </c>
      <c r="D89" s="9" t="e">
        <f>VLOOKUP(#REF!,[1]Proyectos!$D$6:$E$9,2,FALSE)</f>
        <v>#REF!</v>
      </c>
      <c r="E89" s="9" t="e">
        <f>VLOOKUP(#REF!,[1]Proyectos!$B$12:$C$22,2,FALSE)</f>
        <v>#REF!</v>
      </c>
      <c r="F89" s="9" t="e">
        <f>VLOOKUP(#REF!,[1]Indi!$B$9:$C$36,2,FALSE)</f>
        <v>#REF!</v>
      </c>
      <c r="G89" s="9" t="str">
        <f>+IFERROR(IF(D89="MISIONAL",VLOOKUP(AD89,[1]Actividades!$B$12:$C$25,2,FALSE),IF(D89="TASAS",VLOOKUP(AD89,[1]Actividades!$B$26:$C$34,2,FALSE),IF(D89="MIPG",VLOOKUP(AD89,[1]Actividades!$B$35:$C$41,2,FALSE),IF(D89="INFRA",VLOOKUP(AD89,[1]Actividades!$B$42:$C$44,2,FALSE),"")))),"")</f>
        <v/>
      </c>
      <c r="H89" s="3"/>
      <c r="I89" s="7" t="s">
        <v>554</v>
      </c>
      <c r="J89" s="10" t="s">
        <v>663</v>
      </c>
      <c r="K89" s="7" t="s">
        <v>125</v>
      </c>
      <c r="L89" s="7" t="s">
        <v>144</v>
      </c>
      <c r="M89" s="7" t="str">
        <f t="shared" si="5"/>
        <v>PNN EL COCUY</v>
      </c>
      <c r="N89" s="145" t="s">
        <v>8</v>
      </c>
      <c r="O89" s="7" t="s">
        <v>467</v>
      </c>
      <c r="P89" s="7" t="s">
        <v>7</v>
      </c>
      <c r="Q89" s="7" t="s">
        <v>6</v>
      </c>
      <c r="R89" s="146">
        <v>224181000</v>
      </c>
      <c r="S89" s="35"/>
      <c r="T89" s="8"/>
      <c r="U89" s="8"/>
      <c r="V89" s="8"/>
      <c r="W89" s="35">
        <f t="shared" si="6"/>
        <v>224181000</v>
      </c>
      <c r="X89" s="35">
        <f t="shared" si="7"/>
        <v>224181000</v>
      </c>
      <c r="Y89" s="26" t="s">
        <v>465</v>
      </c>
      <c r="Z89" s="10" t="s">
        <v>19</v>
      </c>
      <c r="AA89" s="147">
        <v>202300000000060</v>
      </c>
      <c r="AB89" s="147" t="s">
        <v>36</v>
      </c>
      <c r="AC89" s="10" t="str">
        <f t="shared" si="4"/>
        <v>3202010</v>
      </c>
      <c r="AD89" s="10"/>
      <c r="AE89" s="147" t="s">
        <v>130</v>
      </c>
      <c r="AF89" s="3"/>
      <c r="AG89" s="3"/>
      <c r="AH89" s="3"/>
      <c r="AI89" s="3"/>
      <c r="AJ89" s="3"/>
      <c r="AK89" s="3"/>
      <c r="AL89" s="3"/>
      <c r="AM89" s="3"/>
      <c r="AN89" s="3"/>
      <c r="AO89" s="3"/>
      <c r="AP89" s="3"/>
      <c r="AQ89" s="3"/>
      <c r="AR89" s="3"/>
      <c r="AS89" s="3"/>
    </row>
    <row r="90" spans="1:45" ht="51" hidden="1" customHeight="1" x14ac:dyDescent="0.3">
      <c r="A90" s="9" t="s">
        <v>0</v>
      </c>
      <c r="B90" s="9" t="e">
        <f>VLOOKUP(#REF!,[1]Dpto!$G$2:$I$1125,2,FALSE)</f>
        <v>#REF!</v>
      </c>
      <c r="C90" s="9" t="str">
        <f>VLOOKUP(Y90,[1]Proyectos!$B$2:$D$3,3,FALSE)</f>
        <v>CONSER</v>
      </c>
      <c r="D90" s="9" t="e">
        <f>VLOOKUP(#REF!,[1]Proyectos!$D$6:$E$9,2,FALSE)</f>
        <v>#REF!</v>
      </c>
      <c r="E90" s="9" t="e">
        <f>VLOOKUP(#REF!,[1]Proyectos!$B$12:$C$22,2,FALSE)</f>
        <v>#REF!</v>
      </c>
      <c r="F90" s="9" t="e">
        <f>VLOOKUP(#REF!,[1]Indi!$B$9:$C$36,2,FALSE)</f>
        <v>#REF!</v>
      </c>
      <c r="G90" s="9" t="str">
        <f>+IFERROR(IF(D90="MISIONAL",VLOOKUP(AD90,[1]Actividades!$B$12:$C$25,2,FALSE),IF(D90="TASAS",VLOOKUP(AD90,[1]Actividades!$B$26:$C$34,2,FALSE),IF(D90="MIPG",VLOOKUP(AD90,[1]Actividades!$B$35:$C$41,2,FALSE),IF(D90="INFRA",VLOOKUP(AD90,[1]Actividades!$B$42:$C$44,2,FALSE),"")))),"")</f>
        <v/>
      </c>
      <c r="H90" s="3"/>
      <c r="I90" s="7" t="s">
        <v>555</v>
      </c>
      <c r="J90" s="10" t="s">
        <v>663</v>
      </c>
      <c r="K90" s="7" t="s">
        <v>125</v>
      </c>
      <c r="L90" s="7" t="s">
        <v>144</v>
      </c>
      <c r="M90" s="7" t="str">
        <f t="shared" si="5"/>
        <v>PNN EL COCUY</v>
      </c>
      <c r="N90" s="145" t="s">
        <v>103</v>
      </c>
      <c r="O90" s="7" t="s">
        <v>466</v>
      </c>
      <c r="P90" s="7" t="s">
        <v>7</v>
      </c>
      <c r="Q90" s="7" t="s">
        <v>6</v>
      </c>
      <c r="R90" s="146">
        <v>45000000</v>
      </c>
      <c r="S90" s="35"/>
      <c r="T90" s="8"/>
      <c r="U90" s="8"/>
      <c r="V90" s="8"/>
      <c r="W90" s="35">
        <f t="shared" si="6"/>
        <v>45000000</v>
      </c>
      <c r="X90" s="35">
        <f t="shared" si="7"/>
        <v>45000000</v>
      </c>
      <c r="Y90" s="26" t="s">
        <v>465</v>
      </c>
      <c r="Z90" s="10" t="s">
        <v>19</v>
      </c>
      <c r="AA90" s="147">
        <v>202300000000060</v>
      </c>
      <c r="AB90" s="147" t="s">
        <v>493</v>
      </c>
      <c r="AC90" s="10" t="str">
        <f t="shared" si="4"/>
        <v>3202032</v>
      </c>
      <c r="AD90" s="10"/>
      <c r="AE90" s="147" t="s">
        <v>128</v>
      </c>
      <c r="AF90" s="3"/>
      <c r="AG90" s="3"/>
      <c r="AH90" s="3"/>
      <c r="AI90" s="3"/>
      <c r="AJ90" s="3"/>
      <c r="AK90" s="3"/>
      <c r="AL90" s="3"/>
      <c r="AM90" s="3"/>
      <c r="AN90" s="3"/>
      <c r="AO90" s="3"/>
      <c r="AP90" s="3"/>
      <c r="AQ90" s="3"/>
      <c r="AR90" s="3"/>
      <c r="AS90" s="3"/>
    </row>
    <row r="91" spans="1:45" ht="51" hidden="1" customHeight="1" x14ac:dyDescent="0.3">
      <c r="A91" s="9" t="s">
        <v>0</v>
      </c>
      <c r="B91" s="9" t="e">
        <f>VLOOKUP(#REF!,[1]Dpto!$G$2:$I$1125,2,FALSE)</f>
        <v>#REF!</v>
      </c>
      <c r="C91" s="9" t="str">
        <f>VLOOKUP(Y91,[1]Proyectos!$B$2:$D$3,3,FALSE)</f>
        <v>CONSER</v>
      </c>
      <c r="D91" s="9" t="e">
        <f>VLOOKUP(#REF!,[1]Proyectos!$D$6:$E$9,2,FALSE)</f>
        <v>#REF!</v>
      </c>
      <c r="E91" s="9" t="e">
        <f>VLOOKUP(#REF!,[1]Proyectos!$B$12:$C$22,2,FALSE)</f>
        <v>#REF!</v>
      </c>
      <c r="F91" s="9" t="e">
        <f>VLOOKUP(#REF!,[1]Indi!$B$9:$C$36,2,FALSE)</f>
        <v>#REF!</v>
      </c>
      <c r="G91" s="9" t="str">
        <f>+IFERROR(IF(D91="MISIONAL",VLOOKUP(AD91,[1]Actividades!$B$12:$C$25,2,FALSE),IF(D91="TASAS",VLOOKUP(AD91,[1]Actividades!$B$26:$C$34,2,FALSE),IF(D91="MIPG",VLOOKUP(AD91,[1]Actividades!$B$35:$C$41,2,FALSE),IF(D91="INFRA",VLOOKUP(AD91,[1]Actividades!$B$42:$C$44,2,FALSE),"")))),"")</f>
        <v/>
      </c>
      <c r="H91" s="3"/>
      <c r="I91" s="7" t="s">
        <v>556</v>
      </c>
      <c r="J91" s="10" t="s">
        <v>663</v>
      </c>
      <c r="K91" s="7" t="s">
        <v>125</v>
      </c>
      <c r="L91" s="7" t="s">
        <v>144</v>
      </c>
      <c r="M91" s="7" t="str">
        <f t="shared" si="5"/>
        <v>PNN EL COCUY</v>
      </c>
      <c r="N91" s="145" t="s">
        <v>13</v>
      </c>
      <c r="O91" s="7" t="s">
        <v>467</v>
      </c>
      <c r="P91" s="7" t="s">
        <v>7</v>
      </c>
      <c r="Q91" s="7" t="s">
        <v>6</v>
      </c>
      <c r="R91" s="146">
        <v>322690000</v>
      </c>
      <c r="S91" s="35"/>
      <c r="T91" s="8"/>
      <c r="U91" s="8"/>
      <c r="V91" s="8"/>
      <c r="W91" s="35">
        <f t="shared" si="6"/>
        <v>322690000</v>
      </c>
      <c r="X91" s="35">
        <f t="shared" si="7"/>
        <v>322690000</v>
      </c>
      <c r="Y91" s="26" t="s">
        <v>465</v>
      </c>
      <c r="Z91" s="10" t="s">
        <v>19</v>
      </c>
      <c r="AA91" s="147">
        <v>202300000000060</v>
      </c>
      <c r="AB91" s="147" t="s">
        <v>493</v>
      </c>
      <c r="AC91" s="10" t="str">
        <f t="shared" si="4"/>
        <v>3202032</v>
      </c>
      <c r="AD91" s="10"/>
      <c r="AE91" s="147" t="s">
        <v>128</v>
      </c>
      <c r="AF91" s="3"/>
      <c r="AG91" s="3"/>
      <c r="AH91" s="3"/>
      <c r="AI91" s="3"/>
      <c r="AJ91" s="3"/>
      <c r="AK91" s="3"/>
      <c r="AL91" s="3"/>
      <c r="AM91" s="3"/>
      <c r="AN91" s="3"/>
      <c r="AO91" s="3"/>
      <c r="AP91" s="3"/>
      <c r="AQ91" s="3"/>
      <c r="AR91" s="3"/>
      <c r="AS91" s="3"/>
    </row>
    <row r="92" spans="1:45" ht="51" hidden="1" customHeight="1" x14ac:dyDescent="0.3">
      <c r="A92" s="9" t="s">
        <v>0</v>
      </c>
      <c r="B92" s="9" t="e">
        <f>VLOOKUP(#REF!,[1]Dpto!$G$2:$I$1125,2,FALSE)</f>
        <v>#REF!</v>
      </c>
      <c r="C92" s="9" t="str">
        <f>VLOOKUP(Y92,[1]Proyectos!$B$2:$D$3,3,FALSE)</f>
        <v>CONSER</v>
      </c>
      <c r="D92" s="9" t="e">
        <f>VLOOKUP(#REF!,[1]Proyectos!$D$6:$E$9,2,FALSE)</f>
        <v>#REF!</v>
      </c>
      <c r="E92" s="9" t="e">
        <f>VLOOKUP(#REF!,[1]Proyectos!$B$12:$C$22,2,FALSE)</f>
        <v>#REF!</v>
      </c>
      <c r="F92" s="9" t="e">
        <f>VLOOKUP(#REF!,[1]Indi!$B$9:$C$36,2,FALSE)</f>
        <v>#REF!</v>
      </c>
      <c r="G92" s="9" t="str">
        <f>+IFERROR(IF(D92="MISIONAL",VLOOKUP(AD92,[1]Actividades!$B$12:$C$25,2,FALSE),IF(D92="TASAS",VLOOKUP(AD92,[1]Actividades!$B$26:$C$34,2,FALSE),IF(D92="MIPG",VLOOKUP(AD92,[1]Actividades!$B$35:$C$41,2,FALSE),IF(D92="INFRA",VLOOKUP(AD92,[1]Actividades!$B$42:$C$44,2,FALSE),"")))),"")</f>
        <v/>
      </c>
      <c r="H92" s="3"/>
      <c r="I92" s="7" t="s">
        <v>557</v>
      </c>
      <c r="J92" s="10" t="s">
        <v>663</v>
      </c>
      <c r="K92" s="7" t="s">
        <v>125</v>
      </c>
      <c r="L92" s="7" t="s">
        <v>144</v>
      </c>
      <c r="M92" s="7" t="str">
        <f t="shared" si="5"/>
        <v>PNN EL COCUY</v>
      </c>
      <c r="N92" s="145" t="s">
        <v>8</v>
      </c>
      <c r="O92" s="7" t="s">
        <v>467</v>
      </c>
      <c r="P92" s="7" t="s">
        <v>7</v>
      </c>
      <c r="Q92" s="7" t="s">
        <v>6</v>
      </c>
      <c r="R92" s="146">
        <v>200690000</v>
      </c>
      <c r="S92" s="35"/>
      <c r="T92" s="8"/>
      <c r="U92" s="8"/>
      <c r="V92" s="8"/>
      <c r="W92" s="35">
        <f t="shared" si="6"/>
        <v>200690000</v>
      </c>
      <c r="X92" s="35">
        <f t="shared" si="7"/>
        <v>200690000</v>
      </c>
      <c r="Y92" s="26" t="s">
        <v>465</v>
      </c>
      <c r="Z92" s="10" t="s">
        <v>19</v>
      </c>
      <c r="AA92" s="147">
        <v>202300000000060</v>
      </c>
      <c r="AB92" s="147" t="s">
        <v>493</v>
      </c>
      <c r="AC92" s="10" t="str">
        <f t="shared" si="4"/>
        <v>3202032</v>
      </c>
      <c r="AD92" s="10"/>
      <c r="AE92" s="147" t="s">
        <v>128</v>
      </c>
      <c r="AF92" s="3"/>
      <c r="AG92" s="3"/>
      <c r="AH92" s="3"/>
      <c r="AI92" s="3"/>
      <c r="AJ92" s="3"/>
      <c r="AK92" s="3"/>
      <c r="AL92" s="3"/>
      <c r="AM92" s="3"/>
      <c r="AN92" s="3"/>
      <c r="AO92" s="3"/>
      <c r="AP92" s="3"/>
      <c r="AQ92" s="3"/>
      <c r="AR92" s="3"/>
      <c r="AS92" s="3"/>
    </row>
    <row r="93" spans="1:45" ht="51" hidden="1" customHeight="1" x14ac:dyDescent="0.3">
      <c r="A93" s="9" t="s">
        <v>0</v>
      </c>
      <c r="B93" s="9" t="e">
        <f>VLOOKUP(#REF!,[1]Dpto!$G$2:$I$1125,2,FALSE)</f>
        <v>#REF!</v>
      </c>
      <c r="C93" s="9" t="str">
        <f>VLOOKUP(Y93,[1]Proyectos!$B$2:$D$3,3,FALSE)</f>
        <v>CONSER</v>
      </c>
      <c r="D93" s="9" t="e">
        <f>VLOOKUP(#REF!,[1]Proyectos!$D$6:$E$9,2,FALSE)</f>
        <v>#REF!</v>
      </c>
      <c r="E93" s="9" t="e">
        <f>VLOOKUP(#REF!,[1]Proyectos!$B$12:$C$22,2,FALSE)</f>
        <v>#REF!</v>
      </c>
      <c r="F93" s="9" t="e">
        <f>VLOOKUP(#REF!,[1]Indi!$B$9:$C$36,2,FALSE)</f>
        <v>#REF!</v>
      </c>
      <c r="G93" s="9" t="str">
        <f>+IFERROR(IF(D93="MISIONAL",VLOOKUP(AD93,[1]Actividades!$B$12:$C$25,2,FALSE),IF(D93="TASAS",VLOOKUP(AD93,[1]Actividades!$B$26:$C$34,2,FALSE),IF(D93="MIPG",VLOOKUP(AD93,[1]Actividades!$B$35:$C$41,2,FALSE),IF(D93="INFRA",VLOOKUP(AD93,[1]Actividades!$B$42:$C$44,2,FALSE),"")))),"")</f>
        <v/>
      </c>
      <c r="H93" s="3"/>
      <c r="I93" s="7" t="s">
        <v>558</v>
      </c>
      <c r="J93" s="10" t="s">
        <v>663</v>
      </c>
      <c r="K93" s="7" t="s">
        <v>125</v>
      </c>
      <c r="L93" s="7" t="s">
        <v>144</v>
      </c>
      <c r="M93" s="7" t="str">
        <f t="shared" si="5"/>
        <v>PNN EL COCUY</v>
      </c>
      <c r="N93" s="145" t="s">
        <v>13</v>
      </c>
      <c r="O93" s="7" t="s">
        <v>467</v>
      </c>
      <c r="P93" s="7" t="s">
        <v>7</v>
      </c>
      <c r="Q93" s="7" t="s">
        <v>6</v>
      </c>
      <c r="R93" s="146">
        <v>85860000</v>
      </c>
      <c r="S93" s="35"/>
      <c r="T93" s="8"/>
      <c r="U93" s="8"/>
      <c r="V93" s="8"/>
      <c r="W93" s="35">
        <f t="shared" si="6"/>
        <v>85860000</v>
      </c>
      <c r="X93" s="35">
        <f t="shared" si="7"/>
        <v>85860000</v>
      </c>
      <c r="Y93" s="26" t="s">
        <v>465</v>
      </c>
      <c r="Z93" s="10" t="s">
        <v>19</v>
      </c>
      <c r="AA93" s="147">
        <v>202300000000060</v>
      </c>
      <c r="AB93" s="147" t="s">
        <v>60</v>
      </c>
      <c r="AC93" s="10" t="str">
        <f t="shared" si="4"/>
        <v>3202038</v>
      </c>
      <c r="AD93" s="10"/>
      <c r="AE93" s="147" t="s">
        <v>134</v>
      </c>
      <c r="AF93" s="3"/>
      <c r="AG93" s="3"/>
      <c r="AH93" s="3"/>
      <c r="AI93" s="3"/>
      <c r="AJ93" s="3"/>
      <c r="AK93" s="3"/>
      <c r="AL93" s="3"/>
      <c r="AM93" s="3"/>
      <c r="AN93" s="3"/>
      <c r="AO93" s="3"/>
      <c r="AP93" s="3"/>
      <c r="AQ93" s="3"/>
      <c r="AR93" s="3"/>
      <c r="AS93" s="3"/>
    </row>
    <row r="94" spans="1:45" ht="51" hidden="1" customHeight="1" x14ac:dyDescent="0.3">
      <c r="A94" s="9" t="s">
        <v>0</v>
      </c>
      <c r="B94" s="9" t="e">
        <f>VLOOKUP(#REF!,[1]Dpto!$G$2:$I$1125,2,FALSE)</f>
        <v>#REF!</v>
      </c>
      <c r="C94" s="9" t="str">
        <f>VLOOKUP(Y94,[1]Proyectos!$B$2:$D$3,3,FALSE)</f>
        <v>CONSER</v>
      </c>
      <c r="D94" s="9" t="e">
        <f>VLOOKUP(#REF!,[1]Proyectos!$D$6:$E$9,2,FALSE)</f>
        <v>#REF!</v>
      </c>
      <c r="E94" s="9" t="e">
        <f>VLOOKUP(#REF!,[1]Proyectos!$B$12:$C$22,2,FALSE)</f>
        <v>#REF!</v>
      </c>
      <c r="F94" s="9" t="e">
        <f>VLOOKUP(#REF!,[1]Indi!$B$9:$C$36,2,FALSE)</f>
        <v>#REF!</v>
      </c>
      <c r="G94" s="9" t="str">
        <f>+IFERROR(IF(D94="MISIONAL",VLOOKUP(AD94,[1]Actividades!$B$12:$C$25,2,FALSE),IF(D94="TASAS",VLOOKUP(AD94,[1]Actividades!$B$26:$C$34,2,FALSE),IF(D94="MIPG",VLOOKUP(AD94,[1]Actividades!$B$35:$C$41,2,FALSE),IF(D94="INFRA",VLOOKUP(AD94,[1]Actividades!$B$42:$C$44,2,FALSE),"")))),"")</f>
        <v/>
      </c>
      <c r="H94" s="3"/>
      <c r="I94" s="7" t="s">
        <v>559</v>
      </c>
      <c r="J94" s="10" t="s">
        <v>663</v>
      </c>
      <c r="K94" s="7" t="s">
        <v>125</v>
      </c>
      <c r="L94" s="7" t="s">
        <v>144</v>
      </c>
      <c r="M94" s="7" t="str">
        <f t="shared" si="5"/>
        <v>PNN EL COCUY</v>
      </c>
      <c r="N94" s="145" t="s">
        <v>8</v>
      </c>
      <c r="O94" s="7" t="s">
        <v>467</v>
      </c>
      <c r="P94" s="7" t="s">
        <v>7</v>
      </c>
      <c r="Q94" s="7" t="s">
        <v>6</v>
      </c>
      <c r="R94" s="146">
        <v>65860000</v>
      </c>
      <c r="S94" s="35"/>
      <c r="T94" s="8"/>
      <c r="U94" s="8"/>
      <c r="V94" s="8"/>
      <c r="W94" s="35">
        <f t="shared" si="6"/>
        <v>65860000</v>
      </c>
      <c r="X94" s="35">
        <f t="shared" si="7"/>
        <v>65860000</v>
      </c>
      <c r="Y94" s="26" t="s">
        <v>465</v>
      </c>
      <c r="Z94" s="10" t="s">
        <v>19</v>
      </c>
      <c r="AA94" s="147">
        <v>202300000000060</v>
      </c>
      <c r="AB94" s="147" t="s">
        <v>60</v>
      </c>
      <c r="AC94" s="10" t="str">
        <f t="shared" si="4"/>
        <v>3202038</v>
      </c>
      <c r="AD94" s="10"/>
      <c r="AE94" s="147" t="s">
        <v>134</v>
      </c>
      <c r="AF94" s="3"/>
      <c r="AG94" s="3"/>
      <c r="AH94" s="3"/>
      <c r="AI94" s="3"/>
      <c r="AJ94" s="3"/>
      <c r="AK94" s="3"/>
      <c r="AL94" s="3"/>
      <c r="AM94" s="3"/>
      <c r="AN94" s="3"/>
      <c r="AO94" s="3"/>
      <c r="AP94" s="3"/>
      <c r="AQ94" s="3"/>
      <c r="AR94" s="3"/>
      <c r="AS94" s="3"/>
    </row>
    <row r="95" spans="1:45" ht="51" hidden="1" customHeight="1" x14ac:dyDescent="0.3">
      <c r="A95" s="9" t="s">
        <v>0</v>
      </c>
      <c r="B95" s="9" t="e">
        <f>VLOOKUP(#REF!,[1]Dpto!$G$2:$I$1125,2,FALSE)</f>
        <v>#REF!</v>
      </c>
      <c r="C95" s="9" t="str">
        <f>VLOOKUP(Y95,[1]Proyectos!$B$2:$D$3,3,FALSE)</f>
        <v>CONSER</v>
      </c>
      <c r="D95" s="9" t="e">
        <f>VLOOKUP(#REF!,[1]Proyectos!$D$6:$E$9,2,FALSE)</f>
        <v>#REF!</v>
      </c>
      <c r="E95" s="9" t="e">
        <f>VLOOKUP(#REF!,[1]Proyectos!$B$12:$C$22,2,FALSE)</f>
        <v>#REF!</v>
      </c>
      <c r="F95" s="9" t="e">
        <f>VLOOKUP(#REF!,[1]Indi!$B$9:$C$36,2,FALSE)</f>
        <v>#REF!</v>
      </c>
      <c r="G95" s="9" t="str">
        <f>+IFERROR(IF(D95="MISIONAL",VLOOKUP(AD95,[1]Actividades!$B$12:$C$25,2,FALSE),IF(D95="TASAS",VLOOKUP(AD95,[1]Actividades!$B$26:$C$34,2,FALSE),IF(D95="MIPG",VLOOKUP(AD95,[1]Actividades!$B$35:$C$41,2,FALSE),IF(D95="INFRA",VLOOKUP(AD95,[1]Actividades!$B$42:$C$44,2,FALSE),"")))),"")</f>
        <v/>
      </c>
      <c r="H95" s="3"/>
      <c r="I95" s="7" t="s">
        <v>560</v>
      </c>
      <c r="J95" s="10" t="s">
        <v>663</v>
      </c>
      <c r="K95" s="7" t="s">
        <v>125</v>
      </c>
      <c r="L95" s="7" t="s">
        <v>144</v>
      </c>
      <c r="M95" s="7" t="str">
        <f t="shared" si="5"/>
        <v>PNN EL COCUY</v>
      </c>
      <c r="N95" s="145" t="s">
        <v>13</v>
      </c>
      <c r="O95" s="7" t="s">
        <v>467</v>
      </c>
      <c r="P95" s="7" t="s">
        <v>7</v>
      </c>
      <c r="Q95" s="7" t="s">
        <v>6</v>
      </c>
      <c r="R95" s="146">
        <v>197350000</v>
      </c>
      <c r="S95" s="35"/>
      <c r="T95" s="8"/>
      <c r="U95" s="8"/>
      <c r="V95" s="8"/>
      <c r="W95" s="35">
        <f t="shared" si="6"/>
        <v>197350000</v>
      </c>
      <c r="X95" s="35">
        <f t="shared" si="7"/>
        <v>197350000</v>
      </c>
      <c r="Y95" s="26" t="s">
        <v>465</v>
      </c>
      <c r="Z95" s="10" t="s">
        <v>19</v>
      </c>
      <c r="AA95" s="147">
        <v>202300000000060</v>
      </c>
      <c r="AB95" s="147" t="s">
        <v>462</v>
      </c>
      <c r="AC95" s="10" t="str">
        <f t="shared" si="4"/>
        <v>3202053</v>
      </c>
      <c r="AD95" s="10"/>
      <c r="AE95" s="147" t="s">
        <v>136</v>
      </c>
      <c r="AF95" s="3"/>
      <c r="AG95" s="3"/>
      <c r="AH95" s="3"/>
      <c r="AI95" s="3"/>
      <c r="AJ95" s="3"/>
      <c r="AK95" s="3"/>
      <c r="AL95" s="3"/>
      <c r="AM95" s="3"/>
      <c r="AN95" s="3"/>
      <c r="AO95" s="3"/>
      <c r="AP95" s="3"/>
      <c r="AQ95" s="3"/>
      <c r="AR95" s="3"/>
      <c r="AS95" s="3"/>
    </row>
    <row r="96" spans="1:45" ht="51" hidden="1" customHeight="1" x14ac:dyDescent="0.3">
      <c r="A96" s="9" t="s">
        <v>0</v>
      </c>
      <c r="B96" s="9" t="e">
        <f>VLOOKUP(#REF!,[1]Dpto!$G$2:$I$1125,2,FALSE)</f>
        <v>#REF!</v>
      </c>
      <c r="C96" s="9" t="str">
        <f>VLOOKUP(Y96,[1]Proyectos!$B$2:$D$3,3,FALSE)</f>
        <v>CONSER</v>
      </c>
      <c r="D96" s="9" t="e">
        <f>VLOOKUP(#REF!,[1]Proyectos!$D$6:$E$9,2,FALSE)</f>
        <v>#REF!</v>
      </c>
      <c r="E96" s="9" t="e">
        <f>VLOOKUP(#REF!,[1]Proyectos!$B$12:$C$22,2,FALSE)</f>
        <v>#REF!</v>
      </c>
      <c r="F96" s="9" t="e">
        <f>VLOOKUP(#REF!,[1]Indi!$B$9:$C$36,2,FALSE)</f>
        <v>#REF!</v>
      </c>
      <c r="G96" s="9" t="str">
        <f>+IFERROR(IF(D96="MISIONAL",VLOOKUP(AD96,[1]Actividades!$B$12:$C$25,2,FALSE),IF(D96="TASAS",VLOOKUP(AD96,[1]Actividades!$B$26:$C$34,2,FALSE),IF(D96="MIPG",VLOOKUP(AD96,[1]Actividades!$B$35:$C$41,2,FALSE),IF(D96="INFRA",VLOOKUP(AD96,[1]Actividades!$B$42:$C$44,2,FALSE),"")))),"")</f>
        <v/>
      </c>
      <c r="H96" s="3"/>
      <c r="I96" s="7" t="s">
        <v>561</v>
      </c>
      <c r="J96" s="10" t="s">
        <v>663</v>
      </c>
      <c r="K96" s="7" t="s">
        <v>125</v>
      </c>
      <c r="L96" s="7" t="s">
        <v>144</v>
      </c>
      <c r="M96" s="7" t="str">
        <f t="shared" si="5"/>
        <v>PNN EL COCUY</v>
      </c>
      <c r="N96" s="145" t="s">
        <v>8</v>
      </c>
      <c r="O96" s="7" t="s">
        <v>467</v>
      </c>
      <c r="P96" s="7" t="s">
        <v>7</v>
      </c>
      <c r="Q96" s="7" t="s">
        <v>6</v>
      </c>
      <c r="R96" s="146">
        <v>77350000</v>
      </c>
      <c r="S96" s="35"/>
      <c r="T96" s="8"/>
      <c r="U96" s="8"/>
      <c r="V96" s="8"/>
      <c r="W96" s="35">
        <f t="shared" si="6"/>
        <v>77350000</v>
      </c>
      <c r="X96" s="35">
        <f t="shared" si="7"/>
        <v>77350000</v>
      </c>
      <c r="Y96" s="26" t="s">
        <v>465</v>
      </c>
      <c r="Z96" s="10" t="s">
        <v>19</v>
      </c>
      <c r="AA96" s="147">
        <v>202300000000060</v>
      </c>
      <c r="AB96" s="147" t="s">
        <v>462</v>
      </c>
      <c r="AC96" s="10" t="str">
        <f t="shared" si="4"/>
        <v>3202053</v>
      </c>
      <c r="AD96" s="10"/>
      <c r="AE96" s="147" t="s">
        <v>136</v>
      </c>
      <c r="AF96" s="3"/>
      <c r="AG96" s="3"/>
      <c r="AH96" s="3"/>
      <c r="AI96" s="3"/>
      <c r="AJ96" s="3"/>
      <c r="AK96" s="3"/>
      <c r="AL96" s="3"/>
      <c r="AM96" s="3"/>
      <c r="AN96" s="3"/>
      <c r="AO96" s="3"/>
      <c r="AP96" s="3"/>
      <c r="AQ96" s="3"/>
      <c r="AR96" s="3"/>
      <c r="AS96" s="3"/>
    </row>
    <row r="97" spans="1:45" ht="51" hidden="1" customHeight="1" x14ac:dyDescent="0.3">
      <c r="A97" s="9" t="s">
        <v>0</v>
      </c>
      <c r="B97" s="9" t="e">
        <f>VLOOKUP(#REF!,[1]Dpto!$G$2:$I$1125,2,FALSE)</f>
        <v>#REF!</v>
      </c>
      <c r="C97" s="9" t="str">
        <f>VLOOKUP(Y97,[1]Proyectos!$B$2:$D$3,3,FALSE)</f>
        <v>CONSER</v>
      </c>
      <c r="D97" s="9" t="e">
        <f>VLOOKUP(#REF!,[1]Proyectos!$D$6:$E$9,2,FALSE)</f>
        <v>#REF!</v>
      </c>
      <c r="E97" s="9" t="e">
        <f>VLOOKUP(#REF!,[1]Proyectos!$B$12:$C$22,2,FALSE)</f>
        <v>#REF!</v>
      </c>
      <c r="F97" s="9" t="e">
        <f>VLOOKUP(#REF!,[1]Indi!$B$9:$C$36,2,FALSE)</f>
        <v>#REF!</v>
      </c>
      <c r="G97" s="9" t="str">
        <f>+IFERROR(IF(D97="MISIONAL",VLOOKUP(AD97,[1]Actividades!$B$12:$C$25,2,FALSE),IF(D97="TASAS",VLOOKUP(AD97,[1]Actividades!$B$26:$C$34,2,FALSE),IF(D97="MIPG",VLOOKUP(AD97,[1]Actividades!$B$35:$C$41,2,FALSE),IF(D97="INFRA",VLOOKUP(AD97,[1]Actividades!$B$42:$C$44,2,FALSE),"")))),"")</f>
        <v/>
      </c>
      <c r="H97" s="3"/>
      <c r="I97" s="7" t="s">
        <v>562</v>
      </c>
      <c r="J97" s="10" t="s">
        <v>663</v>
      </c>
      <c r="K97" s="7" t="s">
        <v>125</v>
      </c>
      <c r="L97" s="7" t="s">
        <v>144</v>
      </c>
      <c r="M97" s="7" t="str">
        <f t="shared" si="5"/>
        <v>PNN EL COCUY</v>
      </c>
      <c r="N97" s="145" t="s">
        <v>13</v>
      </c>
      <c r="O97" s="7" t="s">
        <v>467</v>
      </c>
      <c r="P97" s="7" t="s">
        <v>7</v>
      </c>
      <c r="Q97" s="7" t="s">
        <v>6</v>
      </c>
      <c r="R97" s="146">
        <v>45000000</v>
      </c>
      <c r="S97" s="35"/>
      <c r="T97" s="8"/>
      <c r="U97" s="8"/>
      <c r="V97" s="8"/>
      <c r="W97" s="35">
        <f t="shared" si="6"/>
        <v>45000000</v>
      </c>
      <c r="X97" s="35">
        <f t="shared" si="7"/>
        <v>45000000</v>
      </c>
      <c r="Y97" s="26" t="s">
        <v>465</v>
      </c>
      <c r="Z97" s="10" t="s">
        <v>19</v>
      </c>
      <c r="AA97" s="147">
        <v>202300000000060</v>
      </c>
      <c r="AB97" s="147" t="s">
        <v>462</v>
      </c>
      <c r="AC97" s="10" t="str">
        <f t="shared" si="4"/>
        <v>3202053</v>
      </c>
      <c r="AD97" s="10"/>
      <c r="AE97" s="147" t="s">
        <v>133</v>
      </c>
      <c r="AF97" s="3"/>
      <c r="AG97" s="3"/>
      <c r="AH97" s="3"/>
      <c r="AI97" s="3"/>
      <c r="AJ97" s="3"/>
      <c r="AK97" s="3"/>
      <c r="AL97" s="3"/>
      <c r="AM97" s="3"/>
      <c r="AN97" s="3"/>
      <c r="AO97" s="3"/>
      <c r="AP97" s="3"/>
      <c r="AQ97" s="3"/>
      <c r="AR97" s="3"/>
      <c r="AS97" s="3"/>
    </row>
    <row r="98" spans="1:45" ht="51" hidden="1" customHeight="1" x14ac:dyDescent="0.3">
      <c r="A98" s="9" t="s">
        <v>0</v>
      </c>
      <c r="B98" s="9" t="e">
        <f>VLOOKUP(#REF!,[1]Dpto!$G$2:$I$1125,2,FALSE)</f>
        <v>#REF!</v>
      </c>
      <c r="C98" s="9" t="str">
        <f>VLOOKUP(Y98,[1]Proyectos!$B$2:$D$3,3,FALSE)</f>
        <v>CONSER</v>
      </c>
      <c r="D98" s="9" t="e">
        <f>VLOOKUP(#REF!,[1]Proyectos!$D$6:$E$9,2,FALSE)</f>
        <v>#REF!</v>
      </c>
      <c r="E98" s="9" t="e">
        <f>VLOOKUP(#REF!,[1]Proyectos!$B$12:$C$22,2,FALSE)</f>
        <v>#REF!</v>
      </c>
      <c r="F98" s="9" t="e">
        <f>VLOOKUP(#REF!,[1]Indi!$B$9:$C$36,2,FALSE)</f>
        <v>#REF!</v>
      </c>
      <c r="G98" s="9" t="str">
        <f>+IFERROR(IF(D98="MISIONAL",VLOOKUP(AD98,[1]Actividades!$B$12:$C$25,2,FALSE),IF(D98="TASAS",VLOOKUP(AD98,[1]Actividades!$B$26:$C$34,2,FALSE),IF(D98="MIPG",VLOOKUP(AD98,[1]Actividades!$B$35:$C$41,2,FALSE),IF(D98="INFRA",VLOOKUP(AD98,[1]Actividades!$B$42:$C$44,2,FALSE),"")))),"")</f>
        <v/>
      </c>
      <c r="H98" s="3"/>
      <c r="I98" s="7" t="s">
        <v>563</v>
      </c>
      <c r="J98" s="10" t="s">
        <v>663</v>
      </c>
      <c r="K98" s="7" t="s">
        <v>125</v>
      </c>
      <c r="L98" s="7" t="s">
        <v>144</v>
      </c>
      <c r="M98" s="7" t="str">
        <f t="shared" si="5"/>
        <v>PNN EL COCUY</v>
      </c>
      <c r="N98" s="145" t="s">
        <v>13</v>
      </c>
      <c r="O98" s="7" t="s">
        <v>467</v>
      </c>
      <c r="P98" s="7" t="s">
        <v>7</v>
      </c>
      <c r="Q98" s="7" t="s">
        <v>6</v>
      </c>
      <c r="R98" s="146">
        <v>21635000</v>
      </c>
      <c r="S98" s="35"/>
      <c r="T98" s="8"/>
      <c r="U98" s="8"/>
      <c r="V98" s="8"/>
      <c r="W98" s="35">
        <f t="shared" si="6"/>
        <v>21635000</v>
      </c>
      <c r="X98" s="35">
        <f t="shared" si="7"/>
        <v>21635000</v>
      </c>
      <c r="Y98" s="26" t="s">
        <v>465</v>
      </c>
      <c r="Z98" s="10" t="s">
        <v>19</v>
      </c>
      <c r="AA98" s="147">
        <v>202300000000060</v>
      </c>
      <c r="AB98" s="147" t="s">
        <v>496</v>
      </c>
      <c r="AC98" s="10" t="str">
        <f t="shared" si="4"/>
        <v>3202056</v>
      </c>
      <c r="AD98" s="10"/>
      <c r="AE98" s="147" t="s">
        <v>129</v>
      </c>
      <c r="AF98" s="3"/>
      <c r="AG98" s="3"/>
      <c r="AH98" s="3"/>
      <c r="AI98" s="3"/>
      <c r="AJ98" s="3"/>
      <c r="AK98" s="3"/>
      <c r="AL98" s="3"/>
      <c r="AM98" s="3"/>
      <c r="AN98" s="3"/>
      <c r="AO98" s="3"/>
      <c r="AP98" s="3"/>
      <c r="AQ98" s="3"/>
      <c r="AR98" s="3"/>
      <c r="AS98" s="3"/>
    </row>
    <row r="99" spans="1:45" ht="51" hidden="1" customHeight="1" x14ac:dyDescent="0.3">
      <c r="A99" s="9" t="s">
        <v>0</v>
      </c>
      <c r="B99" s="9" t="e">
        <f>VLOOKUP(#REF!,[1]Dpto!$G$2:$I$1125,2,FALSE)</f>
        <v>#REF!</v>
      </c>
      <c r="C99" s="9" t="str">
        <f>VLOOKUP(Y99,[1]Proyectos!$B$2:$D$3,3,FALSE)</f>
        <v>CONSER</v>
      </c>
      <c r="D99" s="9" t="e">
        <f>VLOOKUP(#REF!,[1]Proyectos!$D$6:$E$9,2,FALSE)</f>
        <v>#REF!</v>
      </c>
      <c r="E99" s="9" t="e">
        <f>VLOOKUP(#REF!,[1]Proyectos!$B$12:$C$22,2,FALSE)</f>
        <v>#REF!</v>
      </c>
      <c r="F99" s="9" t="e">
        <f>VLOOKUP(#REF!,[1]Indi!$B$9:$C$36,2,FALSE)</f>
        <v>#REF!</v>
      </c>
      <c r="G99" s="9" t="str">
        <f>+IFERROR(IF(D99="MISIONAL",VLOOKUP(AD99,[1]Actividades!$B$12:$C$25,2,FALSE),IF(D99="TASAS",VLOOKUP(AD99,[1]Actividades!$B$26:$C$34,2,FALSE),IF(D99="MIPG",VLOOKUP(AD99,[1]Actividades!$B$35:$C$41,2,FALSE),IF(D99="INFRA",VLOOKUP(AD99,[1]Actividades!$B$42:$C$44,2,FALSE),"")))),"")</f>
        <v/>
      </c>
      <c r="H99" s="3"/>
      <c r="I99" s="7" t="s">
        <v>564</v>
      </c>
      <c r="J99" s="10" t="s">
        <v>663</v>
      </c>
      <c r="K99" s="7" t="s">
        <v>125</v>
      </c>
      <c r="L99" s="7" t="s">
        <v>144</v>
      </c>
      <c r="M99" s="7" t="str">
        <f t="shared" si="5"/>
        <v>PNN EL COCUY</v>
      </c>
      <c r="N99" s="145" t="s">
        <v>8</v>
      </c>
      <c r="O99" s="7" t="s">
        <v>467</v>
      </c>
      <c r="P99" s="7" t="s">
        <v>7</v>
      </c>
      <c r="Q99" s="7" t="s">
        <v>6</v>
      </c>
      <c r="R99" s="146">
        <v>21635000</v>
      </c>
      <c r="S99" s="35"/>
      <c r="T99" s="8"/>
      <c r="U99" s="8"/>
      <c r="V99" s="8"/>
      <c r="W99" s="35">
        <f t="shared" si="6"/>
        <v>21635000</v>
      </c>
      <c r="X99" s="35">
        <f t="shared" si="7"/>
        <v>21635000</v>
      </c>
      <c r="Y99" s="26" t="s">
        <v>465</v>
      </c>
      <c r="Z99" s="10" t="s">
        <v>19</v>
      </c>
      <c r="AA99" s="147">
        <v>202300000000060</v>
      </c>
      <c r="AB99" s="147" t="s">
        <v>496</v>
      </c>
      <c r="AC99" s="10" t="str">
        <f t="shared" si="4"/>
        <v>3202056</v>
      </c>
      <c r="AD99" s="10"/>
      <c r="AE99" s="147" t="s">
        <v>129</v>
      </c>
      <c r="AF99" s="3"/>
      <c r="AG99" s="3"/>
      <c r="AH99" s="3"/>
      <c r="AI99" s="3"/>
      <c r="AJ99" s="3"/>
      <c r="AK99" s="3"/>
      <c r="AL99" s="3"/>
      <c r="AM99" s="3"/>
      <c r="AN99" s="3"/>
      <c r="AO99" s="3"/>
      <c r="AP99" s="3"/>
      <c r="AQ99" s="3"/>
      <c r="AR99" s="3"/>
      <c r="AS99" s="3"/>
    </row>
    <row r="100" spans="1:45" ht="51" hidden="1" customHeight="1" x14ac:dyDescent="0.3">
      <c r="A100" s="9" t="s">
        <v>0</v>
      </c>
      <c r="B100" s="9" t="e">
        <f>VLOOKUP(#REF!,[1]Dpto!$G$2:$I$1125,2,FALSE)</f>
        <v>#REF!</v>
      </c>
      <c r="C100" s="9" t="str">
        <f>VLOOKUP(Y100,[1]Proyectos!$B$2:$D$3,3,FALSE)</f>
        <v>CONSER</v>
      </c>
      <c r="D100" s="9" t="e">
        <f>VLOOKUP(#REF!,[1]Proyectos!$D$6:$E$9,2,FALSE)</f>
        <v>#REF!</v>
      </c>
      <c r="E100" s="9" t="e">
        <f>VLOOKUP(#REF!,[1]Proyectos!$B$12:$C$22,2,FALSE)</f>
        <v>#REF!</v>
      </c>
      <c r="F100" s="9" t="e">
        <f>VLOOKUP(#REF!,[1]Indi!$B$9:$C$36,2,FALSE)</f>
        <v>#REF!</v>
      </c>
      <c r="G100" s="9" t="str">
        <f>+IFERROR(IF(D100="MISIONAL",VLOOKUP(AD100,[1]Actividades!$B$12:$C$25,2,FALSE),IF(D100="TASAS",VLOOKUP(AD100,[1]Actividades!$B$26:$C$34,2,FALSE),IF(D100="MIPG",VLOOKUP(AD100,[1]Actividades!$B$35:$C$41,2,FALSE),IF(D100="INFRA",VLOOKUP(AD100,[1]Actividades!$B$42:$C$44,2,FALSE),"")))),"")</f>
        <v/>
      </c>
      <c r="H100" s="3"/>
      <c r="I100" s="7" t="s">
        <v>565</v>
      </c>
      <c r="J100" s="10" t="s">
        <v>663</v>
      </c>
      <c r="K100" s="7" t="s">
        <v>125</v>
      </c>
      <c r="L100" s="7" t="s">
        <v>144</v>
      </c>
      <c r="M100" s="7" t="str">
        <f t="shared" si="5"/>
        <v>PNN EL COCUY</v>
      </c>
      <c r="N100" s="145" t="s">
        <v>13</v>
      </c>
      <c r="O100" s="7" t="s">
        <v>467</v>
      </c>
      <c r="P100" s="7" t="s">
        <v>7</v>
      </c>
      <c r="Q100" s="7" t="s">
        <v>6</v>
      </c>
      <c r="R100" s="146">
        <v>97725000</v>
      </c>
      <c r="S100" s="35"/>
      <c r="T100" s="8"/>
      <c r="U100" s="8"/>
      <c r="V100" s="8"/>
      <c r="W100" s="35">
        <f t="shared" si="6"/>
        <v>97725000</v>
      </c>
      <c r="X100" s="35">
        <f t="shared" si="7"/>
        <v>97725000</v>
      </c>
      <c r="Y100" s="26" t="s">
        <v>465</v>
      </c>
      <c r="Z100" s="10" t="s">
        <v>19</v>
      </c>
      <c r="AA100" s="147">
        <v>202300000000060</v>
      </c>
      <c r="AB100" s="147" t="s">
        <v>24</v>
      </c>
      <c r="AC100" s="10" t="str">
        <f t="shared" si="4"/>
        <v>3202060</v>
      </c>
      <c r="AD100" s="10"/>
      <c r="AE100" s="147" t="s">
        <v>126</v>
      </c>
      <c r="AF100" s="3"/>
      <c r="AG100" s="3"/>
      <c r="AH100" s="3"/>
      <c r="AI100" s="3"/>
      <c r="AJ100" s="3"/>
      <c r="AK100" s="3"/>
      <c r="AL100" s="3"/>
      <c r="AM100" s="3"/>
      <c r="AN100" s="3"/>
      <c r="AO100" s="3"/>
      <c r="AP100" s="3"/>
      <c r="AQ100" s="3"/>
      <c r="AR100" s="3"/>
      <c r="AS100" s="3"/>
    </row>
    <row r="101" spans="1:45" ht="51" hidden="1" customHeight="1" x14ac:dyDescent="0.3">
      <c r="A101" s="9" t="s">
        <v>0</v>
      </c>
      <c r="B101" s="9" t="e">
        <f>VLOOKUP(#REF!,[1]Dpto!$G$2:$I$1125,2,FALSE)</f>
        <v>#REF!</v>
      </c>
      <c r="C101" s="9" t="str">
        <f>VLOOKUP(Y101,[1]Proyectos!$B$2:$D$3,3,FALSE)</f>
        <v>CONSER</v>
      </c>
      <c r="D101" s="9" t="e">
        <f>VLOOKUP(#REF!,[1]Proyectos!$D$6:$E$9,2,FALSE)</f>
        <v>#REF!</v>
      </c>
      <c r="E101" s="9" t="e">
        <f>VLOOKUP(#REF!,[1]Proyectos!$B$12:$C$22,2,FALSE)</f>
        <v>#REF!</v>
      </c>
      <c r="F101" s="9" t="e">
        <f>VLOOKUP(#REF!,[1]Indi!$B$9:$C$36,2,FALSE)</f>
        <v>#REF!</v>
      </c>
      <c r="G101" s="9" t="str">
        <f>+IFERROR(IF(D101="MISIONAL",VLOOKUP(AD101,[1]Actividades!$B$12:$C$25,2,FALSE),IF(D101="TASAS",VLOOKUP(AD101,[1]Actividades!$B$26:$C$34,2,FALSE),IF(D101="MIPG",VLOOKUP(AD101,[1]Actividades!$B$35:$C$41,2,FALSE),IF(D101="INFRA",VLOOKUP(AD101,[1]Actividades!$B$42:$C$44,2,FALSE),"")))),"")</f>
        <v/>
      </c>
      <c r="H101" s="3"/>
      <c r="I101" s="7" t="s">
        <v>566</v>
      </c>
      <c r="J101" s="10" t="s">
        <v>663</v>
      </c>
      <c r="K101" s="7" t="s">
        <v>125</v>
      </c>
      <c r="L101" s="7" t="s">
        <v>144</v>
      </c>
      <c r="M101" s="7" t="str">
        <f t="shared" si="5"/>
        <v>PNN EL COCUY</v>
      </c>
      <c r="N101" s="145" t="s">
        <v>8</v>
      </c>
      <c r="O101" s="7" t="s">
        <v>467</v>
      </c>
      <c r="P101" s="7" t="s">
        <v>7</v>
      </c>
      <c r="Q101" s="7" t="s">
        <v>6</v>
      </c>
      <c r="R101" s="146">
        <v>87725000</v>
      </c>
      <c r="S101" s="35"/>
      <c r="T101" s="8"/>
      <c r="U101" s="8"/>
      <c r="V101" s="8"/>
      <c r="W101" s="35">
        <f t="shared" si="6"/>
        <v>87725000</v>
      </c>
      <c r="X101" s="35">
        <f t="shared" si="7"/>
        <v>87725000</v>
      </c>
      <c r="Y101" s="26" t="s">
        <v>465</v>
      </c>
      <c r="Z101" s="10" t="s">
        <v>19</v>
      </c>
      <c r="AA101" s="147">
        <v>202300000000060</v>
      </c>
      <c r="AB101" s="147" t="s">
        <v>24</v>
      </c>
      <c r="AC101" s="10" t="str">
        <f t="shared" si="4"/>
        <v>3202060</v>
      </c>
      <c r="AD101" s="10"/>
      <c r="AE101" s="147" t="s">
        <v>126</v>
      </c>
      <c r="AF101" s="3"/>
      <c r="AG101" s="3"/>
      <c r="AH101" s="3"/>
      <c r="AI101" s="3"/>
      <c r="AJ101" s="3"/>
      <c r="AK101" s="3"/>
      <c r="AL101" s="3"/>
      <c r="AM101" s="3"/>
      <c r="AN101" s="3"/>
      <c r="AO101" s="3"/>
      <c r="AP101" s="3"/>
      <c r="AQ101" s="3"/>
      <c r="AR101" s="3"/>
      <c r="AS101" s="3"/>
    </row>
    <row r="102" spans="1:45" ht="51" hidden="1" customHeight="1" x14ac:dyDescent="0.3">
      <c r="A102" s="9" t="s">
        <v>0</v>
      </c>
      <c r="B102" s="9" t="e">
        <f>VLOOKUP(#REF!,[1]Dpto!$G$2:$I$1125,2,FALSE)</f>
        <v>#REF!</v>
      </c>
      <c r="C102" s="9" t="str">
        <f>VLOOKUP(Y102,[1]Proyectos!$B$2:$D$3,3,FALSE)</f>
        <v>CONSER</v>
      </c>
      <c r="D102" s="9" t="e">
        <f>VLOOKUP(#REF!,[1]Proyectos!$D$6:$E$9,2,FALSE)</f>
        <v>#REF!</v>
      </c>
      <c r="E102" s="9" t="e">
        <f>VLOOKUP(#REF!,[1]Proyectos!$B$12:$C$22,2,FALSE)</f>
        <v>#REF!</v>
      </c>
      <c r="F102" s="9" t="e">
        <f>VLOOKUP(#REF!,[1]Indi!$B$9:$C$36,2,FALSE)</f>
        <v>#REF!</v>
      </c>
      <c r="G102" s="9" t="str">
        <f>+IFERROR(IF(D102="MISIONAL",VLOOKUP(AD102,[1]Actividades!$B$12:$C$25,2,FALSE),IF(D102="TASAS",VLOOKUP(AD102,[1]Actividades!$B$26:$C$34,2,FALSE),IF(D102="MIPG",VLOOKUP(AD102,[1]Actividades!$B$35:$C$41,2,FALSE),IF(D102="INFRA",VLOOKUP(AD102,[1]Actividades!$B$42:$C$44,2,FALSE),"")))),"")</f>
        <v/>
      </c>
      <c r="H102" s="3"/>
      <c r="I102" s="7" t="s">
        <v>567</v>
      </c>
      <c r="J102" s="10" t="s">
        <v>663</v>
      </c>
      <c r="K102" s="7" t="s">
        <v>125</v>
      </c>
      <c r="L102" s="7" t="s">
        <v>144</v>
      </c>
      <c r="M102" s="7" t="str">
        <f t="shared" si="5"/>
        <v>PNN EL COCUY</v>
      </c>
      <c r="N102" s="145" t="s">
        <v>13</v>
      </c>
      <c r="O102" s="7" t="s">
        <v>467</v>
      </c>
      <c r="P102" s="7" t="s">
        <v>7</v>
      </c>
      <c r="Q102" s="7" t="s">
        <v>6</v>
      </c>
      <c r="R102" s="146">
        <v>41751936</v>
      </c>
      <c r="S102" s="35"/>
      <c r="T102" s="8"/>
      <c r="U102" s="8"/>
      <c r="V102" s="8"/>
      <c r="W102" s="35">
        <f t="shared" si="6"/>
        <v>41751936</v>
      </c>
      <c r="X102" s="35">
        <f t="shared" si="7"/>
        <v>41751936</v>
      </c>
      <c r="Y102" s="26" t="s">
        <v>465</v>
      </c>
      <c r="Z102" s="10" t="s">
        <v>19</v>
      </c>
      <c r="AA102" s="147">
        <v>202300000000060</v>
      </c>
      <c r="AB102" s="147" t="s">
        <v>24</v>
      </c>
      <c r="AC102" s="10" t="str">
        <f t="shared" si="4"/>
        <v>3202060</v>
      </c>
      <c r="AD102" s="10"/>
      <c r="AE102" s="147" t="s">
        <v>239</v>
      </c>
      <c r="AF102" s="3"/>
      <c r="AG102" s="3"/>
      <c r="AH102" s="3"/>
      <c r="AI102" s="3"/>
      <c r="AJ102" s="3"/>
      <c r="AK102" s="3"/>
      <c r="AL102" s="3"/>
      <c r="AM102" s="3"/>
      <c r="AN102" s="3"/>
      <c r="AO102" s="3"/>
      <c r="AP102" s="3"/>
      <c r="AQ102" s="3"/>
      <c r="AR102" s="3"/>
      <c r="AS102" s="3"/>
    </row>
    <row r="103" spans="1:45" ht="51" hidden="1" customHeight="1" x14ac:dyDescent="0.3">
      <c r="A103" s="9" t="s">
        <v>0</v>
      </c>
      <c r="B103" s="9" t="e">
        <f>VLOOKUP(#REF!,[1]Dpto!$G$2:$I$1125,2,FALSE)</f>
        <v>#REF!</v>
      </c>
      <c r="C103" s="9" t="str">
        <f>VLOOKUP(Y103,[1]Proyectos!$B$2:$D$3,3,FALSE)</f>
        <v>CONSER</v>
      </c>
      <c r="D103" s="9" t="e">
        <f>VLOOKUP(#REF!,[1]Proyectos!$D$6:$E$9,2,FALSE)</f>
        <v>#REF!</v>
      </c>
      <c r="E103" s="9" t="e">
        <f>VLOOKUP(#REF!,[1]Proyectos!$B$12:$C$22,2,FALSE)</f>
        <v>#REF!</v>
      </c>
      <c r="F103" s="9" t="e">
        <f>VLOOKUP(#REF!,[1]Indi!$B$9:$C$36,2,FALSE)</f>
        <v>#REF!</v>
      </c>
      <c r="G103" s="9" t="str">
        <f>+IFERROR(IF(D103="MISIONAL",VLOOKUP(AD103,[1]Actividades!$B$12:$C$25,2,FALSE),IF(D103="TASAS",VLOOKUP(AD103,[1]Actividades!$B$26:$C$34,2,FALSE),IF(D103="MIPG",VLOOKUP(AD103,[1]Actividades!$B$35:$C$41,2,FALSE),IF(D103="INFRA",VLOOKUP(AD103,[1]Actividades!$B$42:$C$44,2,FALSE),"")))),"")</f>
        <v/>
      </c>
      <c r="H103" s="3"/>
      <c r="I103" s="7" t="s">
        <v>568</v>
      </c>
      <c r="J103" s="10" t="s">
        <v>663</v>
      </c>
      <c r="K103" s="7" t="s">
        <v>125</v>
      </c>
      <c r="L103" s="7" t="s">
        <v>144</v>
      </c>
      <c r="M103" s="7" t="str">
        <f t="shared" si="5"/>
        <v>PNN EL COCUY</v>
      </c>
      <c r="N103" s="145" t="s">
        <v>8</v>
      </c>
      <c r="O103" s="7" t="s">
        <v>467</v>
      </c>
      <c r="P103" s="7" t="s">
        <v>7</v>
      </c>
      <c r="Q103" s="7" t="s">
        <v>6</v>
      </c>
      <c r="R103" s="146">
        <v>36655000</v>
      </c>
      <c r="S103" s="35"/>
      <c r="T103" s="8"/>
      <c r="U103" s="8"/>
      <c r="V103" s="8"/>
      <c r="W103" s="35">
        <f t="shared" si="6"/>
        <v>36655000</v>
      </c>
      <c r="X103" s="35">
        <f t="shared" si="7"/>
        <v>36655000</v>
      </c>
      <c r="Y103" s="26" t="s">
        <v>465</v>
      </c>
      <c r="Z103" s="10" t="s">
        <v>19</v>
      </c>
      <c r="AA103" s="147">
        <v>202300000000060</v>
      </c>
      <c r="AB103" s="147" t="s">
        <v>24</v>
      </c>
      <c r="AC103" s="10" t="str">
        <f t="shared" si="4"/>
        <v>3202060</v>
      </c>
      <c r="AD103" s="10"/>
      <c r="AE103" s="147" t="s">
        <v>239</v>
      </c>
      <c r="AF103" s="3"/>
      <c r="AG103" s="3"/>
      <c r="AH103" s="3"/>
      <c r="AI103" s="3"/>
      <c r="AJ103" s="3"/>
      <c r="AK103" s="3"/>
      <c r="AL103" s="3"/>
      <c r="AM103" s="3"/>
      <c r="AN103" s="3"/>
      <c r="AO103" s="3"/>
      <c r="AP103" s="3"/>
      <c r="AQ103" s="3"/>
      <c r="AR103" s="3"/>
      <c r="AS103" s="3"/>
    </row>
    <row r="104" spans="1:45" ht="51" hidden="1" customHeight="1" x14ac:dyDescent="0.3">
      <c r="A104" s="9" t="s">
        <v>0</v>
      </c>
      <c r="B104" s="9" t="e">
        <f>VLOOKUP(#REF!,[1]Dpto!$G$2:$I$1125,2,FALSE)</f>
        <v>#REF!</v>
      </c>
      <c r="C104" s="9" t="str">
        <f>VLOOKUP(Y104,[1]Proyectos!$B$2:$D$3,3,FALSE)</f>
        <v>CONSER</v>
      </c>
      <c r="D104" s="9" t="e">
        <f>VLOOKUP(#REF!,[1]Proyectos!$D$6:$E$9,2,FALSE)</f>
        <v>#REF!</v>
      </c>
      <c r="E104" s="9" t="e">
        <f>VLOOKUP(#REF!,[1]Proyectos!$B$12:$C$22,2,FALSE)</f>
        <v>#REF!</v>
      </c>
      <c r="F104" s="9" t="e">
        <f>VLOOKUP(#REF!,[1]Indi!$B$9:$C$36,2,FALSE)</f>
        <v>#REF!</v>
      </c>
      <c r="G104" s="9" t="str">
        <f>+IFERROR(IF(D104="MISIONAL",VLOOKUP(AD104,[1]Actividades!$B$12:$C$25,2,FALSE),IF(D104="TASAS",VLOOKUP(AD104,[1]Actividades!$B$26:$C$34,2,FALSE),IF(D104="MIPG",VLOOKUP(AD104,[1]Actividades!$B$35:$C$41,2,FALSE),IF(D104="INFRA",VLOOKUP(AD104,[1]Actividades!$B$42:$C$44,2,FALSE),"")))),"")</f>
        <v/>
      </c>
      <c r="H104" s="3"/>
      <c r="I104" s="7" t="s">
        <v>569</v>
      </c>
      <c r="J104" s="10" t="s">
        <v>663</v>
      </c>
      <c r="K104" s="7" t="s">
        <v>125</v>
      </c>
      <c r="L104" s="7" t="s">
        <v>142</v>
      </c>
      <c r="M104" s="7" t="str">
        <f t="shared" si="5"/>
        <v>PNN PISBA</v>
      </c>
      <c r="N104" s="145" t="s">
        <v>8</v>
      </c>
      <c r="O104" s="7" t="s">
        <v>467</v>
      </c>
      <c r="P104" s="7" t="s">
        <v>7</v>
      </c>
      <c r="Q104" s="7" t="s">
        <v>6</v>
      </c>
      <c r="R104" s="146">
        <v>47600000</v>
      </c>
      <c r="S104" s="35"/>
      <c r="T104" s="8"/>
      <c r="U104" s="8"/>
      <c r="V104" s="8"/>
      <c r="W104" s="35">
        <f t="shared" si="6"/>
        <v>47600000</v>
      </c>
      <c r="X104" s="35">
        <f t="shared" si="7"/>
        <v>47600000</v>
      </c>
      <c r="Y104" s="26" t="s">
        <v>465</v>
      </c>
      <c r="Z104" s="10" t="s">
        <v>19</v>
      </c>
      <c r="AA104" s="147">
        <v>202300000000060</v>
      </c>
      <c r="AB104" s="147" t="s">
        <v>30</v>
      </c>
      <c r="AC104" s="10" t="str">
        <f t="shared" si="4"/>
        <v>3202008</v>
      </c>
      <c r="AD104" s="10"/>
      <c r="AE104" s="147" t="s">
        <v>143</v>
      </c>
      <c r="AF104" s="3"/>
      <c r="AG104" s="3"/>
      <c r="AH104" s="3"/>
      <c r="AI104" s="3"/>
      <c r="AJ104" s="3"/>
      <c r="AK104" s="3"/>
      <c r="AL104" s="3"/>
      <c r="AM104" s="3"/>
      <c r="AN104" s="3"/>
      <c r="AO104" s="3"/>
      <c r="AP104" s="3"/>
      <c r="AQ104" s="3"/>
      <c r="AR104" s="3"/>
      <c r="AS104" s="3"/>
    </row>
    <row r="105" spans="1:45" ht="51" hidden="1" customHeight="1" x14ac:dyDescent="0.3">
      <c r="A105" s="9" t="s">
        <v>0</v>
      </c>
      <c r="B105" s="9" t="e">
        <f>VLOOKUP(#REF!,[1]Dpto!$G$2:$I$1125,2,FALSE)</f>
        <v>#REF!</v>
      </c>
      <c r="C105" s="9" t="str">
        <f>VLOOKUP(Y105,[1]Proyectos!$B$2:$D$3,3,FALSE)</f>
        <v>CONSER</v>
      </c>
      <c r="D105" s="9" t="e">
        <f>VLOOKUP(#REF!,[1]Proyectos!$D$6:$E$9,2,FALSE)</f>
        <v>#REF!</v>
      </c>
      <c r="E105" s="9" t="e">
        <f>VLOOKUP(#REF!,[1]Proyectos!$B$12:$C$22,2,FALSE)</f>
        <v>#REF!</v>
      </c>
      <c r="F105" s="9" t="e">
        <f>VLOOKUP(#REF!,[1]Indi!$B$9:$C$36,2,FALSE)</f>
        <v>#REF!</v>
      </c>
      <c r="G105" s="9" t="str">
        <f>+IFERROR(IF(D105="MISIONAL",VLOOKUP(AD105,[1]Actividades!$B$12:$C$25,2,FALSE),IF(D105="TASAS",VLOOKUP(AD105,[1]Actividades!$B$26:$C$34,2,FALSE),IF(D105="MIPG",VLOOKUP(AD105,[1]Actividades!$B$35:$C$41,2,FALSE),IF(D105="INFRA",VLOOKUP(AD105,[1]Actividades!$B$42:$C$44,2,FALSE),"")))),"")</f>
        <v/>
      </c>
      <c r="H105" s="3"/>
      <c r="I105" s="7" t="s">
        <v>570</v>
      </c>
      <c r="J105" s="10" t="s">
        <v>663</v>
      </c>
      <c r="K105" s="7" t="s">
        <v>125</v>
      </c>
      <c r="L105" s="7" t="s">
        <v>142</v>
      </c>
      <c r="M105" s="7" t="str">
        <f t="shared" si="5"/>
        <v>PNN PISBA</v>
      </c>
      <c r="N105" s="145" t="s">
        <v>103</v>
      </c>
      <c r="O105" s="7" t="s">
        <v>466</v>
      </c>
      <c r="P105" s="7" t="s">
        <v>7</v>
      </c>
      <c r="Q105" s="7" t="s">
        <v>6</v>
      </c>
      <c r="R105" s="146">
        <v>96813128</v>
      </c>
      <c r="S105" s="35"/>
      <c r="T105" s="8"/>
      <c r="U105" s="8"/>
      <c r="V105" s="8"/>
      <c r="W105" s="35">
        <f t="shared" si="6"/>
        <v>96813128</v>
      </c>
      <c r="X105" s="35">
        <f t="shared" si="7"/>
        <v>96813128</v>
      </c>
      <c r="Y105" s="26" t="s">
        <v>465</v>
      </c>
      <c r="Z105" s="10" t="s">
        <v>19</v>
      </c>
      <c r="AA105" s="147">
        <v>202300000000060</v>
      </c>
      <c r="AB105" s="147" t="s">
        <v>30</v>
      </c>
      <c r="AC105" s="10" t="str">
        <f t="shared" si="4"/>
        <v>3202008</v>
      </c>
      <c r="AD105" s="10"/>
      <c r="AE105" s="147" t="s">
        <v>135</v>
      </c>
      <c r="AF105" s="3"/>
      <c r="AG105" s="3"/>
      <c r="AH105" s="3"/>
      <c r="AI105" s="3"/>
      <c r="AJ105" s="3"/>
      <c r="AK105" s="3"/>
      <c r="AL105" s="3"/>
      <c r="AM105" s="3"/>
      <c r="AN105" s="3"/>
      <c r="AO105" s="3"/>
      <c r="AP105" s="3"/>
      <c r="AQ105" s="3"/>
      <c r="AR105" s="3"/>
      <c r="AS105" s="3"/>
    </row>
    <row r="106" spans="1:45" ht="51" hidden="1" customHeight="1" x14ac:dyDescent="0.3">
      <c r="A106" s="9" t="s">
        <v>0</v>
      </c>
      <c r="B106" s="9" t="e">
        <f>VLOOKUP(#REF!,[1]Dpto!$G$2:$I$1125,2,FALSE)</f>
        <v>#REF!</v>
      </c>
      <c r="C106" s="9" t="str">
        <f>VLOOKUP(Y106,[1]Proyectos!$B$2:$D$3,3,FALSE)</f>
        <v>CONSER</v>
      </c>
      <c r="D106" s="9" t="e">
        <f>VLOOKUP(#REF!,[1]Proyectos!$D$6:$E$9,2,FALSE)</f>
        <v>#REF!</v>
      </c>
      <c r="E106" s="9" t="e">
        <f>VLOOKUP(#REF!,[1]Proyectos!$B$12:$C$22,2,FALSE)</f>
        <v>#REF!</v>
      </c>
      <c r="F106" s="9" t="e">
        <f>VLOOKUP(#REF!,[1]Indi!$B$9:$C$36,2,FALSE)</f>
        <v>#REF!</v>
      </c>
      <c r="G106" s="9" t="str">
        <f>+IFERROR(IF(D106="MISIONAL",VLOOKUP(AD106,[1]Actividades!$B$12:$C$25,2,FALSE),IF(D106="TASAS",VLOOKUP(AD106,[1]Actividades!$B$26:$C$34,2,FALSE),IF(D106="MIPG",VLOOKUP(AD106,[1]Actividades!$B$35:$C$41,2,FALSE),IF(D106="INFRA",VLOOKUP(AD106,[1]Actividades!$B$42:$C$44,2,FALSE),"")))),"")</f>
        <v/>
      </c>
      <c r="H106" s="3"/>
      <c r="I106" s="7" t="s">
        <v>571</v>
      </c>
      <c r="J106" s="10" t="s">
        <v>663</v>
      </c>
      <c r="K106" s="7" t="s">
        <v>125</v>
      </c>
      <c r="L106" s="7" t="s">
        <v>142</v>
      </c>
      <c r="M106" s="7" t="str">
        <f t="shared" si="5"/>
        <v>PNN PISBA</v>
      </c>
      <c r="N106" s="145" t="s">
        <v>13</v>
      </c>
      <c r="O106" s="7" t="s">
        <v>467</v>
      </c>
      <c r="P106" s="7" t="s">
        <v>7</v>
      </c>
      <c r="Q106" s="7" t="s">
        <v>6</v>
      </c>
      <c r="R106" s="146">
        <v>7000000</v>
      </c>
      <c r="S106" s="35"/>
      <c r="T106" s="8"/>
      <c r="U106" s="8"/>
      <c r="V106" s="8"/>
      <c r="W106" s="35">
        <f t="shared" si="6"/>
        <v>7000000</v>
      </c>
      <c r="X106" s="35">
        <f t="shared" si="7"/>
        <v>7000000</v>
      </c>
      <c r="Y106" s="26" t="s">
        <v>465</v>
      </c>
      <c r="Z106" s="10" t="s">
        <v>19</v>
      </c>
      <c r="AA106" s="147">
        <v>202300000000060</v>
      </c>
      <c r="AB106" s="147" t="s">
        <v>30</v>
      </c>
      <c r="AC106" s="10" t="str">
        <f t="shared" si="4"/>
        <v>3202008</v>
      </c>
      <c r="AD106" s="10"/>
      <c r="AE106" s="147" t="s">
        <v>135</v>
      </c>
      <c r="AF106" s="3"/>
      <c r="AG106" s="3"/>
      <c r="AH106" s="3"/>
      <c r="AI106" s="3"/>
      <c r="AJ106" s="3"/>
      <c r="AK106" s="3"/>
      <c r="AL106" s="3"/>
      <c r="AM106" s="3"/>
      <c r="AN106" s="3"/>
      <c r="AO106" s="3"/>
      <c r="AP106" s="3"/>
      <c r="AQ106" s="3"/>
      <c r="AR106" s="3"/>
      <c r="AS106" s="3"/>
    </row>
    <row r="107" spans="1:45" ht="51" hidden="1" customHeight="1" x14ac:dyDescent="0.3">
      <c r="A107" s="9" t="s">
        <v>0</v>
      </c>
      <c r="B107" s="9" t="e">
        <f>VLOOKUP(#REF!,[1]Dpto!$G$2:$I$1125,2,FALSE)</f>
        <v>#REF!</v>
      </c>
      <c r="C107" s="9" t="str">
        <f>VLOOKUP(Y107,[1]Proyectos!$B$2:$D$3,3,FALSE)</f>
        <v>CONSER</v>
      </c>
      <c r="D107" s="9" t="e">
        <f>VLOOKUP(#REF!,[1]Proyectos!$D$6:$E$9,2,FALSE)</f>
        <v>#REF!</v>
      </c>
      <c r="E107" s="9" t="e">
        <f>VLOOKUP(#REF!,[1]Proyectos!$B$12:$C$22,2,FALSE)</f>
        <v>#REF!</v>
      </c>
      <c r="F107" s="9" t="e">
        <f>VLOOKUP(#REF!,[1]Indi!$B$9:$C$36,2,FALSE)</f>
        <v>#REF!</v>
      </c>
      <c r="G107" s="9" t="str">
        <f>+IFERROR(IF(D107="MISIONAL",VLOOKUP(AD107,[1]Actividades!$B$12:$C$25,2,FALSE),IF(D107="TASAS",VLOOKUP(AD107,[1]Actividades!$B$26:$C$34,2,FALSE),IF(D107="MIPG",VLOOKUP(AD107,[1]Actividades!$B$35:$C$41,2,FALSE),IF(D107="INFRA",VLOOKUP(AD107,[1]Actividades!$B$42:$C$44,2,FALSE),"")))),"")</f>
        <v/>
      </c>
      <c r="H107" s="3"/>
      <c r="I107" s="7" t="s">
        <v>572</v>
      </c>
      <c r="J107" s="10" t="s">
        <v>663</v>
      </c>
      <c r="K107" s="7" t="s">
        <v>125</v>
      </c>
      <c r="L107" s="7" t="s">
        <v>142</v>
      </c>
      <c r="M107" s="7" t="str">
        <f t="shared" si="5"/>
        <v>PNN PISBA</v>
      </c>
      <c r="N107" s="145" t="s">
        <v>103</v>
      </c>
      <c r="O107" s="7" t="s">
        <v>466</v>
      </c>
      <c r="P107" s="7" t="s">
        <v>7</v>
      </c>
      <c r="Q107" s="7" t="s">
        <v>6</v>
      </c>
      <c r="R107" s="146">
        <v>131850000</v>
      </c>
      <c r="S107" s="35"/>
      <c r="T107" s="8"/>
      <c r="U107" s="8"/>
      <c r="V107" s="8"/>
      <c r="W107" s="35">
        <f t="shared" si="6"/>
        <v>131850000</v>
      </c>
      <c r="X107" s="35">
        <f t="shared" si="7"/>
        <v>131850000</v>
      </c>
      <c r="Y107" s="26" t="s">
        <v>465</v>
      </c>
      <c r="Z107" s="10" t="s">
        <v>19</v>
      </c>
      <c r="AA107" s="147">
        <v>202300000000060</v>
      </c>
      <c r="AB107" s="147" t="s">
        <v>30</v>
      </c>
      <c r="AC107" s="10" t="str">
        <f t="shared" si="4"/>
        <v>3202008</v>
      </c>
      <c r="AD107" s="10"/>
      <c r="AE107" s="147" t="s">
        <v>492</v>
      </c>
      <c r="AF107" s="3"/>
      <c r="AG107" s="3"/>
      <c r="AH107" s="3"/>
      <c r="AI107" s="3"/>
      <c r="AJ107" s="3"/>
      <c r="AK107" s="3"/>
      <c r="AL107" s="3"/>
      <c r="AM107" s="3"/>
      <c r="AN107" s="3"/>
      <c r="AO107" s="3"/>
      <c r="AP107" s="3"/>
      <c r="AQ107" s="3"/>
      <c r="AR107" s="3"/>
      <c r="AS107" s="3"/>
    </row>
    <row r="108" spans="1:45" ht="51" hidden="1" customHeight="1" x14ac:dyDescent="0.3">
      <c r="A108" s="9" t="s">
        <v>0</v>
      </c>
      <c r="B108" s="9" t="e">
        <f>VLOOKUP(#REF!,[1]Dpto!$G$2:$I$1125,2,FALSE)</f>
        <v>#REF!</v>
      </c>
      <c r="C108" s="9" t="str">
        <f>VLOOKUP(Y108,[1]Proyectos!$B$2:$D$3,3,FALSE)</f>
        <v>CONSER</v>
      </c>
      <c r="D108" s="9" t="e">
        <f>VLOOKUP(#REF!,[1]Proyectos!$D$6:$E$9,2,FALSE)</f>
        <v>#REF!</v>
      </c>
      <c r="E108" s="9" t="e">
        <f>VLOOKUP(#REF!,[1]Proyectos!$B$12:$C$22,2,FALSE)</f>
        <v>#REF!</v>
      </c>
      <c r="F108" s="9" t="e">
        <f>VLOOKUP(#REF!,[1]Indi!$B$9:$C$36,2,FALSE)</f>
        <v>#REF!</v>
      </c>
      <c r="G108" s="9" t="str">
        <f>+IFERROR(IF(D108="MISIONAL",VLOOKUP(AD108,[1]Actividades!$B$12:$C$25,2,FALSE),IF(D108="TASAS",VLOOKUP(AD108,[1]Actividades!$B$26:$C$34,2,FALSE),IF(D108="MIPG",VLOOKUP(AD108,[1]Actividades!$B$35:$C$41,2,FALSE),IF(D108="INFRA",VLOOKUP(AD108,[1]Actividades!$B$42:$C$44,2,FALSE),"")))),"")</f>
        <v/>
      </c>
      <c r="H108" s="3"/>
      <c r="I108" s="7" t="s">
        <v>573</v>
      </c>
      <c r="J108" s="10" t="s">
        <v>663</v>
      </c>
      <c r="K108" s="7" t="s">
        <v>125</v>
      </c>
      <c r="L108" s="7" t="s">
        <v>142</v>
      </c>
      <c r="M108" s="7" t="str">
        <f t="shared" si="5"/>
        <v>PNN PISBA</v>
      </c>
      <c r="N108" s="145" t="s">
        <v>103</v>
      </c>
      <c r="O108" s="7" t="s">
        <v>466</v>
      </c>
      <c r="P108" s="7" t="s">
        <v>7</v>
      </c>
      <c r="Q108" s="7" t="s">
        <v>6</v>
      </c>
      <c r="R108" s="146">
        <v>150705500</v>
      </c>
      <c r="S108" s="35"/>
      <c r="T108" s="8"/>
      <c r="U108" s="8"/>
      <c r="V108" s="8"/>
      <c r="W108" s="35">
        <f t="shared" si="6"/>
        <v>150705500</v>
      </c>
      <c r="X108" s="35">
        <f t="shared" si="7"/>
        <v>150705500</v>
      </c>
      <c r="Y108" s="26" t="s">
        <v>465</v>
      </c>
      <c r="Z108" s="10" t="s">
        <v>19</v>
      </c>
      <c r="AA108" s="147">
        <v>202300000000060</v>
      </c>
      <c r="AB108" s="147" t="s">
        <v>493</v>
      </c>
      <c r="AC108" s="10" t="str">
        <f t="shared" si="4"/>
        <v>3202032</v>
      </c>
      <c r="AD108" s="10"/>
      <c r="AE108" s="147" t="s">
        <v>128</v>
      </c>
      <c r="AF108" s="3"/>
      <c r="AG108" s="3"/>
      <c r="AH108" s="3"/>
      <c r="AI108" s="3"/>
      <c r="AJ108" s="3"/>
      <c r="AK108" s="3"/>
      <c r="AL108" s="3"/>
      <c r="AM108" s="3"/>
      <c r="AN108" s="3"/>
      <c r="AO108" s="3"/>
      <c r="AP108" s="3"/>
      <c r="AQ108" s="3"/>
      <c r="AR108" s="3"/>
      <c r="AS108" s="3"/>
    </row>
    <row r="109" spans="1:45" ht="51" hidden="1" customHeight="1" x14ac:dyDescent="0.3">
      <c r="A109" s="9" t="s">
        <v>0</v>
      </c>
      <c r="B109" s="9" t="e">
        <f>VLOOKUP(#REF!,[1]Dpto!$G$2:$I$1125,2,FALSE)</f>
        <v>#REF!</v>
      </c>
      <c r="C109" s="9" t="str">
        <f>VLOOKUP(Y109,[1]Proyectos!$B$2:$D$3,3,FALSE)</f>
        <v>CONSER</v>
      </c>
      <c r="D109" s="9" t="e">
        <f>VLOOKUP(#REF!,[1]Proyectos!$D$6:$E$9,2,FALSE)</f>
        <v>#REF!</v>
      </c>
      <c r="E109" s="9" t="e">
        <f>VLOOKUP(#REF!,[1]Proyectos!$B$12:$C$22,2,FALSE)</f>
        <v>#REF!</v>
      </c>
      <c r="F109" s="9" t="e">
        <f>VLOOKUP(#REF!,[1]Indi!$B$9:$C$36,2,FALSE)</f>
        <v>#REF!</v>
      </c>
      <c r="G109" s="9" t="str">
        <f>+IFERROR(IF(D109="MISIONAL",VLOOKUP(AD109,[1]Actividades!$B$12:$C$25,2,FALSE),IF(D109="TASAS",VLOOKUP(AD109,[1]Actividades!$B$26:$C$34,2,FALSE),IF(D109="MIPG",VLOOKUP(AD109,[1]Actividades!$B$35:$C$41,2,FALSE),IF(D109="INFRA",VLOOKUP(AD109,[1]Actividades!$B$42:$C$44,2,FALSE),"")))),"")</f>
        <v/>
      </c>
      <c r="H109" s="3"/>
      <c r="I109" s="7" t="s">
        <v>574</v>
      </c>
      <c r="J109" s="10" t="s">
        <v>663</v>
      </c>
      <c r="K109" s="7" t="s">
        <v>125</v>
      </c>
      <c r="L109" s="7" t="s">
        <v>142</v>
      </c>
      <c r="M109" s="7" t="str">
        <f t="shared" si="5"/>
        <v>PNN PISBA</v>
      </c>
      <c r="N109" s="145" t="s">
        <v>13</v>
      </c>
      <c r="O109" s="7" t="s">
        <v>467</v>
      </c>
      <c r="P109" s="7" t="s">
        <v>7</v>
      </c>
      <c r="Q109" s="7" t="s">
        <v>6</v>
      </c>
      <c r="R109" s="146">
        <v>28199696</v>
      </c>
      <c r="S109" s="35"/>
      <c r="T109" s="8"/>
      <c r="U109" s="8"/>
      <c r="V109" s="8"/>
      <c r="W109" s="35">
        <f t="shared" si="6"/>
        <v>28199696</v>
      </c>
      <c r="X109" s="35">
        <f t="shared" si="7"/>
        <v>28199696</v>
      </c>
      <c r="Y109" s="26" t="s">
        <v>465</v>
      </c>
      <c r="Z109" s="10" t="s">
        <v>19</v>
      </c>
      <c r="AA109" s="147">
        <v>202300000000060</v>
      </c>
      <c r="AB109" s="147" t="s">
        <v>493</v>
      </c>
      <c r="AC109" s="10" t="str">
        <f t="shared" si="4"/>
        <v>3202032</v>
      </c>
      <c r="AD109" s="10"/>
      <c r="AE109" s="147" t="s">
        <v>128</v>
      </c>
      <c r="AF109" s="3"/>
      <c r="AG109" s="3"/>
      <c r="AH109" s="3"/>
      <c r="AI109" s="3"/>
      <c r="AJ109" s="3"/>
      <c r="AK109" s="3"/>
      <c r="AL109" s="3"/>
      <c r="AM109" s="3"/>
      <c r="AN109" s="3"/>
      <c r="AO109" s="3"/>
      <c r="AP109" s="3"/>
      <c r="AQ109" s="3"/>
      <c r="AR109" s="3"/>
      <c r="AS109" s="3"/>
    </row>
    <row r="110" spans="1:45" ht="51" hidden="1" customHeight="1" x14ac:dyDescent="0.3">
      <c r="A110" s="9" t="s">
        <v>0</v>
      </c>
      <c r="B110" s="9" t="e">
        <f>VLOOKUP(#REF!,[1]Dpto!$G$2:$I$1125,2,FALSE)</f>
        <v>#REF!</v>
      </c>
      <c r="C110" s="9" t="str">
        <f>VLOOKUP(Y110,[1]Proyectos!$B$2:$D$3,3,FALSE)</f>
        <v>CONSER</v>
      </c>
      <c r="D110" s="9" t="e">
        <f>VLOOKUP(#REF!,[1]Proyectos!$D$6:$E$9,2,FALSE)</f>
        <v>#REF!</v>
      </c>
      <c r="E110" s="9" t="e">
        <f>VLOOKUP(#REF!,[1]Proyectos!$B$12:$C$22,2,FALSE)</f>
        <v>#REF!</v>
      </c>
      <c r="F110" s="9" t="e">
        <f>VLOOKUP(#REF!,[1]Indi!$B$9:$C$36,2,FALSE)</f>
        <v>#REF!</v>
      </c>
      <c r="G110" s="9" t="str">
        <f>+IFERROR(IF(D110="MISIONAL",VLOOKUP(AD110,[1]Actividades!$B$12:$C$25,2,FALSE),IF(D110="TASAS",VLOOKUP(AD110,[1]Actividades!$B$26:$C$34,2,FALSE),IF(D110="MIPG",VLOOKUP(AD110,[1]Actividades!$B$35:$C$41,2,FALSE),IF(D110="INFRA",VLOOKUP(AD110,[1]Actividades!$B$42:$C$44,2,FALSE),"")))),"")</f>
        <v/>
      </c>
      <c r="H110" s="3"/>
      <c r="I110" s="7" t="s">
        <v>575</v>
      </c>
      <c r="J110" s="10" t="s">
        <v>663</v>
      </c>
      <c r="K110" s="152" t="s">
        <v>125</v>
      </c>
      <c r="L110" s="7" t="s">
        <v>142</v>
      </c>
      <c r="M110" s="7" t="str">
        <f t="shared" si="5"/>
        <v>PNN PISBA</v>
      </c>
      <c r="N110" s="145" t="s">
        <v>8</v>
      </c>
      <c r="O110" s="7" t="s">
        <v>467</v>
      </c>
      <c r="P110" s="8" t="s">
        <v>7</v>
      </c>
      <c r="Q110" s="8" t="s">
        <v>6</v>
      </c>
      <c r="R110" s="146">
        <v>3800304</v>
      </c>
      <c r="S110" s="35"/>
      <c r="T110" s="8"/>
      <c r="U110" s="8"/>
      <c r="V110" s="8"/>
      <c r="W110" s="35">
        <f t="shared" si="6"/>
        <v>3800304</v>
      </c>
      <c r="X110" s="35">
        <f t="shared" si="7"/>
        <v>3800304</v>
      </c>
      <c r="Y110" s="26" t="s">
        <v>465</v>
      </c>
      <c r="Z110" s="10" t="s">
        <v>19</v>
      </c>
      <c r="AA110" s="147">
        <v>202300000000060</v>
      </c>
      <c r="AB110" s="147" t="s">
        <v>493</v>
      </c>
      <c r="AC110" s="10" t="str">
        <f t="shared" si="4"/>
        <v>3202032</v>
      </c>
      <c r="AD110" s="10"/>
      <c r="AE110" s="147" t="s">
        <v>128</v>
      </c>
      <c r="AF110" s="3"/>
      <c r="AG110" s="3"/>
      <c r="AH110" s="3"/>
      <c r="AI110" s="3"/>
      <c r="AJ110" s="3"/>
      <c r="AK110" s="3"/>
      <c r="AL110" s="3"/>
      <c r="AM110" s="3"/>
      <c r="AN110" s="3"/>
      <c r="AO110" s="3"/>
      <c r="AP110" s="3"/>
      <c r="AQ110" s="3"/>
      <c r="AR110" s="3"/>
      <c r="AS110" s="3"/>
    </row>
    <row r="111" spans="1:45" ht="51" hidden="1" customHeight="1" x14ac:dyDescent="0.3">
      <c r="A111" s="9" t="s">
        <v>0</v>
      </c>
      <c r="B111" s="9" t="e">
        <f>VLOOKUP(#REF!,[1]Dpto!$G$2:$I$1125,2,FALSE)</f>
        <v>#REF!</v>
      </c>
      <c r="C111" s="9" t="str">
        <f>VLOOKUP(Y111,[1]Proyectos!$B$2:$D$3,3,FALSE)</f>
        <v>CONSER</v>
      </c>
      <c r="D111" s="9" t="e">
        <f>VLOOKUP(#REF!,[1]Proyectos!$D$6:$E$9,2,FALSE)</f>
        <v>#REF!</v>
      </c>
      <c r="E111" s="9" t="e">
        <f>VLOOKUP(#REF!,[1]Proyectos!$B$12:$C$22,2,FALSE)</f>
        <v>#REF!</v>
      </c>
      <c r="F111" s="9" t="e">
        <f>VLOOKUP(#REF!,[1]Indi!$B$9:$C$36,2,FALSE)</f>
        <v>#REF!</v>
      </c>
      <c r="G111" s="9" t="str">
        <f>+IFERROR(IF(D111="MISIONAL",VLOOKUP(AD111,[1]Actividades!$B$12:$C$25,2,FALSE),IF(D111="TASAS",VLOOKUP(AD111,[1]Actividades!$B$26:$C$34,2,FALSE),IF(D111="MIPG",VLOOKUP(AD111,[1]Actividades!$B$35:$C$41,2,FALSE),IF(D111="INFRA",VLOOKUP(AD111,[1]Actividades!$B$42:$C$44,2,FALSE),"")))),"")</f>
        <v/>
      </c>
      <c r="H111" s="3"/>
      <c r="I111" s="7" t="s">
        <v>576</v>
      </c>
      <c r="J111" s="10" t="s">
        <v>663</v>
      </c>
      <c r="K111" s="7" t="s">
        <v>125</v>
      </c>
      <c r="L111" s="7" t="s">
        <v>142</v>
      </c>
      <c r="M111" s="7" t="str">
        <f t="shared" si="5"/>
        <v>PNN PISBA</v>
      </c>
      <c r="N111" s="145" t="s">
        <v>103</v>
      </c>
      <c r="O111" s="7" t="s">
        <v>466</v>
      </c>
      <c r="P111" s="7" t="s">
        <v>7</v>
      </c>
      <c r="Q111" s="7" t="s">
        <v>6</v>
      </c>
      <c r="R111" s="146">
        <v>47600000</v>
      </c>
      <c r="S111" s="35"/>
      <c r="T111" s="8"/>
      <c r="U111" s="8"/>
      <c r="V111" s="8"/>
      <c r="W111" s="35">
        <f t="shared" si="6"/>
        <v>47600000</v>
      </c>
      <c r="X111" s="35">
        <f t="shared" si="7"/>
        <v>47600000</v>
      </c>
      <c r="Y111" s="26" t="s">
        <v>465</v>
      </c>
      <c r="Z111" s="10" t="s">
        <v>19</v>
      </c>
      <c r="AA111" s="147">
        <v>202300000000060</v>
      </c>
      <c r="AB111" s="147" t="s">
        <v>493</v>
      </c>
      <c r="AC111" s="10" t="str">
        <f t="shared" si="4"/>
        <v>3202032</v>
      </c>
      <c r="AD111" s="10"/>
      <c r="AE111" s="147" t="s">
        <v>127</v>
      </c>
      <c r="AF111" s="3"/>
      <c r="AG111" s="3"/>
      <c r="AH111" s="3"/>
      <c r="AI111" s="3"/>
      <c r="AJ111" s="3"/>
      <c r="AK111" s="3"/>
      <c r="AL111" s="3"/>
      <c r="AM111" s="3"/>
      <c r="AN111" s="3"/>
      <c r="AO111" s="3"/>
      <c r="AP111" s="3"/>
      <c r="AQ111" s="3"/>
      <c r="AR111" s="3"/>
      <c r="AS111" s="3"/>
    </row>
    <row r="112" spans="1:45" ht="51" hidden="1" customHeight="1" x14ac:dyDescent="0.3">
      <c r="A112" s="9" t="s">
        <v>0</v>
      </c>
      <c r="B112" s="9" t="e">
        <f>VLOOKUP(#REF!,[1]Dpto!$G$2:$I$1125,2,FALSE)</f>
        <v>#REF!</v>
      </c>
      <c r="C112" s="9" t="str">
        <f>VLOOKUP(Y112,[1]Proyectos!$B$2:$D$3,3,FALSE)</f>
        <v>CONSER</v>
      </c>
      <c r="D112" s="9" t="e">
        <f>VLOOKUP(#REF!,[1]Proyectos!$D$6:$E$9,2,FALSE)</f>
        <v>#REF!</v>
      </c>
      <c r="E112" s="9" t="e">
        <f>VLOOKUP(#REF!,[1]Proyectos!$B$12:$C$22,2,FALSE)</f>
        <v>#REF!</v>
      </c>
      <c r="F112" s="9" t="e">
        <f>VLOOKUP(#REF!,[1]Indi!$B$9:$C$36,2,FALSE)</f>
        <v>#REF!</v>
      </c>
      <c r="G112" s="9" t="str">
        <f>+IFERROR(IF(D112="MISIONAL",VLOOKUP(AD112,[1]Actividades!$B$12:$C$25,2,FALSE),IF(D112="TASAS",VLOOKUP(AD112,[1]Actividades!$B$26:$C$34,2,FALSE),IF(D112="MIPG",VLOOKUP(AD112,[1]Actividades!$B$35:$C$41,2,FALSE),IF(D112="INFRA",VLOOKUP(AD112,[1]Actividades!$B$42:$C$44,2,FALSE),"")))),"")</f>
        <v/>
      </c>
      <c r="H112" s="3"/>
      <c r="I112" s="7" t="s">
        <v>577</v>
      </c>
      <c r="J112" s="10" t="s">
        <v>663</v>
      </c>
      <c r="K112" s="7" t="s">
        <v>125</v>
      </c>
      <c r="L112" s="7" t="s">
        <v>142</v>
      </c>
      <c r="M112" s="7" t="str">
        <f t="shared" si="5"/>
        <v>PNN PISBA</v>
      </c>
      <c r="N112" s="145" t="s">
        <v>103</v>
      </c>
      <c r="O112" s="7" t="s">
        <v>466</v>
      </c>
      <c r="P112" s="7" t="s">
        <v>7</v>
      </c>
      <c r="Q112" s="7" t="s">
        <v>6</v>
      </c>
      <c r="R112" s="146">
        <v>59300000</v>
      </c>
      <c r="S112" s="35"/>
      <c r="T112" s="8"/>
      <c r="U112" s="8"/>
      <c r="V112" s="8"/>
      <c r="W112" s="35">
        <f t="shared" si="6"/>
        <v>59300000</v>
      </c>
      <c r="X112" s="35">
        <f t="shared" si="7"/>
        <v>59300000</v>
      </c>
      <c r="Y112" s="26" t="s">
        <v>465</v>
      </c>
      <c r="Z112" s="10" t="s">
        <v>19</v>
      </c>
      <c r="AA112" s="147">
        <v>202300000000060</v>
      </c>
      <c r="AB112" s="147" t="s">
        <v>60</v>
      </c>
      <c r="AC112" s="10" t="str">
        <f t="shared" si="4"/>
        <v>3202038</v>
      </c>
      <c r="AD112" s="10"/>
      <c r="AE112" s="147" t="s">
        <v>134</v>
      </c>
      <c r="AF112" s="3"/>
      <c r="AG112" s="3"/>
      <c r="AH112" s="3"/>
      <c r="AI112" s="3"/>
      <c r="AJ112" s="3"/>
      <c r="AK112" s="3"/>
      <c r="AL112" s="3"/>
      <c r="AM112" s="3"/>
      <c r="AN112" s="3"/>
      <c r="AO112" s="3"/>
      <c r="AP112" s="3"/>
      <c r="AQ112" s="3"/>
      <c r="AR112" s="3"/>
      <c r="AS112" s="3"/>
    </row>
    <row r="113" spans="1:45" ht="51" hidden="1" customHeight="1" x14ac:dyDescent="0.3">
      <c r="A113" s="9" t="s">
        <v>0</v>
      </c>
      <c r="B113" s="9" t="e">
        <f>VLOOKUP(#REF!,[1]Dpto!$G$2:$I$1125,2,FALSE)</f>
        <v>#REF!</v>
      </c>
      <c r="C113" s="9" t="str">
        <f>VLOOKUP(Y113,[1]Proyectos!$B$2:$D$3,3,FALSE)</f>
        <v>CONSER</v>
      </c>
      <c r="D113" s="9" t="e">
        <f>VLOOKUP(#REF!,[1]Proyectos!$D$6:$E$9,2,FALSE)</f>
        <v>#REF!</v>
      </c>
      <c r="E113" s="9" t="e">
        <f>VLOOKUP(#REF!,[1]Proyectos!$B$12:$C$22,2,FALSE)</f>
        <v>#REF!</v>
      </c>
      <c r="F113" s="9" t="e">
        <f>VLOOKUP(#REF!,[1]Indi!$B$9:$C$36,2,FALSE)</f>
        <v>#REF!</v>
      </c>
      <c r="G113" s="9" t="str">
        <f>+IFERROR(IF(D113="MISIONAL",VLOOKUP(AD113,[1]Actividades!$B$12:$C$25,2,FALSE),IF(D113="TASAS",VLOOKUP(AD113,[1]Actividades!$B$26:$C$34,2,FALSE),IF(D113="MIPG",VLOOKUP(AD113,[1]Actividades!$B$35:$C$41,2,FALSE),IF(D113="INFRA",VLOOKUP(AD113,[1]Actividades!$B$42:$C$44,2,FALSE),"")))),"")</f>
        <v/>
      </c>
      <c r="H113" s="3"/>
      <c r="I113" s="7" t="s">
        <v>578</v>
      </c>
      <c r="J113" s="10" t="s">
        <v>663</v>
      </c>
      <c r="K113" s="7" t="s">
        <v>125</v>
      </c>
      <c r="L113" s="7" t="s">
        <v>142</v>
      </c>
      <c r="M113" s="7" t="str">
        <f t="shared" si="5"/>
        <v>PNN PISBA</v>
      </c>
      <c r="N113" s="145" t="s">
        <v>13</v>
      </c>
      <c r="O113" s="7" t="s">
        <v>467</v>
      </c>
      <c r="P113" s="7" t="s">
        <v>7</v>
      </c>
      <c r="Q113" s="7" t="s">
        <v>6</v>
      </c>
      <c r="R113" s="146">
        <v>72000000</v>
      </c>
      <c r="S113" s="35"/>
      <c r="T113" s="8"/>
      <c r="U113" s="8"/>
      <c r="V113" s="8"/>
      <c r="W113" s="35">
        <f t="shared" si="6"/>
        <v>72000000</v>
      </c>
      <c r="X113" s="35">
        <f t="shared" si="7"/>
        <v>72000000</v>
      </c>
      <c r="Y113" s="26" t="s">
        <v>465</v>
      </c>
      <c r="Z113" s="10" t="s">
        <v>19</v>
      </c>
      <c r="AA113" s="147">
        <v>202300000000060</v>
      </c>
      <c r="AB113" s="147" t="s">
        <v>462</v>
      </c>
      <c r="AC113" s="10" t="str">
        <f t="shared" si="4"/>
        <v>3202053</v>
      </c>
      <c r="AD113" s="10"/>
      <c r="AE113" s="147" t="s">
        <v>136</v>
      </c>
      <c r="AF113" s="3"/>
      <c r="AG113" s="3"/>
      <c r="AH113" s="3"/>
      <c r="AI113" s="3"/>
      <c r="AJ113" s="3"/>
      <c r="AK113" s="3"/>
      <c r="AL113" s="3"/>
      <c r="AM113" s="3"/>
      <c r="AN113" s="3"/>
      <c r="AO113" s="3"/>
      <c r="AP113" s="3"/>
      <c r="AQ113" s="3"/>
      <c r="AR113" s="3"/>
      <c r="AS113" s="3"/>
    </row>
    <row r="114" spans="1:45" ht="51" hidden="1" customHeight="1" x14ac:dyDescent="0.3">
      <c r="A114" s="9" t="s">
        <v>0</v>
      </c>
      <c r="B114" s="9" t="e">
        <f>VLOOKUP(#REF!,[1]Dpto!$G$2:$I$1125,2,FALSE)</f>
        <v>#REF!</v>
      </c>
      <c r="C114" s="9" t="str">
        <f>VLOOKUP(Y114,[1]Proyectos!$B$2:$D$3,3,FALSE)</f>
        <v>CONSER</v>
      </c>
      <c r="D114" s="9" t="e">
        <f>VLOOKUP(#REF!,[1]Proyectos!$D$6:$E$9,2,FALSE)</f>
        <v>#REF!</v>
      </c>
      <c r="E114" s="9" t="e">
        <f>VLOOKUP(#REF!,[1]Proyectos!$B$12:$C$22,2,FALSE)</f>
        <v>#REF!</v>
      </c>
      <c r="F114" s="9" t="e">
        <f>VLOOKUP(#REF!,[1]Indi!$B$9:$C$36,2,FALSE)</f>
        <v>#REF!</v>
      </c>
      <c r="G114" s="9" t="str">
        <f>+IFERROR(IF(D114="MISIONAL",VLOOKUP(AD114,[1]Actividades!$B$12:$C$25,2,FALSE),IF(D114="TASAS",VLOOKUP(AD114,[1]Actividades!$B$26:$C$34,2,FALSE),IF(D114="MIPG",VLOOKUP(AD114,[1]Actividades!$B$35:$C$41,2,FALSE),IF(D114="INFRA",VLOOKUP(AD114,[1]Actividades!$B$42:$C$44,2,FALSE),"")))),"")</f>
        <v/>
      </c>
      <c r="H114" s="3"/>
      <c r="I114" s="7" t="s">
        <v>579</v>
      </c>
      <c r="J114" s="10" t="s">
        <v>663</v>
      </c>
      <c r="K114" s="7" t="s">
        <v>125</v>
      </c>
      <c r="L114" s="7" t="s">
        <v>142</v>
      </c>
      <c r="M114" s="7" t="str">
        <f t="shared" si="5"/>
        <v>PNN PISBA</v>
      </c>
      <c r="N114" s="145" t="s">
        <v>8</v>
      </c>
      <c r="O114" s="7" t="s">
        <v>467</v>
      </c>
      <c r="P114" s="7" t="s">
        <v>7</v>
      </c>
      <c r="Q114" s="7" t="s">
        <v>6</v>
      </c>
      <c r="R114" s="146">
        <v>43270000</v>
      </c>
      <c r="S114" s="35"/>
      <c r="T114" s="8"/>
      <c r="U114" s="8"/>
      <c r="V114" s="8"/>
      <c r="W114" s="35">
        <f t="shared" si="6"/>
        <v>43270000</v>
      </c>
      <c r="X114" s="35">
        <f t="shared" si="7"/>
        <v>43270000</v>
      </c>
      <c r="Y114" s="26" t="s">
        <v>465</v>
      </c>
      <c r="Z114" s="10" t="s">
        <v>19</v>
      </c>
      <c r="AA114" s="147">
        <v>202300000000060</v>
      </c>
      <c r="AB114" s="147" t="s">
        <v>462</v>
      </c>
      <c r="AC114" s="10" t="str">
        <f t="shared" si="4"/>
        <v>3202053</v>
      </c>
      <c r="AD114" s="10"/>
      <c r="AE114" s="147" t="s">
        <v>136</v>
      </c>
      <c r="AF114" s="3"/>
      <c r="AG114" s="3"/>
      <c r="AH114" s="3"/>
      <c r="AI114" s="3"/>
      <c r="AJ114" s="3"/>
      <c r="AK114" s="3"/>
      <c r="AL114" s="3"/>
      <c r="AM114" s="3"/>
      <c r="AN114" s="3"/>
      <c r="AO114" s="3"/>
      <c r="AP114" s="3"/>
      <c r="AQ114" s="3"/>
      <c r="AR114" s="3"/>
      <c r="AS114" s="3"/>
    </row>
    <row r="115" spans="1:45" ht="51" hidden="1" customHeight="1" x14ac:dyDescent="0.3">
      <c r="A115" s="9" t="s">
        <v>0</v>
      </c>
      <c r="B115" s="9" t="e">
        <f>VLOOKUP(#REF!,[1]Dpto!$G$2:$I$1125,2,FALSE)</f>
        <v>#REF!</v>
      </c>
      <c r="C115" s="9" t="str">
        <f>VLOOKUP(Y115,[1]Proyectos!$B$2:$D$3,3,FALSE)</f>
        <v>CONSER</v>
      </c>
      <c r="D115" s="9" t="e">
        <f>VLOOKUP(#REF!,[1]Proyectos!$D$6:$E$9,2,FALSE)</f>
        <v>#REF!</v>
      </c>
      <c r="E115" s="9" t="e">
        <f>VLOOKUP(#REF!,[1]Proyectos!$B$12:$C$22,2,FALSE)</f>
        <v>#REF!</v>
      </c>
      <c r="F115" s="9" t="e">
        <f>VLOOKUP(#REF!,[1]Indi!$B$9:$C$36,2,FALSE)</f>
        <v>#REF!</v>
      </c>
      <c r="G115" s="9" t="str">
        <f>+IFERROR(IF(D115="MISIONAL",VLOOKUP(AD115,[1]Actividades!$B$12:$C$25,2,FALSE),IF(D115="TASAS",VLOOKUP(AD115,[1]Actividades!$B$26:$C$34,2,FALSE),IF(D115="MIPG",VLOOKUP(AD115,[1]Actividades!$B$35:$C$41,2,FALSE),IF(D115="INFRA",VLOOKUP(AD115,[1]Actividades!$B$42:$C$44,2,FALSE),"")))),"")</f>
        <v/>
      </c>
      <c r="H115" s="3"/>
      <c r="I115" s="7" t="s">
        <v>580</v>
      </c>
      <c r="J115" s="10" t="s">
        <v>663</v>
      </c>
      <c r="K115" s="7" t="s">
        <v>125</v>
      </c>
      <c r="L115" s="7" t="s">
        <v>142</v>
      </c>
      <c r="M115" s="7" t="str">
        <f t="shared" si="5"/>
        <v>PNN PISBA</v>
      </c>
      <c r="N115" s="145" t="s">
        <v>13</v>
      </c>
      <c r="O115" s="7" t="s">
        <v>467</v>
      </c>
      <c r="P115" s="7" t="s">
        <v>7</v>
      </c>
      <c r="Q115" s="7" t="s">
        <v>6</v>
      </c>
      <c r="R115" s="146">
        <v>23800000</v>
      </c>
      <c r="S115" s="35"/>
      <c r="T115" s="8"/>
      <c r="U115" s="8"/>
      <c r="V115" s="8"/>
      <c r="W115" s="35">
        <f t="shared" si="6"/>
        <v>23800000</v>
      </c>
      <c r="X115" s="35">
        <f t="shared" si="7"/>
        <v>23800000</v>
      </c>
      <c r="Y115" s="26" t="s">
        <v>465</v>
      </c>
      <c r="Z115" s="10" t="s">
        <v>19</v>
      </c>
      <c r="AA115" s="147">
        <v>202300000000060</v>
      </c>
      <c r="AB115" s="147" t="s">
        <v>496</v>
      </c>
      <c r="AC115" s="10" t="str">
        <f t="shared" si="4"/>
        <v>3202056</v>
      </c>
      <c r="AD115" s="10"/>
      <c r="AE115" s="147" t="s">
        <v>129</v>
      </c>
      <c r="AF115" s="3"/>
      <c r="AG115" s="3"/>
      <c r="AH115" s="3"/>
      <c r="AI115" s="3"/>
      <c r="AJ115" s="3"/>
      <c r="AK115" s="3"/>
      <c r="AL115" s="3"/>
      <c r="AM115" s="3"/>
      <c r="AN115" s="3"/>
      <c r="AO115" s="3"/>
      <c r="AP115" s="3"/>
      <c r="AQ115" s="3"/>
      <c r="AR115" s="3"/>
      <c r="AS115" s="3"/>
    </row>
    <row r="116" spans="1:45" ht="51" hidden="1" customHeight="1" x14ac:dyDescent="0.3">
      <c r="A116" s="9" t="s">
        <v>0</v>
      </c>
      <c r="B116" s="9" t="e">
        <f>VLOOKUP(#REF!,[1]Dpto!$G$2:$I$1125,2,FALSE)</f>
        <v>#REF!</v>
      </c>
      <c r="C116" s="9" t="str">
        <f>VLOOKUP(Y116,[1]Proyectos!$B$2:$D$3,3,FALSE)</f>
        <v>CONSER</v>
      </c>
      <c r="D116" s="9" t="e">
        <f>VLOOKUP(#REF!,[1]Proyectos!$D$6:$E$9,2,FALSE)</f>
        <v>#REF!</v>
      </c>
      <c r="E116" s="9" t="e">
        <f>VLOOKUP(#REF!,[1]Proyectos!$B$12:$C$22,2,FALSE)</f>
        <v>#REF!</v>
      </c>
      <c r="F116" s="9" t="e">
        <f>VLOOKUP(#REF!,[1]Indi!$B$9:$C$36,2,FALSE)</f>
        <v>#REF!</v>
      </c>
      <c r="G116" s="9" t="str">
        <f>+IFERROR(IF(D116="MISIONAL",VLOOKUP(AD116,[1]Actividades!$B$12:$C$25,2,FALSE),IF(D116="TASAS",VLOOKUP(AD116,[1]Actividades!$B$26:$C$34,2,FALSE),IF(D116="MIPG",VLOOKUP(AD116,[1]Actividades!$B$35:$C$41,2,FALSE),IF(D116="INFRA",VLOOKUP(AD116,[1]Actividades!$B$42:$C$44,2,FALSE),"")))),"")</f>
        <v/>
      </c>
      <c r="H116" s="3"/>
      <c r="I116" s="7" t="s">
        <v>581</v>
      </c>
      <c r="J116" s="10" t="s">
        <v>663</v>
      </c>
      <c r="K116" s="7" t="s">
        <v>125</v>
      </c>
      <c r="L116" s="7" t="s">
        <v>142</v>
      </c>
      <c r="M116" s="7" t="str">
        <f t="shared" si="5"/>
        <v>PNN PISBA</v>
      </c>
      <c r="N116" s="145" t="s">
        <v>8</v>
      </c>
      <c r="O116" s="7" t="s">
        <v>467</v>
      </c>
      <c r="P116" s="7" t="s">
        <v>7</v>
      </c>
      <c r="Q116" s="7" t="s">
        <v>6</v>
      </c>
      <c r="R116" s="146">
        <v>23800000</v>
      </c>
      <c r="S116" s="35"/>
      <c r="T116" s="8"/>
      <c r="U116" s="8"/>
      <c r="V116" s="8"/>
      <c r="W116" s="35">
        <f t="shared" si="6"/>
        <v>23800000</v>
      </c>
      <c r="X116" s="35">
        <f t="shared" si="7"/>
        <v>23800000</v>
      </c>
      <c r="Y116" s="26" t="s">
        <v>465</v>
      </c>
      <c r="Z116" s="10" t="s">
        <v>19</v>
      </c>
      <c r="AA116" s="147">
        <v>202300000000060</v>
      </c>
      <c r="AB116" s="147" t="s">
        <v>496</v>
      </c>
      <c r="AC116" s="10" t="str">
        <f t="shared" si="4"/>
        <v>3202056</v>
      </c>
      <c r="AD116" s="10"/>
      <c r="AE116" s="147" t="s">
        <v>129</v>
      </c>
      <c r="AF116" s="3"/>
      <c r="AG116" s="3"/>
      <c r="AH116" s="3"/>
      <c r="AI116" s="3"/>
      <c r="AJ116" s="3"/>
      <c r="AK116" s="3"/>
      <c r="AL116" s="3"/>
      <c r="AM116" s="3"/>
      <c r="AN116" s="3"/>
      <c r="AO116" s="3"/>
      <c r="AP116" s="3"/>
      <c r="AQ116" s="3"/>
      <c r="AR116" s="3"/>
      <c r="AS116" s="3"/>
    </row>
    <row r="117" spans="1:45" ht="51" hidden="1" customHeight="1" x14ac:dyDescent="0.3">
      <c r="A117" s="9" t="s">
        <v>0</v>
      </c>
      <c r="B117" s="9" t="e">
        <f>VLOOKUP(#REF!,[1]Dpto!$G$2:$I$1125,2,FALSE)</f>
        <v>#REF!</v>
      </c>
      <c r="C117" s="9" t="str">
        <f>VLOOKUP(Y117,[1]Proyectos!$B$2:$D$3,3,FALSE)</f>
        <v>CONSER</v>
      </c>
      <c r="D117" s="9" t="e">
        <f>VLOOKUP(#REF!,[1]Proyectos!$D$6:$E$9,2,FALSE)</f>
        <v>#REF!</v>
      </c>
      <c r="E117" s="9" t="e">
        <f>VLOOKUP(#REF!,[1]Proyectos!$B$12:$C$22,2,FALSE)</f>
        <v>#REF!</v>
      </c>
      <c r="F117" s="9" t="e">
        <f>VLOOKUP(#REF!,[1]Indi!$B$9:$C$36,2,FALSE)</f>
        <v>#REF!</v>
      </c>
      <c r="G117" s="9" t="str">
        <f>+IFERROR(IF(D117="MISIONAL",VLOOKUP(AD117,[1]Actividades!$B$12:$C$25,2,FALSE),IF(D117="TASAS",VLOOKUP(AD117,[1]Actividades!$B$26:$C$34,2,FALSE),IF(D117="MIPG",VLOOKUP(AD117,[1]Actividades!$B$35:$C$41,2,FALSE),IF(D117="INFRA",VLOOKUP(AD117,[1]Actividades!$B$42:$C$44,2,FALSE),"")))),"")</f>
        <v/>
      </c>
      <c r="H117" s="3"/>
      <c r="I117" s="7" t="s">
        <v>582</v>
      </c>
      <c r="J117" s="10" t="s">
        <v>663</v>
      </c>
      <c r="K117" s="7" t="s">
        <v>125</v>
      </c>
      <c r="L117" s="7" t="s">
        <v>142</v>
      </c>
      <c r="M117" s="7" t="str">
        <f t="shared" si="5"/>
        <v>PNN PISBA</v>
      </c>
      <c r="N117" s="145" t="s">
        <v>103</v>
      </c>
      <c r="O117" s="7" t="s">
        <v>466</v>
      </c>
      <c r="P117" s="7" t="s">
        <v>7</v>
      </c>
      <c r="Q117" s="7" t="s">
        <v>6</v>
      </c>
      <c r="R117" s="146">
        <v>90540000</v>
      </c>
      <c r="S117" s="35"/>
      <c r="T117" s="8"/>
      <c r="U117" s="8"/>
      <c r="V117" s="8"/>
      <c r="W117" s="35">
        <f t="shared" si="6"/>
        <v>90540000</v>
      </c>
      <c r="X117" s="35">
        <f t="shared" si="7"/>
        <v>90540000</v>
      </c>
      <c r="Y117" s="26" t="s">
        <v>465</v>
      </c>
      <c r="Z117" s="10" t="s">
        <v>19</v>
      </c>
      <c r="AA117" s="147">
        <v>202300000000060</v>
      </c>
      <c r="AB117" s="147" t="s">
        <v>24</v>
      </c>
      <c r="AC117" s="10" t="str">
        <f t="shared" si="4"/>
        <v>3202060</v>
      </c>
      <c r="AD117" s="10"/>
      <c r="AE117" s="147" t="s">
        <v>126</v>
      </c>
      <c r="AF117" s="3"/>
      <c r="AG117" s="3"/>
      <c r="AH117" s="3"/>
      <c r="AI117" s="3"/>
      <c r="AJ117" s="3"/>
      <c r="AK117" s="3"/>
      <c r="AL117" s="3"/>
      <c r="AM117" s="3"/>
      <c r="AN117" s="3"/>
      <c r="AO117" s="3"/>
      <c r="AP117" s="3"/>
      <c r="AQ117" s="3"/>
      <c r="AR117" s="3"/>
      <c r="AS117" s="3"/>
    </row>
    <row r="118" spans="1:45" ht="51" hidden="1" customHeight="1" x14ac:dyDescent="0.3">
      <c r="A118" s="9" t="s">
        <v>0</v>
      </c>
      <c r="B118" s="9" t="e">
        <f>VLOOKUP(#REF!,[1]Dpto!$G$2:$I$1125,2,FALSE)</f>
        <v>#REF!</v>
      </c>
      <c r="C118" s="9" t="str">
        <f>VLOOKUP(Y118,[1]Proyectos!$B$2:$D$3,3,FALSE)</f>
        <v>CONSER</v>
      </c>
      <c r="D118" s="9" t="e">
        <f>VLOOKUP(#REF!,[1]Proyectos!$D$6:$E$9,2,FALSE)</f>
        <v>#REF!</v>
      </c>
      <c r="E118" s="9" t="e">
        <f>VLOOKUP(#REF!,[1]Proyectos!$B$12:$C$22,2,FALSE)</f>
        <v>#REF!</v>
      </c>
      <c r="F118" s="9" t="e">
        <f>VLOOKUP(#REF!,[1]Indi!$B$9:$C$36,2,FALSE)</f>
        <v>#REF!</v>
      </c>
      <c r="G118" s="9" t="str">
        <f>+IFERROR(IF(D118="MISIONAL",VLOOKUP(AD118,[1]Actividades!$B$12:$C$25,2,FALSE),IF(D118="TASAS",VLOOKUP(AD118,[1]Actividades!$B$26:$C$34,2,FALSE),IF(D118="MIPG",VLOOKUP(AD118,[1]Actividades!$B$35:$C$41,2,FALSE),IF(D118="INFRA",VLOOKUP(AD118,[1]Actividades!$B$42:$C$44,2,FALSE),"")))),"")</f>
        <v/>
      </c>
      <c r="H118" s="3"/>
      <c r="I118" s="7" t="s">
        <v>583</v>
      </c>
      <c r="J118" s="10" t="s">
        <v>663</v>
      </c>
      <c r="K118" s="7" t="s">
        <v>125</v>
      </c>
      <c r="L118" s="7" t="s">
        <v>141</v>
      </c>
      <c r="M118" s="7" t="str">
        <f t="shared" si="5"/>
        <v>PNN SERRANÍA DE LOS YARIGUÍES-TSE</v>
      </c>
      <c r="N118" s="145" t="s">
        <v>13</v>
      </c>
      <c r="O118" s="7" t="s">
        <v>467</v>
      </c>
      <c r="P118" s="7" t="s">
        <v>57</v>
      </c>
      <c r="Q118" s="7" t="s">
        <v>6</v>
      </c>
      <c r="R118" s="146">
        <v>126545422</v>
      </c>
      <c r="S118" s="35"/>
      <c r="T118" s="8"/>
      <c r="U118" s="8"/>
      <c r="V118" s="8"/>
      <c r="W118" s="35">
        <f t="shared" si="6"/>
        <v>126545422</v>
      </c>
      <c r="X118" s="35">
        <f t="shared" si="7"/>
        <v>126545422</v>
      </c>
      <c r="Y118" s="26" t="s">
        <v>465</v>
      </c>
      <c r="Z118" s="10" t="s">
        <v>19</v>
      </c>
      <c r="AA118" s="147">
        <v>202300000000060</v>
      </c>
      <c r="AB118" s="147" t="s">
        <v>30</v>
      </c>
      <c r="AC118" s="10" t="str">
        <f t="shared" si="4"/>
        <v>3202008</v>
      </c>
      <c r="AD118" s="10"/>
      <c r="AE118" s="147" t="s">
        <v>135</v>
      </c>
      <c r="AF118" s="3"/>
      <c r="AG118" s="3"/>
      <c r="AH118" s="3"/>
      <c r="AI118" s="3"/>
      <c r="AJ118" s="3"/>
      <c r="AK118" s="3"/>
      <c r="AL118" s="3"/>
      <c r="AM118" s="3"/>
      <c r="AN118" s="3"/>
      <c r="AO118" s="3"/>
      <c r="AP118" s="3"/>
      <c r="AQ118" s="3"/>
      <c r="AR118" s="3"/>
      <c r="AS118" s="3"/>
    </row>
    <row r="119" spans="1:45" ht="51" hidden="1" customHeight="1" x14ac:dyDescent="0.3">
      <c r="A119" s="9" t="s">
        <v>0</v>
      </c>
      <c r="B119" s="9" t="e">
        <f>VLOOKUP(#REF!,[1]Dpto!$G$2:$I$1125,2,FALSE)</f>
        <v>#REF!</v>
      </c>
      <c r="C119" s="9" t="str">
        <f>VLOOKUP(Y119,[1]Proyectos!$B$2:$D$3,3,FALSE)</f>
        <v>CONSER</v>
      </c>
      <c r="D119" s="9" t="e">
        <f>VLOOKUP(#REF!,[1]Proyectos!$D$6:$E$9,2,FALSE)</f>
        <v>#REF!</v>
      </c>
      <c r="E119" s="9" t="e">
        <f>VLOOKUP(#REF!,[1]Proyectos!$B$12:$C$22,2,FALSE)</f>
        <v>#REF!</v>
      </c>
      <c r="F119" s="9" t="e">
        <f>VLOOKUP(#REF!,[1]Indi!$B$9:$C$36,2,FALSE)</f>
        <v>#REF!</v>
      </c>
      <c r="G119" s="9" t="str">
        <f>+IFERROR(IF(D119="MISIONAL",VLOOKUP(AD119,[1]Actividades!$B$12:$C$25,2,FALSE),IF(D119="TASAS",VLOOKUP(AD119,[1]Actividades!$B$26:$C$34,2,FALSE),IF(D119="MIPG",VLOOKUP(AD119,[1]Actividades!$B$35:$C$41,2,FALSE),IF(D119="INFRA",VLOOKUP(AD119,[1]Actividades!$B$42:$C$44,2,FALSE),"")))),"")</f>
        <v/>
      </c>
      <c r="H119" s="3"/>
      <c r="I119" s="7" t="s">
        <v>584</v>
      </c>
      <c r="J119" s="10" t="s">
        <v>663</v>
      </c>
      <c r="K119" s="7" t="s">
        <v>125</v>
      </c>
      <c r="L119" s="7" t="s">
        <v>141</v>
      </c>
      <c r="M119" s="7" t="str">
        <f t="shared" si="5"/>
        <v>PNN SERRANÍA DE LOS YARIGUÍES</v>
      </c>
      <c r="N119" s="145" t="s">
        <v>8</v>
      </c>
      <c r="O119" s="7" t="s">
        <v>467</v>
      </c>
      <c r="P119" s="7" t="s">
        <v>7</v>
      </c>
      <c r="Q119" s="7" t="s">
        <v>6</v>
      </c>
      <c r="R119" s="146">
        <v>22692000</v>
      </c>
      <c r="S119" s="35"/>
      <c r="T119" s="8"/>
      <c r="U119" s="8"/>
      <c r="V119" s="8"/>
      <c r="W119" s="35">
        <f t="shared" si="6"/>
        <v>22692000</v>
      </c>
      <c r="X119" s="35">
        <f t="shared" si="7"/>
        <v>22692000</v>
      </c>
      <c r="Y119" s="26" t="s">
        <v>465</v>
      </c>
      <c r="Z119" s="10" t="s">
        <v>19</v>
      </c>
      <c r="AA119" s="147">
        <v>202300000000060</v>
      </c>
      <c r="AB119" s="147" t="s">
        <v>30</v>
      </c>
      <c r="AC119" s="10" t="str">
        <f t="shared" si="4"/>
        <v>3202008</v>
      </c>
      <c r="AD119" s="10"/>
      <c r="AE119" s="147" t="s">
        <v>135</v>
      </c>
      <c r="AF119" s="3"/>
      <c r="AG119" s="3"/>
      <c r="AH119" s="3"/>
      <c r="AI119" s="3"/>
      <c r="AJ119" s="3"/>
      <c r="AK119" s="3"/>
      <c r="AL119" s="3"/>
      <c r="AM119" s="3"/>
      <c r="AN119" s="3"/>
      <c r="AO119" s="3"/>
      <c r="AP119" s="3"/>
      <c r="AQ119" s="3"/>
      <c r="AR119" s="3"/>
      <c r="AS119" s="3"/>
    </row>
    <row r="120" spans="1:45" ht="51" hidden="1" customHeight="1" x14ac:dyDescent="0.3">
      <c r="A120" s="9"/>
      <c r="B120" s="9"/>
      <c r="C120" s="9"/>
      <c r="D120" s="9"/>
      <c r="E120" s="9"/>
      <c r="F120" s="9"/>
      <c r="G120" s="9"/>
      <c r="H120" s="3"/>
      <c r="I120" s="7" t="s">
        <v>585</v>
      </c>
      <c r="J120" s="10" t="s">
        <v>663</v>
      </c>
      <c r="K120" s="7" t="s">
        <v>125</v>
      </c>
      <c r="L120" s="7" t="s">
        <v>141</v>
      </c>
      <c r="M120" s="7" t="str">
        <f t="shared" si="5"/>
        <v>PNN SERRANÍA DE LOS YARIGUÍES</v>
      </c>
      <c r="N120" s="145" t="s">
        <v>13</v>
      </c>
      <c r="O120" s="7" t="s">
        <v>467</v>
      </c>
      <c r="P120" s="7" t="s">
        <v>7</v>
      </c>
      <c r="Q120" s="7" t="s">
        <v>6</v>
      </c>
      <c r="R120" s="146">
        <v>10000000</v>
      </c>
      <c r="S120" s="35"/>
      <c r="T120" s="8"/>
      <c r="U120" s="8"/>
      <c r="V120" s="8"/>
      <c r="W120" s="35">
        <f t="shared" si="6"/>
        <v>10000000</v>
      </c>
      <c r="X120" s="35">
        <f t="shared" si="7"/>
        <v>10000000</v>
      </c>
      <c r="Y120" s="26" t="s">
        <v>465</v>
      </c>
      <c r="Z120" s="10" t="s">
        <v>19</v>
      </c>
      <c r="AA120" s="147">
        <v>202300000000060</v>
      </c>
      <c r="AB120" s="147" t="s">
        <v>30</v>
      </c>
      <c r="AC120" s="10" t="str">
        <f t="shared" si="4"/>
        <v>3202008</v>
      </c>
      <c r="AD120" s="10"/>
      <c r="AE120" s="147" t="s">
        <v>492</v>
      </c>
      <c r="AF120" s="3"/>
      <c r="AG120" s="3"/>
      <c r="AH120" s="3"/>
      <c r="AI120" s="3"/>
      <c r="AJ120" s="3"/>
      <c r="AK120" s="3"/>
      <c r="AL120" s="3"/>
      <c r="AM120" s="3"/>
      <c r="AN120" s="3"/>
      <c r="AO120" s="3"/>
      <c r="AP120" s="3"/>
      <c r="AQ120" s="3"/>
      <c r="AR120" s="3"/>
      <c r="AS120" s="3"/>
    </row>
    <row r="121" spans="1:45" ht="51" hidden="1" customHeight="1" x14ac:dyDescent="0.3">
      <c r="A121" s="9"/>
      <c r="B121" s="9"/>
      <c r="C121" s="9"/>
      <c r="D121" s="9"/>
      <c r="E121" s="9"/>
      <c r="F121" s="9"/>
      <c r="G121" s="9"/>
      <c r="H121" s="3"/>
      <c r="I121" s="7" t="s">
        <v>586</v>
      </c>
      <c r="J121" s="10" t="s">
        <v>663</v>
      </c>
      <c r="K121" s="7" t="s">
        <v>125</v>
      </c>
      <c r="L121" s="7" t="s">
        <v>141</v>
      </c>
      <c r="M121" s="7" t="str">
        <f t="shared" si="5"/>
        <v>PNN SERRANÍA DE LOS YARIGUÍES-TSE</v>
      </c>
      <c r="N121" s="145" t="s">
        <v>13</v>
      </c>
      <c r="O121" s="7" t="s">
        <v>467</v>
      </c>
      <c r="P121" s="7" t="s">
        <v>57</v>
      </c>
      <c r="Q121" s="7" t="s">
        <v>6</v>
      </c>
      <c r="R121" s="146">
        <v>163600000</v>
      </c>
      <c r="S121" s="35"/>
      <c r="T121" s="8"/>
      <c r="U121" s="8"/>
      <c r="V121" s="8"/>
      <c r="W121" s="35">
        <f t="shared" si="6"/>
        <v>163600000</v>
      </c>
      <c r="X121" s="35">
        <f t="shared" si="7"/>
        <v>163600000</v>
      </c>
      <c r="Y121" s="26" t="s">
        <v>465</v>
      </c>
      <c r="Z121" s="10" t="s">
        <v>19</v>
      </c>
      <c r="AA121" s="147">
        <v>202300000000060</v>
      </c>
      <c r="AB121" s="147" t="s">
        <v>30</v>
      </c>
      <c r="AC121" s="10" t="str">
        <f t="shared" si="4"/>
        <v>3202008</v>
      </c>
      <c r="AD121" s="10"/>
      <c r="AE121" s="147" t="s">
        <v>492</v>
      </c>
      <c r="AF121" s="3"/>
      <c r="AG121" s="3"/>
      <c r="AH121" s="3"/>
      <c r="AI121" s="3"/>
      <c r="AJ121" s="3"/>
      <c r="AK121" s="3"/>
      <c r="AL121" s="3"/>
      <c r="AM121" s="3"/>
      <c r="AN121" s="3"/>
      <c r="AO121" s="3"/>
      <c r="AP121" s="3"/>
      <c r="AQ121" s="3"/>
      <c r="AR121" s="3"/>
      <c r="AS121" s="3"/>
    </row>
    <row r="122" spans="1:45" ht="51" hidden="1" customHeight="1" x14ac:dyDescent="0.3">
      <c r="A122" s="9" t="s">
        <v>0</v>
      </c>
      <c r="B122" s="9" t="e">
        <f>VLOOKUP(#REF!,[1]Dpto!$G$2:$I$1125,2,FALSE)</f>
        <v>#REF!</v>
      </c>
      <c r="C122" s="9" t="str">
        <f>VLOOKUP(Y122,[1]Proyectos!$B$2:$D$3,3,FALSE)</f>
        <v>CONSER</v>
      </c>
      <c r="D122" s="9" t="e">
        <f>VLOOKUP(#REF!,[1]Proyectos!$D$6:$E$9,2,FALSE)</f>
        <v>#REF!</v>
      </c>
      <c r="E122" s="9" t="e">
        <f>VLOOKUP(#REF!,[1]Proyectos!$B$12:$C$22,2,FALSE)</f>
        <v>#REF!</v>
      </c>
      <c r="F122" s="9" t="e">
        <f>VLOOKUP(#REF!,[1]Indi!$B$9:$C$36,2,FALSE)</f>
        <v>#REF!</v>
      </c>
      <c r="G122" s="9" t="str">
        <f>+IFERROR(IF(D122="MISIONAL",VLOOKUP(AD122,[1]Actividades!$B$12:$C$25,2,FALSE),IF(D122="TASAS",VLOOKUP(AD122,[1]Actividades!$B$26:$C$34,2,FALSE),IF(D122="MIPG",VLOOKUP(AD122,[1]Actividades!$B$35:$C$41,2,FALSE),IF(D122="INFRA",VLOOKUP(AD122,[1]Actividades!$B$42:$C$44,2,FALSE),"")))),"")</f>
        <v/>
      </c>
      <c r="H122" s="3"/>
      <c r="I122" s="7" t="s">
        <v>587</v>
      </c>
      <c r="J122" s="10" t="s">
        <v>663</v>
      </c>
      <c r="K122" s="7" t="s">
        <v>125</v>
      </c>
      <c r="L122" s="7" t="s">
        <v>141</v>
      </c>
      <c r="M122" s="7" t="str">
        <f t="shared" si="5"/>
        <v>PNN SERRANÍA DE LOS YARIGUÍES</v>
      </c>
      <c r="N122" s="145" t="s">
        <v>8</v>
      </c>
      <c r="O122" s="7" t="s">
        <v>467</v>
      </c>
      <c r="P122" s="7" t="s">
        <v>7</v>
      </c>
      <c r="Q122" s="7" t="s">
        <v>6</v>
      </c>
      <c r="R122" s="146">
        <v>84035000</v>
      </c>
      <c r="S122" s="35"/>
      <c r="T122" s="8"/>
      <c r="U122" s="8"/>
      <c r="V122" s="8"/>
      <c r="W122" s="35">
        <f t="shared" si="6"/>
        <v>84035000</v>
      </c>
      <c r="X122" s="35">
        <f t="shared" si="7"/>
        <v>84035000</v>
      </c>
      <c r="Y122" s="26" t="s">
        <v>465</v>
      </c>
      <c r="Z122" s="10" t="s">
        <v>19</v>
      </c>
      <c r="AA122" s="147">
        <v>202300000000060</v>
      </c>
      <c r="AB122" s="147" t="s">
        <v>30</v>
      </c>
      <c r="AC122" s="10" t="str">
        <f t="shared" si="4"/>
        <v>3202008</v>
      </c>
      <c r="AD122" s="10"/>
      <c r="AE122" s="147" t="s">
        <v>492</v>
      </c>
      <c r="AF122" s="3"/>
      <c r="AG122" s="3"/>
      <c r="AH122" s="3"/>
      <c r="AI122" s="3"/>
      <c r="AJ122" s="3"/>
      <c r="AK122" s="3"/>
      <c r="AL122" s="3"/>
      <c r="AM122" s="3"/>
      <c r="AN122" s="3"/>
      <c r="AO122" s="3"/>
      <c r="AP122" s="3"/>
      <c r="AQ122" s="3"/>
      <c r="AR122" s="3"/>
      <c r="AS122" s="3"/>
    </row>
    <row r="123" spans="1:45" ht="51" hidden="1" customHeight="1" x14ac:dyDescent="0.3">
      <c r="A123" s="9" t="s">
        <v>0</v>
      </c>
      <c r="B123" s="9" t="e">
        <f>VLOOKUP(#REF!,[1]Dpto!$G$2:$I$1125,2,FALSE)</f>
        <v>#REF!</v>
      </c>
      <c r="C123" s="9" t="str">
        <f>VLOOKUP(Y123,[1]Proyectos!$B$2:$D$3,3,FALSE)</f>
        <v>CONSER</v>
      </c>
      <c r="D123" s="9" t="e">
        <f>VLOOKUP(#REF!,[1]Proyectos!$D$6:$E$9,2,FALSE)</f>
        <v>#REF!</v>
      </c>
      <c r="E123" s="9" t="e">
        <f>VLOOKUP(#REF!,[1]Proyectos!$B$12:$C$22,2,FALSE)</f>
        <v>#REF!</v>
      </c>
      <c r="F123" s="9" t="e">
        <f>VLOOKUP(#REF!,[1]Indi!$B$9:$C$36,2,FALSE)</f>
        <v>#REF!</v>
      </c>
      <c r="G123" s="9" t="str">
        <f>+IFERROR(IF(D123="MISIONAL",VLOOKUP(AD123,[1]Actividades!$B$12:$C$25,2,FALSE),IF(D123="TASAS",VLOOKUP(AD123,[1]Actividades!$B$26:$C$34,2,FALSE),IF(D123="MIPG",VLOOKUP(AD123,[1]Actividades!$B$35:$C$41,2,FALSE),IF(D123="INFRA",VLOOKUP(AD123,[1]Actividades!$B$42:$C$44,2,FALSE),"")))),"")</f>
        <v/>
      </c>
      <c r="H123" s="3"/>
      <c r="I123" s="7" t="s">
        <v>588</v>
      </c>
      <c r="J123" s="10" t="s">
        <v>663</v>
      </c>
      <c r="K123" s="7" t="s">
        <v>125</v>
      </c>
      <c r="L123" s="7" t="s">
        <v>141</v>
      </c>
      <c r="M123" s="7" t="str">
        <f t="shared" si="5"/>
        <v>PNN SERRANÍA DE LOS YARIGUÍES-TSE</v>
      </c>
      <c r="N123" s="145" t="s">
        <v>8</v>
      </c>
      <c r="O123" s="7" t="s">
        <v>467</v>
      </c>
      <c r="P123" s="7" t="s">
        <v>57</v>
      </c>
      <c r="Q123" s="7" t="s">
        <v>6</v>
      </c>
      <c r="R123" s="146">
        <v>55035000</v>
      </c>
      <c r="S123" s="35"/>
      <c r="T123" s="8"/>
      <c r="U123" s="8"/>
      <c r="V123" s="8"/>
      <c r="W123" s="35">
        <f t="shared" si="6"/>
        <v>55035000</v>
      </c>
      <c r="X123" s="35">
        <f t="shared" si="7"/>
        <v>55035000</v>
      </c>
      <c r="Y123" s="26" t="s">
        <v>465</v>
      </c>
      <c r="Z123" s="10" t="s">
        <v>19</v>
      </c>
      <c r="AA123" s="147">
        <v>202300000000060</v>
      </c>
      <c r="AB123" s="147" t="s">
        <v>30</v>
      </c>
      <c r="AC123" s="10" t="str">
        <f t="shared" si="4"/>
        <v>3202008</v>
      </c>
      <c r="AD123" s="10"/>
      <c r="AE123" s="147" t="s">
        <v>492</v>
      </c>
      <c r="AF123" s="3"/>
      <c r="AG123" s="3"/>
      <c r="AH123" s="3"/>
      <c r="AI123" s="3"/>
      <c r="AJ123" s="3"/>
      <c r="AK123" s="3"/>
      <c r="AL123" s="3"/>
      <c r="AM123" s="3"/>
      <c r="AN123" s="3"/>
      <c r="AO123" s="3"/>
      <c r="AP123" s="3"/>
      <c r="AQ123" s="3"/>
      <c r="AR123" s="3"/>
      <c r="AS123" s="3"/>
    </row>
    <row r="124" spans="1:45" ht="51" hidden="1" customHeight="1" x14ac:dyDescent="0.3">
      <c r="A124" s="9" t="s">
        <v>0</v>
      </c>
      <c r="B124" s="9" t="e">
        <f>VLOOKUP(#REF!,[1]Dpto!$G$2:$I$1125,2,FALSE)</f>
        <v>#REF!</v>
      </c>
      <c r="C124" s="9" t="str">
        <f>VLOOKUP(Y124,[1]Proyectos!$B$2:$D$3,3,FALSE)</f>
        <v>CONSER</v>
      </c>
      <c r="D124" s="9" t="e">
        <f>VLOOKUP(#REF!,[1]Proyectos!$D$6:$E$9,2,FALSE)</f>
        <v>#REF!</v>
      </c>
      <c r="E124" s="9" t="e">
        <f>VLOOKUP(#REF!,[1]Proyectos!$B$12:$C$22,2,FALSE)</f>
        <v>#REF!</v>
      </c>
      <c r="F124" s="9" t="e">
        <f>VLOOKUP(#REF!,[1]Indi!$B$9:$C$36,2,FALSE)</f>
        <v>#REF!</v>
      </c>
      <c r="G124" s="9" t="str">
        <f>+IFERROR(IF(D124="MISIONAL",VLOOKUP(AD124,[1]Actividades!$B$12:$C$25,2,FALSE),IF(D124="TASAS",VLOOKUP(AD124,[1]Actividades!$B$26:$C$34,2,FALSE),IF(D124="MIPG",VLOOKUP(AD124,[1]Actividades!$B$35:$C$41,2,FALSE),IF(D124="INFRA",VLOOKUP(AD124,[1]Actividades!$B$42:$C$44,2,FALSE),"")))),"")</f>
        <v/>
      </c>
      <c r="H124" s="3"/>
      <c r="I124" s="7" t="s">
        <v>589</v>
      </c>
      <c r="J124" s="10" t="s">
        <v>663</v>
      </c>
      <c r="K124" s="7" t="s">
        <v>125</v>
      </c>
      <c r="L124" s="7" t="s">
        <v>141</v>
      </c>
      <c r="M124" s="7" t="str">
        <f t="shared" si="5"/>
        <v>PNN SERRANÍA DE LOS YARIGUÍES</v>
      </c>
      <c r="N124" s="145" t="s">
        <v>13</v>
      </c>
      <c r="O124" s="7" t="s">
        <v>467</v>
      </c>
      <c r="P124" s="7" t="s">
        <v>7</v>
      </c>
      <c r="Q124" s="7" t="s">
        <v>6</v>
      </c>
      <c r="R124" s="146">
        <v>40000000</v>
      </c>
      <c r="S124" s="35"/>
      <c r="T124" s="8"/>
      <c r="U124" s="8"/>
      <c r="V124" s="8"/>
      <c r="W124" s="35">
        <f t="shared" si="6"/>
        <v>40000000</v>
      </c>
      <c r="X124" s="35">
        <f t="shared" si="7"/>
        <v>40000000</v>
      </c>
      <c r="Y124" s="26" t="s">
        <v>465</v>
      </c>
      <c r="Z124" s="10" t="s">
        <v>19</v>
      </c>
      <c r="AA124" s="147">
        <v>202300000000060</v>
      </c>
      <c r="AB124" s="147" t="s">
        <v>493</v>
      </c>
      <c r="AC124" s="10" t="str">
        <f t="shared" si="4"/>
        <v>3202032</v>
      </c>
      <c r="AD124" s="10"/>
      <c r="AE124" s="147" t="s">
        <v>128</v>
      </c>
      <c r="AF124" s="3"/>
      <c r="AG124" s="3"/>
      <c r="AH124" s="3"/>
      <c r="AI124" s="3"/>
      <c r="AJ124" s="3"/>
      <c r="AK124" s="3"/>
      <c r="AL124" s="3"/>
      <c r="AM124" s="3"/>
      <c r="AN124" s="3"/>
      <c r="AO124" s="3"/>
      <c r="AP124" s="3"/>
      <c r="AQ124" s="3"/>
      <c r="AR124" s="3"/>
      <c r="AS124" s="3"/>
    </row>
    <row r="125" spans="1:45" ht="51" hidden="1" customHeight="1" x14ac:dyDescent="0.3">
      <c r="A125" s="9" t="s">
        <v>0</v>
      </c>
      <c r="B125" s="9" t="e">
        <f>VLOOKUP(#REF!,[1]Dpto!$G$2:$I$1125,2,FALSE)</f>
        <v>#REF!</v>
      </c>
      <c r="C125" s="9" t="str">
        <f>VLOOKUP(Y125,[1]Proyectos!$B$2:$D$3,3,FALSE)</f>
        <v>CONSER</v>
      </c>
      <c r="D125" s="9" t="e">
        <f>VLOOKUP(#REF!,[1]Proyectos!$D$6:$E$9,2,FALSE)</f>
        <v>#REF!</v>
      </c>
      <c r="E125" s="9" t="e">
        <f>VLOOKUP(#REF!,[1]Proyectos!$B$12:$C$22,2,FALSE)</f>
        <v>#REF!</v>
      </c>
      <c r="F125" s="9" t="e">
        <f>VLOOKUP(#REF!,[1]Indi!$B$9:$C$36,2,FALSE)</f>
        <v>#REF!</v>
      </c>
      <c r="G125" s="9" t="str">
        <f>+IFERROR(IF(D125="MISIONAL",VLOOKUP(AD125,[1]Actividades!$B$12:$C$25,2,FALSE),IF(D125="TASAS",VLOOKUP(AD125,[1]Actividades!$B$26:$C$34,2,FALSE),IF(D125="MIPG",VLOOKUP(AD125,[1]Actividades!$B$35:$C$41,2,FALSE),IF(D125="INFRA",VLOOKUP(AD125,[1]Actividades!$B$42:$C$44,2,FALSE),"")))),"")</f>
        <v/>
      </c>
      <c r="H125" s="3"/>
      <c r="I125" s="7" t="s">
        <v>590</v>
      </c>
      <c r="J125" s="10" t="s">
        <v>663</v>
      </c>
      <c r="K125" s="7" t="s">
        <v>125</v>
      </c>
      <c r="L125" s="7" t="s">
        <v>141</v>
      </c>
      <c r="M125" s="7" t="str">
        <f t="shared" si="5"/>
        <v>PNN SERRANÍA DE LOS YARIGUÍES-TSE</v>
      </c>
      <c r="N125" s="145" t="s">
        <v>13</v>
      </c>
      <c r="O125" s="7" t="s">
        <v>467</v>
      </c>
      <c r="P125" s="7" t="s">
        <v>57</v>
      </c>
      <c r="Q125" s="7" t="s">
        <v>6</v>
      </c>
      <c r="R125" s="146">
        <v>195164446</v>
      </c>
      <c r="S125" s="35"/>
      <c r="T125" s="8"/>
      <c r="U125" s="8"/>
      <c r="V125" s="8"/>
      <c r="W125" s="35">
        <f t="shared" si="6"/>
        <v>195164446</v>
      </c>
      <c r="X125" s="35">
        <f t="shared" si="7"/>
        <v>195164446</v>
      </c>
      <c r="Y125" s="26" t="s">
        <v>465</v>
      </c>
      <c r="Z125" s="10" t="s">
        <v>19</v>
      </c>
      <c r="AA125" s="147">
        <v>202300000000060</v>
      </c>
      <c r="AB125" s="147" t="s">
        <v>493</v>
      </c>
      <c r="AC125" s="10" t="str">
        <f t="shared" si="4"/>
        <v>3202032</v>
      </c>
      <c r="AD125" s="10"/>
      <c r="AE125" s="147" t="s">
        <v>128</v>
      </c>
      <c r="AF125" s="3"/>
      <c r="AG125" s="3"/>
      <c r="AH125" s="3"/>
      <c r="AI125" s="3"/>
      <c r="AJ125" s="3"/>
      <c r="AK125" s="3"/>
      <c r="AL125" s="3"/>
      <c r="AM125" s="3"/>
      <c r="AN125" s="3"/>
      <c r="AO125" s="3"/>
      <c r="AP125" s="3"/>
      <c r="AQ125" s="3"/>
      <c r="AR125" s="3"/>
      <c r="AS125" s="3"/>
    </row>
    <row r="126" spans="1:45" ht="51" hidden="1" customHeight="1" x14ac:dyDescent="0.3">
      <c r="A126" s="9" t="s">
        <v>0</v>
      </c>
      <c r="B126" s="9" t="e">
        <f>VLOOKUP(#REF!,[1]Dpto!$G$2:$I$1125,2,FALSE)</f>
        <v>#REF!</v>
      </c>
      <c r="C126" s="9" t="str">
        <f>VLOOKUP(Y126,[1]Proyectos!$B$2:$D$3,3,FALSE)</f>
        <v>CONSER</v>
      </c>
      <c r="D126" s="9" t="e">
        <f>VLOOKUP(#REF!,[1]Proyectos!$D$6:$E$9,2,FALSE)</f>
        <v>#REF!</v>
      </c>
      <c r="E126" s="9" t="e">
        <f>VLOOKUP(#REF!,[1]Proyectos!$B$12:$C$22,2,FALSE)</f>
        <v>#REF!</v>
      </c>
      <c r="F126" s="9" t="e">
        <f>VLOOKUP(#REF!,[1]Indi!$B$9:$C$36,2,FALSE)</f>
        <v>#REF!</v>
      </c>
      <c r="G126" s="9" t="str">
        <f>+IFERROR(IF(D126="MISIONAL",VLOOKUP(AD126,[1]Actividades!$B$12:$C$25,2,FALSE),IF(D126="TASAS",VLOOKUP(AD126,[1]Actividades!$B$26:$C$34,2,FALSE),IF(D126="MIPG",VLOOKUP(AD126,[1]Actividades!$B$35:$C$41,2,FALSE),IF(D126="INFRA",VLOOKUP(AD126,[1]Actividades!$B$42:$C$44,2,FALSE),"")))),"")</f>
        <v/>
      </c>
      <c r="H126" s="3"/>
      <c r="I126" s="7" t="s">
        <v>591</v>
      </c>
      <c r="J126" s="10" t="s">
        <v>663</v>
      </c>
      <c r="K126" s="7" t="s">
        <v>125</v>
      </c>
      <c r="L126" s="7" t="s">
        <v>141</v>
      </c>
      <c r="M126" s="7" t="str">
        <f t="shared" si="5"/>
        <v>PNN SERRANÍA DE LOS YARIGUÍES</v>
      </c>
      <c r="N126" s="145" t="s">
        <v>8</v>
      </c>
      <c r="O126" s="7" t="s">
        <v>467</v>
      </c>
      <c r="P126" s="7" t="s">
        <v>7</v>
      </c>
      <c r="Q126" s="7" t="s">
        <v>6</v>
      </c>
      <c r="R126" s="146">
        <v>6870400</v>
      </c>
      <c r="S126" s="35"/>
      <c r="T126" s="8"/>
      <c r="U126" s="8"/>
      <c r="V126" s="8"/>
      <c r="W126" s="35">
        <f t="shared" si="6"/>
        <v>6870400</v>
      </c>
      <c r="X126" s="35">
        <f t="shared" si="7"/>
        <v>6870400</v>
      </c>
      <c r="Y126" s="26" t="s">
        <v>465</v>
      </c>
      <c r="Z126" s="10" t="s">
        <v>19</v>
      </c>
      <c r="AA126" s="147">
        <v>202300000000060</v>
      </c>
      <c r="AB126" s="147" t="s">
        <v>493</v>
      </c>
      <c r="AC126" s="10" t="str">
        <f t="shared" si="4"/>
        <v>3202032</v>
      </c>
      <c r="AD126" s="10"/>
      <c r="AE126" s="147" t="s">
        <v>128</v>
      </c>
      <c r="AF126" s="3"/>
      <c r="AG126" s="3"/>
      <c r="AH126" s="3"/>
      <c r="AI126" s="3"/>
      <c r="AJ126" s="3"/>
      <c r="AK126" s="3"/>
      <c r="AL126" s="3"/>
      <c r="AM126" s="3"/>
      <c r="AN126" s="3"/>
      <c r="AO126" s="3"/>
      <c r="AP126" s="3"/>
      <c r="AQ126" s="3"/>
      <c r="AR126" s="3"/>
      <c r="AS126" s="3"/>
    </row>
    <row r="127" spans="1:45" ht="51" hidden="1" customHeight="1" x14ac:dyDescent="0.3">
      <c r="A127" s="9"/>
      <c r="B127" s="9"/>
      <c r="C127" s="9"/>
      <c r="D127" s="9"/>
      <c r="E127" s="9"/>
      <c r="F127" s="9"/>
      <c r="G127" s="9"/>
      <c r="H127" s="3"/>
      <c r="I127" s="7" t="s">
        <v>592</v>
      </c>
      <c r="J127" s="10" t="s">
        <v>663</v>
      </c>
      <c r="K127" s="7" t="s">
        <v>125</v>
      </c>
      <c r="L127" s="7" t="s">
        <v>141</v>
      </c>
      <c r="M127" s="7" t="str">
        <f t="shared" si="5"/>
        <v>PNN SERRANÍA DE LOS YARIGUÍES-TSE</v>
      </c>
      <c r="N127" s="145" t="s">
        <v>8</v>
      </c>
      <c r="O127" s="7" t="s">
        <v>467</v>
      </c>
      <c r="P127" s="7" t="s">
        <v>57</v>
      </c>
      <c r="Q127" s="7" t="s">
        <v>6</v>
      </c>
      <c r="R127" s="146">
        <v>107325154</v>
      </c>
      <c r="S127" s="35"/>
      <c r="T127" s="8"/>
      <c r="U127" s="8"/>
      <c r="V127" s="8"/>
      <c r="W127" s="35">
        <f t="shared" si="6"/>
        <v>107325154</v>
      </c>
      <c r="X127" s="35">
        <f t="shared" si="7"/>
        <v>107325154</v>
      </c>
      <c r="Y127" s="26" t="s">
        <v>465</v>
      </c>
      <c r="Z127" s="10" t="s">
        <v>19</v>
      </c>
      <c r="AA127" s="147">
        <v>202300000000060</v>
      </c>
      <c r="AB127" s="147" t="s">
        <v>493</v>
      </c>
      <c r="AC127" s="10" t="str">
        <f t="shared" si="4"/>
        <v>3202032</v>
      </c>
      <c r="AD127" s="10"/>
      <c r="AE127" s="147" t="s">
        <v>128</v>
      </c>
      <c r="AF127" s="3"/>
      <c r="AG127" s="3"/>
      <c r="AH127" s="3"/>
      <c r="AI127" s="3"/>
      <c r="AJ127" s="3"/>
      <c r="AK127" s="3"/>
      <c r="AL127" s="3"/>
      <c r="AM127" s="3"/>
      <c r="AN127" s="3"/>
      <c r="AO127" s="3"/>
      <c r="AP127" s="3"/>
      <c r="AQ127" s="3"/>
      <c r="AR127" s="3"/>
      <c r="AS127" s="3"/>
    </row>
    <row r="128" spans="1:45" ht="51" hidden="1" customHeight="1" x14ac:dyDescent="0.3">
      <c r="A128" s="9" t="s">
        <v>0</v>
      </c>
      <c r="B128" s="9" t="e">
        <f>VLOOKUP(#REF!,[1]Dpto!$G$2:$I$1125,2,FALSE)</f>
        <v>#REF!</v>
      </c>
      <c r="C128" s="9" t="str">
        <f>VLOOKUP(Y128,[1]Proyectos!$B$2:$D$3,3,FALSE)</f>
        <v>CONSER</v>
      </c>
      <c r="D128" s="9" t="e">
        <f>VLOOKUP(#REF!,[1]Proyectos!$D$6:$E$9,2,FALSE)</f>
        <v>#REF!</v>
      </c>
      <c r="E128" s="9" t="e">
        <f>VLOOKUP(#REF!,[1]Proyectos!$B$12:$C$22,2,FALSE)</f>
        <v>#REF!</v>
      </c>
      <c r="F128" s="9" t="e">
        <f>VLOOKUP(#REF!,[1]Indi!$B$9:$C$36,2,FALSE)</f>
        <v>#REF!</v>
      </c>
      <c r="G128" s="9" t="str">
        <f>+IFERROR(IF(D128="MISIONAL",VLOOKUP(AD128,[1]Actividades!$B$12:$C$25,2,FALSE),IF(D128="TASAS",VLOOKUP(AD128,[1]Actividades!$B$26:$C$34,2,FALSE),IF(D128="MIPG",VLOOKUP(AD128,[1]Actividades!$B$35:$C$41,2,FALSE),IF(D128="INFRA",VLOOKUP(AD128,[1]Actividades!$B$42:$C$44,2,FALSE),"")))),"")</f>
        <v/>
      </c>
      <c r="H128" s="3"/>
      <c r="I128" s="7" t="s">
        <v>593</v>
      </c>
      <c r="J128" s="10" t="s">
        <v>663</v>
      </c>
      <c r="K128" s="7" t="s">
        <v>125</v>
      </c>
      <c r="L128" s="7" t="s">
        <v>141</v>
      </c>
      <c r="M128" s="7" t="str">
        <f t="shared" si="5"/>
        <v>PNN SERRANÍA DE LOS YARIGUÍES-TSE</v>
      </c>
      <c r="N128" s="145" t="s">
        <v>13</v>
      </c>
      <c r="O128" s="7" t="s">
        <v>467</v>
      </c>
      <c r="P128" s="7" t="s">
        <v>57</v>
      </c>
      <c r="Q128" s="7" t="s">
        <v>6</v>
      </c>
      <c r="R128" s="146">
        <v>62400750</v>
      </c>
      <c r="S128" s="35"/>
      <c r="T128" s="8"/>
      <c r="U128" s="8"/>
      <c r="V128" s="8"/>
      <c r="W128" s="35">
        <f t="shared" si="6"/>
        <v>62400750</v>
      </c>
      <c r="X128" s="35">
        <f t="shared" si="7"/>
        <v>62400750</v>
      </c>
      <c r="Y128" s="26" t="s">
        <v>465</v>
      </c>
      <c r="Z128" s="10" t="s">
        <v>19</v>
      </c>
      <c r="AA128" s="147">
        <v>202300000000060</v>
      </c>
      <c r="AB128" s="147" t="s">
        <v>60</v>
      </c>
      <c r="AC128" s="10" t="str">
        <f t="shared" si="4"/>
        <v>3202038</v>
      </c>
      <c r="AD128" s="10"/>
      <c r="AE128" s="147" t="s">
        <v>134</v>
      </c>
      <c r="AF128" s="3"/>
      <c r="AG128" s="3"/>
      <c r="AH128" s="3"/>
      <c r="AI128" s="3"/>
      <c r="AJ128" s="3"/>
      <c r="AK128" s="3"/>
      <c r="AL128" s="3"/>
      <c r="AM128" s="3"/>
      <c r="AN128" s="3"/>
      <c r="AO128" s="3"/>
      <c r="AP128" s="3"/>
      <c r="AQ128" s="3"/>
      <c r="AR128" s="3"/>
      <c r="AS128" s="3"/>
    </row>
    <row r="129" spans="1:45" ht="51" hidden="1" customHeight="1" x14ac:dyDescent="0.3">
      <c r="A129" s="9" t="s">
        <v>0</v>
      </c>
      <c r="B129" s="9" t="e">
        <f>VLOOKUP(#REF!,[1]Dpto!$G$2:$I$1125,2,FALSE)</f>
        <v>#REF!</v>
      </c>
      <c r="C129" s="9" t="str">
        <f>VLOOKUP(Y129,[1]Proyectos!$B$2:$D$3,3,FALSE)</f>
        <v>CONSER</v>
      </c>
      <c r="D129" s="9" t="e">
        <f>VLOOKUP(#REF!,[1]Proyectos!$D$6:$E$9,2,FALSE)</f>
        <v>#REF!</v>
      </c>
      <c r="E129" s="9" t="e">
        <f>VLOOKUP(#REF!,[1]Proyectos!$B$12:$C$22,2,FALSE)</f>
        <v>#REF!</v>
      </c>
      <c r="F129" s="9" t="e">
        <f>VLOOKUP(#REF!,[1]Indi!$B$9:$C$36,2,FALSE)</f>
        <v>#REF!</v>
      </c>
      <c r="G129" s="9" t="str">
        <f>+IFERROR(IF(D129="MISIONAL",VLOOKUP(AD129,[1]Actividades!$B$12:$C$25,2,FALSE),IF(D129="TASAS",VLOOKUP(AD129,[1]Actividades!$B$26:$C$34,2,FALSE),IF(D129="MIPG",VLOOKUP(AD129,[1]Actividades!$B$35:$C$41,2,FALSE),IF(D129="INFRA",VLOOKUP(AD129,[1]Actividades!$B$42:$C$44,2,FALSE),"")))),"")</f>
        <v/>
      </c>
      <c r="H129" s="3"/>
      <c r="I129" s="7" t="s">
        <v>594</v>
      </c>
      <c r="J129" s="10" t="s">
        <v>663</v>
      </c>
      <c r="K129" s="7" t="s">
        <v>125</v>
      </c>
      <c r="L129" s="7" t="s">
        <v>141</v>
      </c>
      <c r="M129" s="7" t="str">
        <f t="shared" si="5"/>
        <v>PNN SERRANÍA DE LOS YARIGUÍES-TSE</v>
      </c>
      <c r="N129" s="145" t="s">
        <v>8</v>
      </c>
      <c r="O129" s="7" t="s">
        <v>467</v>
      </c>
      <c r="P129" s="7" t="s">
        <v>57</v>
      </c>
      <c r="Q129" s="7" t="s">
        <v>6</v>
      </c>
      <c r="R129" s="146">
        <v>40385000</v>
      </c>
      <c r="S129" s="35"/>
      <c r="T129" s="8"/>
      <c r="U129" s="8"/>
      <c r="V129" s="8"/>
      <c r="W129" s="35">
        <f t="shared" si="6"/>
        <v>40385000</v>
      </c>
      <c r="X129" s="35">
        <f t="shared" si="7"/>
        <v>40385000</v>
      </c>
      <c r="Y129" s="26" t="s">
        <v>465</v>
      </c>
      <c r="Z129" s="10" t="s">
        <v>19</v>
      </c>
      <c r="AA129" s="147">
        <v>202300000000060</v>
      </c>
      <c r="AB129" s="147" t="s">
        <v>60</v>
      </c>
      <c r="AC129" s="10" t="str">
        <f t="shared" si="4"/>
        <v>3202038</v>
      </c>
      <c r="AD129" s="10"/>
      <c r="AE129" s="147" t="s">
        <v>134</v>
      </c>
      <c r="AF129" s="3"/>
      <c r="AG129" s="3"/>
      <c r="AH129" s="3"/>
      <c r="AI129" s="3"/>
      <c r="AJ129" s="3"/>
      <c r="AK129" s="3"/>
      <c r="AL129" s="3"/>
      <c r="AM129" s="3"/>
      <c r="AN129" s="3"/>
      <c r="AO129" s="3"/>
      <c r="AP129" s="3"/>
      <c r="AQ129" s="3"/>
      <c r="AR129" s="3"/>
      <c r="AS129" s="3"/>
    </row>
    <row r="130" spans="1:45" ht="51" hidden="1" customHeight="1" x14ac:dyDescent="0.3">
      <c r="A130" s="9" t="s">
        <v>0</v>
      </c>
      <c r="B130" s="9" t="e">
        <f>VLOOKUP(#REF!,[1]Dpto!$G$2:$I$1125,2,FALSE)</f>
        <v>#REF!</v>
      </c>
      <c r="C130" s="9" t="str">
        <f>VLOOKUP(Y130,[1]Proyectos!$B$2:$D$3,3,FALSE)</f>
        <v>CONSER</v>
      </c>
      <c r="D130" s="9" t="e">
        <f>VLOOKUP(#REF!,[1]Proyectos!$D$6:$E$9,2,FALSE)</f>
        <v>#REF!</v>
      </c>
      <c r="E130" s="9" t="e">
        <f>VLOOKUP(#REF!,[1]Proyectos!$B$12:$C$22,2,FALSE)</f>
        <v>#REF!</v>
      </c>
      <c r="F130" s="9" t="e">
        <f>VLOOKUP(#REF!,[1]Indi!$B$9:$C$36,2,FALSE)</f>
        <v>#REF!</v>
      </c>
      <c r="G130" s="9" t="str">
        <f>+IFERROR(IF(D130="MISIONAL",VLOOKUP(AD130,[1]Actividades!$B$12:$C$25,2,FALSE),IF(D130="TASAS",VLOOKUP(AD130,[1]Actividades!$B$26:$C$34,2,FALSE),IF(D130="MIPG",VLOOKUP(AD130,[1]Actividades!$B$35:$C$41,2,FALSE),IF(D130="INFRA",VLOOKUP(AD130,[1]Actividades!$B$42:$C$44,2,FALSE),"")))),"")</f>
        <v/>
      </c>
      <c r="H130" s="3"/>
      <c r="I130" s="7" t="s">
        <v>595</v>
      </c>
      <c r="J130" s="10" t="s">
        <v>663</v>
      </c>
      <c r="K130" s="7" t="s">
        <v>125</v>
      </c>
      <c r="L130" s="7" t="s">
        <v>141</v>
      </c>
      <c r="M130" s="7" t="str">
        <f t="shared" si="5"/>
        <v>PNN SERRANÍA DE LOS YARIGUÍES-TSE</v>
      </c>
      <c r="N130" s="145" t="s">
        <v>13</v>
      </c>
      <c r="O130" s="7" t="s">
        <v>467</v>
      </c>
      <c r="P130" s="7" t="s">
        <v>57</v>
      </c>
      <c r="Q130" s="7" t="s">
        <v>6</v>
      </c>
      <c r="R130" s="146">
        <v>165945000</v>
      </c>
      <c r="S130" s="35"/>
      <c r="T130" s="8"/>
      <c r="U130" s="8"/>
      <c r="V130" s="8"/>
      <c r="W130" s="35">
        <f t="shared" si="6"/>
        <v>165945000</v>
      </c>
      <c r="X130" s="35">
        <f t="shared" si="7"/>
        <v>165945000</v>
      </c>
      <c r="Y130" s="26" t="s">
        <v>465</v>
      </c>
      <c r="Z130" s="10" t="s">
        <v>19</v>
      </c>
      <c r="AA130" s="147">
        <v>202300000000060</v>
      </c>
      <c r="AB130" s="182" t="s">
        <v>462</v>
      </c>
      <c r="AC130" s="10" t="str">
        <f t="shared" si="4"/>
        <v>3202053</v>
      </c>
      <c r="AD130" s="10"/>
      <c r="AE130" s="147" t="s">
        <v>136</v>
      </c>
      <c r="AF130" s="3"/>
      <c r="AG130" s="3"/>
      <c r="AH130" s="3"/>
      <c r="AI130" s="3"/>
      <c r="AJ130" s="3"/>
      <c r="AK130" s="3"/>
      <c r="AL130" s="3"/>
      <c r="AM130" s="3"/>
      <c r="AN130" s="3"/>
      <c r="AO130" s="3"/>
      <c r="AP130" s="3"/>
      <c r="AQ130" s="3"/>
      <c r="AR130" s="3"/>
      <c r="AS130" s="3"/>
    </row>
    <row r="131" spans="1:45" ht="51" hidden="1" customHeight="1" x14ac:dyDescent="0.3">
      <c r="A131" s="9" t="s">
        <v>0</v>
      </c>
      <c r="B131" s="9" t="e">
        <f>VLOOKUP(#REF!,[1]Dpto!$G$2:$I$1125,2,FALSE)</f>
        <v>#REF!</v>
      </c>
      <c r="C131" s="9" t="str">
        <f>VLOOKUP(Y131,[1]Proyectos!$B$2:$D$3,3,FALSE)</f>
        <v>CONSER</v>
      </c>
      <c r="D131" s="9" t="e">
        <f>VLOOKUP(#REF!,[1]Proyectos!$D$6:$E$9,2,FALSE)</f>
        <v>#REF!</v>
      </c>
      <c r="E131" s="9" t="e">
        <f>VLOOKUP(#REF!,[1]Proyectos!$B$12:$C$22,2,FALSE)</f>
        <v>#REF!</v>
      </c>
      <c r="F131" s="9" t="e">
        <f>VLOOKUP(#REF!,[1]Indi!$B$9:$C$36,2,FALSE)</f>
        <v>#REF!</v>
      </c>
      <c r="G131" s="9" t="str">
        <f>+IFERROR(IF(D131="MISIONAL",VLOOKUP(AD131,[1]Actividades!$B$12:$C$25,2,FALSE),IF(D131="TASAS",VLOOKUP(AD131,[1]Actividades!$B$26:$C$34,2,FALSE),IF(D131="MIPG",VLOOKUP(AD131,[1]Actividades!$B$35:$C$41,2,FALSE),IF(D131="INFRA",VLOOKUP(AD131,[1]Actividades!$B$42:$C$44,2,FALSE),"")))),"")</f>
        <v/>
      </c>
      <c r="H131" s="3"/>
      <c r="I131" s="7" t="s">
        <v>596</v>
      </c>
      <c r="J131" s="10" t="s">
        <v>663</v>
      </c>
      <c r="K131" s="7" t="s">
        <v>125</v>
      </c>
      <c r="L131" s="7" t="s">
        <v>141</v>
      </c>
      <c r="M131" s="7" t="str">
        <f t="shared" si="5"/>
        <v>PNN SERRANÍA DE LOS YARIGUÍES</v>
      </c>
      <c r="N131" s="145" t="s">
        <v>8</v>
      </c>
      <c r="O131" s="7" t="s">
        <v>467</v>
      </c>
      <c r="P131" s="7" t="s">
        <v>7</v>
      </c>
      <c r="Q131" s="7" t="s">
        <v>6</v>
      </c>
      <c r="R131" s="146">
        <v>45945000</v>
      </c>
      <c r="S131" s="35"/>
      <c r="T131" s="8"/>
      <c r="U131" s="8"/>
      <c r="V131" s="8"/>
      <c r="W131" s="35">
        <f t="shared" si="6"/>
        <v>45945000</v>
      </c>
      <c r="X131" s="35">
        <f t="shared" si="7"/>
        <v>45945000</v>
      </c>
      <c r="Y131" s="26" t="s">
        <v>465</v>
      </c>
      <c r="Z131" s="10" t="s">
        <v>19</v>
      </c>
      <c r="AA131" s="147">
        <v>202300000000060</v>
      </c>
      <c r="AB131" s="147" t="s">
        <v>462</v>
      </c>
      <c r="AC131" s="10" t="str">
        <f t="shared" si="4"/>
        <v>3202053</v>
      </c>
      <c r="AD131" s="10"/>
      <c r="AE131" s="147" t="s">
        <v>136</v>
      </c>
      <c r="AF131" s="3"/>
      <c r="AG131" s="3"/>
      <c r="AH131" s="3"/>
      <c r="AI131" s="3"/>
      <c r="AJ131" s="3"/>
      <c r="AK131" s="3"/>
      <c r="AL131" s="3"/>
      <c r="AM131" s="3"/>
      <c r="AN131" s="3"/>
      <c r="AO131" s="3"/>
      <c r="AP131" s="3"/>
      <c r="AQ131" s="3"/>
      <c r="AR131" s="3"/>
      <c r="AS131" s="3"/>
    </row>
    <row r="132" spans="1:45" ht="51" hidden="1" customHeight="1" x14ac:dyDescent="0.3">
      <c r="A132" s="9" t="s">
        <v>0</v>
      </c>
      <c r="B132" s="9" t="e">
        <f>VLOOKUP(#REF!,[1]Dpto!$G$2:$I$1125,2,FALSE)</f>
        <v>#REF!</v>
      </c>
      <c r="C132" s="9" t="str">
        <f>VLOOKUP(Y132,[1]Proyectos!$B$2:$D$3,3,FALSE)</f>
        <v>CONSER</v>
      </c>
      <c r="D132" s="9" t="e">
        <f>VLOOKUP(#REF!,[1]Proyectos!$D$6:$E$9,2,FALSE)</f>
        <v>#REF!</v>
      </c>
      <c r="E132" s="9" t="e">
        <f>VLOOKUP(#REF!,[1]Proyectos!$B$12:$C$22,2,FALSE)</f>
        <v>#REF!</v>
      </c>
      <c r="F132" s="9" t="e">
        <f>VLOOKUP(#REF!,[1]Indi!$B$9:$C$36,2,FALSE)</f>
        <v>#REF!</v>
      </c>
      <c r="G132" s="9" t="str">
        <f>+IFERROR(IF(D132="MISIONAL",VLOOKUP(AD132,[1]Actividades!$B$12:$C$25,2,FALSE),IF(D132="TASAS",VLOOKUP(AD132,[1]Actividades!$B$26:$C$34,2,FALSE),IF(D132="MIPG",VLOOKUP(AD132,[1]Actividades!$B$35:$C$41,2,FALSE),IF(D132="INFRA",VLOOKUP(AD132,[1]Actividades!$B$42:$C$44,2,FALSE),"")))),"")</f>
        <v/>
      </c>
      <c r="H132" s="3"/>
      <c r="I132" s="7" t="s">
        <v>597</v>
      </c>
      <c r="J132" s="10" t="s">
        <v>663</v>
      </c>
      <c r="K132" s="7" t="s">
        <v>125</v>
      </c>
      <c r="L132" s="7" t="s">
        <v>141</v>
      </c>
      <c r="M132" s="7" t="str">
        <f t="shared" si="5"/>
        <v>PNN SERRANÍA DE LOS YARIGUÍES-TSE</v>
      </c>
      <c r="N132" s="145" t="s">
        <v>13</v>
      </c>
      <c r="O132" s="7" t="s">
        <v>467</v>
      </c>
      <c r="P132" s="7" t="s">
        <v>57</v>
      </c>
      <c r="Q132" s="7" t="s">
        <v>6</v>
      </c>
      <c r="R132" s="146">
        <v>49875000</v>
      </c>
      <c r="S132" s="35"/>
      <c r="T132" s="8"/>
      <c r="U132" s="8"/>
      <c r="V132" s="8"/>
      <c r="W132" s="35">
        <f t="shared" si="6"/>
        <v>49875000</v>
      </c>
      <c r="X132" s="35">
        <f t="shared" si="7"/>
        <v>49875000</v>
      </c>
      <c r="Y132" s="26" t="s">
        <v>465</v>
      </c>
      <c r="Z132" s="10" t="s">
        <v>19</v>
      </c>
      <c r="AA132" s="147">
        <v>202300000000060</v>
      </c>
      <c r="AB132" s="147" t="s">
        <v>462</v>
      </c>
      <c r="AC132" s="10" t="str">
        <f t="shared" si="4"/>
        <v>3202053</v>
      </c>
      <c r="AD132" s="10"/>
      <c r="AE132" s="147" t="s">
        <v>133</v>
      </c>
      <c r="AF132" s="3"/>
      <c r="AG132" s="3"/>
      <c r="AH132" s="3"/>
      <c r="AI132" s="3"/>
      <c r="AJ132" s="3"/>
      <c r="AK132" s="3"/>
      <c r="AL132" s="3"/>
      <c r="AM132" s="3"/>
      <c r="AN132" s="3"/>
      <c r="AO132" s="3"/>
      <c r="AP132" s="3"/>
      <c r="AQ132" s="3"/>
      <c r="AR132" s="3"/>
      <c r="AS132" s="3"/>
    </row>
    <row r="133" spans="1:45" ht="51" hidden="1" customHeight="1" x14ac:dyDescent="0.3">
      <c r="A133" s="9" t="s">
        <v>0</v>
      </c>
      <c r="B133" s="9" t="e">
        <f>VLOOKUP(#REF!,[1]Dpto!$G$2:$I$1125,2,FALSE)</f>
        <v>#REF!</v>
      </c>
      <c r="C133" s="9" t="str">
        <f>VLOOKUP(Y133,[1]Proyectos!$B$2:$D$3,3,FALSE)</f>
        <v>CONSER</v>
      </c>
      <c r="D133" s="9" t="e">
        <f>VLOOKUP(#REF!,[1]Proyectos!$D$6:$E$9,2,FALSE)</f>
        <v>#REF!</v>
      </c>
      <c r="E133" s="9" t="e">
        <f>VLOOKUP(#REF!,[1]Proyectos!$B$12:$C$22,2,FALSE)</f>
        <v>#REF!</v>
      </c>
      <c r="F133" s="9" t="e">
        <f>VLOOKUP(#REF!,[1]Indi!$B$9:$C$36,2,FALSE)</f>
        <v>#REF!</v>
      </c>
      <c r="G133" s="9" t="str">
        <f>+IFERROR(IF(D133="MISIONAL",VLOOKUP(AD133,[1]Actividades!$B$12:$C$25,2,FALSE),IF(D133="TASAS",VLOOKUP(AD133,[1]Actividades!$B$26:$C$34,2,FALSE),IF(D133="MIPG",VLOOKUP(AD133,[1]Actividades!$B$35:$C$41,2,FALSE),IF(D133="INFRA",VLOOKUP(AD133,[1]Actividades!$B$42:$C$44,2,FALSE),"")))),"")</f>
        <v/>
      </c>
      <c r="H133" s="3"/>
      <c r="I133" s="7" t="s">
        <v>598</v>
      </c>
      <c r="J133" s="10" t="s">
        <v>663</v>
      </c>
      <c r="K133" s="7" t="s">
        <v>125</v>
      </c>
      <c r="L133" s="7" t="s">
        <v>141</v>
      </c>
      <c r="M133" s="7" t="str">
        <f t="shared" si="5"/>
        <v>PNN SERRANÍA DE LOS YARIGUÍES</v>
      </c>
      <c r="N133" s="145" t="s">
        <v>8</v>
      </c>
      <c r="O133" s="7" t="s">
        <v>467</v>
      </c>
      <c r="P133" s="7" t="s">
        <v>7</v>
      </c>
      <c r="Q133" s="7" t="s">
        <v>6</v>
      </c>
      <c r="R133" s="146">
        <v>49875000</v>
      </c>
      <c r="S133" s="35"/>
      <c r="T133" s="8"/>
      <c r="U133" s="8"/>
      <c r="V133" s="8"/>
      <c r="W133" s="35">
        <f t="shared" si="6"/>
        <v>49875000</v>
      </c>
      <c r="X133" s="35">
        <f t="shared" si="7"/>
        <v>49875000</v>
      </c>
      <c r="Y133" s="26" t="s">
        <v>465</v>
      </c>
      <c r="Z133" s="10" t="s">
        <v>19</v>
      </c>
      <c r="AA133" s="147">
        <v>202300000000060</v>
      </c>
      <c r="AB133" s="147" t="s">
        <v>462</v>
      </c>
      <c r="AC133" s="10" t="str">
        <f t="shared" si="4"/>
        <v>3202053</v>
      </c>
      <c r="AD133" s="10"/>
      <c r="AE133" s="147" t="s">
        <v>133</v>
      </c>
      <c r="AF133" s="3"/>
      <c r="AG133" s="3"/>
      <c r="AH133" s="3"/>
      <c r="AI133" s="3"/>
      <c r="AJ133" s="3"/>
      <c r="AK133" s="3"/>
      <c r="AL133" s="3"/>
      <c r="AM133" s="3"/>
      <c r="AN133" s="3"/>
      <c r="AO133" s="3"/>
      <c r="AP133" s="3"/>
      <c r="AQ133" s="3"/>
      <c r="AR133" s="3"/>
      <c r="AS133" s="3"/>
    </row>
    <row r="134" spans="1:45" ht="51" hidden="1" customHeight="1" x14ac:dyDescent="0.3">
      <c r="A134" s="9" t="s">
        <v>0</v>
      </c>
      <c r="B134" s="9" t="e">
        <f>VLOOKUP(#REF!,[1]Dpto!$G$2:$I$1125,2,FALSE)</f>
        <v>#REF!</v>
      </c>
      <c r="C134" s="9" t="str">
        <f>VLOOKUP(Y134,[1]Proyectos!$B$2:$D$3,3,FALSE)</f>
        <v>CONSER</v>
      </c>
      <c r="D134" s="9" t="e">
        <f>VLOOKUP(#REF!,[1]Proyectos!$D$6:$E$9,2,FALSE)</f>
        <v>#REF!</v>
      </c>
      <c r="E134" s="9" t="e">
        <f>VLOOKUP(#REF!,[1]Proyectos!$B$12:$C$22,2,FALSE)</f>
        <v>#REF!</v>
      </c>
      <c r="F134" s="9" t="e">
        <f>VLOOKUP(#REF!,[1]Indi!$B$9:$C$36,2,FALSE)</f>
        <v>#REF!</v>
      </c>
      <c r="G134" s="9" t="str">
        <f>+IFERROR(IF(D134="MISIONAL",VLOOKUP(AD134,[1]Actividades!$B$12:$C$25,2,FALSE),IF(D134="TASAS",VLOOKUP(AD134,[1]Actividades!$B$26:$C$34,2,FALSE),IF(D134="MIPG",VLOOKUP(AD134,[1]Actividades!$B$35:$C$41,2,FALSE),IF(D134="INFRA",VLOOKUP(AD134,[1]Actividades!$B$42:$C$44,2,FALSE),"")))),"")</f>
        <v/>
      </c>
      <c r="H134" s="3"/>
      <c r="I134" s="7" t="s">
        <v>599</v>
      </c>
      <c r="J134" s="10" t="s">
        <v>663</v>
      </c>
      <c r="K134" s="7" t="s">
        <v>125</v>
      </c>
      <c r="L134" s="7" t="s">
        <v>141</v>
      </c>
      <c r="M134" s="7" t="str">
        <f t="shared" si="5"/>
        <v>PNN SERRANÍA DE LOS YARIGUÍES-TSE</v>
      </c>
      <c r="N134" s="145" t="s">
        <v>13</v>
      </c>
      <c r="O134" s="7" t="s">
        <v>467</v>
      </c>
      <c r="P134" s="7" t="s">
        <v>57</v>
      </c>
      <c r="Q134" s="7" t="s">
        <v>6</v>
      </c>
      <c r="R134" s="146">
        <v>43800000</v>
      </c>
      <c r="S134" s="35"/>
      <c r="T134" s="8"/>
      <c r="U134" s="8"/>
      <c r="V134" s="8"/>
      <c r="W134" s="35">
        <f t="shared" si="6"/>
        <v>43800000</v>
      </c>
      <c r="X134" s="35">
        <f t="shared" si="7"/>
        <v>43800000</v>
      </c>
      <c r="Y134" s="26" t="s">
        <v>465</v>
      </c>
      <c r="Z134" s="10" t="s">
        <v>19</v>
      </c>
      <c r="AA134" s="147">
        <v>202300000000060</v>
      </c>
      <c r="AB134" s="147" t="s">
        <v>496</v>
      </c>
      <c r="AC134" s="10" t="str">
        <f t="shared" ref="AC134:AC197" si="8">MID(I134,SEARCH("-",I134)+1,SEARCH("-",I134,SEARCH("-",I134)+1)-SEARCH("-",I134)-1)</f>
        <v>3202056</v>
      </c>
      <c r="AD134" s="10"/>
      <c r="AE134" s="147" t="s">
        <v>129</v>
      </c>
      <c r="AF134" s="3"/>
      <c r="AG134" s="3"/>
      <c r="AH134" s="3"/>
      <c r="AI134" s="3"/>
      <c r="AJ134" s="3"/>
      <c r="AK134" s="3"/>
      <c r="AL134" s="3"/>
      <c r="AM134" s="3"/>
      <c r="AN134" s="3"/>
      <c r="AO134" s="3"/>
      <c r="AP134" s="3"/>
      <c r="AQ134" s="3"/>
      <c r="AR134" s="3"/>
      <c r="AS134" s="3"/>
    </row>
    <row r="135" spans="1:45" ht="51" hidden="1" customHeight="1" x14ac:dyDescent="0.3">
      <c r="A135" s="9" t="s">
        <v>0</v>
      </c>
      <c r="B135" s="9" t="e">
        <f>VLOOKUP(#REF!,[1]Dpto!$G$2:$I$1125,2,FALSE)</f>
        <v>#REF!</v>
      </c>
      <c r="C135" s="9" t="str">
        <f>VLOOKUP(Y135,[1]Proyectos!$B$2:$D$3,3,FALSE)</f>
        <v>CONSER</v>
      </c>
      <c r="D135" s="9" t="e">
        <f>VLOOKUP(#REF!,[1]Proyectos!$D$6:$E$9,2,FALSE)</f>
        <v>#REF!</v>
      </c>
      <c r="E135" s="9" t="e">
        <f>VLOOKUP(#REF!,[1]Proyectos!$B$12:$C$22,2,FALSE)</f>
        <v>#REF!</v>
      </c>
      <c r="F135" s="9" t="e">
        <f>VLOOKUP(#REF!,[1]Indi!$B$9:$C$36,2,FALSE)</f>
        <v>#REF!</v>
      </c>
      <c r="G135" s="9" t="str">
        <f>+IFERROR(IF(D135="MISIONAL",VLOOKUP(AD135,[1]Actividades!$B$12:$C$25,2,FALSE),IF(D135="TASAS",VLOOKUP(AD135,[1]Actividades!$B$26:$C$34,2,FALSE),IF(D135="MIPG",VLOOKUP(AD135,[1]Actividades!$B$35:$C$41,2,FALSE),IF(D135="INFRA",VLOOKUP(AD135,[1]Actividades!$B$42:$C$44,2,FALSE),"")))),"")</f>
        <v/>
      </c>
      <c r="H135" s="3"/>
      <c r="I135" s="7" t="s">
        <v>600</v>
      </c>
      <c r="J135" s="10" t="s">
        <v>663</v>
      </c>
      <c r="K135" s="7" t="s">
        <v>125</v>
      </c>
      <c r="L135" s="7" t="s">
        <v>141</v>
      </c>
      <c r="M135" s="7" t="str">
        <f t="shared" ref="M135:M198" si="9">+IF(P135="GENERAL",L135,L135&amp;"-"&amp;P135)</f>
        <v>PNN SERRANÍA DE LOS YARIGUÍES-TSE</v>
      </c>
      <c r="N135" s="145" t="s">
        <v>8</v>
      </c>
      <c r="O135" s="7" t="s">
        <v>467</v>
      </c>
      <c r="P135" s="7" t="s">
        <v>57</v>
      </c>
      <c r="Q135" s="7" t="s">
        <v>6</v>
      </c>
      <c r="R135" s="146">
        <v>23800000</v>
      </c>
      <c r="S135" s="35"/>
      <c r="T135" s="8"/>
      <c r="U135" s="8"/>
      <c r="V135" s="8"/>
      <c r="W135" s="35">
        <f t="shared" ref="W135:W198" si="10">+R135-S135+T135</f>
        <v>23800000</v>
      </c>
      <c r="X135" s="35">
        <f t="shared" ref="X135:X198" si="11">+R135-S135+T135-U135+V135</f>
        <v>23800000</v>
      </c>
      <c r="Y135" s="26" t="s">
        <v>465</v>
      </c>
      <c r="Z135" s="10" t="s">
        <v>19</v>
      </c>
      <c r="AA135" s="147">
        <v>202300000000060</v>
      </c>
      <c r="AB135" s="147" t="s">
        <v>496</v>
      </c>
      <c r="AC135" s="10" t="str">
        <f t="shared" si="8"/>
        <v>3202056</v>
      </c>
      <c r="AD135" s="10"/>
      <c r="AE135" s="147" t="s">
        <v>129</v>
      </c>
      <c r="AF135" s="3"/>
      <c r="AG135" s="3"/>
      <c r="AH135" s="3"/>
      <c r="AI135" s="3"/>
      <c r="AJ135" s="3"/>
      <c r="AK135" s="3"/>
      <c r="AL135" s="3"/>
      <c r="AM135" s="3"/>
      <c r="AN135" s="3"/>
      <c r="AO135" s="3"/>
      <c r="AP135" s="3"/>
      <c r="AQ135" s="3"/>
      <c r="AR135" s="3"/>
      <c r="AS135" s="3"/>
    </row>
    <row r="136" spans="1:45" ht="51" hidden="1" customHeight="1" x14ac:dyDescent="0.3">
      <c r="A136" s="9" t="s">
        <v>0</v>
      </c>
      <c r="B136" s="9" t="e">
        <f>VLOOKUP(#REF!,[1]Dpto!$G$2:$I$1125,2,FALSE)</f>
        <v>#REF!</v>
      </c>
      <c r="C136" s="9" t="str">
        <f>VLOOKUP(Y136,[1]Proyectos!$B$2:$D$3,3,FALSE)</f>
        <v>CONSER</v>
      </c>
      <c r="D136" s="9" t="e">
        <f>VLOOKUP(#REF!,[1]Proyectos!$D$6:$E$9,2,FALSE)</f>
        <v>#REF!</v>
      </c>
      <c r="E136" s="9" t="e">
        <f>VLOOKUP(#REF!,[1]Proyectos!$B$12:$C$22,2,FALSE)</f>
        <v>#REF!</v>
      </c>
      <c r="F136" s="9" t="e">
        <f>VLOOKUP(#REF!,[1]Indi!$B$9:$C$36,2,FALSE)</f>
        <v>#REF!</v>
      </c>
      <c r="G136" s="9" t="str">
        <f>+IFERROR(IF(D136="MISIONAL",VLOOKUP(AD136,[1]Actividades!$B$12:$C$25,2,FALSE),IF(D136="TASAS",VLOOKUP(AD136,[1]Actividades!$B$26:$C$34,2,FALSE),IF(D136="MIPG",VLOOKUP(AD136,[1]Actividades!$B$35:$C$41,2,FALSE),IF(D136="INFRA",VLOOKUP(AD136,[1]Actividades!$B$42:$C$44,2,FALSE),"")))),"")</f>
        <v/>
      </c>
      <c r="H136" s="3"/>
      <c r="I136" s="7" t="s">
        <v>601</v>
      </c>
      <c r="J136" s="10" t="s">
        <v>663</v>
      </c>
      <c r="K136" s="7" t="s">
        <v>125</v>
      </c>
      <c r="L136" s="7" t="s">
        <v>141</v>
      </c>
      <c r="M136" s="7" t="str">
        <f t="shared" si="9"/>
        <v>PNN SERRANÍA DE LOS YARIGUÍES-TSE</v>
      </c>
      <c r="N136" s="145" t="s">
        <v>13</v>
      </c>
      <c r="O136" s="7" t="s">
        <v>467</v>
      </c>
      <c r="P136" s="7" t="s">
        <v>57</v>
      </c>
      <c r="Q136" s="7" t="s">
        <v>6</v>
      </c>
      <c r="R136" s="146">
        <v>46240000</v>
      </c>
      <c r="S136" s="35"/>
      <c r="T136" s="8"/>
      <c r="U136" s="8"/>
      <c r="V136" s="8"/>
      <c r="W136" s="35">
        <f t="shared" si="10"/>
        <v>46240000</v>
      </c>
      <c r="X136" s="35">
        <f t="shared" si="11"/>
        <v>46240000</v>
      </c>
      <c r="Y136" s="26" t="s">
        <v>465</v>
      </c>
      <c r="Z136" s="10" t="s">
        <v>19</v>
      </c>
      <c r="AA136" s="147">
        <v>202300000000060</v>
      </c>
      <c r="AB136" s="147" t="s">
        <v>24</v>
      </c>
      <c r="AC136" s="10" t="str">
        <f t="shared" si="8"/>
        <v>3202060</v>
      </c>
      <c r="AD136" s="10"/>
      <c r="AE136" s="147" t="s">
        <v>126</v>
      </c>
      <c r="AF136" s="3"/>
      <c r="AG136" s="3"/>
      <c r="AH136" s="3"/>
      <c r="AI136" s="3"/>
      <c r="AJ136" s="3"/>
      <c r="AK136" s="3"/>
      <c r="AL136" s="3"/>
      <c r="AM136" s="3"/>
      <c r="AN136" s="3"/>
      <c r="AO136" s="3"/>
      <c r="AP136" s="3"/>
      <c r="AQ136" s="3"/>
      <c r="AR136" s="3"/>
      <c r="AS136" s="3"/>
    </row>
    <row r="137" spans="1:45" ht="51" hidden="1" customHeight="1" x14ac:dyDescent="0.3">
      <c r="A137" s="9" t="s">
        <v>0</v>
      </c>
      <c r="B137" s="9" t="e">
        <f>VLOOKUP(#REF!,[1]Dpto!$G$2:$I$1125,2,FALSE)</f>
        <v>#REF!</v>
      </c>
      <c r="C137" s="9" t="str">
        <f>VLOOKUP(Y137,[1]Proyectos!$B$2:$D$3,3,FALSE)</f>
        <v>CONSER</v>
      </c>
      <c r="D137" s="9" t="e">
        <f>VLOOKUP(#REF!,[1]Proyectos!$D$6:$E$9,2,FALSE)</f>
        <v>#REF!</v>
      </c>
      <c r="E137" s="9" t="e">
        <f>VLOOKUP(#REF!,[1]Proyectos!$B$12:$C$22,2,FALSE)</f>
        <v>#REF!</v>
      </c>
      <c r="F137" s="9" t="e">
        <f>VLOOKUP(#REF!,[1]Indi!$B$9:$C$36,2,FALSE)</f>
        <v>#REF!</v>
      </c>
      <c r="G137" s="9" t="str">
        <f>+IFERROR(IF(D137="MISIONAL",VLOOKUP(AD137,[1]Actividades!$B$12:$C$25,2,FALSE),IF(D137="TASAS",VLOOKUP(AD137,[1]Actividades!$B$26:$C$34,2,FALSE),IF(D137="MIPG",VLOOKUP(AD137,[1]Actividades!$B$35:$C$41,2,FALSE),IF(D137="INFRA",VLOOKUP(AD137,[1]Actividades!$B$42:$C$44,2,FALSE),"")))),"")</f>
        <v/>
      </c>
      <c r="H137" s="3"/>
      <c r="I137" s="7" t="s">
        <v>602</v>
      </c>
      <c r="J137" s="10" t="s">
        <v>663</v>
      </c>
      <c r="K137" s="7" t="s">
        <v>125</v>
      </c>
      <c r="L137" s="7" t="s">
        <v>141</v>
      </c>
      <c r="M137" s="7" t="str">
        <f t="shared" si="9"/>
        <v>PNN SERRANÍA DE LOS YARIGUÍES-TSE</v>
      </c>
      <c r="N137" s="145" t="s">
        <v>8</v>
      </c>
      <c r="O137" s="7" t="s">
        <v>467</v>
      </c>
      <c r="P137" s="7" t="s">
        <v>57</v>
      </c>
      <c r="Q137" s="7" t="s">
        <v>6</v>
      </c>
      <c r="R137" s="146">
        <v>33240000</v>
      </c>
      <c r="S137" s="35"/>
      <c r="T137" s="8"/>
      <c r="U137" s="8"/>
      <c r="V137" s="8"/>
      <c r="W137" s="35">
        <f t="shared" si="10"/>
        <v>33240000</v>
      </c>
      <c r="X137" s="35">
        <f t="shared" si="11"/>
        <v>33240000</v>
      </c>
      <c r="Y137" s="26" t="s">
        <v>465</v>
      </c>
      <c r="Z137" s="10" t="s">
        <v>19</v>
      </c>
      <c r="AA137" s="147">
        <v>202300000000060</v>
      </c>
      <c r="AB137" s="147" t="s">
        <v>24</v>
      </c>
      <c r="AC137" s="10" t="str">
        <f t="shared" si="8"/>
        <v>3202060</v>
      </c>
      <c r="AD137" s="10"/>
      <c r="AE137" s="147" t="s">
        <v>126</v>
      </c>
      <c r="AF137" s="3"/>
      <c r="AG137" s="3"/>
      <c r="AH137" s="3"/>
      <c r="AI137" s="3"/>
      <c r="AJ137" s="3"/>
      <c r="AK137" s="3"/>
      <c r="AL137" s="3"/>
      <c r="AM137" s="3"/>
      <c r="AN137" s="3"/>
      <c r="AO137" s="3"/>
      <c r="AP137" s="3"/>
      <c r="AQ137" s="3"/>
      <c r="AR137" s="3"/>
      <c r="AS137" s="3"/>
    </row>
    <row r="138" spans="1:45" ht="51" hidden="1" customHeight="1" x14ac:dyDescent="0.3">
      <c r="A138" s="9" t="s">
        <v>0</v>
      </c>
      <c r="B138" s="9" t="e">
        <f>VLOOKUP(#REF!,[1]Dpto!$G$2:$I$1125,2,FALSE)</f>
        <v>#REF!</v>
      </c>
      <c r="C138" s="9" t="str">
        <f>VLOOKUP(Y138,[1]Proyectos!$B$2:$D$3,3,FALSE)</f>
        <v>CONSER</v>
      </c>
      <c r="D138" s="9" t="e">
        <f>VLOOKUP(#REF!,[1]Proyectos!$D$6:$E$9,2,FALSE)</f>
        <v>#REF!</v>
      </c>
      <c r="E138" s="9" t="e">
        <f>VLOOKUP(#REF!,[1]Proyectos!$B$12:$C$22,2,FALSE)</f>
        <v>#REF!</v>
      </c>
      <c r="F138" s="9" t="e">
        <f>VLOOKUP(#REF!,[1]Indi!$B$9:$C$36,2,FALSE)</f>
        <v>#REF!</v>
      </c>
      <c r="G138" s="9" t="str">
        <f>+IFERROR(IF(D138="MISIONAL",VLOOKUP(AD138,[1]Actividades!$B$12:$C$25,2,FALSE),IF(D138="TASAS",VLOOKUP(AD138,[1]Actividades!$B$26:$C$34,2,FALSE),IF(D138="MIPG",VLOOKUP(AD138,[1]Actividades!$B$35:$C$41,2,FALSE),IF(D138="INFRA",VLOOKUP(AD138,[1]Actividades!$B$42:$C$44,2,FALSE),"")))),"")</f>
        <v/>
      </c>
      <c r="H138" s="3"/>
      <c r="I138" s="7" t="s">
        <v>603</v>
      </c>
      <c r="J138" s="10" t="s">
        <v>663</v>
      </c>
      <c r="K138" s="7" t="s">
        <v>125</v>
      </c>
      <c r="L138" s="7" t="s">
        <v>141</v>
      </c>
      <c r="M138" s="7" t="str">
        <f t="shared" si="9"/>
        <v>PNN SERRANÍA DE LOS YARIGUÍES-TSE</v>
      </c>
      <c r="N138" s="145" t="s">
        <v>13</v>
      </c>
      <c r="O138" s="7" t="s">
        <v>467</v>
      </c>
      <c r="P138" s="7" t="s">
        <v>57</v>
      </c>
      <c r="Q138" s="7" t="s">
        <v>6</v>
      </c>
      <c r="R138" s="146">
        <v>9460000</v>
      </c>
      <c r="S138" s="35"/>
      <c r="T138" s="8"/>
      <c r="U138" s="8"/>
      <c r="V138" s="8"/>
      <c r="W138" s="35">
        <f t="shared" si="10"/>
        <v>9460000</v>
      </c>
      <c r="X138" s="35">
        <f t="shared" si="11"/>
        <v>9460000</v>
      </c>
      <c r="Y138" s="26" t="s">
        <v>465</v>
      </c>
      <c r="Z138" s="10" t="s">
        <v>19</v>
      </c>
      <c r="AA138" s="147">
        <v>202300000000060</v>
      </c>
      <c r="AB138" s="147" t="s">
        <v>24</v>
      </c>
      <c r="AC138" s="10" t="str">
        <f t="shared" si="8"/>
        <v>3202060</v>
      </c>
      <c r="AD138" s="10"/>
      <c r="AE138" s="147" t="s">
        <v>239</v>
      </c>
      <c r="AF138" s="3"/>
      <c r="AG138" s="3"/>
      <c r="AH138" s="3"/>
      <c r="AI138" s="3"/>
      <c r="AJ138" s="3"/>
      <c r="AK138" s="3"/>
      <c r="AL138" s="3"/>
      <c r="AM138" s="3"/>
      <c r="AN138" s="3"/>
      <c r="AO138" s="3"/>
      <c r="AP138" s="3"/>
      <c r="AQ138" s="3"/>
      <c r="AR138" s="3"/>
      <c r="AS138" s="3"/>
    </row>
    <row r="139" spans="1:45" ht="51" hidden="1" customHeight="1" x14ac:dyDescent="0.3">
      <c r="A139" s="9" t="s">
        <v>0</v>
      </c>
      <c r="B139" s="9" t="e">
        <f>VLOOKUP(#REF!,[1]Dpto!$G$2:$I$1125,2,FALSE)</f>
        <v>#REF!</v>
      </c>
      <c r="C139" s="9" t="str">
        <f>VLOOKUP(Y139,[1]Proyectos!$B$2:$D$3,3,FALSE)</f>
        <v>CONSER</v>
      </c>
      <c r="D139" s="9" t="e">
        <f>VLOOKUP(#REF!,[1]Proyectos!$D$6:$E$9,2,FALSE)</f>
        <v>#REF!</v>
      </c>
      <c r="E139" s="9" t="e">
        <f>VLOOKUP(#REF!,[1]Proyectos!$B$12:$C$22,2,FALSE)</f>
        <v>#REF!</v>
      </c>
      <c r="F139" s="9" t="e">
        <f>VLOOKUP(#REF!,[1]Indi!$B$9:$C$36,2,FALSE)</f>
        <v>#REF!</v>
      </c>
      <c r="G139" s="9" t="str">
        <f>+IFERROR(IF(D139="MISIONAL",VLOOKUP(AD139,[1]Actividades!$B$12:$C$25,2,FALSE),IF(D139="TASAS",VLOOKUP(AD139,[1]Actividades!$B$26:$C$34,2,FALSE),IF(D139="MIPG",VLOOKUP(AD139,[1]Actividades!$B$35:$C$41,2,FALSE),IF(D139="INFRA",VLOOKUP(AD139,[1]Actividades!$B$42:$C$44,2,FALSE),"")))),"")</f>
        <v/>
      </c>
      <c r="H139" s="3"/>
      <c r="I139" s="7" t="s">
        <v>604</v>
      </c>
      <c r="J139" s="10" t="s">
        <v>663</v>
      </c>
      <c r="K139" s="7" t="s">
        <v>125</v>
      </c>
      <c r="L139" s="7" t="s">
        <v>141</v>
      </c>
      <c r="M139" s="7" t="str">
        <f t="shared" si="9"/>
        <v>PNN SERRANÍA DE LOS YARIGUÍES-TSE</v>
      </c>
      <c r="N139" s="145" t="s">
        <v>8</v>
      </c>
      <c r="O139" s="7" t="s">
        <v>467</v>
      </c>
      <c r="P139" s="7" t="s">
        <v>57</v>
      </c>
      <c r="Q139" s="7" t="s">
        <v>6</v>
      </c>
      <c r="R139" s="146">
        <v>9460000</v>
      </c>
      <c r="S139" s="35"/>
      <c r="T139" s="8"/>
      <c r="U139" s="8"/>
      <c r="V139" s="8"/>
      <c r="W139" s="35">
        <f t="shared" si="10"/>
        <v>9460000</v>
      </c>
      <c r="X139" s="35">
        <f t="shared" si="11"/>
        <v>9460000</v>
      </c>
      <c r="Y139" s="26" t="s">
        <v>465</v>
      </c>
      <c r="Z139" s="10" t="s">
        <v>19</v>
      </c>
      <c r="AA139" s="147">
        <v>202300000000060</v>
      </c>
      <c r="AB139" s="147" t="s">
        <v>24</v>
      </c>
      <c r="AC139" s="10" t="str">
        <f t="shared" si="8"/>
        <v>3202060</v>
      </c>
      <c r="AD139" s="10"/>
      <c r="AE139" s="147" t="s">
        <v>239</v>
      </c>
      <c r="AF139" s="3"/>
      <c r="AG139" s="3"/>
      <c r="AH139" s="3"/>
      <c r="AI139" s="3"/>
      <c r="AJ139" s="3"/>
      <c r="AK139" s="3"/>
      <c r="AL139" s="3"/>
      <c r="AM139" s="3"/>
      <c r="AN139" s="3"/>
      <c r="AO139" s="3"/>
      <c r="AP139" s="3"/>
      <c r="AQ139" s="3"/>
      <c r="AR139" s="3"/>
      <c r="AS139" s="3"/>
    </row>
    <row r="140" spans="1:45" ht="51" customHeight="1" x14ac:dyDescent="0.3">
      <c r="A140" s="9" t="s">
        <v>0</v>
      </c>
      <c r="B140" s="9" t="e">
        <f>VLOOKUP(#REF!,[1]Dpto!$G$2:$I$1125,2,FALSE)</f>
        <v>#REF!</v>
      </c>
      <c r="C140" s="9" t="str">
        <f>VLOOKUP(Y140,[1]Proyectos!$B$2:$D$3,3,FALSE)</f>
        <v>FORTA</v>
      </c>
      <c r="D140" s="9" t="e">
        <f>VLOOKUP(#REF!,[1]Proyectos!$D$6:$E$9,2,FALSE)</f>
        <v>#REF!</v>
      </c>
      <c r="E140" s="9" t="e">
        <f>VLOOKUP(#REF!,[1]Proyectos!$B$12:$C$22,2,FALSE)</f>
        <v>#REF!</v>
      </c>
      <c r="F140" s="9" t="e">
        <f>VLOOKUP(#REF!,[1]Indi!$B$9:$C$36,2,FALSE)</f>
        <v>#REF!</v>
      </c>
      <c r="G140" s="9" t="str">
        <f>+IFERROR(IF(D140="MISIONAL",VLOOKUP(AD140,[1]Actividades!$B$12:$C$25,2,FALSE),IF(D140="TASAS",VLOOKUP(AD140,[1]Actividades!$B$26:$C$34,2,FALSE),IF(D140="MIPG",VLOOKUP(AD140,[1]Actividades!$B$35:$C$41,2,FALSE),IF(D140="INFRA",VLOOKUP(AD140,[1]Actividades!$B$42:$C$44,2,FALSE),"")))),"")</f>
        <v/>
      </c>
      <c r="H140" s="3"/>
      <c r="I140" s="7" t="s">
        <v>605</v>
      </c>
      <c r="J140" s="10" t="s">
        <v>663</v>
      </c>
      <c r="K140" s="7" t="s">
        <v>125</v>
      </c>
      <c r="L140" s="7" t="s">
        <v>141</v>
      </c>
      <c r="M140" s="7" t="str">
        <f t="shared" si="9"/>
        <v>PNN SERRANÍA DE LOS YARIGUÍES-TSE</v>
      </c>
      <c r="N140" s="145" t="s">
        <v>13</v>
      </c>
      <c r="O140" s="7" t="s">
        <v>467</v>
      </c>
      <c r="P140" s="7" t="s">
        <v>57</v>
      </c>
      <c r="Q140" s="7" t="s">
        <v>6</v>
      </c>
      <c r="R140" s="146">
        <v>315000000</v>
      </c>
      <c r="S140" s="35"/>
      <c r="T140" s="8"/>
      <c r="U140" s="8"/>
      <c r="V140" s="8"/>
      <c r="W140" s="35">
        <f t="shared" si="10"/>
        <v>315000000</v>
      </c>
      <c r="X140" s="35">
        <f t="shared" si="11"/>
        <v>315000000</v>
      </c>
      <c r="Y140" s="26" t="s">
        <v>1483</v>
      </c>
      <c r="Z140" s="10" t="s">
        <v>4</v>
      </c>
      <c r="AA140" s="147">
        <v>2019011000081</v>
      </c>
      <c r="AB140" s="147" t="s">
        <v>12</v>
      </c>
      <c r="AC140" s="10" t="str">
        <f t="shared" si="8"/>
        <v>3299011</v>
      </c>
      <c r="AD140" s="10"/>
      <c r="AE140" s="147" t="s">
        <v>662</v>
      </c>
      <c r="AF140" s="3"/>
      <c r="AG140" s="3"/>
      <c r="AH140" s="3"/>
      <c r="AI140" s="3"/>
      <c r="AJ140" s="3"/>
      <c r="AK140" s="3"/>
      <c r="AL140" s="3"/>
      <c r="AM140" s="3"/>
      <c r="AN140" s="3"/>
      <c r="AO140" s="3"/>
      <c r="AP140" s="3"/>
      <c r="AQ140" s="3"/>
      <c r="AR140" s="3"/>
      <c r="AS140" s="3"/>
    </row>
    <row r="141" spans="1:45" ht="51" hidden="1" customHeight="1" x14ac:dyDescent="0.3">
      <c r="A141" s="9" t="s">
        <v>0</v>
      </c>
      <c r="B141" s="9" t="e">
        <f>VLOOKUP(#REF!,[1]Dpto!$G$2:$I$1125,2,FALSE)</f>
        <v>#REF!</v>
      </c>
      <c r="C141" s="9" t="str">
        <f>VLOOKUP(Y141,[1]Proyectos!$B$2:$D$3,3,FALSE)</f>
        <v>CONSER</v>
      </c>
      <c r="D141" s="9" t="e">
        <f>VLOOKUP(#REF!,[1]Proyectos!$D$6:$E$9,2,FALSE)</f>
        <v>#REF!</v>
      </c>
      <c r="E141" s="9" t="e">
        <f>VLOOKUP(#REF!,[1]Proyectos!$B$12:$C$22,2,FALSE)</f>
        <v>#REF!</v>
      </c>
      <c r="F141" s="9" t="e">
        <f>VLOOKUP(#REF!,[1]Indi!$B$9:$C$36,2,FALSE)</f>
        <v>#REF!</v>
      </c>
      <c r="G141" s="9" t="str">
        <f>+IFERROR(IF(D141="MISIONAL",VLOOKUP(AD141,[1]Actividades!$B$12:$C$25,2,FALSE),IF(D141="TASAS",VLOOKUP(AD141,[1]Actividades!$B$26:$C$34,2,FALSE),IF(D141="MIPG",VLOOKUP(AD141,[1]Actividades!$B$35:$C$41,2,FALSE),IF(D141="INFRA",VLOOKUP(AD141,[1]Actividades!$B$42:$C$44,2,FALSE),"")))),"")</f>
        <v/>
      </c>
      <c r="H141" s="3"/>
      <c r="I141" s="7" t="s">
        <v>606</v>
      </c>
      <c r="J141" s="10" t="s">
        <v>663</v>
      </c>
      <c r="K141" s="7" t="s">
        <v>125</v>
      </c>
      <c r="L141" s="7" t="s">
        <v>140</v>
      </c>
      <c r="M141" s="7" t="str">
        <f t="shared" si="9"/>
        <v>PNN TAMÁ</v>
      </c>
      <c r="N141" s="145" t="s">
        <v>103</v>
      </c>
      <c r="O141" s="7" t="s">
        <v>466</v>
      </c>
      <c r="P141" s="7" t="s">
        <v>7</v>
      </c>
      <c r="Q141" s="7" t="s">
        <v>6</v>
      </c>
      <c r="R141" s="146">
        <v>75830700</v>
      </c>
      <c r="S141" s="35"/>
      <c r="T141" s="8"/>
      <c r="U141" s="8"/>
      <c r="V141" s="8"/>
      <c r="W141" s="35">
        <f t="shared" si="10"/>
        <v>75830700</v>
      </c>
      <c r="X141" s="35">
        <f t="shared" si="11"/>
        <v>75830700</v>
      </c>
      <c r="Y141" s="26" t="s">
        <v>465</v>
      </c>
      <c r="Z141" s="10" t="s">
        <v>19</v>
      </c>
      <c r="AA141" s="147">
        <v>202300000000060</v>
      </c>
      <c r="AB141" s="147" t="s">
        <v>30</v>
      </c>
      <c r="AC141" s="10" t="str">
        <f t="shared" si="8"/>
        <v>3202008</v>
      </c>
      <c r="AD141" s="10"/>
      <c r="AE141" s="147" t="s">
        <v>135</v>
      </c>
      <c r="AF141" s="3"/>
      <c r="AG141" s="3"/>
      <c r="AH141" s="3"/>
      <c r="AI141" s="3"/>
      <c r="AJ141" s="3"/>
      <c r="AK141" s="3"/>
      <c r="AL141" s="3"/>
      <c r="AM141" s="3"/>
      <c r="AN141" s="3"/>
      <c r="AO141" s="3"/>
      <c r="AP141" s="3"/>
      <c r="AQ141" s="3"/>
      <c r="AR141" s="3"/>
      <c r="AS141" s="3"/>
    </row>
    <row r="142" spans="1:45" ht="51" hidden="1" customHeight="1" x14ac:dyDescent="0.3">
      <c r="A142" s="9" t="s">
        <v>0</v>
      </c>
      <c r="B142" s="9" t="e">
        <f>VLOOKUP(#REF!,[1]Dpto!$G$2:$I$1125,2,FALSE)</f>
        <v>#REF!</v>
      </c>
      <c r="C142" s="9" t="str">
        <f>VLOOKUP(Y142,[1]Proyectos!$B$2:$D$3,3,FALSE)</f>
        <v>CONSER</v>
      </c>
      <c r="D142" s="9" t="e">
        <f>VLOOKUP(#REF!,[1]Proyectos!$D$6:$E$9,2,FALSE)</f>
        <v>#REF!</v>
      </c>
      <c r="E142" s="9" t="e">
        <f>VLOOKUP(#REF!,[1]Proyectos!$B$12:$C$22,2,FALSE)</f>
        <v>#REF!</v>
      </c>
      <c r="F142" s="9" t="e">
        <f>VLOOKUP(#REF!,[1]Indi!$B$9:$C$36,2,FALSE)</f>
        <v>#REF!</v>
      </c>
      <c r="G142" s="9" t="str">
        <f>+IFERROR(IF(D142="MISIONAL",VLOOKUP(AD142,[1]Actividades!$B$12:$C$25,2,FALSE),IF(D142="TASAS",VLOOKUP(AD142,[1]Actividades!$B$26:$C$34,2,FALSE),IF(D142="MIPG",VLOOKUP(AD142,[1]Actividades!$B$35:$C$41,2,FALSE),IF(D142="INFRA",VLOOKUP(AD142,[1]Actividades!$B$42:$C$44,2,FALSE),"")))),"")</f>
        <v/>
      </c>
      <c r="H142" s="3"/>
      <c r="I142" s="7" t="s">
        <v>607</v>
      </c>
      <c r="J142" s="10" t="s">
        <v>663</v>
      </c>
      <c r="K142" s="7" t="s">
        <v>125</v>
      </c>
      <c r="L142" s="7" t="s">
        <v>140</v>
      </c>
      <c r="M142" s="7" t="str">
        <f t="shared" si="9"/>
        <v>PNN TAMÁ</v>
      </c>
      <c r="N142" s="145" t="s">
        <v>13</v>
      </c>
      <c r="O142" s="7" t="s">
        <v>467</v>
      </c>
      <c r="P142" s="7" t="s">
        <v>7</v>
      </c>
      <c r="Q142" s="7" t="s">
        <v>6</v>
      </c>
      <c r="R142" s="146">
        <v>43076437</v>
      </c>
      <c r="S142" s="35"/>
      <c r="T142" s="8"/>
      <c r="U142" s="8"/>
      <c r="V142" s="8"/>
      <c r="W142" s="35">
        <f t="shared" si="10"/>
        <v>43076437</v>
      </c>
      <c r="X142" s="35">
        <f t="shared" si="11"/>
        <v>43076437</v>
      </c>
      <c r="Y142" s="26" t="s">
        <v>465</v>
      </c>
      <c r="Z142" s="10" t="s">
        <v>19</v>
      </c>
      <c r="AA142" s="147">
        <v>202300000000060</v>
      </c>
      <c r="AB142" s="147" t="s">
        <v>30</v>
      </c>
      <c r="AC142" s="10" t="str">
        <f t="shared" si="8"/>
        <v>3202008</v>
      </c>
      <c r="AD142" s="10"/>
      <c r="AE142" s="147" t="s">
        <v>135</v>
      </c>
      <c r="AF142" s="3"/>
      <c r="AG142" s="3"/>
      <c r="AH142" s="3"/>
      <c r="AI142" s="3"/>
      <c r="AJ142" s="3"/>
      <c r="AK142" s="3"/>
      <c r="AL142" s="3"/>
      <c r="AM142" s="3"/>
      <c r="AN142" s="3"/>
      <c r="AO142" s="3"/>
      <c r="AP142" s="3"/>
      <c r="AQ142" s="3"/>
      <c r="AR142" s="3"/>
      <c r="AS142" s="3"/>
    </row>
    <row r="143" spans="1:45" ht="51" hidden="1" customHeight="1" x14ac:dyDescent="0.3">
      <c r="A143" s="9" t="s">
        <v>0</v>
      </c>
      <c r="B143" s="9" t="e">
        <f>VLOOKUP(#REF!,[1]Dpto!$G$2:$I$1125,2,FALSE)</f>
        <v>#REF!</v>
      </c>
      <c r="C143" s="9" t="str">
        <f>VLOOKUP(Y143,[1]Proyectos!$B$2:$D$3,3,FALSE)</f>
        <v>CONSER</v>
      </c>
      <c r="D143" s="9" t="e">
        <f>VLOOKUP(#REF!,[1]Proyectos!$D$6:$E$9,2,FALSE)</f>
        <v>#REF!</v>
      </c>
      <c r="E143" s="9" t="e">
        <f>VLOOKUP(#REF!,[1]Proyectos!$B$12:$C$22,2,FALSE)</f>
        <v>#REF!</v>
      </c>
      <c r="F143" s="9" t="e">
        <f>VLOOKUP(#REF!,[1]Indi!$B$9:$C$36,2,FALSE)</f>
        <v>#REF!</v>
      </c>
      <c r="G143" s="9" t="str">
        <f>+IFERROR(IF(D143="MISIONAL",VLOOKUP(AD143,[1]Actividades!$B$12:$C$25,2,FALSE),IF(D143="TASAS",VLOOKUP(AD143,[1]Actividades!$B$26:$C$34,2,FALSE),IF(D143="MIPG",VLOOKUP(AD143,[1]Actividades!$B$35:$C$41,2,FALSE),IF(D143="INFRA",VLOOKUP(AD143,[1]Actividades!$B$42:$C$44,2,FALSE),"")))),"")</f>
        <v/>
      </c>
      <c r="H143" s="3"/>
      <c r="I143" s="7" t="s">
        <v>608</v>
      </c>
      <c r="J143" s="10" t="s">
        <v>663</v>
      </c>
      <c r="K143" s="7" t="s">
        <v>125</v>
      </c>
      <c r="L143" s="7" t="s">
        <v>140</v>
      </c>
      <c r="M143" s="7" t="str">
        <f t="shared" si="9"/>
        <v>PNN TAMÁ</v>
      </c>
      <c r="N143" s="145" t="s">
        <v>103</v>
      </c>
      <c r="O143" s="7" t="s">
        <v>466</v>
      </c>
      <c r="P143" s="7" t="s">
        <v>7</v>
      </c>
      <c r="Q143" s="7" t="s">
        <v>6</v>
      </c>
      <c r="R143" s="146">
        <v>97658900</v>
      </c>
      <c r="S143" s="35"/>
      <c r="T143" s="8"/>
      <c r="U143" s="8"/>
      <c r="V143" s="8"/>
      <c r="W143" s="35">
        <f t="shared" si="10"/>
        <v>97658900</v>
      </c>
      <c r="X143" s="35">
        <f t="shared" si="11"/>
        <v>97658900</v>
      </c>
      <c r="Y143" s="26" t="s">
        <v>465</v>
      </c>
      <c r="Z143" s="10" t="s">
        <v>19</v>
      </c>
      <c r="AA143" s="147">
        <v>202300000000060</v>
      </c>
      <c r="AB143" s="147" t="s">
        <v>30</v>
      </c>
      <c r="AC143" s="10" t="str">
        <f t="shared" si="8"/>
        <v>3202008</v>
      </c>
      <c r="AD143" s="10"/>
      <c r="AE143" s="147" t="s">
        <v>492</v>
      </c>
      <c r="AF143" s="3"/>
      <c r="AG143" s="3"/>
      <c r="AH143" s="3"/>
      <c r="AI143" s="3"/>
      <c r="AJ143" s="3"/>
      <c r="AK143" s="3"/>
      <c r="AL143" s="3"/>
      <c r="AM143" s="3"/>
      <c r="AN143" s="3"/>
      <c r="AO143" s="3"/>
      <c r="AP143" s="3"/>
      <c r="AQ143" s="3"/>
      <c r="AR143" s="3"/>
      <c r="AS143" s="3"/>
    </row>
    <row r="144" spans="1:45" ht="51" hidden="1" customHeight="1" x14ac:dyDescent="0.3">
      <c r="A144" s="9" t="s">
        <v>0</v>
      </c>
      <c r="B144" s="9" t="e">
        <f>VLOOKUP(#REF!,[1]Dpto!$G$2:$I$1125,2,FALSE)</f>
        <v>#REF!</v>
      </c>
      <c r="C144" s="9" t="str">
        <f>VLOOKUP(Y144,[1]Proyectos!$B$2:$D$3,3,FALSE)</f>
        <v>CONSER</v>
      </c>
      <c r="D144" s="9" t="e">
        <f>VLOOKUP(#REF!,[1]Proyectos!$D$6:$E$9,2,FALSE)</f>
        <v>#REF!</v>
      </c>
      <c r="E144" s="9" t="e">
        <f>VLOOKUP(#REF!,[1]Proyectos!$B$12:$C$22,2,FALSE)</f>
        <v>#REF!</v>
      </c>
      <c r="F144" s="9" t="e">
        <f>VLOOKUP(#REF!,[1]Indi!$B$9:$C$36,2,FALSE)</f>
        <v>#REF!</v>
      </c>
      <c r="G144" s="9" t="str">
        <f>+IFERROR(IF(D144="MISIONAL",VLOOKUP(AD144,[1]Actividades!$B$12:$C$25,2,FALSE),IF(D144="TASAS",VLOOKUP(AD144,[1]Actividades!$B$26:$C$34,2,FALSE),IF(D144="MIPG",VLOOKUP(AD144,[1]Actividades!$B$35:$C$41,2,FALSE),IF(D144="INFRA",VLOOKUP(AD144,[1]Actividades!$B$42:$C$44,2,FALSE),"")))),"")</f>
        <v/>
      </c>
      <c r="H144" s="3"/>
      <c r="I144" s="7" t="s">
        <v>609</v>
      </c>
      <c r="J144" s="10" t="s">
        <v>663</v>
      </c>
      <c r="K144" s="7" t="s">
        <v>125</v>
      </c>
      <c r="L144" s="7" t="s">
        <v>140</v>
      </c>
      <c r="M144" s="7" t="str">
        <f t="shared" si="9"/>
        <v>PNN TAMÁ</v>
      </c>
      <c r="N144" s="145" t="s">
        <v>13</v>
      </c>
      <c r="O144" s="7" t="s">
        <v>467</v>
      </c>
      <c r="P144" s="7" t="s">
        <v>7</v>
      </c>
      <c r="Q144" s="7" t="s">
        <v>6</v>
      </c>
      <c r="R144" s="146">
        <v>16152000</v>
      </c>
      <c r="S144" s="35"/>
      <c r="T144" s="8"/>
      <c r="U144" s="8"/>
      <c r="V144" s="8"/>
      <c r="W144" s="35">
        <f t="shared" si="10"/>
        <v>16152000</v>
      </c>
      <c r="X144" s="35">
        <f t="shared" si="11"/>
        <v>16152000</v>
      </c>
      <c r="Y144" s="26" t="s">
        <v>465</v>
      </c>
      <c r="Z144" s="10" t="s">
        <v>19</v>
      </c>
      <c r="AA144" s="147">
        <v>202300000000060</v>
      </c>
      <c r="AB144" s="147" t="s">
        <v>30</v>
      </c>
      <c r="AC144" s="10" t="str">
        <f t="shared" si="8"/>
        <v>3202008</v>
      </c>
      <c r="AD144" s="10"/>
      <c r="AE144" s="147" t="s">
        <v>492</v>
      </c>
      <c r="AF144" s="3"/>
      <c r="AG144" s="3"/>
      <c r="AH144" s="3"/>
      <c r="AI144" s="3"/>
      <c r="AJ144" s="3"/>
      <c r="AK144" s="3"/>
      <c r="AL144" s="3"/>
      <c r="AM144" s="3"/>
      <c r="AN144" s="3"/>
      <c r="AO144" s="3"/>
      <c r="AP144" s="3"/>
      <c r="AQ144" s="3"/>
      <c r="AR144" s="3"/>
      <c r="AS144" s="3"/>
    </row>
    <row r="145" spans="1:45" ht="51" hidden="1" customHeight="1" x14ac:dyDescent="0.3">
      <c r="A145" s="9" t="s">
        <v>0</v>
      </c>
      <c r="B145" s="9" t="e">
        <f>VLOOKUP(#REF!,[1]Dpto!$G$2:$I$1125,2,FALSE)</f>
        <v>#REF!</v>
      </c>
      <c r="C145" s="9" t="str">
        <f>VLOOKUP(Y145,[1]Proyectos!$B$2:$D$3,3,FALSE)</f>
        <v>CONSER</v>
      </c>
      <c r="D145" s="9" t="e">
        <f>VLOOKUP(#REF!,[1]Proyectos!$D$6:$E$9,2,FALSE)</f>
        <v>#REF!</v>
      </c>
      <c r="E145" s="9" t="e">
        <f>VLOOKUP(#REF!,[1]Proyectos!$B$12:$C$22,2,FALSE)</f>
        <v>#REF!</v>
      </c>
      <c r="F145" s="9" t="e">
        <f>VLOOKUP(#REF!,[1]Indi!$B$9:$C$36,2,FALSE)</f>
        <v>#REF!</v>
      </c>
      <c r="G145" s="9" t="str">
        <f>+IFERROR(IF(D145="MISIONAL",VLOOKUP(AD145,[1]Actividades!$B$12:$C$25,2,FALSE),IF(D145="TASAS",VLOOKUP(AD145,[1]Actividades!$B$26:$C$34,2,FALSE),IF(D145="MIPG",VLOOKUP(AD145,[1]Actividades!$B$35:$C$41,2,FALSE),IF(D145="INFRA",VLOOKUP(AD145,[1]Actividades!$B$42:$C$44,2,FALSE),"")))),"")</f>
        <v/>
      </c>
      <c r="H145" s="3"/>
      <c r="I145" s="7" t="s">
        <v>610</v>
      </c>
      <c r="J145" s="10" t="s">
        <v>663</v>
      </c>
      <c r="K145" s="7" t="s">
        <v>125</v>
      </c>
      <c r="L145" s="7" t="s">
        <v>140</v>
      </c>
      <c r="M145" s="7" t="str">
        <f t="shared" si="9"/>
        <v>PNN TAMÁ</v>
      </c>
      <c r="N145" s="145" t="s">
        <v>103</v>
      </c>
      <c r="O145" s="7" t="s">
        <v>466</v>
      </c>
      <c r="P145" s="7" t="s">
        <v>7</v>
      </c>
      <c r="Q145" s="7" t="s">
        <v>6</v>
      </c>
      <c r="R145" s="146">
        <v>68918700</v>
      </c>
      <c r="S145" s="35"/>
      <c r="T145" s="8"/>
      <c r="U145" s="8"/>
      <c r="V145" s="8"/>
      <c r="W145" s="35">
        <f t="shared" si="10"/>
        <v>68918700</v>
      </c>
      <c r="X145" s="35">
        <f t="shared" si="11"/>
        <v>68918700</v>
      </c>
      <c r="Y145" s="26" t="s">
        <v>465</v>
      </c>
      <c r="Z145" s="10" t="s">
        <v>19</v>
      </c>
      <c r="AA145" s="147">
        <v>202300000000060</v>
      </c>
      <c r="AB145" s="147" t="s">
        <v>493</v>
      </c>
      <c r="AC145" s="10" t="str">
        <f t="shared" si="8"/>
        <v>3202032</v>
      </c>
      <c r="AD145" s="10"/>
      <c r="AE145" s="147" t="s">
        <v>128</v>
      </c>
      <c r="AF145" s="3"/>
      <c r="AG145" s="3"/>
      <c r="AH145" s="3"/>
      <c r="AI145" s="3"/>
      <c r="AJ145" s="3"/>
      <c r="AK145" s="3"/>
      <c r="AL145" s="3"/>
      <c r="AM145" s="3"/>
      <c r="AN145" s="3"/>
      <c r="AO145" s="3"/>
      <c r="AP145" s="3"/>
      <c r="AQ145" s="3"/>
      <c r="AR145" s="3"/>
      <c r="AS145" s="3"/>
    </row>
    <row r="146" spans="1:45" ht="51" hidden="1" customHeight="1" x14ac:dyDescent="0.3">
      <c r="A146" s="9" t="s">
        <v>0</v>
      </c>
      <c r="B146" s="9" t="e">
        <f>VLOOKUP(#REF!,[1]Dpto!$G$2:$I$1125,2,FALSE)</f>
        <v>#REF!</v>
      </c>
      <c r="C146" s="9" t="str">
        <f>VLOOKUP(Y146,[1]Proyectos!$B$2:$D$3,3,FALSE)</f>
        <v>CONSER</v>
      </c>
      <c r="D146" s="9" t="e">
        <f>VLOOKUP(#REF!,[1]Proyectos!$D$6:$E$9,2,FALSE)</f>
        <v>#REF!</v>
      </c>
      <c r="E146" s="9" t="e">
        <f>VLOOKUP(#REF!,[1]Proyectos!$B$12:$C$22,2,FALSE)</f>
        <v>#REF!</v>
      </c>
      <c r="F146" s="9" t="e">
        <f>VLOOKUP(#REF!,[1]Indi!$B$9:$C$36,2,FALSE)</f>
        <v>#REF!</v>
      </c>
      <c r="G146" s="9" t="str">
        <f>+IFERROR(IF(D146="MISIONAL",VLOOKUP(AD146,[1]Actividades!$B$12:$C$25,2,FALSE),IF(D146="TASAS",VLOOKUP(AD146,[1]Actividades!$B$26:$C$34,2,FALSE),IF(D146="MIPG",VLOOKUP(AD146,[1]Actividades!$B$35:$C$41,2,FALSE),IF(D146="INFRA",VLOOKUP(AD146,[1]Actividades!$B$42:$C$44,2,FALSE),"")))),"")</f>
        <v/>
      </c>
      <c r="H146" s="3"/>
      <c r="I146" s="7" t="s">
        <v>611</v>
      </c>
      <c r="J146" s="10" t="s">
        <v>663</v>
      </c>
      <c r="K146" s="7" t="s">
        <v>125</v>
      </c>
      <c r="L146" s="7" t="s">
        <v>140</v>
      </c>
      <c r="M146" s="7" t="str">
        <f t="shared" si="9"/>
        <v>PNN TAMÁ</v>
      </c>
      <c r="N146" s="145" t="s">
        <v>13</v>
      </c>
      <c r="O146" s="7" t="s">
        <v>467</v>
      </c>
      <c r="P146" s="7" t="s">
        <v>7</v>
      </c>
      <c r="Q146" s="7" t="s">
        <v>6</v>
      </c>
      <c r="R146" s="146">
        <v>42000000</v>
      </c>
      <c r="S146" s="35"/>
      <c r="T146" s="8"/>
      <c r="U146" s="8"/>
      <c r="V146" s="8"/>
      <c r="W146" s="35">
        <f t="shared" si="10"/>
        <v>42000000</v>
      </c>
      <c r="X146" s="35">
        <f t="shared" si="11"/>
        <v>42000000</v>
      </c>
      <c r="Y146" s="26" t="s">
        <v>465</v>
      </c>
      <c r="Z146" s="10" t="s">
        <v>19</v>
      </c>
      <c r="AA146" s="147">
        <v>202300000000060</v>
      </c>
      <c r="AB146" s="147" t="s">
        <v>493</v>
      </c>
      <c r="AC146" s="10" t="str">
        <f t="shared" si="8"/>
        <v>3202032</v>
      </c>
      <c r="AD146" s="10"/>
      <c r="AE146" s="147" t="s">
        <v>128</v>
      </c>
      <c r="AF146" s="3"/>
      <c r="AG146" s="3"/>
      <c r="AH146" s="3"/>
      <c r="AI146" s="3"/>
      <c r="AJ146" s="3"/>
      <c r="AK146" s="3"/>
      <c r="AL146" s="3"/>
      <c r="AM146" s="3"/>
      <c r="AN146" s="3"/>
      <c r="AO146" s="3"/>
      <c r="AP146" s="3"/>
      <c r="AQ146" s="3"/>
      <c r="AR146" s="3"/>
      <c r="AS146" s="3"/>
    </row>
    <row r="147" spans="1:45" ht="51" hidden="1" customHeight="1" x14ac:dyDescent="0.3">
      <c r="A147" s="9" t="s">
        <v>0</v>
      </c>
      <c r="B147" s="9" t="e">
        <f>VLOOKUP(#REF!,[1]Dpto!$G$2:$I$1125,2,FALSE)</f>
        <v>#REF!</v>
      </c>
      <c r="C147" s="9" t="str">
        <f>VLOOKUP(Y147,[1]Proyectos!$B$2:$D$3,3,FALSE)</f>
        <v>CONSER</v>
      </c>
      <c r="D147" s="9" t="e">
        <f>VLOOKUP(#REF!,[1]Proyectos!$D$6:$E$9,2,FALSE)</f>
        <v>#REF!</v>
      </c>
      <c r="E147" s="9" t="e">
        <f>VLOOKUP(#REF!,[1]Proyectos!$B$12:$C$22,2,FALSE)</f>
        <v>#REF!</v>
      </c>
      <c r="F147" s="9" t="e">
        <f>VLOOKUP(#REF!,[1]Indi!$B$9:$C$36,2,FALSE)</f>
        <v>#REF!</v>
      </c>
      <c r="G147" s="9" t="str">
        <f>+IFERROR(IF(D147="MISIONAL",VLOOKUP(AD147,[1]Actividades!$B$12:$C$25,2,FALSE),IF(D147="TASAS",VLOOKUP(AD147,[1]Actividades!$B$26:$C$34,2,FALSE),IF(D147="MIPG",VLOOKUP(AD147,[1]Actividades!$B$35:$C$41,2,FALSE),IF(D147="INFRA",VLOOKUP(AD147,[1]Actividades!$B$42:$C$44,2,FALSE),"")))),"")</f>
        <v/>
      </c>
      <c r="H147" s="3"/>
      <c r="I147" s="7" t="s">
        <v>612</v>
      </c>
      <c r="J147" s="10" t="s">
        <v>663</v>
      </c>
      <c r="K147" s="7" t="s">
        <v>125</v>
      </c>
      <c r="L147" s="7" t="s">
        <v>140</v>
      </c>
      <c r="M147" s="7" t="str">
        <f t="shared" si="9"/>
        <v>PNN TAMÁ</v>
      </c>
      <c r="N147" s="145" t="s">
        <v>8</v>
      </c>
      <c r="O147" s="7" t="s">
        <v>467</v>
      </c>
      <c r="P147" s="7" t="s">
        <v>7</v>
      </c>
      <c r="Q147" s="7" t="s">
        <v>6</v>
      </c>
      <c r="R147" s="146">
        <v>7000000</v>
      </c>
      <c r="S147" s="35"/>
      <c r="T147" s="8"/>
      <c r="U147" s="8"/>
      <c r="V147" s="8"/>
      <c r="W147" s="35">
        <f t="shared" si="10"/>
        <v>7000000</v>
      </c>
      <c r="X147" s="35">
        <f t="shared" si="11"/>
        <v>7000000</v>
      </c>
      <c r="Y147" s="26" t="s">
        <v>465</v>
      </c>
      <c r="Z147" s="10" t="s">
        <v>19</v>
      </c>
      <c r="AA147" s="147">
        <v>202300000000060</v>
      </c>
      <c r="AB147" s="147" t="s">
        <v>493</v>
      </c>
      <c r="AC147" s="10" t="str">
        <f t="shared" si="8"/>
        <v>3202032</v>
      </c>
      <c r="AD147" s="10"/>
      <c r="AE147" s="147" t="s">
        <v>128</v>
      </c>
      <c r="AF147" s="3"/>
      <c r="AG147" s="3"/>
      <c r="AH147" s="3"/>
      <c r="AI147" s="3"/>
      <c r="AJ147" s="3"/>
      <c r="AK147" s="3"/>
      <c r="AL147" s="3"/>
      <c r="AM147" s="3"/>
      <c r="AN147" s="3"/>
      <c r="AO147" s="3"/>
      <c r="AP147" s="3"/>
      <c r="AQ147" s="3"/>
      <c r="AR147" s="3"/>
      <c r="AS147" s="3"/>
    </row>
    <row r="148" spans="1:45" ht="51" hidden="1" customHeight="1" x14ac:dyDescent="0.3">
      <c r="A148" s="9" t="s">
        <v>0</v>
      </c>
      <c r="B148" s="9" t="e">
        <f>VLOOKUP(#REF!,[1]Dpto!$G$2:$I$1125,2,FALSE)</f>
        <v>#REF!</v>
      </c>
      <c r="C148" s="9" t="str">
        <f>VLOOKUP(Y148,[1]Proyectos!$B$2:$D$3,3,FALSE)</f>
        <v>CONSER</v>
      </c>
      <c r="D148" s="9" t="e">
        <f>VLOOKUP(#REF!,[1]Proyectos!$D$6:$E$9,2,FALSE)</f>
        <v>#REF!</v>
      </c>
      <c r="E148" s="9" t="e">
        <f>VLOOKUP(#REF!,[1]Proyectos!$B$12:$C$22,2,FALSE)</f>
        <v>#REF!</v>
      </c>
      <c r="F148" s="9" t="e">
        <f>VLOOKUP(#REF!,[1]Indi!$B$9:$C$36,2,FALSE)</f>
        <v>#REF!</v>
      </c>
      <c r="G148" s="9" t="str">
        <f>+IFERROR(IF(D148="MISIONAL",VLOOKUP(AD148,[1]Actividades!$B$12:$C$25,2,FALSE),IF(D148="TASAS",VLOOKUP(AD148,[1]Actividades!$B$26:$C$34,2,FALSE),IF(D148="MIPG",VLOOKUP(AD148,[1]Actividades!$B$35:$C$41,2,FALSE),IF(D148="INFRA",VLOOKUP(AD148,[1]Actividades!$B$42:$C$44,2,FALSE),"")))),"")</f>
        <v/>
      </c>
      <c r="H148" s="3"/>
      <c r="I148" s="7" t="s">
        <v>613</v>
      </c>
      <c r="J148" s="10" t="s">
        <v>663</v>
      </c>
      <c r="K148" s="7" t="s">
        <v>125</v>
      </c>
      <c r="L148" s="7" t="s">
        <v>140</v>
      </c>
      <c r="M148" s="7" t="str">
        <f t="shared" si="9"/>
        <v>PNN TAMÁ</v>
      </c>
      <c r="N148" s="145" t="s">
        <v>103</v>
      </c>
      <c r="O148" s="7" t="s">
        <v>466</v>
      </c>
      <c r="P148" s="7" t="s">
        <v>7</v>
      </c>
      <c r="Q148" s="7" t="s">
        <v>6</v>
      </c>
      <c r="R148" s="146">
        <v>77842500</v>
      </c>
      <c r="S148" s="35"/>
      <c r="T148" s="8"/>
      <c r="U148" s="8"/>
      <c r="V148" s="8"/>
      <c r="W148" s="35">
        <f t="shared" si="10"/>
        <v>77842500</v>
      </c>
      <c r="X148" s="35">
        <f t="shared" si="11"/>
        <v>77842500</v>
      </c>
      <c r="Y148" s="26" t="s">
        <v>465</v>
      </c>
      <c r="Z148" s="10" t="s">
        <v>19</v>
      </c>
      <c r="AA148" s="147">
        <v>202300000000060</v>
      </c>
      <c r="AB148" s="147" t="s">
        <v>60</v>
      </c>
      <c r="AC148" s="10" t="str">
        <f t="shared" si="8"/>
        <v>3202038</v>
      </c>
      <c r="AD148" s="10"/>
      <c r="AE148" s="147" t="s">
        <v>134</v>
      </c>
      <c r="AF148" s="3"/>
      <c r="AG148" s="3"/>
      <c r="AH148" s="3"/>
      <c r="AI148" s="3"/>
      <c r="AJ148" s="3"/>
      <c r="AK148" s="3"/>
      <c r="AL148" s="3"/>
      <c r="AM148" s="3"/>
      <c r="AN148" s="3"/>
      <c r="AO148" s="3"/>
      <c r="AP148" s="3"/>
      <c r="AQ148" s="3"/>
      <c r="AR148" s="3"/>
      <c r="AS148" s="3"/>
    </row>
    <row r="149" spans="1:45" ht="51" hidden="1" customHeight="1" x14ac:dyDescent="0.3">
      <c r="A149" s="9" t="s">
        <v>0</v>
      </c>
      <c r="B149" s="9" t="e">
        <f>VLOOKUP(#REF!,[1]Dpto!$G$2:$I$1125,2,FALSE)</f>
        <v>#REF!</v>
      </c>
      <c r="C149" s="9" t="str">
        <f>VLOOKUP(Y149,[1]Proyectos!$B$2:$D$3,3,FALSE)</f>
        <v>CONSER</v>
      </c>
      <c r="D149" s="9" t="e">
        <f>VLOOKUP(#REF!,[1]Proyectos!$D$6:$E$9,2,FALSE)</f>
        <v>#REF!</v>
      </c>
      <c r="E149" s="9" t="e">
        <f>VLOOKUP(#REF!,[1]Proyectos!$B$12:$C$22,2,FALSE)</f>
        <v>#REF!</v>
      </c>
      <c r="F149" s="9" t="e">
        <f>VLOOKUP(#REF!,[1]Indi!$B$9:$C$36,2,FALSE)</f>
        <v>#REF!</v>
      </c>
      <c r="G149" s="9" t="str">
        <f>+IFERROR(IF(D149="MISIONAL",VLOOKUP(AD149,[1]Actividades!$B$12:$C$25,2,FALSE),IF(D149="TASAS",VLOOKUP(AD149,[1]Actividades!$B$26:$C$34,2,FALSE),IF(D149="MIPG",VLOOKUP(AD149,[1]Actividades!$B$35:$C$41,2,FALSE),IF(D149="INFRA",VLOOKUP(AD149,[1]Actividades!$B$42:$C$44,2,FALSE),"")))),"")</f>
        <v/>
      </c>
      <c r="H149" s="3"/>
      <c r="I149" s="7" t="s">
        <v>614</v>
      </c>
      <c r="J149" s="10" t="s">
        <v>663</v>
      </c>
      <c r="K149" s="7" t="s">
        <v>125</v>
      </c>
      <c r="L149" s="7" t="s">
        <v>140</v>
      </c>
      <c r="M149" s="7" t="str">
        <f t="shared" si="9"/>
        <v>PNN TAMÁ</v>
      </c>
      <c r="N149" s="145" t="s">
        <v>13</v>
      </c>
      <c r="O149" s="7" t="s">
        <v>467</v>
      </c>
      <c r="P149" s="7" t="s">
        <v>7</v>
      </c>
      <c r="Q149" s="7" t="s">
        <v>6</v>
      </c>
      <c r="R149" s="146">
        <v>75000000</v>
      </c>
      <c r="S149" s="35"/>
      <c r="T149" s="8"/>
      <c r="U149" s="8"/>
      <c r="V149" s="8"/>
      <c r="W149" s="35">
        <f t="shared" si="10"/>
        <v>75000000</v>
      </c>
      <c r="X149" s="35">
        <f t="shared" si="11"/>
        <v>75000000</v>
      </c>
      <c r="Y149" s="26" t="s">
        <v>465</v>
      </c>
      <c r="Z149" s="10" t="s">
        <v>19</v>
      </c>
      <c r="AA149" s="147">
        <v>202300000000060</v>
      </c>
      <c r="AB149" s="147" t="s">
        <v>60</v>
      </c>
      <c r="AC149" s="10" t="str">
        <f t="shared" si="8"/>
        <v>3202038</v>
      </c>
      <c r="AD149" s="10"/>
      <c r="AE149" s="147" t="s">
        <v>134</v>
      </c>
      <c r="AF149" s="3"/>
      <c r="AG149" s="3"/>
      <c r="AH149" s="3"/>
      <c r="AI149" s="3"/>
      <c r="AJ149" s="3"/>
      <c r="AK149" s="3"/>
      <c r="AL149" s="3"/>
      <c r="AM149" s="3"/>
      <c r="AN149" s="3"/>
      <c r="AO149" s="3"/>
      <c r="AP149" s="3"/>
      <c r="AQ149" s="3"/>
      <c r="AR149" s="3"/>
      <c r="AS149" s="3"/>
    </row>
    <row r="150" spans="1:45" ht="51" hidden="1" customHeight="1" x14ac:dyDescent="0.3">
      <c r="A150" s="9" t="s">
        <v>0</v>
      </c>
      <c r="B150" s="9" t="e">
        <f>VLOOKUP(#REF!,[1]Dpto!$G$2:$I$1125,2,FALSE)</f>
        <v>#REF!</v>
      </c>
      <c r="C150" s="9" t="str">
        <f>VLOOKUP(Y150,[1]Proyectos!$B$2:$D$3,3,FALSE)</f>
        <v>CONSER</v>
      </c>
      <c r="D150" s="9" t="e">
        <f>VLOOKUP(#REF!,[1]Proyectos!$D$6:$E$9,2,FALSE)</f>
        <v>#REF!</v>
      </c>
      <c r="E150" s="9" t="e">
        <f>VLOOKUP(#REF!,[1]Proyectos!$B$12:$C$22,2,FALSE)</f>
        <v>#REF!</v>
      </c>
      <c r="F150" s="9" t="e">
        <f>VLOOKUP(#REF!,[1]Indi!$B$9:$C$36,2,FALSE)</f>
        <v>#REF!</v>
      </c>
      <c r="G150" s="9" t="str">
        <f>+IFERROR(IF(D150="MISIONAL",VLOOKUP(AD150,[1]Actividades!$B$12:$C$25,2,FALSE),IF(D150="TASAS",VLOOKUP(AD150,[1]Actividades!$B$26:$C$34,2,FALSE),IF(D150="MIPG",VLOOKUP(AD150,[1]Actividades!$B$35:$C$41,2,FALSE),IF(D150="INFRA",VLOOKUP(AD150,[1]Actividades!$B$42:$C$44,2,FALSE),"")))),"")</f>
        <v/>
      </c>
      <c r="H150" s="3"/>
      <c r="I150" s="7" t="s">
        <v>615</v>
      </c>
      <c r="J150" s="10" t="s">
        <v>663</v>
      </c>
      <c r="K150" s="7" t="s">
        <v>125</v>
      </c>
      <c r="L150" s="7" t="s">
        <v>140</v>
      </c>
      <c r="M150" s="7" t="str">
        <f t="shared" si="9"/>
        <v>PNN TAMÁ</v>
      </c>
      <c r="N150" s="145" t="s">
        <v>13</v>
      </c>
      <c r="O150" s="7" t="s">
        <v>467</v>
      </c>
      <c r="P150" s="7" t="s">
        <v>7</v>
      </c>
      <c r="Q150" s="7" t="s">
        <v>6</v>
      </c>
      <c r="R150" s="146">
        <v>201910000</v>
      </c>
      <c r="S150" s="35"/>
      <c r="T150" s="8"/>
      <c r="U150" s="8"/>
      <c r="V150" s="8"/>
      <c r="W150" s="35">
        <f t="shared" si="10"/>
        <v>201910000</v>
      </c>
      <c r="X150" s="35">
        <f t="shared" si="11"/>
        <v>201910000</v>
      </c>
      <c r="Y150" s="26" t="s">
        <v>465</v>
      </c>
      <c r="Z150" s="10" t="s">
        <v>19</v>
      </c>
      <c r="AA150" s="147">
        <v>202300000000060</v>
      </c>
      <c r="AB150" s="147" t="s">
        <v>462</v>
      </c>
      <c r="AC150" s="10" t="str">
        <f t="shared" si="8"/>
        <v>3202053</v>
      </c>
      <c r="AD150" s="10"/>
      <c r="AE150" s="147" t="s">
        <v>136</v>
      </c>
      <c r="AF150" s="3"/>
      <c r="AG150" s="3"/>
      <c r="AH150" s="3"/>
      <c r="AI150" s="3"/>
      <c r="AJ150" s="3"/>
      <c r="AK150" s="3"/>
      <c r="AL150" s="3"/>
      <c r="AM150" s="3"/>
      <c r="AN150" s="3"/>
      <c r="AO150" s="3"/>
      <c r="AP150" s="3"/>
      <c r="AQ150" s="3"/>
      <c r="AR150" s="3"/>
      <c r="AS150" s="3"/>
    </row>
    <row r="151" spans="1:45" ht="51" hidden="1" customHeight="1" x14ac:dyDescent="0.3">
      <c r="A151" s="9" t="s">
        <v>0</v>
      </c>
      <c r="B151" s="9" t="e">
        <f>VLOOKUP(#REF!,[1]Dpto!$G$2:$I$1125,2,FALSE)</f>
        <v>#REF!</v>
      </c>
      <c r="C151" s="9" t="str">
        <f>VLOOKUP(Y151,[1]Proyectos!$B$2:$D$3,3,FALSE)</f>
        <v>CONSER</v>
      </c>
      <c r="D151" s="9" t="e">
        <f>VLOOKUP(#REF!,[1]Proyectos!$D$6:$E$9,2,FALSE)</f>
        <v>#REF!</v>
      </c>
      <c r="E151" s="9" t="e">
        <f>VLOOKUP(#REF!,[1]Proyectos!$B$12:$C$22,2,FALSE)</f>
        <v>#REF!</v>
      </c>
      <c r="F151" s="9" t="e">
        <f>VLOOKUP(#REF!,[1]Indi!$B$9:$C$36,2,FALSE)</f>
        <v>#REF!</v>
      </c>
      <c r="G151" s="9" t="str">
        <f>+IFERROR(IF(D151="MISIONAL",VLOOKUP(AD151,[1]Actividades!$B$12:$C$25,2,FALSE),IF(D151="TASAS",VLOOKUP(AD151,[1]Actividades!$B$26:$C$34,2,FALSE),IF(D151="MIPG",VLOOKUP(AD151,[1]Actividades!$B$35:$C$41,2,FALSE),IF(D151="INFRA",VLOOKUP(AD151,[1]Actividades!$B$42:$C$44,2,FALSE),"")))),"")</f>
        <v/>
      </c>
      <c r="H151" s="3"/>
      <c r="I151" s="7" t="s">
        <v>616</v>
      </c>
      <c r="J151" s="10" t="s">
        <v>663</v>
      </c>
      <c r="K151" s="7" t="s">
        <v>125</v>
      </c>
      <c r="L151" s="7" t="s">
        <v>140</v>
      </c>
      <c r="M151" s="7" t="str">
        <f t="shared" si="9"/>
        <v>PNN TAMÁ</v>
      </c>
      <c r="N151" s="145" t="s">
        <v>8</v>
      </c>
      <c r="O151" s="7" t="s">
        <v>467</v>
      </c>
      <c r="P151" s="7" t="s">
        <v>7</v>
      </c>
      <c r="Q151" s="7" t="s">
        <v>6</v>
      </c>
      <c r="R151" s="146">
        <v>103907700</v>
      </c>
      <c r="S151" s="35"/>
      <c r="T151" s="8"/>
      <c r="U151" s="8"/>
      <c r="V151" s="8"/>
      <c r="W151" s="35">
        <f t="shared" si="10"/>
        <v>103907700</v>
      </c>
      <c r="X151" s="35">
        <f t="shared" si="11"/>
        <v>103907700</v>
      </c>
      <c r="Y151" s="26" t="s">
        <v>465</v>
      </c>
      <c r="Z151" s="10" t="s">
        <v>19</v>
      </c>
      <c r="AA151" s="147">
        <v>202300000000060</v>
      </c>
      <c r="AB151" s="147" t="s">
        <v>462</v>
      </c>
      <c r="AC151" s="10" t="str">
        <f t="shared" si="8"/>
        <v>3202053</v>
      </c>
      <c r="AD151" s="10"/>
      <c r="AE151" s="147" t="s">
        <v>136</v>
      </c>
      <c r="AF151" s="3"/>
      <c r="AG151" s="3"/>
      <c r="AH151" s="3"/>
      <c r="AI151" s="3"/>
      <c r="AJ151" s="3"/>
      <c r="AK151" s="3"/>
      <c r="AL151" s="3"/>
      <c r="AM151" s="3"/>
      <c r="AN151" s="3"/>
      <c r="AO151" s="3"/>
      <c r="AP151" s="3"/>
      <c r="AQ151" s="3"/>
      <c r="AR151" s="3"/>
      <c r="AS151" s="3"/>
    </row>
    <row r="152" spans="1:45" ht="51" hidden="1" customHeight="1" x14ac:dyDescent="0.3">
      <c r="A152" s="9" t="s">
        <v>0</v>
      </c>
      <c r="B152" s="9" t="e">
        <f>VLOOKUP(#REF!,[1]Dpto!$G$2:$I$1125,2,FALSE)</f>
        <v>#REF!</v>
      </c>
      <c r="C152" s="9" t="str">
        <f>VLOOKUP(Y152,[1]Proyectos!$B$2:$D$3,3,FALSE)</f>
        <v>CONSER</v>
      </c>
      <c r="D152" s="9" t="e">
        <f>VLOOKUP(#REF!,[1]Proyectos!$D$6:$E$9,2,FALSE)</f>
        <v>#REF!</v>
      </c>
      <c r="E152" s="9" t="e">
        <f>VLOOKUP(#REF!,[1]Proyectos!$B$12:$C$22,2,FALSE)</f>
        <v>#REF!</v>
      </c>
      <c r="F152" s="9" t="e">
        <f>VLOOKUP(#REF!,[1]Indi!$B$9:$C$36,2,FALSE)</f>
        <v>#REF!</v>
      </c>
      <c r="G152" s="9" t="str">
        <f>+IFERROR(IF(D152="MISIONAL",VLOOKUP(AD152,[1]Actividades!$B$12:$C$25,2,FALSE),IF(D152="TASAS",VLOOKUP(AD152,[1]Actividades!$B$26:$C$34,2,FALSE),IF(D152="MIPG",VLOOKUP(AD152,[1]Actividades!$B$35:$C$41,2,FALSE),IF(D152="INFRA",VLOOKUP(AD152,[1]Actividades!$B$42:$C$44,2,FALSE),"")))),"")</f>
        <v/>
      </c>
      <c r="H152" s="3"/>
      <c r="I152" s="7" t="s">
        <v>617</v>
      </c>
      <c r="J152" s="10" t="s">
        <v>663</v>
      </c>
      <c r="K152" s="7" t="s">
        <v>125</v>
      </c>
      <c r="L152" s="7" t="s">
        <v>140</v>
      </c>
      <c r="M152" s="7" t="str">
        <f t="shared" si="9"/>
        <v>PNN TAMÁ</v>
      </c>
      <c r="N152" s="145" t="s">
        <v>13</v>
      </c>
      <c r="O152" s="7" t="s">
        <v>467</v>
      </c>
      <c r="P152" s="7" t="s">
        <v>7</v>
      </c>
      <c r="Q152" s="7" t="s">
        <v>6</v>
      </c>
      <c r="R152" s="146">
        <v>30233700</v>
      </c>
      <c r="S152" s="35"/>
      <c r="T152" s="8"/>
      <c r="U152" s="8"/>
      <c r="V152" s="8"/>
      <c r="W152" s="35">
        <f t="shared" si="10"/>
        <v>30233700</v>
      </c>
      <c r="X152" s="35">
        <f t="shared" si="11"/>
        <v>30233700</v>
      </c>
      <c r="Y152" s="26" t="s">
        <v>465</v>
      </c>
      <c r="Z152" s="10" t="s">
        <v>19</v>
      </c>
      <c r="AA152" s="147">
        <v>202300000000060</v>
      </c>
      <c r="AB152" s="147" t="s">
        <v>496</v>
      </c>
      <c r="AC152" s="10" t="str">
        <f t="shared" si="8"/>
        <v>3202056</v>
      </c>
      <c r="AD152" s="10"/>
      <c r="AE152" s="147" t="s">
        <v>129</v>
      </c>
      <c r="AF152" s="3"/>
      <c r="AG152" s="3"/>
      <c r="AH152" s="3"/>
      <c r="AI152" s="3"/>
      <c r="AJ152" s="3"/>
      <c r="AK152" s="3"/>
      <c r="AL152" s="3"/>
      <c r="AM152" s="3"/>
      <c r="AN152" s="3"/>
      <c r="AO152" s="3"/>
      <c r="AP152" s="3"/>
      <c r="AQ152" s="3"/>
      <c r="AR152" s="3"/>
      <c r="AS152" s="3"/>
    </row>
    <row r="153" spans="1:45" ht="51" hidden="1" customHeight="1" x14ac:dyDescent="0.3">
      <c r="A153" s="9" t="s">
        <v>0</v>
      </c>
      <c r="B153" s="9" t="e">
        <f>VLOOKUP(#REF!,[1]Dpto!$G$2:$I$1125,2,FALSE)</f>
        <v>#REF!</v>
      </c>
      <c r="C153" s="9" t="str">
        <f>VLOOKUP(Y153,[1]Proyectos!$B$2:$D$3,3,FALSE)</f>
        <v>CONSER</v>
      </c>
      <c r="D153" s="9" t="e">
        <f>VLOOKUP(#REF!,[1]Proyectos!$D$6:$E$9,2,FALSE)</f>
        <v>#REF!</v>
      </c>
      <c r="E153" s="9" t="e">
        <f>VLOOKUP(#REF!,[1]Proyectos!$B$12:$C$22,2,FALSE)</f>
        <v>#REF!</v>
      </c>
      <c r="F153" s="9" t="e">
        <f>VLOOKUP(#REF!,[1]Indi!$B$9:$C$36,2,FALSE)</f>
        <v>#REF!</v>
      </c>
      <c r="G153" s="9" t="str">
        <f>+IFERROR(IF(D153="MISIONAL",VLOOKUP(AD153,[1]Actividades!$B$12:$C$25,2,FALSE),IF(D153="TASAS",VLOOKUP(AD153,[1]Actividades!$B$26:$C$34,2,FALSE),IF(D153="MIPG",VLOOKUP(AD153,[1]Actividades!$B$35:$C$41,2,FALSE),IF(D153="INFRA",VLOOKUP(AD153,[1]Actividades!$B$42:$C$44,2,FALSE),"")))),"")</f>
        <v/>
      </c>
      <c r="H153" s="3"/>
      <c r="I153" s="7" t="s">
        <v>618</v>
      </c>
      <c r="J153" s="10" t="s">
        <v>663</v>
      </c>
      <c r="K153" s="7" t="s">
        <v>125</v>
      </c>
      <c r="L153" s="7" t="s">
        <v>140</v>
      </c>
      <c r="M153" s="7" t="str">
        <f t="shared" si="9"/>
        <v>PNN TAMÁ</v>
      </c>
      <c r="N153" s="145" t="s">
        <v>8</v>
      </c>
      <c r="O153" s="7" t="s">
        <v>467</v>
      </c>
      <c r="P153" s="7" t="s">
        <v>7</v>
      </c>
      <c r="Q153" s="7" t="s">
        <v>6</v>
      </c>
      <c r="R153" s="146">
        <v>20233700</v>
      </c>
      <c r="S153" s="35"/>
      <c r="T153" s="8"/>
      <c r="U153" s="8"/>
      <c r="V153" s="8"/>
      <c r="W153" s="35">
        <f t="shared" si="10"/>
        <v>20233700</v>
      </c>
      <c r="X153" s="35">
        <f t="shared" si="11"/>
        <v>20233700</v>
      </c>
      <c r="Y153" s="26" t="s">
        <v>465</v>
      </c>
      <c r="Z153" s="10" t="s">
        <v>19</v>
      </c>
      <c r="AA153" s="147">
        <v>202300000000060</v>
      </c>
      <c r="AB153" s="147" t="s">
        <v>496</v>
      </c>
      <c r="AC153" s="10" t="str">
        <f t="shared" si="8"/>
        <v>3202056</v>
      </c>
      <c r="AD153" s="10"/>
      <c r="AE153" s="147" t="s">
        <v>129</v>
      </c>
      <c r="AF153" s="3"/>
      <c r="AG153" s="3"/>
      <c r="AH153" s="3"/>
      <c r="AI153" s="3"/>
      <c r="AJ153" s="3"/>
      <c r="AK153" s="3"/>
      <c r="AL153" s="3"/>
      <c r="AM153" s="3"/>
      <c r="AN153" s="3"/>
      <c r="AO153" s="3"/>
      <c r="AP153" s="3"/>
      <c r="AQ153" s="3"/>
      <c r="AR153" s="3"/>
      <c r="AS153" s="3"/>
    </row>
    <row r="154" spans="1:45" ht="51" hidden="1" customHeight="1" x14ac:dyDescent="0.3">
      <c r="A154" s="9" t="s">
        <v>0</v>
      </c>
      <c r="B154" s="9" t="e">
        <f>VLOOKUP(#REF!,[1]Dpto!$G$2:$I$1125,2,FALSE)</f>
        <v>#REF!</v>
      </c>
      <c r="C154" s="9" t="str">
        <f>VLOOKUP(Y154,[1]Proyectos!$B$2:$D$3,3,FALSE)</f>
        <v>CONSER</v>
      </c>
      <c r="D154" s="9" t="e">
        <f>VLOOKUP(#REF!,[1]Proyectos!$D$6:$E$9,2,FALSE)</f>
        <v>#REF!</v>
      </c>
      <c r="E154" s="9" t="e">
        <f>VLOOKUP(#REF!,[1]Proyectos!$B$12:$C$22,2,FALSE)</f>
        <v>#REF!</v>
      </c>
      <c r="F154" s="9" t="e">
        <f>VLOOKUP(#REF!,[1]Indi!$B$9:$C$36,2,FALSE)</f>
        <v>#REF!</v>
      </c>
      <c r="G154" s="9" t="str">
        <f>+IFERROR(IF(D154="MISIONAL",VLOOKUP(AD154,[1]Actividades!$B$12:$C$25,2,FALSE),IF(D154="TASAS",VLOOKUP(AD154,[1]Actividades!$B$26:$C$34,2,FALSE),IF(D154="MIPG",VLOOKUP(AD154,[1]Actividades!$B$35:$C$41,2,FALSE),IF(D154="INFRA",VLOOKUP(AD154,[1]Actividades!$B$42:$C$44,2,FALSE),"")))),"")</f>
        <v/>
      </c>
      <c r="H154" s="3"/>
      <c r="I154" s="7" t="s">
        <v>619</v>
      </c>
      <c r="J154" s="10" t="s">
        <v>663</v>
      </c>
      <c r="K154" s="7" t="s">
        <v>125</v>
      </c>
      <c r="L154" s="7" t="s">
        <v>140</v>
      </c>
      <c r="M154" s="7" t="str">
        <f t="shared" si="9"/>
        <v>PNN TAMÁ</v>
      </c>
      <c r="N154" s="145" t="s">
        <v>13</v>
      </c>
      <c r="O154" s="7" t="s">
        <v>467</v>
      </c>
      <c r="P154" s="7" t="s">
        <v>7</v>
      </c>
      <c r="Q154" s="7" t="s">
        <v>6</v>
      </c>
      <c r="R154" s="146">
        <v>8000000</v>
      </c>
      <c r="S154" s="35"/>
      <c r="T154" s="8"/>
      <c r="U154" s="8"/>
      <c r="V154" s="8"/>
      <c r="W154" s="35">
        <f t="shared" si="10"/>
        <v>8000000</v>
      </c>
      <c r="X154" s="35">
        <f t="shared" si="11"/>
        <v>8000000</v>
      </c>
      <c r="Y154" s="26" t="s">
        <v>465</v>
      </c>
      <c r="Z154" s="10" t="s">
        <v>19</v>
      </c>
      <c r="AA154" s="147">
        <v>202300000000060</v>
      </c>
      <c r="AB154" s="147" t="s">
        <v>24</v>
      </c>
      <c r="AC154" s="10" t="str">
        <f t="shared" si="8"/>
        <v>3202060</v>
      </c>
      <c r="AD154" s="10"/>
      <c r="AE154" s="147" t="s">
        <v>137</v>
      </c>
      <c r="AF154" s="3"/>
      <c r="AG154" s="3"/>
      <c r="AH154" s="3"/>
      <c r="AI154" s="3"/>
      <c r="AJ154" s="3"/>
      <c r="AK154" s="3"/>
      <c r="AL154" s="3"/>
      <c r="AM154" s="3"/>
      <c r="AN154" s="3"/>
      <c r="AO154" s="3"/>
      <c r="AP154" s="3"/>
      <c r="AQ154" s="3"/>
      <c r="AR154" s="3"/>
      <c r="AS154" s="3"/>
    </row>
    <row r="155" spans="1:45" ht="51" hidden="1" customHeight="1" x14ac:dyDescent="0.3">
      <c r="A155" s="9" t="s">
        <v>0</v>
      </c>
      <c r="B155" s="9" t="e">
        <f>VLOOKUP(#REF!,[1]Dpto!$G$2:$I$1125,2,FALSE)</f>
        <v>#REF!</v>
      </c>
      <c r="C155" s="9" t="str">
        <f>VLOOKUP(Y155,[1]Proyectos!$B$2:$D$3,3,FALSE)</f>
        <v>CONSER</v>
      </c>
      <c r="D155" s="9" t="e">
        <f>VLOOKUP(#REF!,[1]Proyectos!$D$6:$E$9,2,FALSE)</f>
        <v>#REF!</v>
      </c>
      <c r="E155" s="9" t="e">
        <f>VLOOKUP(#REF!,[1]Proyectos!$B$12:$C$22,2,FALSE)</f>
        <v>#REF!</v>
      </c>
      <c r="F155" s="9" t="e">
        <f>VLOOKUP(#REF!,[1]Indi!$B$9:$C$36,2,FALSE)</f>
        <v>#REF!</v>
      </c>
      <c r="G155" s="9" t="str">
        <f>+IFERROR(IF(D155="MISIONAL",VLOOKUP(AD155,[1]Actividades!$B$12:$C$25,2,FALSE),IF(D155="TASAS",VLOOKUP(AD155,[1]Actividades!$B$26:$C$34,2,FALSE),IF(D155="MIPG",VLOOKUP(AD155,[1]Actividades!$B$35:$C$41,2,FALSE),IF(D155="INFRA",VLOOKUP(AD155,[1]Actividades!$B$42:$C$44,2,FALSE),"")))),"")</f>
        <v/>
      </c>
      <c r="H155" s="3"/>
      <c r="I155" s="7" t="s">
        <v>620</v>
      </c>
      <c r="J155" s="10" t="s">
        <v>663</v>
      </c>
      <c r="K155" s="7" t="s">
        <v>125</v>
      </c>
      <c r="L155" s="7" t="s">
        <v>138</v>
      </c>
      <c r="M155" s="7" t="str">
        <f t="shared" si="9"/>
        <v>SFF GUANENTÁ ALTO RIO FONCE</v>
      </c>
      <c r="N155" s="145" t="s">
        <v>103</v>
      </c>
      <c r="O155" s="7" t="s">
        <v>466</v>
      </c>
      <c r="P155" s="7" t="s">
        <v>7</v>
      </c>
      <c r="Q155" s="7" t="s">
        <v>6</v>
      </c>
      <c r="R155" s="146">
        <v>76282554</v>
      </c>
      <c r="S155" s="35"/>
      <c r="T155" s="8"/>
      <c r="U155" s="8"/>
      <c r="V155" s="8"/>
      <c r="W155" s="35">
        <f t="shared" si="10"/>
        <v>76282554</v>
      </c>
      <c r="X155" s="35">
        <f t="shared" si="11"/>
        <v>76282554</v>
      </c>
      <c r="Y155" s="26" t="s">
        <v>465</v>
      </c>
      <c r="Z155" s="10" t="s">
        <v>19</v>
      </c>
      <c r="AA155" s="147">
        <v>202300000000060</v>
      </c>
      <c r="AB155" s="147" t="s">
        <v>30</v>
      </c>
      <c r="AC155" s="10" t="str">
        <f t="shared" si="8"/>
        <v>3202008</v>
      </c>
      <c r="AD155" s="10"/>
      <c r="AE155" s="147" t="s">
        <v>135</v>
      </c>
      <c r="AF155" s="3"/>
      <c r="AG155" s="3"/>
      <c r="AH155" s="3"/>
      <c r="AI155" s="3"/>
      <c r="AJ155" s="3"/>
      <c r="AK155" s="3"/>
      <c r="AL155" s="3"/>
      <c r="AM155" s="3"/>
      <c r="AN155" s="3"/>
      <c r="AO155" s="3"/>
      <c r="AP155" s="3"/>
      <c r="AQ155" s="3"/>
      <c r="AR155" s="3"/>
      <c r="AS155" s="3"/>
    </row>
    <row r="156" spans="1:45" ht="51" hidden="1" customHeight="1" x14ac:dyDescent="0.3">
      <c r="A156" s="9" t="s">
        <v>0</v>
      </c>
      <c r="B156" s="9" t="e">
        <f>VLOOKUP(#REF!,[1]Dpto!$G$2:$I$1125,2,FALSE)</f>
        <v>#REF!</v>
      </c>
      <c r="C156" s="9" t="str">
        <f>VLOOKUP(Y156,[1]Proyectos!$B$2:$D$3,3,FALSE)</f>
        <v>CONSER</v>
      </c>
      <c r="D156" s="9" t="e">
        <f>VLOOKUP(#REF!,[1]Proyectos!$D$6:$E$9,2,FALSE)</f>
        <v>#REF!</v>
      </c>
      <c r="E156" s="9" t="e">
        <f>VLOOKUP(#REF!,[1]Proyectos!$B$12:$C$22,2,FALSE)</f>
        <v>#REF!</v>
      </c>
      <c r="F156" s="9" t="e">
        <f>VLOOKUP(#REF!,[1]Indi!$B$9:$C$36,2,FALSE)</f>
        <v>#REF!</v>
      </c>
      <c r="G156" s="9" t="str">
        <f>+IFERROR(IF(D156="MISIONAL",VLOOKUP(AD156,[1]Actividades!$B$12:$C$25,2,FALSE),IF(D156="TASAS",VLOOKUP(AD156,[1]Actividades!$B$26:$C$34,2,FALSE),IF(D156="MIPG",VLOOKUP(AD156,[1]Actividades!$B$35:$C$41,2,FALSE),IF(D156="INFRA",VLOOKUP(AD156,[1]Actividades!$B$42:$C$44,2,FALSE),"")))),"")</f>
        <v/>
      </c>
      <c r="H156" s="3"/>
      <c r="I156" s="7" t="s">
        <v>621</v>
      </c>
      <c r="J156" s="10" t="s">
        <v>663</v>
      </c>
      <c r="K156" s="7" t="s">
        <v>125</v>
      </c>
      <c r="L156" s="7" t="s">
        <v>138</v>
      </c>
      <c r="M156" s="7" t="str">
        <f t="shared" si="9"/>
        <v>SFF GUANENTÁ ALTO RIO FONCE</v>
      </c>
      <c r="N156" s="145" t="s">
        <v>13</v>
      </c>
      <c r="O156" s="7" t="s">
        <v>467</v>
      </c>
      <c r="P156" s="7" t="s">
        <v>7</v>
      </c>
      <c r="Q156" s="7" t="s">
        <v>6</v>
      </c>
      <c r="R156" s="146">
        <v>6000000</v>
      </c>
      <c r="S156" s="35"/>
      <c r="T156" s="8"/>
      <c r="U156" s="8"/>
      <c r="V156" s="8"/>
      <c r="W156" s="35">
        <f t="shared" si="10"/>
        <v>6000000</v>
      </c>
      <c r="X156" s="35">
        <f t="shared" si="11"/>
        <v>6000000</v>
      </c>
      <c r="Y156" s="26" t="s">
        <v>465</v>
      </c>
      <c r="Z156" s="10" t="s">
        <v>19</v>
      </c>
      <c r="AA156" s="147">
        <v>202300000000060</v>
      </c>
      <c r="AB156" s="147" t="s">
        <v>30</v>
      </c>
      <c r="AC156" s="10" t="str">
        <f t="shared" si="8"/>
        <v>3202008</v>
      </c>
      <c r="AD156" s="10"/>
      <c r="AE156" s="147" t="s">
        <v>135</v>
      </c>
      <c r="AF156" s="3"/>
      <c r="AG156" s="3"/>
      <c r="AH156" s="3"/>
      <c r="AI156" s="3"/>
      <c r="AJ156" s="3"/>
      <c r="AK156" s="3"/>
      <c r="AL156" s="3"/>
      <c r="AM156" s="3"/>
      <c r="AN156" s="3"/>
      <c r="AO156" s="3"/>
      <c r="AP156" s="3"/>
      <c r="AQ156" s="3"/>
      <c r="AR156" s="3"/>
      <c r="AS156" s="3"/>
    </row>
    <row r="157" spans="1:45" ht="51" hidden="1" customHeight="1" x14ac:dyDescent="0.3">
      <c r="A157" s="9" t="s">
        <v>0</v>
      </c>
      <c r="B157" s="9" t="e">
        <f>VLOOKUP(#REF!,[1]Dpto!$G$2:$I$1125,2,FALSE)</f>
        <v>#REF!</v>
      </c>
      <c r="C157" s="9" t="str">
        <f>VLOOKUP(Y157,[1]Proyectos!$B$2:$D$3,3,FALSE)</f>
        <v>CONSER</v>
      </c>
      <c r="D157" s="9" t="e">
        <f>VLOOKUP(#REF!,[1]Proyectos!$D$6:$E$9,2,FALSE)</f>
        <v>#REF!</v>
      </c>
      <c r="E157" s="9" t="e">
        <f>VLOOKUP(#REF!,[1]Proyectos!$B$12:$C$22,2,FALSE)</f>
        <v>#REF!</v>
      </c>
      <c r="F157" s="9" t="e">
        <f>VLOOKUP(#REF!,[1]Indi!$B$9:$C$36,2,FALSE)</f>
        <v>#REF!</v>
      </c>
      <c r="G157" s="9" t="str">
        <f>+IFERROR(IF(D157="MISIONAL",VLOOKUP(AD157,[1]Actividades!$B$12:$C$25,2,FALSE),IF(D157="TASAS",VLOOKUP(AD157,[1]Actividades!$B$26:$C$34,2,FALSE),IF(D157="MIPG",VLOOKUP(AD157,[1]Actividades!$B$35:$C$41,2,FALSE),IF(D157="INFRA",VLOOKUP(AD157,[1]Actividades!$B$42:$C$44,2,FALSE),"")))),"")</f>
        <v/>
      </c>
      <c r="H157" s="3"/>
      <c r="I157" s="7" t="s">
        <v>622</v>
      </c>
      <c r="J157" s="10" t="s">
        <v>663</v>
      </c>
      <c r="K157" s="7" t="s">
        <v>125</v>
      </c>
      <c r="L157" s="7" t="s">
        <v>138</v>
      </c>
      <c r="M157" s="7" t="str">
        <f t="shared" si="9"/>
        <v>SFF GUANENTÁ ALTO RIO FONCE</v>
      </c>
      <c r="N157" s="145" t="s">
        <v>103</v>
      </c>
      <c r="O157" s="7" t="s">
        <v>466</v>
      </c>
      <c r="P157" s="7" t="s">
        <v>7</v>
      </c>
      <c r="Q157" s="7" t="s">
        <v>6</v>
      </c>
      <c r="R157" s="146">
        <v>116759500</v>
      </c>
      <c r="S157" s="35"/>
      <c r="T157" s="8"/>
      <c r="U157" s="8"/>
      <c r="V157" s="8"/>
      <c r="W157" s="35">
        <f t="shared" si="10"/>
        <v>116759500</v>
      </c>
      <c r="X157" s="35">
        <f t="shared" si="11"/>
        <v>116759500</v>
      </c>
      <c r="Y157" s="26" t="s">
        <v>465</v>
      </c>
      <c r="Z157" s="10" t="s">
        <v>19</v>
      </c>
      <c r="AA157" s="147">
        <v>202300000000060</v>
      </c>
      <c r="AB157" s="147" t="s">
        <v>30</v>
      </c>
      <c r="AC157" s="10" t="str">
        <f t="shared" si="8"/>
        <v>3202008</v>
      </c>
      <c r="AD157" s="10"/>
      <c r="AE157" s="147" t="s">
        <v>492</v>
      </c>
      <c r="AF157" s="3"/>
      <c r="AG157" s="3"/>
      <c r="AH157" s="3"/>
      <c r="AI157" s="3"/>
      <c r="AJ157" s="3"/>
      <c r="AK157" s="3"/>
      <c r="AL157" s="3"/>
      <c r="AM157" s="3"/>
      <c r="AN157" s="3"/>
      <c r="AO157" s="3"/>
      <c r="AP157" s="3"/>
      <c r="AQ157" s="3"/>
      <c r="AR157" s="3"/>
      <c r="AS157" s="3"/>
    </row>
    <row r="158" spans="1:45" ht="51" hidden="1" customHeight="1" x14ac:dyDescent="0.3">
      <c r="A158" s="9" t="s">
        <v>0</v>
      </c>
      <c r="B158" s="9" t="e">
        <f>VLOOKUP(#REF!,[1]Dpto!$G$2:$I$1125,2,FALSE)</f>
        <v>#REF!</v>
      </c>
      <c r="C158" s="9" t="str">
        <f>VLOOKUP(Y158,[1]Proyectos!$B$2:$D$3,3,FALSE)</f>
        <v>CONSER</v>
      </c>
      <c r="D158" s="9" t="e">
        <f>VLOOKUP(#REF!,[1]Proyectos!$D$6:$E$9,2,FALSE)</f>
        <v>#REF!</v>
      </c>
      <c r="E158" s="9" t="e">
        <f>VLOOKUP(#REF!,[1]Proyectos!$B$12:$C$22,2,FALSE)</f>
        <v>#REF!</v>
      </c>
      <c r="F158" s="9" t="e">
        <f>VLOOKUP(#REF!,[1]Indi!$B$9:$C$36,2,FALSE)</f>
        <v>#REF!</v>
      </c>
      <c r="G158" s="9" t="str">
        <f>+IFERROR(IF(D158="MISIONAL",VLOOKUP(AD158,[1]Actividades!$B$12:$C$25,2,FALSE),IF(D158="TASAS",VLOOKUP(AD158,[1]Actividades!$B$26:$C$34,2,FALSE),IF(D158="MIPG",VLOOKUP(AD158,[1]Actividades!$B$35:$C$41,2,FALSE),IF(D158="INFRA",VLOOKUP(AD158,[1]Actividades!$B$42:$C$44,2,FALSE),"")))),"")</f>
        <v/>
      </c>
      <c r="H158" s="3"/>
      <c r="I158" s="7" t="s">
        <v>623</v>
      </c>
      <c r="J158" s="10" t="s">
        <v>663</v>
      </c>
      <c r="K158" s="7" t="s">
        <v>125</v>
      </c>
      <c r="L158" s="7" t="s">
        <v>138</v>
      </c>
      <c r="M158" s="7" t="str">
        <f t="shared" si="9"/>
        <v>SFF GUANENTÁ ALTO RIO FONCE</v>
      </c>
      <c r="N158" s="145" t="s">
        <v>13</v>
      </c>
      <c r="O158" s="7" t="s">
        <v>467</v>
      </c>
      <c r="P158" s="7" t="s">
        <v>7</v>
      </c>
      <c r="Q158" s="7" t="s">
        <v>6</v>
      </c>
      <c r="R158" s="146">
        <v>52000000</v>
      </c>
      <c r="S158" s="35"/>
      <c r="T158" s="8"/>
      <c r="U158" s="8"/>
      <c r="V158" s="8"/>
      <c r="W158" s="35">
        <f t="shared" si="10"/>
        <v>52000000</v>
      </c>
      <c r="X158" s="35">
        <f t="shared" si="11"/>
        <v>52000000</v>
      </c>
      <c r="Y158" s="26" t="s">
        <v>465</v>
      </c>
      <c r="Z158" s="10" t="s">
        <v>19</v>
      </c>
      <c r="AA158" s="147">
        <v>202300000000060</v>
      </c>
      <c r="AB158" s="147" t="s">
        <v>30</v>
      </c>
      <c r="AC158" s="10" t="str">
        <f t="shared" si="8"/>
        <v>3202008</v>
      </c>
      <c r="AD158" s="10"/>
      <c r="AE158" s="147" t="s">
        <v>492</v>
      </c>
      <c r="AF158" s="3"/>
      <c r="AG158" s="3"/>
      <c r="AH158" s="3"/>
      <c r="AI158" s="3"/>
      <c r="AJ158" s="3"/>
      <c r="AK158" s="3"/>
      <c r="AL158" s="3"/>
      <c r="AM158" s="3"/>
      <c r="AN158" s="3"/>
      <c r="AO158" s="3"/>
      <c r="AP158" s="3"/>
      <c r="AQ158" s="3"/>
      <c r="AR158" s="3"/>
      <c r="AS158" s="3"/>
    </row>
    <row r="159" spans="1:45" ht="51" hidden="1" customHeight="1" x14ac:dyDescent="0.3">
      <c r="A159" s="9" t="s">
        <v>0</v>
      </c>
      <c r="B159" s="9" t="e">
        <f>VLOOKUP(#REF!,[1]Dpto!$G$2:$I$1125,2,FALSE)</f>
        <v>#REF!</v>
      </c>
      <c r="C159" s="9" t="str">
        <f>VLOOKUP(Y159,[1]Proyectos!$B$2:$D$3,3,FALSE)</f>
        <v>CONSER</v>
      </c>
      <c r="D159" s="9" t="e">
        <f>VLOOKUP(#REF!,[1]Proyectos!$D$6:$E$9,2,FALSE)</f>
        <v>#REF!</v>
      </c>
      <c r="E159" s="9" t="e">
        <f>VLOOKUP(#REF!,[1]Proyectos!$B$12:$C$22,2,FALSE)</f>
        <v>#REF!</v>
      </c>
      <c r="F159" s="9" t="e">
        <f>VLOOKUP(#REF!,[1]Indi!$B$9:$C$36,2,FALSE)</f>
        <v>#REF!</v>
      </c>
      <c r="G159" s="9" t="str">
        <f>+IFERROR(IF(D159="MISIONAL",VLOOKUP(AD159,[1]Actividades!$B$12:$C$25,2,FALSE),IF(D159="TASAS",VLOOKUP(AD159,[1]Actividades!$B$26:$C$34,2,FALSE),IF(D159="MIPG",VLOOKUP(AD159,[1]Actividades!$B$35:$C$41,2,FALSE),IF(D159="INFRA",VLOOKUP(AD159,[1]Actividades!$B$42:$C$44,2,FALSE),"")))),"")</f>
        <v/>
      </c>
      <c r="H159" s="3"/>
      <c r="I159" s="7" t="s">
        <v>624</v>
      </c>
      <c r="J159" s="10" t="s">
        <v>663</v>
      </c>
      <c r="K159" s="7" t="s">
        <v>125</v>
      </c>
      <c r="L159" s="7" t="s">
        <v>138</v>
      </c>
      <c r="M159" s="7" t="str">
        <f t="shared" si="9"/>
        <v>SFF GUANENTÁ ALTO RIO FONCE</v>
      </c>
      <c r="N159" s="145" t="s">
        <v>103</v>
      </c>
      <c r="O159" s="7" t="s">
        <v>466</v>
      </c>
      <c r="P159" s="7" t="s">
        <v>7</v>
      </c>
      <c r="Q159" s="7" t="s">
        <v>6</v>
      </c>
      <c r="R159" s="146">
        <v>41624000</v>
      </c>
      <c r="S159" s="35"/>
      <c r="T159" s="8"/>
      <c r="U159" s="8"/>
      <c r="V159" s="8"/>
      <c r="W159" s="35">
        <f t="shared" si="10"/>
        <v>41624000</v>
      </c>
      <c r="X159" s="35">
        <f t="shared" si="11"/>
        <v>41624000</v>
      </c>
      <c r="Y159" s="26" t="s">
        <v>465</v>
      </c>
      <c r="Z159" s="10" t="s">
        <v>19</v>
      </c>
      <c r="AA159" s="147">
        <v>202300000000060</v>
      </c>
      <c r="AB159" s="147" t="s">
        <v>493</v>
      </c>
      <c r="AC159" s="10" t="str">
        <f t="shared" si="8"/>
        <v>3202032</v>
      </c>
      <c r="AD159" s="10"/>
      <c r="AE159" s="147" t="s">
        <v>128</v>
      </c>
      <c r="AF159" s="3"/>
      <c r="AG159" s="3"/>
      <c r="AH159" s="3"/>
      <c r="AI159" s="3"/>
      <c r="AJ159" s="3"/>
      <c r="AK159" s="3"/>
      <c r="AL159" s="3"/>
      <c r="AM159" s="3"/>
      <c r="AN159" s="3"/>
      <c r="AO159" s="3"/>
      <c r="AP159" s="3"/>
      <c r="AQ159" s="3"/>
      <c r="AR159" s="3"/>
      <c r="AS159" s="3"/>
    </row>
    <row r="160" spans="1:45" ht="51" hidden="1" customHeight="1" x14ac:dyDescent="0.3">
      <c r="A160" s="9" t="s">
        <v>0</v>
      </c>
      <c r="B160" s="9" t="e">
        <f>VLOOKUP(#REF!,[1]Dpto!$G$2:$I$1125,2,FALSE)</f>
        <v>#REF!</v>
      </c>
      <c r="C160" s="9" t="str">
        <f>VLOOKUP(Y160,[1]Proyectos!$B$2:$D$3,3,FALSE)</f>
        <v>CONSER</v>
      </c>
      <c r="D160" s="9" t="e">
        <f>VLOOKUP(#REF!,[1]Proyectos!$D$6:$E$9,2,FALSE)</f>
        <v>#REF!</v>
      </c>
      <c r="E160" s="9" t="e">
        <f>VLOOKUP(#REF!,[1]Proyectos!$B$12:$C$22,2,FALSE)</f>
        <v>#REF!</v>
      </c>
      <c r="F160" s="9" t="e">
        <f>VLOOKUP(#REF!,[1]Indi!$B$9:$C$36,2,FALSE)</f>
        <v>#REF!</v>
      </c>
      <c r="G160" s="9" t="str">
        <f>+IFERROR(IF(D160="MISIONAL",VLOOKUP(AD160,[1]Actividades!$B$12:$C$25,2,FALSE),IF(D160="TASAS",VLOOKUP(AD160,[1]Actividades!$B$26:$C$34,2,FALSE),IF(D160="MIPG",VLOOKUP(AD160,[1]Actividades!$B$35:$C$41,2,FALSE),IF(D160="INFRA",VLOOKUP(AD160,[1]Actividades!$B$42:$C$44,2,FALSE),"")))),"")</f>
        <v/>
      </c>
      <c r="H160" s="3"/>
      <c r="I160" s="7" t="s">
        <v>625</v>
      </c>
      <c r="J160" s="10" t="s">
        <v>663</v>
      </c>
      <c r="K160" s="7" t="s">
        <v>125</v>
      </c>
      <c r="L160" s="7" t="s">
        <v>138</v>
      </c>
      <c r="M160" s="7" t="str">
        <f t="shared" si="9"/>
        <v>SFF GUANENTÁ ALTO RIO FONCE</v>
      </c>
      <c r="N160" s="145" t="s">
        <v>13</v>
      </c>
      <c r="O160" s="7" t="s">
        <v>467</v>
      </c>
      <c r="P160" s="7" t="s">
        <v>7</v>
      </c>
      <c r="Q160" s="7" t="s">
        <v>6</v>
      </c>
      <c r="R160" s="146">
        <v>92000000</v>
      </c>
      <c r="S160" s="35"/>
      <c r="T160" s="8"/>
      <c r="U160" s="8"/>
      <c r="V160" s="8"/>
      <c r="W160" s="35">
        <f t="shared" si="10"/>
        <v>92000000</v>
      </c>
      <c r="X160" s="35">
        <f t="shared" si="11"/>
        <v>92000000</v>
      </c>
      <c r="Y160" s="26" t="s">
        <v>465</v>
      </c>
      <c r="Z160" s="10" t="s">
        <v>19</v>
      </c>
      <c r="AA160" s="147">
        <v>202300000000060</v>
      </c>
      <c r="AB160" s="147" t="s">
        <v>493</v>
      </c>
      <c r="AC160" s="10" t="str">
        <f t="shared" si="8"/>
        <v>3202032</v>
      </c>
      <c r="AD160" s="10"/>
      <c r="AE160" s="147" t="s">
        <v>128</v>
      </c>
      <c r="AF160" s="3"/>
      <c r="AG160" s="3"/>
      <c r="AH160" s="3"/>
      <c r="AI160" s="3"/>
      <c r="AJ160" s="3"/>
      <c r="AK160" s="3"/>
      <c r="AL160" s="3"/>
      <c r="AM160" s="3"/>
      <c r="AN160" s="3"/>
      <c r="AO160" s="3"/>
      <c r="AP160" s="3"/>
      <c r="AQ160" s="3"/>
      <c r="AR160" s="3"/>
      <c r="AS160" s="3"/>
    </row>
    <row r="161" spans="1:45" ht="51" hidden="1" customHeight="1" x14ac:dyDescent="0.3">
      <c r="A161" s="9" t="s">
        <v>0</v>
      </c>
      <c r="B161" s="9" t="e">
        <f>VLOOKUP(#REF!,[1]Dpto!$G$2:$I$1125,2,FALSE)</f>
        <v>#REF!</v>
      </c>
      <c r="C161" s="9" t="str">
        <f>VLOOKUP(Y161,[1]Proyectos!$B$2:$D$3,3,FALSE)</f>
        <v>CONSER</v>
      </c>
      <c r="D161" s="9" t="e">
        <f>VLOOKUP(#REF!,[1]Proyectos!$D$6:$E$9,2,FALSE)</f>
        <v>#REF!</v>
      </c>
      <c r="E161" s="9" t="e">
        <f>VLOOKUP(#REF!,[1]Proyectos!$B$12:$C$22,2,FALSE)</f>
        <v>#REF!</v>
      </c>
      <c r="F161" s="9" t="e">
        <f>VLOOKUP(#REF!,[1]Indi!$B$9:$C$36,2,FALSE)</f>
        <v>#REF!</v>
      </c>
      <c r="G161" s="9" t="str">
        <f>+IFERROR(IF(D161="MISIONAL",VLOOKUP(AD161,[1]Actividades!$B$12:$C$25,2,FALSE),IF(D161="TASAS",VLOOKUP(AD161,[1]Actividades!$B$26:$C$34,2,FALSE),IF(D161="MIPG",VLOOKUP(AD161,[1]Actividades!$B$35:$C$41,2,FALSE),IF(D161="INFRA",VLOOKUP(AD161,[1]Actividades!$B$42:$C$44,2,FALSE),"")))),"")</f>
        <v/>
      </c>
      <c r="H161" s="3"/>
      <c r="I161" s="7" t="s">
        <v>626</v>
      </c>
      <c r="J161" s="10" t="s">
        <v>663</v>
      </c>
      <c r="K161" s="7" t="s">
        <v>125</v>
      </c>
      <c r="L161" s="7" t="s">
        <v>138</v>
      </c>
      <c r="M161" s="7" t="str">
        <f t="shared" si="9"/>
        <v>SFF GUANENTÁ ALTO RIO FONCE</v>
      </c>
      <c r="N161" s="145" t="s">
        <v>8</v>
      </c>
      <c r="O161" s="7" t="s">
        <v>467</v>
      </c>
      <c r="P161" s="7" t="s">
        <v>7</v>
      </c>
      <c r="Q161" s="7" t="s">
        <v>6</v>
      </c>
      <c r="R161" s="146">
        <v>16000000</v>
      </c>
      <c r="S161" s="35"/>
      <c r="T161" s="8"/>
      <c r="U161" s="8"/>
      <c r="V161" s="8"/>
      <c r="W161" s="35">
        <f t="shared" si="10"/>
        <v>16000000</v>
      </c>
      <c r="X161" s="35">
        <f t="shared" si="11"/>
        <v>16000000</v>
      </c>
      <c r="Y161" s="26" t="s">
        <v>465</v>
      </c>
      <c r="Z161" s="10" t="s">
        <v>19</v>
      </c>
      <c r="AA161" s="147">
        <v>202300000000060</v>
      </c>
      <c r="AB161" s="147" t="s">
        <v>493</v>
      </c>
      <c r="AC161" s="10" t="str">
        <f t="shared" si="8"/>
        <v>3202032</v>
      </c>
      <c r="AD161" s="10"/>
      <c r="AE161" s="147" t="s">
        <v>128</v>
      </c>
      <c r="AF161" s="3"/>
      <c r="AG161" s="3"/>
      <c r="AH161" s="3"/>
      <c r="AI161" s="3"/>
      <c r="AJ161" s="3"/>
      <c r="AK161" s="3"/>
      <c r="AL161" s="3"/>
      <c r="AM161" s="3"/>
      <c r="AN161" s="3"/>
      <c r="AO161" s="3"/>
      <c r="AP161" s="3"/>
      <c r="AQ161" s="3"/>
      <c r="AR161" s="3"/>
      <c r="AS161" s="3"/>
    </row>
    <row r="162" spans="1:45" ht="51" hidden="1" customHeight="1" x14ac:dyDescent="0.3">
      <c r="A162" s="9" t="s">
        <v>0</v>
      </c>
      <c r="B162" s="9" t="e">
        <f>VLOOKUP(#REF!,[1]Dpto!$G$2:$I$1125,2,FALSE)</f>
        <v>#REF!</v>
      </c>
      <c r="C162" s="9" t="str">
        <f>VLOOKUP(Y162,[1]Proyectos!$B$2:$D$3,3,FALSE)</f>
        <v>CONSER</v>
      </c>
      <c r="D162" s="9" t="e">
        <f>VLOOKUP(#REF!,[1]Proyectos!$D$6:$E$9,2,FALSE)</f>
        <v>#REF!</v>
      </c>
      <c r="E162" s="9" t="e">
        <f>VLOOKUP(#REF!,[1]Proyectos!$B$12:$C$22,2,FALSE)</f>
        <v>#REF!</v>
      </c>
      <c r="F162" s="9" t="e">
        <f>VLOOKUP(#REF!,[1]Indi!$B$9:$C$36,2,FALSE)</f>
        <v>#REF!</v>
      </c>
      <c r="G162" s="9" t="str">
        <f>+IFERROR(IF(D162="MISIONAL",VLOOKUP(AD162,[1]Actividades!$B$12:$C$25,2,FALSE),IF(D162="TASAS",VLOOKUP(AD162,[1]Actividades!$B$26:$C$34,2,FALSE),IF(D162="MIPG",VLOOKUP(AD162,[1]Actividades!$B$35:$C$41,2,FALSE),IF(D162="INFRA",VLOOKUP(AD162,[1]Actividades!$B$42:$C$44,2,FALSE),"")))),"")</f>
        <v/>
      </c>
      <c r="H162" s="3"/>
      <c r="I162" s="7" t="s">
        <v>627</v>
      </c>
      <c r="J162" s="10" t="s">
        <v>663</v>
      </c>
      <c r="K162" s="7" t="s">
        <v>125</v>
      </c>
      <c r="L162" s="7" t="s">
        <v>138</v>
      </c>
      <c r="M162" s="7" t="str">
        <f t="shared" si="9"/>
        <v>SFF GUANENTÁ ALTO RIO FONCE</v>
      </c>
      <c r="N162" s="145" t="s">
        <v>103</v>
      </c>
      <c r="O162" s="7" t="s">
        <v>466</v>
      </c>
      <c r="P162" s="7" t="s">
        <v>7</v>
      </c>
      <c r="Q162" s="7" t="s">
        <v>6</v>
      </c>
      <c r="R162" s="146">
        <v>234048000</v>
      </c>
      <c r="S162" s="35"/>
      <c r="T162" s="8"/>
      <c r="U162" s="8"/>
      <c r="V162" s="8"/>
      <c r="W162" s="35">
        <f t="shared" si="10"/>
        <v>234048000</v>
      </c>
      <c r="X162" s="35">
        <f t="shared" si="11"/>
        <v>234048000</v>
      </c>
      <c r="Y162" s="26" t="s">
        <v>465</v>
      </c>
      <c r="Z162" s="10" t="s">
        <v>19</v>
      </c>
      <c r="AA162" s="147">
        <v>202300000000060</v>
      </c>
      <c r="AB162" s="147" t="s">
        <v>60</v>
      </c>
      <c r="AC162" s="10" t="str">
        <f t="shared" si="8"/>
        <v>3202038</v>
      </c>
      <c r="AD162" s="10"/>
      <c r="AE162" s="147" t="s">
        <v>134</v>
      </c>
      <c r="AF162" s="3"/>
      <c r="AG162" s="3"/>
      <c r="AH162" s="3"/>
      <c r="AI162" s="3"/>
      <c r="AJ162" s="3"/>
      <c r="AK162" s="3"/>
      <c r="AL162" s="3"/>
      <c r="AM162" s="3"/>
      <c r="AN162" s="3"/>
      <c r="AO162" s="3"/>
      <c r="AP162" s="3"/>
      <c r="AQ162" s="3"/>
      <c r="AR162" s="3"/>
      <c r="AS162" s="3"/>
    </row>
    <row r="163" spans="1:45" ht="51" hidden="1" customHeight="1" x14ac:dyDescent="0.3">
      <c r="A163" s="9" t="s">
        <v>0</v>
      </c>
      <c r="B163" s="9" t="e">
        <f>VLOOKUP(#REF!,[1]Dpto!$G$2:$I$1125,2,FALSE)</f>
        <v>#REF!</v>
      </c>
      <c r="C163" s="9" t="str">
        <f>VLOOKUP(Y163,[1]Proyectos!$B$2:$D$3,3,FALSE)</f>
        <v>CONSER</v>
      </c>
      <c r="D163" s="9" t="e">
        <f>VLOOKUP(#REF!,[1]Proyectos!$D$6:$E$9,2,FALSE)</f>
        <v>#REF!</v>
      </c>
      <c r="E163" s="9" t="e">
        <f>VLOOKUP(#REF!,[1]Proyectos!$B$12:$C$22,2,FALSE)</f>
        <v>#REF!</v>
      </c>
      <c r="F163" s="9" t="e">
        <f>VLOOKUP(#REF!,[1]Indi!$B$9:$C$36,2,FALSE)</f>
        <v>#REF!</v>
      </c>
      <c r="G163" s="9" t="str">
        <f>+IFERROR(IF(D163="MISIONAL",VLOOKUP(AD163,[1]Actividades!$B$12:$C$25,2,FALSE),IF(D163="TASAS",VLOOKUP(AD163,[1]Actividades!$B$26:$C$34,2,FALSE),IF(D163="MIPG",VLOOKUP(AD163,[1]Actividades!$B$35:$C$41,2,FALSE),IF(D163="INFRA",VLOOKUP(AD163,[1]Actividades!$B$42:$C$44,2,FALSE),"")))),"")</f>
        <v/>
      </c>
      <c r="H163" s="3"/>
      <c r="I163" s="7" t="s">
        <v>628</v>
      </c>
      <c r="J163" s="10" t="s">
        <v>663</v>
      </c>
      <c r="K163" s="7" t="s">
        <v>125</v>
      </c>
      <c r="L163" s="7" t="s">
        <v>138</v>
      </c>
      <c r="M163" s="7" t="str">
        <f t="shared" si="9"/>
        <v>SFF GUANENTÁ ALTO RIO FONCE</v>
      </c>
      <c r="N163" s="145" t="s">
        <v>13</v>
      </c>
      <c r="O163" s="7" t="s">
        <v>467</v>
      </c>
      <c r="P163" s="7" t="s">
        <v>7</v>
      </c>
      <c r="Q163" s="7" t="s">
        <v>6</v>
      </c>
      <c r="R163" s="146">
        <v>39000000</v>
      </c>
      <c r="S163" s="35"/>
      <c r="T163" s="8"/>
      <c r="U163" s="8"/>
      <c r="V163" s="8"/>
      <c r="W163" s="35">
        <f t="shared" si="10"/>
        <v>39000000</v>
      </c>
      <c r="X163" s="35">
        <f t="shared" si="11"/>
        <v>39000000</v>
      </c>
      <c r="Y163" s="26" t="s">
        <v>465</v>
      </c>
      <c r="Z163" s="10" t="s">
        <v>19</v>
      </c>
      <c r="AA163" s="147">
        <v>202300000000060</v>
      </c>
      <c r="AB163" s="182" t="s">
        <v>60</v>
      </c>
      <c r="AC163" s="10" t="str">
        <f t="shared" si="8"/>
        <v>3202038</v>
      </c>
      <c r="AD163" s="10"/>
      <c r="AE163" s="147" t="s">
        <v>134</v>
      </c>
      <c r="AF163" s="3"/>
      <c r="AG163" s="3"/>
      <c r="AH163" s="3"/>
      <c r="AI163" s="3"/>
      <c r="AJ163" s="3"/>
      <c r="AK163" s="3"/>
      <c r="AL163" s="3"/>
      <c r="AM163" s="3"/>
      <c r="AN163" s="3"/>
      <c r="AO163" s="3"/>
      <c r="AP163" s="3"/>
      <c r="AQ163" s="3"/>
      <c r="AR163" s="3"/>
      <c r="AS163" s="3"/>
    </row>
    <row r="164" spans="1:45" ht="51" hidden="1" customHeight="1" x14ac:dyDescent="0.3">
      <c r="A164" s="9" t="s">
        <v>0</v>
      </c>
      <c r="B164" s="9" t="e">
        <f>VLOOKUP(#REF!,[1]Dpto!$G$2:$I$1125,2,FALSE)</f>
        <v>#REF!</v>
      </c>
      <c r="C164" s="9" t="str">
        <f>VLOOKUP(Y164,[1]Proyectos!$B$2:$D$3,3,FALSE)</f>
        <v>CONSER</v>
      </c>
      <c r="D164" s="9" t="e">
        <f>VLOOKUP(#REF!,[1]Proyectos!$D$6:$E$9,2,FALSE)</f>
        <v>#REF!</v>
      </c>
      <c r="E164" s="9" t="e">
        <f>VLOOKUP(#REF!,[1]Proyectos!$B$12:$C$22,2,FALSE)</f>
        <v>#REF!</v>
      </c>
      <c r="F164" s="9" t="e">
        <f>VLOOKUP(#REF!,[1]Indi!$B$9:$C$36,2,FALSE)</f>
        <v>#REF!</v>
      </c>
      <c r="G164" s="9" t="str">
        <f>+IFERROR(IF(D164="MISIONAL",VLOOKUP(AD164,[1]Actividades!$B$12:$C$25,2,FALSE),IF(D164="TASAS",VLOOKUP(AD164,[1]Actividades!$B$26:$C$34,2,FALSE),IF(D164="MIPG",VLOOKUP(AD164,[1]Actividades!$B$35:$C$41,2,FALSE),IF(D164="INFRA",VLOOKUP(AD164,[1]Actividades!$B$42:$C$44,2,FALSE),"")))),"")</f>
        <v/>
      </c>
      <c r="H164" s="3"/>
      <c r="I164" s="7" t="s">
        <v>629</v>
      </c>
      <c r="J164" s="10" t="s">
        <v>663</v>
      </c>
      <c r="K164" s="7" t="s">
        <v>125</v>
      </c>
      <c r="L164" s="7" t="s">
        <v>138</v>
      </c>
      <c r="M164" s="7" t="str">
        <f t="shared" si="9"/>
        <v>SFF GUANENTÁ ALTO RIO FONCE</v>
      </c>
      <c r="N164" s="145" t="s">
        <v>13</v>
      </c>
      <c r="O164" s="7" t="s">
        <v>467</v>
      </c>
      <c r="P164" s="7" t="s">
        <v>7</v>
      </c>
      <c r="Q164" s="10" t="s">
        <v>6</v>
      </c>
      <c r="R164" s="146">
        <v>73000000</v>
      </c>
      <c r="S164" s="35"/>
      <c r="T164" s="8"/>
      <c r="U164" s="8"/>
      <c r="V164" s="8"/>
      <c r="W164" s="35">
        <f t="shared" si="10"/>
        <v>73000000</v>
      </c>
      <c r="X164" s="35">
        <f t="shared" si="11"/>
        <v>73000000</v>
      </c>
      <c r="Y164" s="26" t="s">
        <v>465</v>
      </c>
      <c r="Z164" s="10" t="s">
        <v>19</v>
      </c>
      <c r="AA164" s="147">
        <v>202300000000060</v>
      </c>
      <c r="AB164" s="147" t="s">
        <v>462</v>
      </c>
      <c r="AC164" s="10" t="str">
        <f t="shared" si="8"/>
        <v>3202053</v>
      </c>
      <c r="AD164" s="10"/>
      <c r="AE164" s="10" t="s">
        <v>136</v>
      </c>
      <c r="AF164" s="3"/>
      <c r="AG164" s="3"/>
      <c r="AH164" s="3"/>
      <c r="AI164" s="3"/>
      <c r="AJ164" s="3"/>
      <c r="AK164" s="3"/>
      <c r="AL164" s="3"/>
      <c r="AM164" s="3"/>
      <c r="AN164" s="3"/>
      <c r="AO164" s="3"/>
      <c r="AP164" s="3"/>
      <c r="AQ164" s="3"/>
      <c r="AR164" s="3"/>
      <c r="AS164" s="3"/>
    </row>
    <row r="165" spans="1:45" ht="51" hidden="1" customHeight="1" x14ac:dyDescent="0.3">
      <c r="A165" s="9" t="s">
        <v>0</v>
      </c>
      <c r="B165" s="9" t="e">
        <f>VLOOKUP(#REF!,[1]Dpto!$G$2:$I$1125,2,FALSE)</f>
        <v>#REF!</v>
      </c>
      <c r="C165" s="9" t="str">
        <f>VLOOKUP(Y165,[1]Proyectos!$B$2:$D$3,3,FALSE)</f>
        <v>CONSER</v>
      </c>
      <c r="D165" s="9" t="e">
        <f>VLOOKUP(#REF!,[1]Proyectos!$D$6:$E$9,2,FALSE)</f>
        <v>#REF!</v>
      </c>
      <c r="E165" s="9" t="e">
        <f>VLOOKUP(#REF!,[1]Proyectos!$B$12:$C$22,2,FALSE)</f>
        <v>#REF!</v>
      </c>
      <c r="F165" s="9" t="e">
        <f>VLOOKUP(#REF!,[1]Indi!$B$9:$C$36,2,FALSE)</f>
        <v>#REF!</v>
      </c>
      <c r="G165" s="9" t="str">
        <f>+IFERROR(IF(D165="MISIONAL",VLOOKUP(AD165,[1]Actividades!$B$12:$C$25,2,FALSE),IF(D165="TASAS",VLOOKUP(AD165,[1]Actividades!$B$26:$C$34,2,FALSE),IF(D165="MIPG",VLOOKUP(AD165,[1]Actividades!$B$35:$C$41,2,FALSE),IF(D165="INFRA",VLOOKUP(AD165,[1]Actividades!$B$42:$C$44,2,FALSE),"")))),"")</f>
        <v/>
      </c>
      <c r="H165" s="3"/>
      <c r="I165" s="7" t="s">
        <v>630</v>
      </c>
      <c r="J165" s="10" t="s">
        <v>663</v>
      </c>
      <c r="K165" s="7" t="s">
        <v>125</v>
      </c>
      <c r="L165" s="7" t="s">
        <v>138</v>
      </c>
      <c r="M165" s="7" t="str">
        <f t="shared" si="9"/>
        <v>SFF GUANENTÁ ALTO RIO FONCE</v>
      </c>
      <c r="N165" s="7" t="s">
        <v>8</v>
      </c>
      <c r="O165" s="7" t="s">
        <v>467</v>
      </c>
      <c r="P165" s="7" t="s">
        <v>7</v>
      </c>
      <c r="Q165" s="10" t="s">
        <v>6</v>
      </c>
      <c r="R165" s="146">
        <v>72048000</v>
      </c>
      <c r="S165" s="35"/>
      <c r="T165" s="8"/>
      <c r="U165" s="8"/>
      <c r="V165" s="8"/>
      <c r="W165" s="35">
        <f t="shared" si="10"/>
        <v>72048000</v>
      </c>
      <c r="X165" s="35">
        <f t="shared" si="11"/>
        <v>72048000</v>
      </c>
      <c r="Y165" s="26" t="s">
        <v>465</v>
      </c>
      <c r="Z165" s="10" t="s">
        <v>19</v>
      </c>
      <c r="AA165" s="147">
        <v>202300000000060</v>
      </c>
      <c r="AB165" s="147" t="s">
        <v>462</v>
      </c>
      <c r="AC165" s="10" t="str">
        <f t="shared" si="8"/>
        <v>3202053</v>
      </c>
      <c r="AD165" s="10"/>
      <c r="AE165" s="10" t="s">
        <v>136</v>
      </c>
      <c r="AF165" s="3"/>
      <c r="AG165" s="3"/>
      <c r="AH165" s="3"/>
      <c r="AI165" s="3"/>
      <c r="AJ165" s="3"/>
      <c r="AK165" s="3"/>
      <c r="AL165" s="3"/>
      <c r="AM165" s="3"/>
      <c r="AN165" s="3"/>
      <c r="AO165" s="3"/>
      <c r="AP165" s="3"/>
      <c r="AQ165" s="3"/>
      <c r="AR165" s="3"/>
      <c r="AS165" s="3"/>
    </row>
    <row r="166" spans="1:45" ht="51" hidden="1" customHeight="1" x14ac:dyDescent="0.3">
      <c r="A166" s="9" t="s">
        <v>0</v>
      </c>
      <c r="B166" s="9" t="e">
        <f>VLOOKUP(#REF!,[1]Dpto!$G$2:$I$1125,2,FALSE)</f>
        <v>#REF!</v>
      </c>
      <c r="C166" s="9" t="str">
        <f>VLOOKUP(Y166,[1]Proyectos!$B$2:$D$3,3,FALSE)</f>
        <v>CONSER</v>
      </c>
      <c r="D166" s="9" t="e">
        <f>VLOOKUP(#REF!,[1]Proyectos!$D$6:$E$9,2,FALSE)</f>
        <v>#REF!</v>
      </c>
      <c r="E166" s="9" t="e">
        <f>VLOOKUP(#REF!,[1]Proyectos!$B$12:$C$22,2,FALSE)</f>
        <v>#REF!</v>
      </c>
      <c r="F166" s="9" t="e">
        <f>VLOOKUP(#REF!,[1]Indi!$B$9:$C$36,2,FALSE)</f>
        <v>#REF!</v>
      </c>
      <c r="G166" s="9" t="str">
        <f>+IFERROR(IF(D166="MISIONAL",VLOOKUP(AD166,[1]Actividades!$B$12:$C$25,2,FALSE),IF(D166="TASAS",VLOOKUP(AD166,[1]Actividades!$B$26:$C$34,2,FALSE),IF(D166="MIPG",VLOOKUP(AD166,[1]Actividades!$B$35:$C$41,2,FALSE),IF(D166="INFRA",VLOOKUP(AD166,[1]Actividades!$B$42:$C$44,2,FALSE),"")))),"")</f>
        <v/>
      </c>
      <c r="H166" s="3"/>
      <c r="I166" s="7" t="s">
        <v>631</v>
      </c>
      <c r="J166" s="10" t="s">
        <v>663</v>
      </c>
      <c r="K166" s="7" t="s">
        <v>125</v>
      </c>
      <c r="L166" s="7" t="s">
        <v>138</v>
      </c>
      <c r="M166" s="7" t="str">
        <f t="shared" si="9"/>
        <v>SFF GUANENTÁ ALTO RIO FONCE</v>
      </c>
      <c r="N166" s="7" t="s">
        <v>13</v>
      </c>
      <c r="O166" s="7" t="s">
        <v>467</v>
      </c>
      <c r="P166" s="7" t="s">
        <v>7</v>
      </c>
      <c r="Q166" s="10" t="s">
        <v>6</v>
      </c>
      <c r="R166" s="146">
        <v>10000000</v>
      </c>
      <c r="S166" s="35"/>
      <c r="T166" s="8"/>
      <c r="U166" s="8"/>
      <c r="V166" s="8"/>
      <c r="W166" s="35">
        <f t="shared" si="10"/>
        <v>10000000</v>
      </c>
      <c r="X166" s="35">
        <f t="shared" si="11"/>
        <v>10000000</v>
      </c>
      <c r="Y166" s="26" t="s">
        <v>465</v>
      </c>
      <c r="Z166" s="10" t="s">
        <v>19</v>
      </c>
      <c r="AA166" s="147">
        <v>202300000000060</v>
      </c>
      <c r="AB166" s="147" t="s">
        <v>462</v>
      </c>
      <c r="AC166" s="10" t="str">
        <f t="shared" si="8"/>
        <v>3202053</v>
      </c>
      <c r="AD166" s="10"/>
      <c r="AE166" s="10" t="s">
        <v>133</v>
      </c>
      <c r="AF166" s="3"/>
      <c r="AG166" s="3"/>
      <c r="AH166" s="3"/>
      <c r="AI166" s="3"/>
      <c r="AJ166" s="3"/>
      <c r="AK166" s="3"/>
      <c r="AL166" s="3"/>
      <c r="AM166" s="3"/>
      <c r="AN166" s="3"/>
      <c r="AO166" s="3"/>
      <c r="AP166" s="3"/>
      <c r="AQ166" s="3"/>
      <c r="AR166" s="3"/>
      <c r="AS166" s="3"/>
    </row>
    <row r="167" spans="1:45" ht="51" hidden="1" customHeight="1" x14ac:dyDescent="0.3">
      <c r="A167" s="9" t="s">
        <v>0</v>
      </c>
      <c r="B167" s="9" t="e">
        <f>VLOOKUP(#REF!,[1]Dpto!$G$2:$I$1125,2,FALSE)</f>
        <v>#REF!</v>
      </c>
      <c r="C167" s="9" t="str">
        <f>VLOOKUP(Y167,[1]Proyectos!$B$2:$D$3,3,FALSE)</f>
        <v>CONSER</v>
      </c>
      <c r="D167" s="9" t="e">
        <f>VLOOKUP(#REF!,[1]Proyectos!$D$6:$E$9,2,FALSE)</f>
        <v>#REF!</v>
      </c>
      <c r="E167" s="9" t="e">
        <f>VLOOKUP(#REF!,[1]Proyectos!$B$12:$C$22,2,FALSE)</f>
        <v>#REF!</v>
      </c>
      <c r="F167" s="9" t="e">
        <f>VLOOKUP(#REF!,[1]Indi!$B$9:$C$36,2,FALSE)</f>
        <v>#REF!</v>
      </c>
      <c r="G167" s="9" t="str">
        <f>+IFERROR(IF(D167="MISIONAL",VLOOKUP(AD167,[1]Actividades!$B$12:$C$25,2,FALSE),IF(D167="TASAS",VLOOKUP(AD167,[1]Actividades!$B$26:$C$34,2,FALSE),IF(D167="MIPG",VLOOKUP(AD167,[1]Actividades!$B$35:$C$41,2,FALSE),IF(D167="INFRA",VLOOKUP(AD167,[1]Actividades!$B$42:$C$44,2,FALSE),"")))),"")</f>
        <v/>
      </c>
      <c r="H167" s="3"/>
      <c r="I167" s="7" t="s">
        <v>632</v>
      </c>
      <c r="J167" s="10" t="s">
        <v>663</v>
      </c>
      <c r="K167" s="7" t="s">
        <v>125</v>
      </c>
      <c r="L167" s="7" t="s">
        <v>138</v>
      </c>
      <c r="M167" s="7" t="str">
        <f t="shared" si="9"/>
        <v>SFF GUANENTÁ ALTO RIO FONCE</v>
      </c>
      <c r="N167" s="149" t="s">
        <v>13</v>
      </c>
      <c r="O167" s="8" t="s">
        <v>467</v>
      </c>
      <c r="P167" s="8" t="s">
        <v>7</v>
      </c>
      <c r="Q167" s="10" t="s">
        <v>6</v>
      </c>
      <c r="R167" s="146">
        <v>50871000</v>
      </c>
      <c r="S167" s="35"/>
      <c r="T167" s="8"/>
      <c r="U167" s="8"/>
      <c r="V167" s="8"/>
      <c r="W167" s="35">
        <f t="shared" si="10"/>
        <v>50871000</v>
      </c>
      <c r="X167" s="35">
        <f t="shared" si="11"/>
        <v>50871000</v>
      </c>
      <c r="Y167" s="26" t="s">
        <v>465</v>
      </c>
      <c r="Z167" s="10" t="s">
        <v>19</v>
      </c>
      <c r="AA167" s="147">
        <v>202300000000060</v>
      </c>
      <c r="AB167" s="147" t="s">
        <v>496</v>
      </c>
      <c r="AC167" s="10" t="str">
        <f t="shared" si="8"/>
        <v>3202056</v>
      </c>
      <c r="AD167" s="10"/>
      <c r="AE167" s="10" t="s">
        <v>129</v>
      </c>
      <c r="AF167" s="3"/>
      <c r="AG167" s="3"/>
      <c r="AH167" s="3"/>
      <c r="AI167" s="3"/>
      <c r="AJ167" s="3"/>
      <c r="AK167" s="3"/>
      <c r="AL167" s="3"/>
      <c r="AM167" s="3"/>
      <c r="AN167" s="3"/>
      <c r="AO167" s="3"/>
      <c r="AP167" s="3"/>
      <c r="AQ167" s="3"/>
      <c r="AR167" s="3"/>
      <c r="AS167" s="3"/>
    </row>
    <row r="168" spans="1:45" ht="51" hidden="1" customHeight="1" x14ac:dyDescent="0.3">
      <c r="A168" s="9" t="s">
        <v>0</v>
      </c>
      <c r="B168" s="9" t="e">
        <f>VLOOKUP(#REF!,[1]Dpto!$G$2:$I$1125,2,FALSE)</f>
        <v>#REF!</v>
      </c>
      <c r="C168" s="9" t="str">
        <f>VLOOKUP(Y168,[1]Proyectos!$B$2:$D$3,3,FALSE)</f>
        <v>CONSER</v>
      </c>
      <c r="D168" s="9" t="e">
        <f>VLOOKUP(#REF!,[1]Proyectos!$D$6:$E$9,2,FALSE)</f>
        <v>#REF!</v>
      </c>
      <c r="E168" s="9" t="e">
        <f>VLOOKUP(#REF!,[1]Proyectos!$B$12:$C$22,2,FALSE)</f>
        <v>#REF!</v>
      </c>
      <c r="F168" s="9" t="e">
        <f>VLOOKUP(#REF!,[1]Indi!$B$9:$C$36,2,FALSE)</f>
        <v>#REF!</v>
      </c>
      <c r="G168" s="9" t="str">
        <f>+IFERROR(IF(D168="MISIONAL",VLOOKUP(AD168,[1]Actividades!$B$12:$C$25,2,FALSE),IF(D168="TASAS",VLOOKUP(AD168,[1]Actividades!$B$26:$C$34,2,FALSE),IF(D168="MIPG",VLOOKUP(AD168,[1]Actividades!$B$35:$C$41,2,FALSE),IF(D168="INFRA",VLOOKUP(AD168,[1]Actividades!$B$42:$C$44,2,FALSE),"")))),"")</f>
        <v/>
      </c>
      <c r="H168" s="3"/>
      <c r="I168" s="7" t="s">
        <v>633</v>
      </c>
      <c r="J168" s="10" t="s">
        <v>663</v>
      </c>
      <c r="K168" s="7" t="s">
        <v>125</v>
      </c>
      <c r="L168" s="7" t="s">
        <v>138</v>
      </c>
      <c r="M168" s="7" t="str">
        <f t="shared" si="9"/>
        <v>SFF GUANENTÁ ALTO RIO FONCE</v>
      </c>
      <c r="N168" s="149" t="s">
        <v>8</v>
      </c>
      <c r="O168" s="7" t="s">
        <v>467</v>
      </c>
      <c r="P168" s="7" t="s">
        <v>7</v>
      </c>
      <c r="Q168" s="10" t="s">
        <v>6</v>
      </c>
      <c r="R168" s="146">
        <v>40871000</v>
      </c>
      <c r="S168" s="35"/>
      <c r="T168" s="8"/>
      <c r="U168" s="8"/>
      <c r="V168" s="8"/>
      <c r="W168" s="35">
        <f t="shared" si="10"/>
        <v>40871000</v>
      </c>
      <c r="X168" s="35">
        <f t="shared" si="11"/>
        <v>40871000</v>
      </c>
      <c r="Y168" s="26" t="s">
        <v>465</v>
      </c>
      <c r="Z168" s="10" t="s">
        <v>19</v>
      </c>
      <c r="AA168" s="147">
        <v>202300000000060</v>
      </c>
      <c r="AB168" s="147" t="s">
        <v>496</v>
      </c>
      <c r="AC168" s="10" t="str">
        <f t="shared" si="8"/>
        <v>3202056</v>
      </c>
      <c r="AD168" s="10"/>
      <c r="AE168" s="10" t="s">
        <v>129</v>
      </c>
      <c r="AF168" s="3"/>
      <c r="AG168" s="3"/>
      <c r="AH168" s="3"/>
      <c r="AI168" s="3"/>
      <c r="AJ168" s="3"/>
      <c r="AK168" s="3"/>
      <c r="AL168" s="3"/>
      <c r="AM168" s="3"/>
      <c r="AN168" s="3"/>
      <c r="AO168" s="3"/>
      <c r="AP168" s="3"/>
      <c r="AQ168" s="3"/>
      <c r="AR168" s="3"/>
      <c r="AS168" s="3"/>
    </row>
    <row r="169" spans="1:45" ht="51" hidden="1" customHeight="1" x14ac:dyDescent="0.3">
      <c r="A169" s="9" t="s">
        <v>0</v>
      </c>
      <c r="B169" s="9" t="e">
        <f>VLOOKUP(#REF!,[1]Dpto!$G$2:$I$1125,2,FALSE)</f>
        <v>#REF!</v>
      </c>
      <c r="C169" s="9" t="str">
        <f>VLOOKUP(Y169,[1]Proyectos!$B$2:$D$3,3,FALSE)</f>
        <v>CONSER</v>
      </c>
      <c r="D169" s="9" t="e">
        <f>VLOOKUP(#REF!,[1]Proyectos!$D$6:$E$9,2,FALSE)</f>
        <v>#REF!</v>
      </c>
      <c r="E169" s="9" t="e">
        <f>VLOOKUP(#REF!,[1]Proyectos!$B$12:$C$22,2,FALSE)</f>
        <v>#REF!</v>
      </c>
      <c r="F169" s="9" t="e">
        <f>VLOOKUP(#REF!,[1]Indi!$B$9:$C$36,2,FALSE)</f>
        <v>#REF!</v>
      </c>
      <c r="G169" s="9" t="str">
        <f>+IFERROR(IF(D169="MISIONAL",VLOOKUP(AD169,[1]Actividades!$B$12:$C$25,2,FALSE),IF(D169="TASAS",VLOOKUP(AD169,[1]Actividades!$B$26:$C$34,2,FALSE),IF(D169="MIPG",VLOOKUP(AD169,[1]Actividades!$B$35:$C$41,2,FALSE),IF(D169="INFRA",VLOOKUP(AD169,[1]Actividades!$B$42:$C$44,2,FALSE),"")))),"")</f>
        <v/>
      </c>
      <c r="H169" s="3"/>
      <c r="I169" s="7" t="s">
        <v>634</v>
      </c>
      <c r="J169" s="10" t="s">
        <v>663</v>
      </c>
      <c r="K169" s="7" t="s">
        <v>125</v>
      </c>
      <c r="L169" s="7" t="s">
        <v>138</v>
      </c>
      <c r="M169" s="7" t="str">
        <f t="shared" si="9"/>
        <v>SFF GUANENTÁ ALTO RIO FONCE</v>
      </c>
      <c r="N169" s="149" t="s">
        <v>103</v>
      </c>
      <c r="O169" s="7" t="s">
        <v>466</v>
      </c>
      <c r="P169" s="7" t="s">
        <v>7</v>
      </c>
      <c r="Q169" s="10" t="s">
        <v>6</v>
      </c>
      <c r="R169" s="146">
        <v>179612000</v>
      </c>
      <c r="S169" s="35"/>
      <c r="T169" s="8"/>
      <c r="U169" s="8"/>
      <c r="V169" s="8"/>
      <c r="W169" s="35">
        <f t="shared" si="10"/>
        <v>179612000</v>
      </c>
      <c r="X169" s="35">
        <f t="shared" si="11"/>
        <v>179612000</v>
      </c>
      <c r="Y169" s="26" t="s">
        <v>465</v>
      </c>
      <c r="Z169" s="10" t="s">
        <v>19</v>
      </c>
      <c r="AA169" s="147">
        <v>202300000000060</v>
      </c>
      <c r="AB169" s="147" t="s">
        <v>24</v>
      </c>
      <c r="AC169" s="10" t="str">
        <f t="shared" si="8"/>
        <v>3202060</v>
      </c>
      <c r="AD169" s="10"/>
      <c r="AE169" s="10" t="s">
        <v>126</v>
      </c>
      <c r="AF169" s="3"/>
      <c r="AG169" s="3"/>
      <c r="AH169" s="3"/>
      <c r="AI169" s="3"/>
      <c r="AJ169" s="3"/>
      <c r="AK169" s="3"/>
      <c r="AL169" s="3"/>
      <c r="AM169" s="3"/>
      <c r="AN169" s="3"/>
      <c r="AO169" s="3"/>
      <c r="AP169" s="3"/>
      <c r="AQ169" s="3"/>
      <c r="AR169" s="3"/>
      <c r="AS169" s="3"/>
    </row>
    <row r="170" spans="1:45" ht="51" hidden="1" customHeight="1" x14ac:dyDescent="0.3">
      <c r="A170" s="9" t="s">
        <v>0</v>
      </c>
      <c r="B170" s="9" t="e">
        <f>VLOOKUP(#REF!,[1]Dpto!$G$2:$I$1125,2,FALSE)</f>
        <v>#REF!</v>
      </c>
      <c r="C170" s="9" t="str">
        <f>VLOOKUP(Y170,[1]Proyectos!$B$2:$D$3,3,FALSE)</f>
        <v>CONSER</v>
      </c>
      <c r="D170" s="9" t="e">
        <f>VLOOKUP(#REF!,[1]Proyectos!$D$6:$E$9,2,FALSE)</f>
        <v>#REF!</v>
      </c>
      <c r="E170" s="9" t="e">
        <f>VLOOKUP(#REF!,[1]Proyectos!$B$12:$C$22,2,FALSE)</f>
        <v>#REF!</v>
      </c>
      <c r="F170" s="9" t="e">
        <f>VLOOKUP(#REF!,[1]Indi!$B$9:$C$36,2,FALSE)</f>
        <v>#REF!</v>
      </c>
      <c r="G170" s="9" t="str">
        <f>+IFERROR(IF(D170="MISIONAL",VLOOKUP(AD170,[1]Actividades!$B$12:$C$25,2,FALSE),IF(D170="TASAS",VLOOKUP(AD170,[1]Actividades!$B$26:$C$34,2,FALSE),IF(D170="MIPG",VLOOKUP(AD170,[1]Actividades!$B$35:$C$41,2,FALSE),IF(D170="INFRA",VLOOKUP(AD170,[1]Actividades!$B$42:$C$44,2,FALSE),"")))),"")</f>
        <v/>
      </c>
      <c r="H170" s="3"/>
      <c r="I170" s="7" t="s">
        <v>635</v>
      </c>
      <c r="J170" s="10" t="s">
        <v>663</v>
      </c>
      <c r="K170" s="7" t="s">
        <v>125</v>
      </c>
      <c r="L170" s="7" t="s">
        <v>138</v>
      </c>
      <c r="M170" s="7" t="str">
        <f t="shared" si="9"/>
        <v>SFF GUANENTÁ ALTO RIO FONCE</v>
      </c>
      <c r="N170" s="149" t="s">
        <v>13</v>
      </c>
      <c r="O170" s="7" t="s">
        <v>467</v>
      </c>
      <c r="P170" s="7" t="s">
        <v>7</v>
      </c>
      <c r="Q170" s="10" t="s">
        <v>6</v>
      </c>
      <c r="R170" s="146">
        <v>20000000</v>
      </c>
      <c r="S170" s="35"/>
      <c r="T170" s="8"/>
      <c r="U170" s="8"/>
      <c r="V170" s="8"/>
      <c r="W170" s="35">
        <f t="shared" si="10"/>
        <v>20000000</v>
      </c>
      <c r="X170" s="35">
        <f t="shared" si="11"/>
        <v>20000000</v>
      </c>
      <c r="Y170" s="26" t="s">
        <v>465</v>
      </c>
      <c r="Z170" s="10" t="s">
        <v>19</v>
      </c>
      <c r="AA170" s="147">
        <v>202300000000060</v>
      </c>
      <c r="AB170" s="147" t="s">
        <v>24</v>
      </c>
      <c r="AC170" s="10" t="str">
        <f t="shared" si="8"/>
        <v>3202060</v>
      </c>
      <c r="AD170" s="10"/>
      <c r="AE170" s="10" t="s">
        <v>126</v>
      </c>
      <c r="AF170" s="3"/>
      <c r="AG170" s="3"/>
      <c r="AH170" s="3"/>
      <c r="AI170" s="3"/>
      <c r="AJ170" s="3"/>
      <c r="AK170" s="3"/>
      <c r="AL170" s="3"/>
      <c r="AM170" s="3"/>
      <c r="AN170" s="3"/>
      <c r="AO170" s="3"/>
      <c r="AP170" s="3"/>
      <c r="AQ170" s="3"/>
      <c r="AR170" s="3"/>
      <c r="AS170" s="3"/>
    </row>
    <row r="171" spans="1:45" ht="51" hidden="1" customHeight="1" x14ac:dyDescent="0.3">
      <c r="A171" s="9" t="s">
        <v>0</v>
      </c>
      <c r="B171" s="9" t="e">
        <f>VLOOKUP(#REF!,[1]Dpto!$G$2:$I$1125,2,FALSE)</f>
        <v>#REF!</v>
      </c>
      <c r="C171" s="9" t="str">
        <f>VLOOKUP(Y171,[1]Proyectos!$B$2:$D$3,3,FALSE)</f>
        <v>CONSER</v>
      </c>
      <c r="D171" s="9" t="e">
        <f>VLOOKUP(#REF!,[1]Proyectos!$D$6:$E$9,2,FALSE)</f>
        <v>#REF!</v>
      </c>
      <c r="E171" s="9" t="e">
        <f>VLOOKUP(#REF!,[1]Proyectos!$B$12:$C$22,2,FALSE)</f>
        <v>#REF!</v>
      </c>
      <c r="F171" s="9" t="e">
        <f>VLOOKUP(#REF!,[1]Indi!$B$9:$C$36,2,FALSE)</f>
        <v>#REF!</v>
      </c>
      <c r="G171" s="9" t="str">
        <f>+IFERROR(IF(D171="MISIONAL",VLOOKUP(AD171,[1]Actividades!$B$12:$C$25,2,FALSE),IF(D171="TASAS",VLOOKUP(AD171,[1]Actividades!$B$26:$C$34,2,FALSE),IF(D171="MIPG",VLOOKUP(AD171,[1]Actividades!$B$35:$C$41,2,FALSE),IF(D171="INFRA",VLOOKUP(AD171,[1]Actividades!$B$42:$C$44,2,FALSE),"")))),"")</f>
        <v/>
      </c>
      <c r="H171" s="3"/>
      <c r="I171" s="7" t="s">
        <v>636</v>
      </c>
      <c r="J171" s="10" t="s">
        <v>663</v>
      </c>
      <c r="K171" s="7" t="s">
        <v>125</v>
      </c>
      <c r="L171" s="7" t="s">
        <v>124</v>
      </c>
      <c r="M171" s="7" t="str">
        <f t="shared" si="9"/>
        <v>SFF IGUAQUE</v>
      </c>
      <c r="N171" s="149" t="s">
        <v>13</v>
      </c>
      <c r="O171" s="7" t="s">
        <v>467</v>
      </c>
      <c r="P171" s="7" t="s">
        <v>7</v>
      </c>
      <c r="Q171" s="10" t="s">
        <v>6</v>
      </c>
      <c r="R171" s="146">
        <v>30162300</v>
      </c>
      <c r="S171" s="35"/>
      <c r="T171" s="8"/>
      <c r="U171" s="8"/>
      <c r="V171" s="8"/>
      <c r="W171" s="35">
        <f t="shared" si="10"/>
        <v>30162300</v>
      </c>
      <c r="X171" s="35">
        <f t="shared" si="11"/>
        <v>30162300</v>
      </c>
      <c r="Y171" s="26" t="s">
        <v>465</v>
      </c>
      <c r="Z171" s="10" t="s">
        <v>19</v>
      </c>
      <c r="AA171" s="147">
        <v>202300000000060</v>
      </c>
      <c r="AB171" s="147" t="s">
        <v>30</v>
      </c>
      <c r="AC171" s="10" t="str">
        <f t="shared" si="8"/>
        <v>3202008</v>
      </c>
      <c r="AD171" s="10"/>
      <c r="AE171" s="10" t="s">
        <v>135</v>
      </c>
      <c r="AF171" s="3"/>
      <c r="AG171" s="3"/>
      <c r="AH171" s="3"/>
      <c r="AI171" s="3"/>
      <c r="AJ171" s="3"/>
      <c r="AK171" s="3"/>
      <c r="AL171" s="3"/>
      <c r="AM171" s="3"/>
      <c r="AN171" s="3"/>
      <c r="AO171" s="3"/>
      <c r="AP171" s="3"/>
      <c r="AQ171" s="3"/>
      <c r="AR171" s="3"/>
      <c r="AS171" s="3"/>
    </row>
    <row r="172" spans="1:45" ht="51" hidden="1" customHeight="1" x14ac:dyDescent="0.3">
      <c r="A172" s="9" t="s">
        <v>0</v>
      </c>
      <c r="B172" s="9" t="e">
        <f>VLOOKUP(#REF!,[1]Dpto!$G$2:$I$1125,2,FALSE)</f>
        <v>#REF!</v>
      </c>
      <c r="C172" s="9" t="str">
        <f>VLOOKUP(Y172,[1]Proyectos!$B$2:$D$3,3,FALSE)</f>
        <v>CONSER</v>
      </c>
      <c r="D172" s="9" t="e">
        <f>VLOOKUP(#REF!,[1]Proyectos!$D$6:$E$9,2,FALSE)</f>
        <v>#REF!</v>
      </c>
      <c r="E172" s="9" t="e">
        <f>VLOOKUP(#REF!,[1]Proyectos!$B$12:$C$22,2,FALSE)</f>
        <v>#REF!</v>
      </c>
      <c r="F172" s="9" t="e">
        <f>VLOOKUP(#REF!,[1]Indi!$B$9:$C$36,2,FALSE)</f>
        <v>#REF!</v>
      </c>
      <c r="G172" s="9" t="str">
        <f>+IFERROR(IF(D172="MISIONAL",VLOOKUP(AD172,[1]Actividades!$B$12:$C$25,2,FALSE),IF(D172="TASAS",VLOOKUP(AD172,[1]Actividades!$B$26:$C$34,2,FALSE),IF(D172="MIPG",VLOOKUP(AD172,[1]Actividades!$B$35:$C$41,2,FALSE),IF(D172="INFRA",VLOOKUP(AD172,[1]Actividades!$B$42:$C$44,2,FALSE),"")))),"")</f>
        <v/>
      </c>
      <c r="H172" s="3"/>
      <c r="I172" s="7" t="s">
        <v>637</v>
      </c>
      <c r="J172" s="10" t="s">
        <v>663</v>
      </c>
      <c r="K172" s="7" t="s">
        <v>125</v>
      </c>
      <c r="L172" s="7" t="s">
        <v>124</v>
      </c>
      <c r="M172" s="7" t="str">
        <f t="shared" si="9"/>
        <v>SFF IGUAQUE</v>
      </c>
      <c r="N172" s="7" t="s">
        <v>8</v>
      </c>
      <c r="O172" s="7" t="s">
        <v>467</v>
      </c>
      <c r="P172" s="7" t="s">
        <v>7</v>
      </c>
      <c r="Q172" s="10" t="s">
        <v>6</v>
      </c>
      <c r="R172" s="146">
        <v>41105000</v>
      </c>
      <c r="S172" s="35"/>
      <c r="T172" s="8"/>
      <c r="U172" s="8"/>
      <c r="V172" s="8"/>
      <c r="W172" s="35">
        <f t="shared" si="10"/>
        <v>41105000</v>
      </c>
      <c r="X172" s="35">
        <f t="shared" si="11"/>
        <v>41105000</v>
      </c>
      <c r="Y172" s="26" t="s">
        <v>465</v>
      </c>
      <c r="Z172" s="10" t="s">
        <v>19</v>
      </c>
      <c r="AA172" s="147">
        <v>202300000000060</v>
      </c>
      <c r="AB172" s="147" t="s">
        <v>30</v>
      </c>
      <c r="AC172" s="10" t="str">
        <f t="shared" si="8"/>
        <v>3202008</v>
      </c>
      <c r="AD172" s="10"/>
      <c r="AE172" s="10" t="s">
        <v>135</v>
      </c>
      <c r="AF172" s="3"/>
      <c r="AG172" s="3"/>
      <c r="AH172" s="3"/>
      <c r="AI172" s="3"/>
      <c r="AJ172" s="3"/>
      <c r="AK172" s="3"/>
      <c r="AL172" s="3"/>
      <c r="AM172" s="3"/>
      <c r="AN172" s="3"/>
      <c r="AO172" s="3"/>
      <c r="AP172" s="3"/>
      <c r="AQ172" s="3"/>
      <c r="AR172" s="3"/>
      <c r="AS172" s="3"/>
    </row>
    <row r="173" spans="1:45" ht="51" hidden="1" customHeight="1" x14ac:dyDescent="0.3">
      <c r="A173" s="9" t="s">
        <v>0</v>
      </c>
      <c r="B173" s="9" t="e">
        <f>VLOOKUP(#REF!,[1]Dpto!$G$2:$I$1125,2,FALSE)</f>
        <v>#REF!</v>
      </c>
      <c r="C173" s="9" t="str">
        <f>VLOOKUP(Y173,[1]Proyectos!$B$2:$D$3,3,FALSE)</f>
        <v>CONSER</v>
      </c>
      <c r="D173" s="9" t="e">
        <f>VLOOKUP(#REF!,[1]Proyectos!$D$6:$E$9,2,FALSE)</f>
        <v>#REF!</v>
      </c>
      <c r="E173" s="9" t="e">
        <f>VLOOKUP(#REF!,[1]Proyectos!$B$12:$C$22,2,FALSE)</f>
        <v>#REF!</v>
      </c>
      <c r="F173" s="9" t="e">
        <f>VLOOKUP(#REF!,[1]Indi!$B$9:$C$36,2,FALSE)</f>
        <v>#REF!</v>
      </c>
      <c r="G173" s="9" t="str">
        <f>+IFERROR(IF(D173="MISIONAL",VLOOKUP(AD173,[1]Actividades!$B$12:$C$25,2,FALSE),IF(D173="TASAS",VLOOKUP(AD173,[1]Actividades!$B$26:$C$34,2,FALSE),IF(D173="MIPG",VLOOKUP(AD173,[1]Actividades!$B$35:$C$41,2,FALSE),IF(D173="INFRA",VLOOKUP(AD173,[1]Actividades!$B$42:$C$44,2,FALSE),"")))),"")</f>
        <v/>
      </c>
      <c r="H173" s="3"/>
      <c r="I173" s="7" t="s">
        <v>638</v>
      </c>
      <c r="J173" s="10" t="s">
        <v>663</v>
      </c>
      <c r="K173" s="7" t="s">
        <v>125</v>
      </c>
      <c r="L173" s="7" t="s">
        <v>124</v>
      </c>
      <c r="M173" s="7" t="str">
        <f t="shared" si="9"/>
        <v>SFF IGUAQUE</v>
      </c>
      <c r="N173" s="7" t="s">
        <v>13</v>
      </c>
      <c r="O173" s="7" t="s">
        <v>467</v>
      </c>
      <c r="P173" s="7" t="s">
        <v>7</v>
      </c>
      <c r="Q173" s="10" t="s">
        <v>6</v>
      </c>
      <c r="R173" s="146">
        <v>34487000</v>
      </c>
      <c r="S173" s="35"/>
      <c r="T173" s="8"/>
      <c r="U173" s="8"/>
      <c r="V173" s="8"/>
      <c r="W173" s="35">
        <f t="shared" si="10"/>
        <v>34487000</v>
      </c>
      <c r="X173" s="35">
        <f t="shared" si="11"/>
        <v>34487000</v>
      </c>
      <c r="Y173" s="26" t="s">
        <v>465</v>
      </c>
      <c r="Z173" s="10" t="s">
        <v>19</v>
      </c>
      <c r="AA173" s="147">
        <v>202300000000060</v>
      </c>
      <c r="AB173" s="147" t="s">
        <v>30</v>
      </c>
      <c r="AC173" s="10" t="str">
        <f t="shared" si="8"/>
        <v>3202008</v>
      </c>
      <c r="AD173" s="10"/>
      <c r="AE173" s="10" t="s">
        <v>492</v>
      </c>
      <c r="AF173" s="3"/>
      <c r="AG173" s="3"/>
      <c r="AH173" s="3"/>
      <c r="AI173" s="3"/>
      <c r="AJ173" s="3"/>
      <c r="AK173" s="3"/>
      <c r="AL173" s="3"/>
      <c r="AM173" s="3"/>
      <c r="AN173" s="3"/>
      <c r="AO173" s="3"/>
      <c r="AP173" s="3"/>
      <c r="AQ173" s="3"/>
      <c r="AR173" s="3"/>
      <c r="AS173" s="3"/>
    </row>
    <row r="174" spans="1:45" ht="51" hidden="1" customHeight="1" x14ac:dyDescent="0.3">
      <c r="A174" s="9" t="s">
        <v>0</v>
      </c>
      <c r="B174" s="9" t="e">
        <f>VLOOKUP(#REF!,[1]Dpto!$G$2:$I$1125,2,FALSE)</f>
        <v>#REF!</v>
      </c>
      <c r="C174" s="9" t="str">
        <f>VLOOKUP(Y174,[1]Proyectos!$B$2:$D$3,3,FALSE)</f>
        <v>CONSER</v>
      </c>
      <c r="D174" s="9" t="e">
        <f>VLOOKUP(#REF!,[1]Proyectos!$D$6:$E$9,2,FALSE)</f>
        <v>#REF!</v>
      </c>
      <c r="E174" s="9" t="e">
        <f>VLOOKUP(#REF!,[1]Proyectos!$B$12:$C$22,2,FALSE)</f>
        <v>#REF!</v>
      </c>
      <c r="F174" s="9" t="e">
        <f>VLOOKUP(#REF!,[1]Indi!$B$9:$C$36,2,FALSE)</f>
        <v>#REF!</v>
      </c>
      <c r="G174" s="9" t="str">
        <f>+IFERROR(IF(D174="MISIONAL",VLOOKUP(AD174,[1]Actividades!$B$12:$C$25,2,FALSE),IF(D174="TASAS",VLOOKUP(AD174,[1]Actividades!$B$26:$C$34,2,FALSE),IF(D174="MIPG",VLOOKUP(AD174,[1]Actividades!$B$35:$C$41,2,FALSE),IF(D174="INFRA",VLOOKUP(AD174,[1]Actividades!$B$42:$C$44,2,FALSE),"")))),"")</f>
        <v/>
      </c>
      <c r="H174" s="3"/>
      <c r="I174" s="7" t="s">
        <v>639</v>
      </c>
      <c r="J174" s="10" t="s">
        <v>663</v>
      </c>
      <c r="K174" s="7" t="s">
        <v>125</v>
      </c>
      <c r="L174" s="7" t="s">
        <v>124</v>
      </c>
      <c r="M174" s="7" t="str">
        <f t="shared" si="9"/>
        <v>SFF IGUAQUE-TUA</v>
      </c>
      <c r="N174" s="7" t="s">
        <v>13</v>
      </c>
      <c r="O174" s="7" t="s">
        <v>467</v>
      </c>
      <c r="P174" s="7" t="s">
        <v>42</v>
      </c>
      <c r="Q174" s="10" t="s">
        <v>6</v>
      </c>
      <c r="R174" s="146">
        <v>1833114</v>
      </c>
      <c r="S174" s="35"/>
      <c r="T174" s="8"/>
      <c r="U174" s="8"/>
      <c r="V174" s="8"/>
      <c r="W174" s="35">
        <f t="shared" si="10"/>
        <v>1833114</v>
      </c>
      <c r="X174" s="35">
        <f t="shared" si="11"/>
        <v>1833114</v>
      </c>
      <c r="Y174" s="26" t="s">
        <v>465</v>
      </c>
      <c r="Z174" s="10" t="s">
        <v>19</v>
      </c>
      <c r="AA174" s="147">
        <v>202300000000060</v>
      </c>
      <c r="AB174" s="147" t="s">
        <v>30</v>
      </c>
      <c r="AC174" s="10" t="str">
        <f t="shared" si="8"/>
        <v>3202008</v>
      </c>
      <c r="AD174" s="10"/>
      <c r="AE174" s="10" t="s">
        <v>492</v>
      </c>
      <c r="AF174" s="3"/>
      <c r="AG174" s="3"/>
      <c r="AH174" s="3"/>
      <c r="AI174" s="3"/>
      <c r="AJ174" s="3"/>
      <c r="AK174" s="3"/>
      <c r="AL174" s="3"/>
      <c r="AM174" s="3"/>
      <c r="AN174" s="3"/>
      <c r="AO174" s="3"/>
      <c r="AP174" s="3"/>
      <c r="AQ174" s="3"/>
      <c r="AR174" s="3"/>
      <c r="AS174" s="3"/>
    </row>
    <row r="175" spans="1:45" ht="51" hidden="1" customHeight="1" x14ac:dyDescent="0.3">
      <c r="A175" s="9" t="s">
        <v>0</v>
      </c>
      <c r="B175" s="9" t="e">
        <f>VLOOKUP(#REF!,[1]Dpto!$G$2:$I$1125,2,FALSE)</f>
        <v>#REF!</v>
      </c>
      <c r="C175" s="9" t="str">
        <f>VLOOKUP(Y175,[1]Proyectos!$B$2:$D$3,3,FALSE)</f>
        <v>CONSER</v>
      </c>
      <c r="D175" s="9" t="e">
        <f>VLOOKUP(#REF!,[1]Proyectos!$D$6:$E$9,2,FALSE)</f>
        <v>#REF!</v>
      </c>
      <c r="E175" s="9" t="e">
        <f>VLOOKUP(#REF!,[1]Proyectos!$B$12:$C$22,2,FALSE)</f>
        <v>#REF!</v>
      </c>
      <c r="F175" s="9" t="e">
        <f>VLOOKUP(#REF!,[1]Indi!$B$9:$C$36,2,FALSE)</f>
        <v>#REF!</v>
      </c>
      <c r="G175" s="9" t="str">
        <f>+IFERROR(IF(D175="MISIONAL",VLOOKUP(AD175,[1]Actividades!$B$12:$C$25,2,FALSE),IF(D175="TASAS",VLOOKUP(AD175,[1]Actividades!$B$26:$C$34,2,FALSE),IF(D175="MIPG",VLOOKUP(AD175,[1]Actividades!$B$35:$C$41,2,FALSE),IF(D175="INFRA",VLOOKUP(AD175,[1]Actividades!$B$42:$C$44,2,FALSE),"")))),"")</f>
        <v/>
      </c>
      <c r="H175" s="3"/>
      <c r="I175" s="7" t="s">
        <v>640</v>
      </c>
      <c r="J175" s="10" t="s">
        <v>663</v>
      </c>
      <c r="K175" s="7" t="s">
        <v>125</v>
      </c>
      <c r="L175" s="7" t="s">
        <v>124</v>
      </c>
      <c r="M175" s="7" t="str">
        <f t="shared" si="9"/>
        <v>SFF IGUAQUE</v>
      </c>
      <c r="N175" s="149" t="s">
        <v>8</v>
      </c>
      <c r="O175" s="7" t="s">
        <v>467</v>
      </c>
      <c r="P175" s="7" t="s">
        <v>7</v>
      </c>
      <c r="Q175" s="10" t="s">
        <v>6</v>
      </c>
      <c r="R175" s="146">
        <v>33783000</v>
      </c>
      <c r="S175" s="35"/>
      <c r="T175" s="8"/>
      <c r="U175" s="8"/>
      <c r="V175" s="8"/>
      <c r="W175" s="35">
        <f t="shared" si="10"/>
        <v>33783000</v>
      </c>
      <c r="X175" s="35">
        <f t="shared" si="11"/>
        <v>33783000</v>
      </c>
      <c r="Y175" s="26" t="s">
        <v>465</v>
      </c>
      <c r="Z175" s="10" t="s">
        <v>19</v>
      </c>
      <c r="AA175" s="147">
        <v>202300000000060</v>
      </c>
      <c r="AB175" s="147" t="s">
        <v>30</v>
      </c>
      <c r="AC175" s="10" t="str">
        <f t="shared" si="8"/>
        <v>3202008</v>
      </c>
      <c r="AD175" s="10"/>
      <c r="AE175" s="10" t="s">
        <v>492</v>
      </c>
      <c r="AF175" s="3"/>
      <c r="AG175" s="3"/>
      <c r="AH175" s="3"/>
      <c r="AI175" s="3"/>
      <c r="AJ175" s="3"/>
      <c r="AK175" s="3"/>
      <c r="AL175" s="3"/>
      <c r="AM175" s="3"/>
      <c r="AN175" s="3"/>
      <c r="AO175" s="3"/>
      <c r="AP175" s="3"/>
      <c r="AQ175" s="3"/>
      <c r="AR175" s="3"/>
      <c r="AS175" s="3"/>
    </row>
    <row r="176" spans="1:45" ht="51" hidden="1" customHeight="1" x14ac:dyDescent="0.3">
      <c r="A176" s="9" t="s">
        <v>0</v>
      </c>
      <c r="B176" s="9" t="e">
        <f>VLOOKUP(#REF!,[1]Dpto!$G$2:$I$1125,2,FALSE)</f>
        <v>#REF!</v>
      </c>
      <c r="C176" s="9" t="str">
        <f>VLOOKUP(Y176,[1]Proyectos!$B$2:$D$3,3,FALSE)</f>
        <v>CONSER</v>
      </c>
      <c r="D176" s="9" t="e">
        <f>VLOOKUP(#REF!,[1]Proyectos!$D$6:$E$9,2,FALSE)</f>
        <v>#REF!</v>
      </c>
      <c r="E176" s="9" t="e">
        <f>VLOOKUP(#REF!,[1]Proyectos!$B$12:$C$22,2,FALSE)</f>
        <v>#REF!</v>
      </c>
      <c r="F176" s="9" t="e">
        <f>VLOOKUP(#REF!,[1]Indi!$B$9:$C$36,2,FALSE)</f>
        <v>#REF!</v>
      </c>
      <c r="G176" s="9" t="str">
        <f>+IFERROR(IF(D176="MISIONAL",VLOOKUP(AD176,[1]Actividades!$B$12:$C$25,2,FALSE),IF(D176="TASAS",VLOOKUP(AD176,[1]Actividades!$B$26:$C$34,2,FALSE),IF(D176="MIPG",VLOOKUP(AD176,[1]Actividades!$B$35:$C$41,2,FALSE),IF(D176="INFRA",VLOOKUP(AD176,[1]Actividades!$B$42:$C$44,2,FALSE),"")))),"")</f>
        <v/>
      </c>
      <c r="H176" s="3"/>
      <c r="I176" s="7" t="s">
        <v>641</v>
      </c>
      <c r="J176" s="10" t="s">
        <v>663</v>
      </c>
      <c r="K176" s="7" t="s">
        <v>125</v>
      </c>
      <c r="L176" s="7" t="s">
        <v>124</v>
      </c>
      <c r="M176" s="7" t="str">
        <f t="shared" si="9"/>
        <v>SFF IGUAQUE-TUA</v>
      </c>
      <c r="N176" s="7" t="s">
        <v>8</v>
      </c>
      <c r="O176" s="7" t="s">
        <v>467</v>
      </c>
      <c r="P176" s="7" t="s">
        <v>42</v>
      </c>
      <c r="Q176" s="10" t="s">
        <v>6</v>
      </c>
      <c r="R176" s="146">
        <v>13166886</v>
      </c>
      <c r="S176" s="35"/>
      <c r="T176" s="8"/>
      <c r="U176" s="8"/>
      <c r="V176" s="8"/>
      <c r="W176" s="35">
        <f t="shared" si="10"/>
        <v>13166886</v>
      </c>
      <c r="X176" s="35">
        <f t="shared" si="11"/>
        <v>13166886</v>
      </c>
      <c r="Y176" s="26" t="s">
        <v>465</v>
      </c>
      <c r="Z176" s="10" t="s">
        <v>19</v>
      </c>
      <c r="AA176" s="147">
        <v>202300000000060</v>
      </c>
      <c r="AB176" s="147" t="s">
        <v>30</v>
      </c>
      <c r="AC176" s="10" t="str">
        <f t="shared" si="8"/>
        <v>3202008</v>
      </c>
      <c r="AD176" s="10"/>
      <c r="AE176" s="10" t="s">
        <v>492</v>
      </c>
      <c r="AF176" s="3"/>
      <c r="AG176" s="3"/>
      <c r="AH176" s="3"/>
      <c r="AI176" s="3"/>
      <c r="AJ176" s="3"/>
      <c r="AK176" s="3"/>
      <c r="AL176" s="3"/>
      <c r="AM176" s="3"/>
      <c r="AN176" s="3"/>
      <c r="AO176" s="3"/>
      <c r="AP176" s="3"/>
      <c r="AQ176" s="3"/>
      <c r="AR176" s="3"/>
      <c r="AS176" s="3"/>
    </row>
    <row r="177" spans="1:45" ht="51" hidden="1" customHeight="1" x14ac:dyDescent="0.3">
      <c r="A177" s="9" t="s">
        <v>0</v>
      </c>
      <c r="B177" s="9" t="e">
        <f>VLOOKUP(#REF!,[1]Dpto!$G$2:$I$1125,2,FALSE)</f>
        <v>#REF!</v>
      </c>
      <c r="C177" s="9" t="str">
        <f>VLOOKUP(Y177,[1]Proyectos!$B$2:$D$3,3,FALSE)</f>
        <v>CONSER</v>
      </c>
      <c r="D177" s="9" t="e">
        <f>VLOOKUP(#REF!,[1]Proyectos!$D$6:$E$9,2,FALSE)</f>
        <v>#REF!</v>
      </c>
      <c r="E177" s="9" t="e">
        <f>VLOOKUP(#REF!,[1]Proyectos!$B$12:$C$22,2,FALSE)</f>
        <v>#REF!</v>
      </c>
      <c r="F177" s="9" t="e">
        <f>VLOOKUP(#REF!,[1]Indi!$B$9:$C$36,2,FALSE)</f>
        <v>#REF!</v>
      </c>
      <c r="G177" s="9" t="str">
        <f>+IFERROR(IF(D177="MISIONAL",VLOOKUP(AD177,[1]Actividades!$B$12:$C$25,2,FALSE),IF(D177="TASAS",VLOOKUP(AD177,[1]Actividades!$B$26:$C$34,2,FALSE),IF(D177="MIPG",VLOOKUP(AD177,[1]Actividades!$B$35:$C$41,2,FALSE),IF(D177="INFRA",VLOOKUP(AD177,[1]Actividades!$B$42:$C$44,2,FALSE),"")))),"")</f>
        <v/>
      </c>
      <c r="H177" s="3"/>
      <c r="I177" s="7" t="s">
        <v>642</v>
      </c>
      <c r="J177" s="10" t="s">
        <v>663</v>
      </c>
      <c r="K177" s="7" t="s">
        <v>125</v>
      </c>
      <c r="L177" s="7" t="s">
        <v>124</v>
      </c>
      <c r="M177" s="7" t="str">
        <f t="shared" si="9"/>
        <v>SFF IGUAQUE</v>
      </c>
      <c r="N177" s="7" t="s">
        <v>13</v>
      </c>
      <c r="O177" s="7" t="s">
        <v>467</v>
      </c>
      <c r="P177" s="7" t="s">
        <v>7</v>
      </c>
      <c r="Q177" s="10" t="s">
        <v>6</v>
      </c>
      <c r="R177" s="146">
        <v>73968000</v>
      </c>
      <c r="S177" s="35"/>
      <c r="T177" s="8"/>
      <c r="U177" s="8"/>
      <c r="V177" s="8"/>
      <c r="W177" s="35">
        <f t="shared" si="10"/>
        <v>73968000</v>
      </c>
      <c r="X177" s="35">
        <f t="shared" si="11"/>
        <v>73968000</v>
      </c>
      <c r="Y177" s="26" t="s">
        <v>465</v>
      </c>
      <c r="Z177" s="10" t="s">
        <v>19</v>
      </c>
      <c r="AA177" s="147">
        <v>202300000000060</v>
      </c>
      <c r="AB177" s="147" t="s">
        <v>36</v>
      </c>
      <c r="AC177" s="10" t="str">
        <f t="shared" si="8"/>
        <v>3202010</v>
      </c>
      <c r="AD177" s="10"/>
      <c r="AE177" s="10" t="s">
        <v>130</v>
      </c>
      <c r="AF177" s="3"/>
      <c r="AG177" s="3"/>
      <c r="AH177" s="3"/>
      <c r="AI177" s="3"/>
      <c r="AJ177" s="3"/>
      <c r="AK177" s="3"/>
      <c r="AL177" s="3"/>
      <c r="AM177" s="3"/>
      <c r="AN177" s="3"/>
      <c r="AO177" s="3"/>
      <c r="AP177" s="3"/>
      <c r="AQ177" s="3"/>
      <c r="AR177" s="3"/>
      <c r="AS177" s="3"/>
    </row>
    <row r="178" spans="1:45" ht="51" hidden="1" customHeight="1" x14ac:dyDescent="0.3">
      <c r="A178" s="9" t="s">
        <v>0</v>
      </c>
      <c r="B178" s="9" t="e">
        <f>VLOOKUP(#REF!,[1]Dpto!$G$2:$I$1125,2,FALSE)</f>
        <v>#REF!</v>
      </c>
      <c r="C178" s="9" t="str">
        <f>VLOOKUP(Y178,[1]Proyectos!$B$2:$D$3,3,FALSE)</f>
        <v>CONSER</v>
      </c>
      <c r="D178" s="9" t="e">
        <f>VLOOKUP(#REF!,[1]Proyectos!$D$6:$E$9,2,FALSE)</f>
        <v>#REF!</v>
      </c>
      <c r="E178" s="9" t="e">
        <f>VLOOKUP(#REF!,[1]Proyectos!$B$12:$C$22,2,FALSE)</f>
        <v>#REF!</v>
      </c>
      <c r="F178" s="9" t="e">
        <f>VLOOKUP(#REF!,[1]Indi!$B$9:$C$36,2,FALSE)</f>
        <v>#REF!</v>
      </c>
      <c r="G178" s="9" t="str">
        <f>+IFERROR(IF(D178="MISIONAL",VLOOKUP(AD178,[1]Actividades!$B$12:$C$25,2,FALSE),IF(D178="TASAS",VLOOKUP(AD178,[1]Actividades!$B$26:$C$34,2,FALSE),IF(D178="MIPG",VLOOKUP(AD178,[1]Actividades!$B$35:$C$41,2,FALSE),IF(D178="INFRA",VLOOKUP(AD178,[1]Actividades!$B$42:$C$44,2,FALSE),"")))),"")</f>
        <v/>
      </c>
      <c r="H178" s="3"/>
      <c r="I178" s="7" t="s">
        <v>643</v>
      </c>
      <c r="J178" s="10" t="s">
        <v>663</v>
      </c>
      <c r="K178" s="7" t="s">
        <v>125</v>
      </c>
      <c r="L178" s="7" t="s">
        <v>124</v>
      </c>
      <c r="M178" s="7" t="str">
        <f t="shared" si="9"/>
        <v>SFF IGUAQUE-TUA</v>
      </c>
      <c r="N178" s="7" t="s">
        <v>13</v>
      </c>
      <c r="O178" s="7" t="s">
        <v>467</v>
      </c>
      <c r="P178" s="7" t="s">
        <v>42</v>
      </c>
      <c r="Q178" s="10" t="s">
        <v>6</v>
      </c>
      <c r="R178" s="146">
        <v>4243019</v>
      </c>
      <c r="S178" s="35"/>
      <c r="T178" s="8"/>
      <c r="U178" s="8"/>
      <c r="V178" s="8"/>
      <c r="W178" s="35">
        <f t="shared" si="10"/>
        <v>4243019</v>
      </c>
      <c r="X178" s="35">
        <f t="shared" si="11"/>
        <v>4243019</v>
      </c>
      <c r="Y178" s="26" t="s">
        <v>465</v>
      </c>
      <c r="Z178" s="10" t="s">
        <v>19</v>
      </c>
      <c r="AA178" s="147">
        <v>202300000000060</v>
      </c>
      <c r="AB178" s="147" t="s">
        <v>36</v>
      </c>
      <c r="AC178" s="10" t="str">
        <f t="shared" si="8"/>
        <v>3202010</v>
      </c>
      <c r="AD178" s="10"/>
      <c r="AE178" s="10" t="s">
        <v>130</v>
      </c>
      <c r="AF178" s="3"/>
      <c r="AG178" s="3"/>
      <c r="AH178" s="3"/>
      <c r="AI178" s="3"/>
      <c r="AJ178" s="3"/>
      <c r="AK178" s="3"/>
      <c r="AL178" s="3"/>
      <c r="AM178" s="3"/>
      <c r="AN178" s="3"/>
      <c r="AO178" s="3"/>
      <c r="AP178" s="3"/>
      <c r="AQ178" s="3"/>
      <c r="AR178" s="3"/>
      <c r="AS178" s="3"/>
    </row>
    <row r="179" spans="1:45" ht="51" hidden="1" customHeight="1" x14ac:dyDescent="0.3">
      <c r="A179" s="9" t="s">
        <v>0</v>
      </c>
      <c r="B179" s="9" t="e">
        <f>VLOOKUP(#REF!,[1]Dpto!$G$2:$I$1125,2,FALSE)</f>
        <v>#REF!</v>
      </c>
      <c r="C179" s="9" t="str">
        <f>VLOOKUP(Y179,[1]Proyectos!$B$2:$D$3,3,FALSE)</f>
        <v>CONSER</v>
      </c>
      <c r="D179" s="9" t="e">
        <f>VLOOKUP(#REF!,[1]Proyectos!$D$6:$E$9,2,FALSE)</f>
        <v>#REF!</v>
      </c>
      <c r="E179" s="9" t="e">
        <f>VLOOKUP(#REF!,[1]Proyectos!$B$12:$C$22,2,FALSE)</f>
        <v>#REF!</v>
      </c>
      <c r="F179" s="9" t="e">
        <f>VLOOKUP(#REF!,[1]Indi!$B$9:$C$36,2,FALSE)</f>
        <v>#REF!</v>
      </c>
      <c r="G179" s="9" t="str">
        <f>+IFERROR(IF(D179="MISIONAL",VLOOKUP(AD179,[1]Actividades!$B$12:$C$25,2,FALSE),IF(D179="TASAS",VLOOKUP(AD179,[1]Actividades!$B$26:$C$34,2,FALSE),IF(D179="MIPG",VLOOKUP(AD179,[1]Actividades!$B$35:$C$41,2,FALSE),IF(D179="INFRA",VLOOKUP(AD179,[1]Actividades!$B$42:$C$44,2,FALSE),"")))),"")</f>
        <v/>
      </c>
      <c r="H179" s="3"/>
      <c r="I179" s="7" t="s">
        <v>644</v>
      </c>
      <c r="J179" s="10" t="s">
        <v>663</v>
      </c>
      <c r="K179" s="7" t="s">
        <v>125</v>
      </c>
      <c r="L179" s="7" t="s">
        <v>124</v>
      </c>
      <c r="M179" s="7" t="str">
        <f t="shared" si="9"/>
        <v>SFF IGUAQUE</v>
      </c>
      <c r="N179" s="149" t="s">
        <v>8</v>
      </c>
      <c r="O179" s="7" t="s">
        <v>467</v>
      </c>
      <c r="P179" s="7" t="s">
        <v>7</v>
      </c>
      <c r="Q179" s="10" t="s">
        <v>6</v>
      </c>
      <c r="R179" s="146">
        <v>61640000</v>
      </c>
      <c r="S179" s="35"/>
      <c r="T179" s="8"/>
      <c r="U179" s="8"/>
      <c r="V179" s="8"/>
      <c r="W179" s="35">
        <f t="shared" si="10"/>
        <v>61640000</v>
      </c>
      <c r="X179" s="35">
        <f t="shared" si="11"/>
        <v>61640000</v>
      </c>
      <c r="Y179" s="26" t="s">
        <v>465</v>
      </c>
      <c r="Z179" s="10" t="s">
        <v>19</v>
      </c>
      <c r="AA179" s="147">
        <v>202300000000060</v>
      </c>
      <c r="AB179" s="147" t="s">
        <v>36</v>
      </c>
      <c r="AC179" s="10" t="str">
        <f t="shared" si="8"/>
        <v>3202010</v>
      </c>
      <c r="AD179" s="10"/>
      <c r="AE179" s="10" t="s">
        <v>130</v>
      </c>
      <c r="AF179" s="3"/>
      <c r="AG179" s="3"/>
      <c r="AH179" s="3"/>
      <c r="AI179" s="3"/>
      <c r="AJ179" s="3"/>
      <c r="AK179" s="3"/>
      <c r="AL179" s="3"/>
      <c r="AM179" s="3"/>
      <c r="AN179" s="3"/>
      <c r="AO179" s="3"/>
      <c r="AP179" s="3"/>
      <c r="AQ179" s="3"/>
      <c r="AR179" s="3"/>
      <c r="AS179" s="3"/>
    </row>
    <row r="180" spans="1:45" ht="51" hidden="1" customHeight="1" x14ac:dyDescent="0.3">
      <c r="A180" s="9" t="s">
        <v>0</v>
      </c>
      <c r="B180" s="9" t="e">
        <f>VLOOKUP(#REF!,[1]Dpto!$G$2:$I$1125,2,FALSE)</f>
        <v>#REF!</v>
      </c>
      <c r="C180" s="9" t="str">
        <f>VLOOKUP(Y180,[1]Proyectos!$B$2:$D$3,3,FALSE)</f>
        <v>CONSER</v>
      </c>
      <c r="D180" s="9" t="e">
        <f>VLOOKUP(#REF!,[1]Proyectos!$D$6:$E$9,2,FALSE)</f>
        <v>#REF!</v>
      </c>
      <c r="E180" s="9" t="e">
        <f>VLOOKUP(#REF!,[1]Proyectos!$B$12:$C$22,2,FALSE)</f>
        <v>#REF!</v>
      </c>
      <c r="F180" s="9" t="e">
        <f>VLOOKUP(#REF!,[1]Indi!$B$9:$C$36,2,FALSE)</f>
        <v>#REF!</v>
      </c>
      <c r="G180" s="9" t="str">
        <f>+IFERROR(IF(D180="MISIONAL",VLOOKUP(AD180,[1]Actividades!$B$12:$C$25,2,FALSE),IF(D180="TASAS",VLOOKUP(AD180,[1]Actividades!$B$26:$C$34,2,FALSE),IF(D180="MIPG",VLOOKUP(AD180,[1]Actividades!$B$35:$C$41,2,FALSE),IF(D180="INFRA",VLOOKUP(AD180,[1]Actividades!$B$42:$C$44,2,FALSE),"")))),"")</f>
        <v/>
      </c>
      <c r="H180" s="3"/>
      <c r="I180" s="7" t="s">
        <v>645</v>
      </c>
      <c r="J180" s="10" t="s">
        <v>663</v>
      </c>
      <c r="K180" s="7" t="s">
        <v>125</v>
      </c>
      <c r="L180" s="7" t="s">
        <v>124</v>
      </c>
      <c r="M180" s="7" t="str">
        <f t="shared" si="9"/>
        <v>SFF IGUAQUE</v>
      </c>
      <c r="N180" s="7" t="s">
        <v>13</v>
      </c>
      <c r="O180" s="7" t="s">
        <v>467</v>
      </c>
      <c r="P180" s="7" t="s">
        <v>7</v>
      </c>
      <c r="Q180" s="10" t="s">
        <v>6</v>
      </c>
      <c r="R180" s="146">
        <v>120752524</v>
      </c>
      <c r="S180" s="35"/>
      <c r="T180" s="8"/>
      <c r="U180" s="8"/>
      <c r="V180" s="8"/>
      <c r="W180" s="35">
        <f t="shared" si="10"/>
        <v>120752524</v>
      </c>
      <c r="X180" s="35">
        <f t="shared" si="11"/>
        <v>120752524</v>
      </c>
      <c r="Y180" s="26" t="s">
        <v>465</v>
      </c>
      <c r="Z180" s="10" t="s">
        <v>19</v>
      </c>
      <c r="AA180" s="147">
        <v>202300000000060</v>
      </c>
      <c r="AB180" s="147" t="s">
        <v>493</v>
      </c>
      <c r="AC180" s="10" t="str">
        <f t="shared" si="8"/>
        <v>3202032</v>
      </c>
      <c r="AD180" s="10"/>
      <c r="AE180" s="10" t="s">
        <v>128</v>
      </c>
      <c r="AF180" s="3"/>
      <c r="AG180" s="3"/>
      <c r="AH180" s="3"/>
      <c r="AI180" s="3"/>
      <c r="AJ180" s="3"/>
      <c r="AK180" s="3"/>
      <c r="AL180" s="3"/>
      <c r="AM180" s="3"/>
      <c r="AN180" s="3"/>
      <c r="AO180" s="3"/>
      <c r="AP180" s="3"/>
      <c r="AQ180" s="3"/>
      <c r="AR180" s="3"/>
      <c r="AS180" s="3"/>
    </row>
    <row r="181" spans="1:45" ht="51" hidden="1" customHeight="1" x14ac:dyDescent="0.3">
      <c r="A181" s="9"/>
      <c r="B181" s="9"/>
      <c r="C181" s="9"/>
      <c r="D181" s="9"/>
      <c r="E181" s="9"/>
      <c r="F181" s="9"/>
      <c r="G181" s="9"/>
      <c r="H181" s="3"/>
      <c r="I181" s="7" t="s">
        <v>646</v>
      </c>
      <c r="J181" s="10" t="s">
        <v>663</v>
      </c>
      <c r="K181" s="7" t="s">
        <v>125</v>
      </c>
      <c r="L181" s="7" t="s">
        <v>124</v>
      </c>
      <c r="M181" s="7" t="str">
        <f t="shared" si="9"/>
        <v>SFF IGUAQUE-TUA</v>
      </c>
      <c r="N181" s="153" t="s">
        <v>13</v>
      </c>
      <c r="O181" s="7" t="s">
        <v>467</v>
      </c>
      <c r="P181" s="7" t="s">
        <v>42</v>
      </c>
      <c r="Q181" s="10" t="s">
        <v>6</v>
      </c>
      <c r="R181" s="146">
        <v>5105577</v>
      </c>
      <c r="S181" s="35"/>
      <c r="T181" s="8"/>
      <c r="U181" s="8"/>
      <c r="V181" s="8"/>
      <c r="W181" s="35">
        <f t="shared" si="10"/>
        <v>5105577</v>
      </c>
      <c r="X181" s="35">
        <f t="shared" si="11"/>
        <v>5105577</v>
      </c>
      <c r="Y181" s="26" t="s">
        <v>465</v>
      </c>
      <c r="Z181" s="10" t="s">
        <v>19</v>
      </c>
      <c r="AA181" s="147">
        <v>202300000000060</v>
      </c>
      <c r="AB181" s="147" t="s">
        <v>493</v>
      </c>
      <c r="AC181" s="10" t="str">
        <f t="shared" si="8"/>
        <v>3202032</v>
      </c>
      <c r="AD181" s="10"/>
      <c r="AE181" s="10" t="s">
        <v>128</v>
      </c>
      <c r="AF181" s="3"/>
      <c r="AG181" s="3"/>
      <c r="AH181" s="3"/>
      <c r="AI181" s="3"/>
      <c r="AJ181" s="3"/>
      <c r="AK181" s="3"/>
      <c r="AL181" s="3"/>
      <c r="AM181" s="3"/>
      <c r="AN181" s="3"/>
      <c r="AO181" s="3"/>
      <c r="AP181" s="3"/>
      <c r="AQ181" s="3"/>
      <c r="AR181" s="3"/>
      <c r="AS181" s="3"/>
    </row>
    <row r="182" spans="1:45" ht="51" hidden="1" customHeight="1" x14ac:dyDescent="0.3">
      <c r="A182" s="9" t="s">
        <v>0</v>
      </c>
      <c r="B182" s="9" t="e">
        <f>VLOOKUP(#REF!,[1]Dpto!$G$2:$I$1125,2,FALSE)</f>
        <v>#REF!</v>
      </c>
      <c r="C182" s="9" t="str">
        <f>VLOOKUP(Y182,[1]Proyectos!$B$2:$D$3,3,FALSE)</f>
        <v>CONSER</v>
      </c>
      <c r="D182" s="9" t="e">
        <f>VLOOKUP(#REF!,[1]Proyectos!$D$6:$E$9,2,FALSE)</f>
        <v>#REF!</v>
      </c>
      <c r="E182" s="9" t="e">
        <f>VLOOKUP(#REF!,[1]Proyectos!$B$12:$C$22,2,FALSE)</f>
        <v>#REF!</v>
      </c>
      <c r="F182" s="9" t="e">
        <f>VLOOKUP(#REF!,[1]Indi!$B$9:$C$36,2,FALSE)</f>
        <v>#REF!</v>
      </c>
      <c r="G182" s="9" t="str">
        <f>+IFERROR(IF(D182="MISIONAL",VLOOKUP(AD182,[1]Actividades!$B$12:$C$25,2,FALSE),IF(D182="TASAS",VLOOKUP(AD182,[1]Actividades!$B$26:$C$34,2,FALSE),IF(D182="MIPG",VLOOKUP(AD182,[1]Actividades!$B$35:$C$41,2,FALSE),IF(D182="INFRA",VLOOKUP(AD182,[1]Actividades!$B$42:$C$44,2,FALSE),"")))),"")</f>
        <v/>
      </c>
      <c r="H182" s="3"/>
      <c r="I182" s="7" t="s">
        <v>647</v>
      </c>
      <c r="J182" s="10" t="s">
        <v>663</v>
      </c>
      <c r="K182" s="7" t="s">
        <v>125</v>
      </c>
      <c r="L182" s="7" t="s">
        <v>124</v>
      </c>
      <c r="M182" s="7" t="str">
        <f t="shared" si="9"/>
        <v>SFF IGUAQUE</v>
      </c>
      <c r="N182" s="10" t="s">
        <v>8</v>
      </c>
      <c r="O182" s="7" t="s">
        <v>467</v>
      </c>
      <c r="P182" s="7" t="s">
        <v>7</v>
      </c>
      <c r="Q182" s="10" t="s">
        <v>6</v>
      </c>
      <c r="R182" s="146">
        <v>28380000</v>
      </c>
      <c r="S182" s="35"/>
      <c r="T182" s="8"/>
      <c r="U182" s="8"/>
      <c r="V182" s="8"/>
      <c r="W182" s="35">
        <f t="shared" si="10"/>
        <v>28380000</v>
      </c>
      <c r="X182" s="35">
        <f t="shared" si="11"/>
        <v>28380000</v>
      </c>
      <c r="Y182" s="26" t="s">
        <v>465</v>
      </c>
      <c r="Z182" s="10" t="s">
        <v>19</v>
      </c>
      <c r="AA182" s="147">
        <v>202300000000060</v>
      </c>
      <c r="AB182" s="147" t="s">
        <v>493</v>
      </c>
      <c r="AC182" s="10" t="str">
        <f t="shared" si="8"/>
        <v>3202032</v>
      </c>
      <c r="AD182" s="10"/>
      <c r="AE182" s="10" t="s">
        <v>128</v>
      </c>
      <c r="AF182" s="3"/>
      <c r="AG182" s="3"/>
      <c r="AH182" s="3"/>
      <c r="AI182" s="3"/>
      <c r="AJ182" s="3"/>
      <c r="AK182" s="3"/>
      <c r="AL182" s="3"/>
      <c r="AM182" s="3"/>
      <c r="AN182" s="3"/>
      <c r="AO182" s="3"/>
      <c r="AP182" s="3"/>
      <c r="AQ182" s="3"/>
      <c r="AR182" s="3"/>
      <c r="AS182" s="3"/>
    </row>
    <row r="183" spans="1:45" ht="51" hidden="1" customHeight="1" x14ac:dyDescent="0.3">
      <c r="A183" s="9" t="s">
        <v>0</v>
      </c>
      <c r="B183" s="9" t="e">
        <f>VLOOKUP(#REF!,[1]Dpto!$G$2:$I$1125,2,FALSE)</f>
        <v>#REF!</v>
      </c>
      <c r="C183" s="9" t="str">
        <f>VLOOKUP(Y183,[1]Proyectos!$B$2:$D$3,3,FALSE)</f>
        <v>CONSER</v>
      </c>
      <c r="D183" s="9" t="e">
        <f>VLOOKUP(#REF!,[1]Proyectos!$D$6:$E$9,2,FALSE)</f>
        <v>#REF!</v>
      </c>
      <c r="E183" s="9" t="e">
        <f>VLOOKUP(#REF!,[1]Proyectos!$B$12:$C$22,2,FALSE)</f>
        <v>#REF!</v>
      </c>
      <c r="F183" s="9" t="e">
        <f>VLOOKUP(#REF!,[1]Indi!$B$9:$C$36,2,FALSE)</f>
        <v>#REF!</v>
      </c>
      <c r="G183" s="9" t="str">
        <f>+IFERROR(IF(D183="MISIONAL",VLOOKUP(AD183,[1]Actividades!$B$12:$C$25,2,FALSE),IF(D183="TASAS",VLOOKUP(AD183,[1]Actividades!$B$26:$C$34,2,FALSE),IF(D183="MIPG",VLOOKUP(AD183,[1]Actividades!$B$35:$C$41,2,FALSE),IF(D183="INFRA",VLOOKUP(AD183,[1]Actividades!$B$42:$C$44,2,FALSE),"")))),"")</f>
        <v/>
      </c>
      <c r="H183" s="3"/>
      <c r="I183" s="7" t="s">
        <v>648</v>
      </c>
      <c r="J183" s="10" t="s">
        <v>663</v>
      </c>
      <c r="K183" s="7" t="s">
        <v>125</v>
      </c>
      <c r="L183" s="7" t="s">
        <v>124</v>
      </c>
      <c r="M183" s="7" t="str">
        <f t="shared" si="9"/>
        <v>SFF IGUAQUE</v>
      </c>
      <c r="N183" s="7" t="s">
        <v>13</v>
      </c>
      <c r="O183" s="7" t="s">
        <v>467</v>
      </c>
      <c r="P183" s="7" t="s">
        <v>7</v>
      </c>
      <c r="Q183" s="10" t="s">
        <v>6</v>
      </c>
      <c r="R183" s="146">
        <v>38920000</v>
      </c>
      <c r="S183" s="35"/>
      <c r="T183" s="8"/>
      <c r="U183" s="8"/>
      <c r="V183" s="8"/>
      <c r="W183" s="35">
        <f t="shared" si="10"/>
        <v>38920000</v>
      </c>
      <c r="X183" s="35">
        <f t="shared" si="11"/>
        <v>38920000</v>
      </c>
      <c r="Y183" s="26" t="s">
        <v>465</v>
      </c>
      <c r="Z183" s="10" t="s">
        <v>19</v>
      </c>
      <c r="AA183" s="147">
        <v>202300000000060</v>
      </c>
      <c r="AB183" s="147" t="s">
        <v>60</v>
      </c>
      <c r="AC183" s="10" t="str">
        <f t="shared" si="8"/>
        <v>3202038</v>
      </c>
      <c r="AD183" s="10"/>
      <c r="AE183" s="10" t="s">
        <v>134</v>
      </c>
      <c r="AF183" s="3"/>
      <c r="AG183" s="3"/>
      <c r="AH183" s="3"/>
      <c r="AI183" s="3"/>
      <c r="AJ183" s="3"/>
      <c r="AK183" s="3"/>
      <c r="AL183" s="3"/>
      <c r="AM183" s="3"/>
      <c r="AN183" s="3"/>
      <c r="AO183" s="3"/>
      <c r="AP183" s="3"/>
      <c r="AQ183" s="3"/>
      <c r="AR183" s="3"/>
      <c r="AS183" s="3"/>
    </row>
    <row r="184" spans="1:45" ht="51" hidden="1" customHeight="1" x14ac:dyDescent="0.3">
      <c r="A184" s="9" t="s">
        <v>0</v>
      </c>
      <c r="B184" s="9" t="e">
        <f>VLOOKUP(#REF!,[1]Dpto!$G$2:$I$1125,2,FALSE)</f>
        <v>#REF!</v>
      </c>
      <c r="C184" s="9" t="str">
        <f>VLOOKUP(Y184,[1]Proyectos!$B$2:$D$3,3,FALSE)</f>
        <v>CONSER</v>
      </c>
      <c r="D184" s="9" t="e">
        <f>VLOOKUP(#REF!,[1]Proyectos!$D$6:$E$9,2,FALSE)</f>
        <v>#REF!</v>
      </c>
      <c r="E184" s="9" t="e">
        <f>VLOOKUP(#REF!,[1]Proyectos!$B$12:$C$22,2,FALSE)</f>
        <v>#REF!</v>
      </c>
      <c r="F184" s="9" t="e">
        <f>VLOOKUP(#REF!,[1]Indi!$B$9:$C$36,2,FALSE)</f>
        <v>#REF!</v>
      </c>
      <c r="G184" s="9" t="str">
        <f>+IFERROR(IF(D184="MISIONAL",VLOOKUP(AD184,[1]Actividades!$B$12:$C$25,2,FALSE),IF(D184="TASAS",VLOOKUP(AD184,[1]Actividades!$B$26:$C$34,2,FALSE),IF(D184="MIPG",VLOOKUP(AD184,[1]Actividades!$B$35:$C$41,2,FALSE),IF(D184="INFRA",VLOOKUP(AD184,[1]Actividades!$B$42:$C$44,2,FALSE),"")))),"")</f>
        <v/>
      </c>
      <c r="H184" s="3"/>
      <c r="I184" s="7" t="s">
        <v>649</v>
      </c>
      <c r="J184" s="10" t="s">
        <v>663</v>
      </c>
      <c r="K184" s="7" t="s">
        <v>125</v>
      </c>
      <c r="L184" s="7" t="s">
        <v>124</v>
      </c>
      <c r="M184" s="7" t="str">
        <f t="shared" si="9"/>
        <v>SFF IGUAQUE</v>
      </c>
      <c r="N184" s="7" t="s">
        <v>8</v>
      </c>
      <c r="O184" s="7" t="s">
        <v>467</v>
      </c>
      <c r="P184" s="7" t="s">
        <v>7</v>
      </c>
      <c r="Q184" s="10" t="s">
        <v>6</v>
      </c>
      <c r="R184" s="146">
        <v>18920000</v>
      </c>
      <c r="S184" s="35"/>
      <c r="T184" s="8"/>
      <c r="U184" s="8"/>
      <c r="V184" s="8"/>
      <c r="W184" s="35">
        <f t="shared" si="10"/>
        <v>18920000</v>
      </c>
      <c r="X184" s="35">
        <f t="shared" si="11"/>
        <v>18920000</v>
      </c>
      <c r="Y184" s="26" t="s">
        <v>465</v>
      </c>
      <c r="Z184" s="10" t="s">
        <v>19</v>
      </c>
      <c r="AA184" s="147">
        <v>202300000000060</v>
      </c>
      <c r="AB184" s="147" t="s">
        <v>60</v>
      </c>
      <c r="AC184" s="10" t="str">
        <f t="shared" si="8"/>
        <v>3202038</v>
      </c>
      <c r="AD184" s="10"/>
      <c r="AE184" s="10" t="s">
        <v>134</v>
      </c>
      <c r="AF184" s="3"/>
      <c r="AG184" s="3"/>
      <c r="AH184" s="3"/>
      <c r="AI184" s="3"/>
      <c r="AJ184" s="3"/>
      <c r="AK184" s="3"/>
      <c r="AL184" s="3"/>
      <c r="AM184" s="3"/>
      <c r="AN184" s="3"/>
      <c r="AO184" s="3"/>
      <c r="AP184" s="3"/>
      <c r="AQ184" s="3"/>
      <c r="AR184" s="3"/>
      <c r="AS184" s="3"/>
    </row>
    <row r="185" spans="1:45" ht="51" hidden="1" customHeight="1" x14ac:dyDescent="0.3">
      <c r="A185" s="9" t="s">
        <v>0</v>
      </c>
      <c r="B185" s="9" t="e">
        <f>VLOOKUP(#REF!,[1]Dpto!$G$2:$I$1125,2,FALSE)</f>
        <v>#REF!</v>
      </c>
      <c r="C185" s="9" t="str">
        <f>VLOOKUP(Y185,[1]Proyectos!$B$2:$D$3,3,FALSE)</f>
        <v>CONSER</v>
      </c>
      <c r="D185" s="9" t="e">
        <f>VLOOKUP(#REF!,[1]Proyectos!$D$6:$E$9,2,FALSE)</f>
        <v>#REF!</v>
      </c>
      <c r="E185" s="9" t="e">
        <f>VLOOKUP(#REF!,[1]Proyectos!$B$12:$C$22,2,FALSE)</f>
        <v>#REF!</v>
      </c>
      <c r="F185" s="9" t="e">
        <f>VLOOKUP(#REF!,[1]Indi!$B$9:$C$36,2,FALSE)</f>
        <v>#REF!</v>
      </c>
      <c r="G185" s="9" t="str">
        <f>+IFERROR(IF(D185="MISIONAL",VLOOKUP(AD185,[1]Actividades!$B$12:$C$25,2,FALSE),IF(D185="TASAS",VLOOKUP(AD185,[1]Actividades!$B$26:$C$34,2,FALSE),IF(D185="MIPG",VLOOKUP(AD185,[1]Actividades!$B$35:$C$41,2,FALSE),IF(D185="INFRA",VLOOKUP(AD185,[1]Actividades!$B$42:$C$44,2,FALSE),"")))),"")</f>
        <v/>
      </c>
      <c r="H185" s="3"/>
      <c r="I185" s="7" t="s">
        <v>650</v>
      </c>
      <c r="J185" s="10" t="s">
        <v>663</v>
      </c>
      <c r="K185" s="7" t="s">
        <v>125</v>
      </c>
      <c r="L185" s="7" t="s">
        <v>124</v>
      </c>
      <c r="M185" s="7" t="str">
        <f t="shared" si="9"/>
        <v>SFF IGUAQUE</v>
      </c>
      <c r="N185" s="7" t="s">
        <v>8</v>
      </c>
      <c r="O185" s="7" t="s">
        <v>467</v>
      </c>
      <c r="P185" s="7" t="s">
        <v>7</v>
      </c>
      <c r="Q185" s="10" t="s">
        <v>6</v>
      </c>
      <c r="R185" s="146">
        <v>28560000</v>
      </c>
      <c r="S185" s="35"/>
      <c r="T185" s="8"/>
      <c r="U185" s="8"/>
      <c r="V185" s="8"/>
      <c r="W185" s="35">
        <f t="shared" si="10"/>
        <v>28560000</v>
      </c>
      <c r="X185" s="35">
        <f t="shared" si="11"/>
        <v>28560000</v>
      </c>
      <c r="Y185" s="26" t="s">
        <v>465</v>
      </c>
      <c r="Z185" s="10" t="s">
        <v>19</v>
      </c>
      <c r="AA185" s="147">
        <v>202300000000060</v>
      </c>
      <c r="AB185" s="147" t="s">
        <v>17</v>
      </c>
      <c r="AC185" s="10" t="str">
        <f t="shared" si="8"/>
        <v>3202052</v>
      </c>
      <c r="AD185" s="10"/>
      <c r="AE185" s="10" t="s">
        <v>495</v>
      </c>
      <c r="AF185" s="3"/>
      <c r="AG185" s="3"/>
      <c r="AH185" s="3"/>
      <c r="AI185" s="3"/>
      <c r="AJ185" s="3"/>
      <c r="AK185" s="3"/>
      <c r="AL185" s="3"/>
      <c r="AM185" s="3"/>
      <c r="AN185" s="3"/>
      <c r="AO185" s="3"/>
      <c r="AP185" s="3"/>
      <c r="AQ185" s="3"/>
      <c r="AR185" s="3"/>
      <c r="AS185" s="3"/>
    </row>
    <row r="186" spans="1:45" ht="51" hidden="1" customHeight="1" x14ac:dyDescent="0.3">
      <c r="A186" s="9" t="s">
        <v>0</v>
      </c>
      <c r="B186" s="9" t="e">
        <f>VLOOKUP(#REF!,[1]Dpto!$G$2:$I$1125,2,FALSE)</f>
        <v>#REF!</v>
      </c>
      <c r="C186" s="9" t="str">
        <f>VLOOKUP(Y186,[1]Proyectos!$B$2:$D$3,3,FALSE)</f>
        <v>CONSER</v>
      </c>
      <c r="D186" s="9" t="e">
        <f>VLOOKUP(#REF!,[1]Proyectos!$D$6:$E$9,2,FALSE)</f>
        <v>#REF!</v>
      </c>
      <c r="E186" s="9" t="e">
        <f>VLOOKUP(#REF!,[1]Proyectos!$B$12:$C$22,2,FALSE)</f>
        <v>#REF!</v>
      </c>
      <c r="F186" s="9" t="e">
        <f>VLOOKUP(#REF!,[1]Indi!$B$9:$C$36,2,FALSE)</f>
        <v>#REF!</v>
      </c>
      <c r="G186" s="9" t="str">
        <f>+IFERROR(IF(D186="MISIONAL",VLOOKUP(AD186,[1]Actividades!$B$12:$C$25,2,FALSE),IF(D186="TASAS",VLOOKUP(AD186,[1]Actividades!$B$26:$C$34,2,FALSE),IF(D186="MIPG",VLOOKUP(AD186,[1]Actividades!$B$35:$C$41,2,FALSE),IF(D186="INFRA",VLOOKUP(AD186,[1]Actividades!$B$42:$C$44,2,FALSE),"")))),"")</f>
        <v/>
      </c>
      <c r="H186" s="3"/>
      <c r="I186" s="7" t="s">
        <v>651</v>
      </c>
      <c r="J186" s="10" t="s">
        <v>663</v>
      </c>
      <c r="K186" s="7" t="s">
        <v>125</v>
      </c>
      <c r="L186" s="7" t="s">
        <v>124</v>
      </c>
      <c r="M186" s="7" t="str">
        <f t="shared" si="9"/>
        <v>SFF IGUAQUE</v>
      </c>
      <c r="N186" s="7" t="s">
        <v>13</v>
      </c>
      <c r="O186" s="7" t="s">
        <v>467</v>
      </c>
      <c r="P186" s="7" t="s">
        <v>7</v>
      </c>
      <c r="Q186" s="10" t="s">
        <v>6</v>
      </c>
      <c r="R186" s="146">
        <v>134519848</v>
      </c>
      <c r="S186" s="35"/>
      <c r="T186" s="8"/>
      <c r="U186" s="8"/>
      <c r="V186" s="8"/>
      <c r="W186" s="35">
        <f t="shared" si="10"/>
        <v>134519848</v>
      </c>
      <c r="X186" s="35">
        <f t="shared" si="11"/>
        <v>134519848</v>
      </c>
      <c r="Y186" s="26" t="s">
        <v>465</v>
      </c>
      <c r="Z186" s="10" t="s">
        <v>19</v>
      </c>
      <c r="AA186" s="147">
        <v>202300000000060</v>
      </c>
      <c r="AB186" s="147" t="s">
        <v>462</v>
      </c>
      <c r="AC186" s="10" t="str">
        <f t="shared" si="8"/>
        <v>3202053</v>
      </c>
      <c r="AD186" s="10"/>
      <c r="AE186" s="10" t="s">
        <v>136</v>
      </c>
      <c r="AF186" s="3"/>
      <c r="AG186" s="3"/>
      <c r="AH186" s="3"/>
      <c r="AI186" s="3"/>
      <c r="AJ186" s="3"/>
      <c r="AK186" s="3"/>
      <c r="AL186" s="3"/>
      <c r="AM186" s="3"/>
      <c r="AN186" s="3"/>
      <c r="AO186" s="3"/>
      <c r="AP186" s="3"/>
      <c r="AQ186" s="3"/>
      <c r="AR186" s="3"/>
      <c r="AS186" s="3"/>
    </row>
    <row r="187" spans="1:45" ht="51" hidden="1" customHeight="1" x14ac:dyDescent="0.3">
      <c r="A187" s="9" t="s">
        <v>0</v>
      </c>
      <c r="B187" s="9" t="e">
        <f>VLOOKUP(#REF!,[1]Dpto!$G$2:$I$1125,2,FALSE)</f>
        <v>#REF!</v>
      </c>
      <c r="C187" s="9" t="str">
        <f>VLOOKUP(Y187,[1]Proyectos!$B$2:$D$3,3,FALSE)</f>
        <v>CONSER</v>
      </c>
      <c r="D187" s="9" t="e">
        <f>VLOOKUP(#REF!,[1]Proyectos!$D$6:$E$9,2,FALSE)</f>
        <v>#REF!</v>
      </c>
      <c r="E187" s="9" t="e">
        <f>VLOOKUP(#REF!,[1]Proyectos!$B$12:$C$22,2,FALSE)</f>
        <v>#REF!</v>
      </c>
      <c r="F187" s="9" t="e">
        <f>VLOOKUP(AD187,[1]Indi!$B$9:$C$36,2,FALSE)</f>
        <v>#N/A</v>
      </c>
      <c r="G187" s="9" t="str">
        <f>+IFERROR(IF(D187="MISIONAL",VLOOKUP(#REF!,[1]Actividades!$B$12:$C$25,2,FALSE),IF(D187="TASAS",VLOOKUP(#REF!,[1]Actividades!$B$26:$C$34,2,FALSE),IF(D187="MIPG",VLOOKUP(#REF!,[1]Actividades!$B$35:$C$41,2,FALSE),IF(D187="INFRA",VLOOKUP(#REF!,[1]Actividades!$B$42:$C$44,2,FALSE),"")))),"")</f>
        <v/>
      </c>
      <c r="H187" s="3"/>
      <c r="I187" s="7" t="s">
        <v>652</v>
      </c>
      <c r="J187" s="10" t="s">
        <v>663</v>
      </c>
      <c r="K187" s="7" t="s">
        <v>125</v>
      </c>
      <c r="L187" s="7" t="s">
        <v>124</v>
      </c>
      <c r="M187" s="7" t="str">
        <f t="shared" si="9"/>
        <v>SFF IGUAQUE</v>
      </c>
      <c r="N187" s="10" t="s">
        <v>8</v>
      </c>
      <c r="O187" s="7" t="s">
        <v>467</v>
      </c>
      <c r="P187" s="7" t="s">
        <v>7</v>
      </c>
      <c r="Q187" s="10" t="s">
        <v>6</v>
      </c>
      <c r="R187" s="146">
        <v>23800000</v>
      </c>
      <c r="S187" s="35"/>
      <c r="T187" s="8"/>
      <c r="U187" s="8"/>
      <c r="V187" s="8"/>
      <c r="W187" s="35">
        <f t="shared" si="10"/>
        <v>23800000</v>
      </c>
      <c r="X187" s="35">
        <f t="shared" si="11"/>
        <v>23800000</v>
      </c>
      <c r="Y187" s="26" t="s">
        <v>465</v>
      </c>
      <c r="Z187" s="10" t="s">
        <v>19</v>
      </c>
      <c r="AA187" s="147">
        <v>202300000000060</v>
      </c>
      <c r="AB187" s="147" t="s">
        <v>462</v>
      </c>
      <c r="AC187" s="10" t="str">
        <f t="shared" si="8"/>
        <v>3202053</v>
      </c>
      <c r="AD187" s="10"/>
      <c r="AE187" s="10" t="s">
        <v>136</v>
      </c>
      <c r="AF187" s="3"/>
      <c r="AG187" s="3"/>
      <c r="AH187" s="3"/>
      <c r="AI187" s="3"/>
      <c r="AJ187" s="3"/>
      <c r="AK187" s="3"/>
      <c r="AL187" s="3"/>
      <c r="AM187" s="3"/>
      <c r="AN187" s="3"/>
      <c r="AO187" s="3"/>
      <c r="AP187" s="3"/>
      <c r="AQ187" s="3"/>
      <c r="AR187" s="3"/>
      <c r="AS187" s="3"/>
    </row>
    <row r="188" spans="1:45" ht="51" hidden="1" customHeight="1" x14ac:dyDescent="0.3">
      <c r="A188" s="9" t="s">
        <v>0</v>
      </c>
      <c r="B188" s="9" t="e">
        <f>VLOOKUP(#REF!,[1]Dpto!$G$2:$I$1125,2,FALSE)</f>
        <v>#REF!</v>
      </c>
      <c r="C188" s="9" t="str">
        <f>VLOOKUP(Y188,[1]Proyectos!$B$2:$D$3,3,FALSE)</f>
        <v>CONSER</v>
      </c>
      <c r="D188" s="9" t="e">
        <f>VLOOKUP(#REF!,[1]Proyectos!$D$6:$E$9,2,FALSE)</f>
        <v>#REF!</v>
      </c>
      <c r="E188" s="9" t="e">
        <f>VLOOKUP(#REF!,[1]Proyectos!$B$12:$C$22,2,FALSE)</f>
        <v>#REF!</v>
      </c>
      <c r="F188" s="9" t="e">
        <f>VLOOKUP(AD188,[1]Indi!$B$9:$C$36,2,FALSE)</f>
        <v>#N/A</v>
      </c>
      <c r="G188" s="9" t="str">
        <f>+IFERROR(IF(D188="MISIONAL",VLOOKUP(#REF!,[1]Actividades!$B$12:$C$25,2,FALSE),IF(D188="TASAS",VLOOKUP(#REF!,[1]Actividades!$B$26:$C$34,2,FALSE),IF(D188="MIPG",VLOOKUP(#REF!,[1]Actividades!$B$35:$C$41,2,FALSE),IF(D188="INFRA",VLOOKUP(#REF!,[1]Actividades!$B$42:$C$44,2,FALSE),"")))),"")</f>
        <v/>
      </c>
      <c r="H188" s="3"/>
      <c r="I188" s="7" t="s">
        <v>653</v>
      </c>
      <c r="J188" s="10" t="s">
        <v>663</v>
      </c>
      <c r="K188" s="7" t="s">
        <v>125</v>
      </c>
      <c r="L188" s="7" t="s">
        <v>124</v>
      </c>
      <c r="M188" s="7" t="str">
        <f t="shared" si="9"/>
        <v>SFF IGUAQUE</v>
      </c>
      <c r="N188" s="145" t="s">
        <v>13</v>
      </c>
      <c r="O188" s="7" t="s">
        <v>467</v>
      </c>
      <c r="P188" s="7" t="s">
        <v>7</v>
      </c>
      <c r="Q188" s="10" t="s">
        <v>6</v>
      </c>
      <c r="R188" s="146">
        <v>43325000</v>
      </c>
      <c r="S188" s="35"/>
      <c r="T188" s="8"/>
      <c r="U188" s="8"/>
      <c r="V188" s="8"/>
      <c r="W188" s="35">
        <f t="shared" si="10"/>
        <v>43325000</v>
      </c>
      <c r="X188" s="35">
        <f t="shared" si="11"/>
        <v>43325000</v>
      </c>
      <c r="Y188" s="26" t="s">
        <v>465</v>
      </c>
      <c r="Z188" s="10" t="s">
        <v>19</v>
      </c>
      <c r="AA188" s="147">
        <v>202300000000060</v>
      </c>
      <c r="AB188" s="147" t="s">
        <v>462</v>
      </c>
      <c r="AC188" s="10" t="str">
        <f t="shared" si="8"/>
        <v>3202053</v>
      </c>
      <c r="AD188" s="10"/>
      <c r="AE188" s="10" t="s">
        <v>133</v>
      </c>
      <c r="AF188" s="3"/>
      <c r="AG188" s="3"/>
      <c r="AH188" s="3"/>
      <c r="AI188" s="3"/>
      <c r="AJ188" s="3"/>
      <c r="AK188" s="3"/>
      <c r="AL188" s="3"/>
      <c r="AM188" s="3"/>
      <c r="AN188" s="3"/>
      <c r="AO188" s="3"/>
      <c r="AP188" s="3"/>
      <c r="AQ188" s="3"/>
      <c r="AR188" s="3"/>
      <c r="AS188" s="3"/>
    </row>
    <row r="189" spans="1:45" ht="51" hidden="1" customHeight="1" x14ac:dyDescent="0.3">
      <c r="A189" s="9" t="s">
        <v>0</v>
      </c>
      <c r="B189" s="9" t="e">
        <f>VLOOKUP(#REF!,[1]Dpto!$G$2:$I$1125,2,FALSE)</f>
        <v>#REF!</v>
      </c>
      <c r="C189" s="9" t="str">
        <f>VLOOKUP(Y189,[1]Proyectos!$B$2:$D$3,3,FALSE)</f>
        <v>CONSER</v>
      </c>
      <c r="D189" s="9" t="e">
        <f>VLOOKUP(#REF!,[1]Proyectos!$D$6:$E$9,2,FALSE)</f>
        <v>#REF!</v>
      </c>
      <c r="E189" s="9" t="e">
        <f>VLOOKUP(#REF!,[1]Proyectos!$B$12:$C$22,2,FALSE)</f>
        <v>#REF!</v>
      </c>
      <c r="F189" s="9" t="e">
        <f>VLOOKUP(AD189,[1]Indi!$B$9:$C$36,2,FALSE)</f>
        <v>#N/A</v>
      </c>
      <c r="G189" s="9" t="str">
        <f>+IFERROR(IF(D189="MISIONAL",VLOOKUP(#REF!,[1]Actividades!$B$12:$C$25,2,FALSE),IF(D189="TASAS",VLOOKUP(#REF!,[1]Actividades!$B$26:$C$34,2,FALSE),IF(D189="MIPG",VLOOKUP(#REF!,[1]Actividades!$B$35:$C$41,2,FALSE),IF(D189="INFRA",VLOOKUP(#REF!,[1]Actividades!$B$42:$C$44,2,FALSE),"")))),"")</f>
        <v/>
      </c>
      <c r="H189" s="3"/>
      <c r="I189" s="7" t="s">
        <v>654</v>
      </c>
      <c r="J189" s="10" t="s">
        <v>663</v>
      </c>
      <c r="K189" s="7" t="s">
        <v>125</v>
      </c>
      <c r="L189" s="7" t="s">
        <v>124</v>
      </c>
      <c r="M189" s="7" t="str">
        <f t="shared" si="9"/>
        <v>SFF IGUAQUE</v>
      </c>
      <c r="N189" s="145" t="s">
        <v>8</v>
      </c>
      <c r="O189" s="7" t="s">
        <v>467</v>
      </c>
      <c r="P189" s="7" t="s">
        <v>7</v>
      </c>
      <c r="Q189" s="10" t="s">
        <v>6</v>
      </c>
      <c r="R189" s="146">
        <v>18325000</v>
      </c>
      <c r="S189" s="35"/>
      <c r="T189" s="8"/>
      <c r="U189" s="8"/>
      <c r="V189" s="8"/>
      <c r="W189" s="35">
        <f t="shared" si="10"/>
        <v>18325000</v>
      </c>
      <c r="X189" s="35">
        <f t="shared" si="11"/>
        <v>18325000</v>
      </c>
      <c r="Y189" s="26" t="s">
        <v>465</v>
      </c>
      <c r="Z189" s="10" t="s">
        <v>19</v>
      </c>
      <c r="AA189" s="147">
        <v>202300000000060</v>
      </c>
      <c r="AB189" s="147" t="s">
        <v>462</v>
      </c>
      <c r="AC189" s="10" t="str">
        <f t="shared" si="8"/>
        <v>3202053</v>
      </c>
      <c r="AD189" s="10"/>
      <c r="AE189" s="10" t="s">
        <v>133</v>
      </c>
      <c r="AF189" s="3"/>
      <c r="AG189" s="3"/>
      <c r="AH189" s="3"/>
      <c r="AI189" s="3"/>
      <c r="AJ189" s="3"/>
      <c r="AK189" s="3"/>
      <c r="AL189" s="3"/>
      <c r="AM189" s="3"/>
      <c r="AN189" s="3"/>
      <c r="AO189" s="3"/>
      <c r="AP189" s="3"/>
      <c r="AQ189" s="3"/>
      <c r="AR189" s="3"/>
      <c r="AS189" s="3"/>
    </row>
    <row r="190" spans="1:45" ht="51" hidden="1" customHeight="1" x14ac:dyDescent="0.3">
      <c r="A190" s="9"/>
      <c r="B190" s="9"/>
      <c r="C190" s="9"/>
      <c r="D190" s="9"/>
      <c r="E190" s="9"/>
      <c r="F190" s="9"/>
      <c r="G190" s="9"/>
      <c r="H190" s="3"/>
      <c r="I190" s="7" t="s">
        <v>655</v>
      </c>
      <c r="J190" s="10" t="s">
        <v>663</v>
      </c>
      <c r="K190" s="7" t="s">
        <v>125</v>
      </c>
      <c r="L190" s="7" t="s">
        <v>124</v>
      </c>
      <c r="M190" s="7" t="str">
        <f t="shared" si="9"/>
        <v>SFF IGUAQUE</v>
      </c>
      <c r="N190" s="145" t="s">
        <v>13</v>
      </c>
      <c r="O190" s="7" t="s">
        <v>467</v>
      </c>
      <c r="P190" s="7" t="s">
        <v>7</v>
      </c>
      <c r="Q190" s="10" t="s">
        <v>6</v>
      </c>
      <c r="R190" s="146">
        <v>18915000</v>
      </c>
      <c r="S190" s="35"/>
      <c r="T190" s="8"/>
      <c r="U190" s="8"/>
      <c r="V190" s="8"/>
      <c r="W190" s="35">
        <f t="shared" si="10"/>
        <v>18915000</v>
      </c>
      <c r="X190" s="35">
        <f t="shared" si="11"/>
        <v>18915000</v>
      </c>
      <c r="Y190" s="26" t="s">
        <v>465</v>
      </c>
      <c r="Z190" s="10" t="s">
        <v>19</v>
      </c>
      <c r="AA190" s="147">
        <v>202300000000060</v>
      </c>
      <c r="AB190" s="147" t="s">
        <v>496</v>
      </c>
      <c r="AC190" s="10" t="str">
        <f t="shared" si="8"/>
        <v>3202056</v>
      </c>
      <c r="AD190" s="10"/>
      <c r="AE190" s="10" t="s">
        <v>129</v>
      </c>
      <c r="AF190" s="3"/>
      <c r="AG190" s="3"/>
      <c r="AH190" s="3"/>
      <c r="AI190" s="3"/>
      <c r="AJ190" s="3"/>
      <c r="AK190" s="3"/>
      <c r="AL190" s="3"/>
      <c r="AM190" s="3"/>
      <c r="AN190" s="3"/>
      <c r="AO190" s="3"/>
      <c r="AP190" s="3"/>
      <c r="AQ190" s="3"/>
      <c r="AR190" s="3"/>
      <c r="AS190" s="3"/>
    </row>
    <row r="191" spans="1:45" ht="51" hidden="1" customHeight="1" x14ac:dyDescent="0.3">
      <c r="A191" s="9" t="s">
        <v>0</v>
      </c>
      <c r="B191" s="9" t="e">
        <f>VLOOKUP(#REF!,[1]Dpto!$G$2:$I$1125,2,FALSE)</f>
        <v>#REF!</v>
      </c>
      <c r="C191" s="9" t="str">
        <f>VLOOKUP(Y191,[1]Proyectos!$B$2:$D$3,3,FALSE)</f>
        <v>CONSER</v>
      </c>
      <c r="D191" s="9" t="e">
        <f>VLOOKUP(#REF!,[1]Proyectos!$D$6:$E$9,2,FALSE)</f>
        <v>#REF!</v>
      </c>
      <c r="E191" s="9" t="e">
        <f>VLOOKUP(#REF!,[1]Proyectos!$B$12:$C$22,2,FALSE)</f>
        <v>#REF!</v>
      </c>
      <c r="F191" s="9" t="e">
        <f>VLOOKUP(AD191,[1]Indi!$B$9:$C$36,2,FALSE)</f>
        <v>#N/A</v>
      </c>
      <c r="G191" s="9" t="str">
        <f>+IFERROR(IF(D191="MISIONAL",VLOOKUP(#REF!,[1]Actividades!$B$12:$C$25,2,FALSE),IF(D191="TASAS",VLOOKUP(#REF!,[1]Actividades!$B$26:$C$34,2,FALSE),IF(D191="MIPG",VLOOKUP(#REF!,[1]Actividades!$B$35:$C$41,2,FALSE),IF(D191="INFRA",VLOOKUP(#REF!,[1]Actividades!$B$42:$C$44,2,FALSE),"")))),"")</f>
        <v/>
      </c>
      <c r="H191" s="3"/>
      <c r="I191" s="7" t="s">
        <v>656</v>
      </c>
      <c r="J191" s="10" t="s">
        <v>663</v>
      </c>
      <c r="K191" s="7" t="s">
        <v>125</v>
      </c>
      <c r="L191" s="7" t="s">
        <v>124</v>
      </c>
      <c r="M191" s="7" t="str">
        <f t="shared" si="9"/>
        <v>SFF IGUAQUE</v>
      </c>
      <c r="N191" s="145" t="s">
        <v>8</v>
      </c>
      <c r="O191" s="7" t="s">
        <v>467</v>
      </c>
      <c r="P191" s="7" t="s">
        <v>7</v>
      </c>
      <c r="Q191" s="10" t="s">
        <v>6</v>
      </c>
      <c r="R191" s="146">
        <v>18915000</v>
      </c>
      <c r="S191" s="35"/>
      <c r="T191" s="8"/>
      <c r="U191" s="8"/>
      <c r="V191" s="8"/>
      <c r="W191" s="35">
        <f t="shared" si="10"/>
        <v>18915000</v>
      </c>
      <c r="X191" s="35">
        <f t="shared" si="11"/>
        <v>18915000</v>
      </c>
      <c r="Y191" s="26" t="s">
        <v>465</v>
      </c>
      <c r="Z191" s="10" t="s">
        <v>19</v>
      </c>
      <c r="AA191" s="147">
        <v>202300000000060</v>
      </c>
      <c r="AB191" s="147" t="s">
        <v>496</v>
      </c>
      <c r="AC191" s="10" t="str">
        <f t="shared" si="8"/>
        <v>3202056</v>
      </c>
      <c r="AD191" s="10"/>
      <c r="AE191" s="10" t="s">
        <v>129</v>
      </c>
      <c r="AF191" s="3"/>
      <c r="AG191" s="3"/>
      <c r="AH191" s="3"/>
      <c r="AI191" s="3"/>
      <c r="AJ191" s="3"/>
      <c r="AK191" s="3"/>
      <c r="AL191" s="3"/>
      <c r="AM191" s="3"/>
      <c r="AN191" s="3"/>
      <c r="AO191" s="3"/>
      <c r="AP191" s="3"/>
      <c r="AQ191" s="3"/>
      <c r="AR191" s="3"/>
      <c r="AS191" s="3"/>
    </row>
    <row r="192" spans="1:45" ht="51" hidden="1" customHeight="1" x14ac:dyDescent="0.3">
      <c r="A192" s="9"/>
      <c r="B192" s="9"/>
      <c r="C192" s="9"/>
      <c r="D192" s="9"/>
      <c r="E192" s="9"/>
      <c r="F192" s="9"/>
      <c r="G192" s="9"/>
      <c r="H192" s="3"/>
      <c r="I192" s="7" t="s">
        <v>657</v>
      </c>
      <c r="J192" s="10" t="s">
        <v>663</v>
      </c>
      <c r="K192" s="7" t="s">
        <v>125</v>
      </c>
      <c r="L192" s="7" t="s">
        <v>124</v>
      </c>
      <c r="M192" s="7" t="str">
        <f t="shared" si="9"/>
        <v>SFF IGUAQUE</v>
      </c>
      <c r="N192" s="145" t="s">
        <v>13</v>
      </c>
      <c r="O192" s="7" t="s">
        <v>467</v>
      </c>
      <c r="P192" s="7" t="s">
        <v>7</v>
      </c>
      <c r="Q192" s="10" t="s">
        <v>6</v>
      </c>
      <c r="R192" s="146">
        <v>34956000</v>
      </c>
      <c r="S192" s="35"/>
      <c r="T192" s="8"/>
      <c r="U192" s="8"/>
      <c r="V192" s="8"/>
      <c r="W192" s="35">
        <f t="shared" si="10"/>
        <v>34956000</v>
      </c>
      <c r="X192" s="35">
        <f t="shared" si="11"/>
        <v>34956000</v>
      </c>
      <c r="Y192" s="26" t="s">
        <v>465</v>
      </c>
      <c r="Z192" s="10" t="s">
        <v>19</v>
      </c>
      <c r="AA192" s="147">
        <v>202300000000060</v>
      </c>
      <c r="AB192" s="147" t="s">
        <v>24</v>
      </c>
      <c r="AC192" s="10" t="str">
        <f t="shared" si="8"/>
        <v>3202060</v>
      </c>
      <c r="AD192" s="10"/>
      <c r="AE192" s="10" t="s">
        <v>126</v>
      </c>
      <c r="AF192" s="3"/>
      <c r="AG192" s="3"/>
      <c r="AH192" s="3"/>
      <c r="AI192" s="3"/>
      <c r="AJ192" s="3"/>
      <c r="AK192" s="3"/>
      <c r="AL192" s="3"/>
      <c r="AM192" s="3"/>
      <c r="AN192" s="3"/>
      <c r="AO192" s="3"/>
      <c r="AP192" s="3"/>
      <c r="AQ192" s="3"/>
      <c r="AR192" s="3"/>
      <c r="AS192" s="3"/>
    </row>
    <row r="193" spans="1:45" ht="51" hidden="1" customHeight="1" x14ac:dyDescent="0.3">
      <c r="A193" s="9" t="s">
        <v>0</v>
      </c>
      <c r="B193" s="9" t="e">
        <f>VLOOKUP(#REF!,[1]Dpto!$G$2:$I$1125,2,FALSE)</f>
        <v>#REF!</v>
      </c>
      <c r="C193" s="9" t="str">
        <f>VLOOKUP(Y193,[1]Proyectos!$B$2:$D$3,3,FALSE)</f>
        <v>CONSER</v>
      </c>
      <c r="D193" s="9" t="e">
        <f>VLOOKUP(#REF!,[1]Proyectos!$D$6:$E$9,2,FALSE)</f>
        <v>#REF!</v>
      </c>
      <c r="E193" s="9" t="e">
        <f>VLOOKUP(#REF!,[1]Proyectos!$B$12:$C$22,2,FALSE)</f>
        <v>#REF!</v>
      </c>
      <c r="F193" s="9" t="e">
        <f>VLOOKUP(AD193,[1]Indi!$B$9:$C$36,2,FALSE)</f>
        <v>#N/A</v>
      </c>
      <c r="G193" s="9" t="str">
        <f>+IFERROR(IF(D193="MISIONAL",VLOOKUP(#REF!,[1]Actividades!$B$12:$C$25,2,FALSE),IF(D193="TASAS",VLOOKUP(#REF!,[1]Actividades!$B$26:$C$34,2,FALSE),IF(D193="MIPG",VLOOKUP(#REF!,[1]Actividades!$B$35:$C$41,2,FALSE),IF(D193="INFRA",VLOOKUP(#REF!,[1]Actividades!$B$42:$C$44,2,FALSE),"")))),"")</f>
        <v/>
      </c>
      <c r="H193" s="3"/>
      <c r="I193" s="7" t="s">
        <v>658</v>
      </c>
      <c r="J193" s="10" t="s">
        <v>663</v>
      </c>
      <c r="K193" s="7" t="s">
        <v>125</v>
      </c>
      <c r="L193" s="7" t="s">
        <v>124</v>
      </c>
      <c r="M193" s="7" t="str">
        <f t="shared" si="9"/>
        <v>SFF IGUAQUE</v>
      </c>
      <c r="N193" s="145" t="s">
        <v>8</v>
      </c>
      <c r="O193" s="7" t="s">
        <v>467</v>
      </c>
      <c r="P193" s="7" t="s">
        <v>7</v>
      </c>
      <c r="Q193" s="10" t="s">
        <v>6</v>
      </c>
      <c r="R193" s="146">
        <v>29130000</v>
      </c>
      <c r="S193" s="35"/>
      <c r="T193" s="8"/>
      <c r="U193" s="8"/>
      <c r="V193" s="8"/>
      <c r="W193" s="35">
        <f t="shared" si="10"/>
        <v>29130000</v>
      </c>
      <c r="X193" s="35">
        <f t="shared" si="11"/>
        <v>29130000</v>
      </c>
      <c r="Y193" s="26" t="s">
        <v>465</v>
      </c>
      <c r="Z193" s="10" t="s">
        <v>19</v>
      </c>
      <c r="AA193" s="147">
        <v>202300000000060</v>
      </c>
      <c r="AB193" s="147" t="s">
        <v>24</v>
      </c>
      <c r="AC193" s="10" t="str">
        <f t="shared" si="8"/>
        <v>3202060</v>
      </c>
      <c r="AD193" s="10"/>
      <c r="AE193" s="10" t="s">
        <v>126</v>
      </c>
      <c r="AF193" s="3"/>
      <c r="AG193" s="3"/>
      <c r="AH193" s="3"/>
      <c r="AI193" s="3"/>
      <c r="AJ193" s="3"/>
      <c r="AK193" s="3"/>
      <c r="AL193" s="3"/>
      <c r="AM193" s="3"/>
      <c r="AN193" s="3"/>
      <c r="AO193" s="3"/>
      <c r="AP193" s="3"/>
      <c r="AQ193" s="3"/>
      <c r="AR193" s="3"/>
      <c r="AS193" s="3"/>
    </row>
    <row r="194" spans="1:45" ht="51" hidden="1" customHeight="1" x14ac:dyDescent="0.3">
      <c r="A194" s="9"/>
      <c r="B194" s="9"/>
      <c r="C194" s="9"/>
      <c r="D194" s="9"/>
      <c r="E194" s="9"/>
      <c r="F194" s="9"/>
      <c r="G194" s="9"/>
      <c r="H194" s="3"/>
      <c r="I194" s="7" t="s">
        <v>659</v>
      </c>
      <c r="J194" s="10" t="s">
        <v>663</v>
      </c>
      <c r="K194" s="7" t="s">
        <v>125</v>
      </c>
      <c r="L194" s="7" t="s">
        <v>124</v>
      </c>
      <c r="M194" s="7" t="str">
        <f t="shared" si="9"/>
        <v>SFF IGUAQUE</v>
      </c>
      <c r="N194" s="7" t="s">
        <v>13</v>
      </c>
      <c r="O194" s="7" t="s">
        <v>467</v>
      </c>
      <c r="P194" s="7" t="s">
        <v>7</v>
      </c>
      <c r="Q194" s="10" t="s">
        <v>6</v>
      </c>
      <c r="R194" s="146">
        <v>15132000</v>
      </c>
      <c r="S194" s="35"/>
      <c r="T194" s="8"/>
      <c r="U194" s="8"/>
      <c r="V194" s="8"/>
      <c r="W194" s="35">
        <f t="shared" si="10"/>
        <v>15132000</v>
      </c>
      <c r="X194" s="35">
        <f t="shared" si="11"/>
        <v>15132000</v>
      </c>
      <c r="Y194" s="26" t="s">
        <v>465</v>
      </c>
      <c r="Z194" s="10" t="s">
        <v>19</v>
      </c>
      <c r="AA194" s="147">
        <v>202300000000060</v>
      </c>
      <c r="AB194" s="147" t="s">
        <v>24</v>
      </c>
      <c r="AC194" s="10" t="str">
        <f t="shared" si="8"/>
        <v>3202060</v>
      </c>
      <c r="AD194" s="10"/>
      <c r="AE194" s="10" t="s">
        <v>239</v>
      </c>
      <c r="AF194" s="3"/>
      <c r="AG194" s="3"/>
      <c r="AH194" s="3"/>
      <c r="AI194" s="3"/>
      <c r="AJ194" s="3"/>
      <c r="AK194" s="3"/>
      <c r="AL194" s="3"/>
      <c r="AM194" s="3"/>
      <c r="AN194" s="3"/>
      <c r="AO194" s="3"/>
      <c r="AP194" s="3"/>
      <c r="AQ194" s="3"/>
      <c r="AR194" s="3"/>
      <c r="AS194" s="3"/>
    </row>
    <row r="195" spans="1:45" ht="51" hidden="1" customHeight="1" x14ac:dyDescent="0.3">
      <c r="A195" s="9" t="s">
        <v>0</v>
      </c>
      <c r="B195" s="9" t="e">
        <f>VLOOKUP(#REF!,[1]Dpto!$G$2:$I$1125,2,FALSE)</f>
        <v>#REF!</v>
      </c>
      <c r="C195" s="9" t="str">
        <f>VLOOKUP(Y195,[1]Proyectos!$B$2:$D$3,3,FALSE)</f>
        <v>CONSER</v>
      </c>
      <c r="D195" s="9" t="e">
        <f>VLOOKUP(#REF!,[1]Proyectos!$D$6:$E$9,2,FALSE)</f>
        <v>#REF!</v>
      </c>
      <c r="E195" s="9" t="e">
        <f>VLOOKUP(#REF!,[1]Proyectos!$B$12:$C$22,2,FALSE)</f>
        <v>#REF!</v>
      </c>
      <c r="F195" s="9" t="e">
        <f>VLOOKUP(AD195,[1]Indi!$B$9:$C$36,2,FALSE)</f>
        <v>#N/A</v>
      </c>
      <c r="G195" s="9" t="str">
        <f>+IFERROR(IF(D195="MISIONAL",VLOOKUP(#REF!,[1]Actividades!$B$12:$C$25,2,FALSE),IF(D195="TASAS",VLOOKUP(#REF!,[1]Actividades!$B$26:$C$34,2,FALSE),IF(D195="MIPG",VLOOKUP(#REF!,[1]Actividades!$B$35:$C$41,2,FALSE),IF(D195="INFRA",VLOOKUP(#REF!,[1]Actividades!$B$42:$C$44,2,FALSE),"")))),"")</f>
        <v/>
      </c>
      <c r="H195" s="3"/>
      <c r="I195" s="7" t="s">
        <v>660</v>
      </c>
      <c r="J195" s="10" t="s">
        <v>663</v>
      </c>
      <c r="K195" s="7" t="s">
        <v>125</v>
      </c>
      <c r="L195" s="7" t="s">
        <v>124</v>
      </c>
      <c r="M195" s="7" t="str">
        <f t="shared" si="9"/>
        <v>SFF IGUAQUE</v>
      </c>
      <c r="N195" s="7" t="s">
        <v>8</v>
      </c>
      <c r="O195" s="7" t="s">
        <v>467</v>
      </c>
      <c r="P195" s="7" t="s">
        <v>7</v>
      </c>
      <c r="Q195" s="10" t="s">
        <v>6</v>
      </c>
      <c r="R195" s="146">
        <v>18915000</v>
      </c>
      <c r="S195" s="35"/>
      <c r="T195" s="8"/>
      <c r="U195" s="8"/>
      <c r="V195" s="8"/>
      <c r="W195" s="35">
        <f t="shared" si="10"/>
        <v>18915000</v>
      </c>
      <c r="X195" s="35">
        <f t="shared" si="11"/>
        <v>18915000</v>
      </c>
      <c r="Y195" s="26" t="s">
        <v>465</v>
      </c>
      <c r="Z195" s="10" t="s">
        <v>19</v>
      </c>
      <c r="AA195" s="147">
        <v>202300000000060</v>
      </c>
      <c r="AB195" s="147" t="s">
        <v>24</v>
      </c>
      <c r="AC195" s="10" t="str">
        <f t="shared" si="8"/>
        <v>3202060</v>
      </c>
      <c r="AD195" s="10"/>
      <c r="AE195" s="10" t="s">
        <v>239</v>
      </c>
      <c r="AF195" s="3"/>
      <c r="AG195" s="3"/>
      <c r="AH195" s="3"/>
      <c r="AI195" s="3"/>
      <c r="AJ195" s="3"/>
      <c r="AK195" s="3"/>
      <c r="AL195" s="3"/>
      <c r="AM195" s="3"/>
      <c r="AN195" s="3"/>
      <c r="AO195" s="3"/>
      <c r="AP195" s="3"/>
      <c r="AQ195" s="3"/>
      <c r="AR195" s="3"/>
      <c r="AS195" s="3"/>
    </row>
    <row r="196" spans="1:45" ht="51" customHeight="1" x14ac:dyDescent="0.3">
      <c r="A196" s="9" t="s">
        <v>0</v>
      </c>
      <c r="B196" s="9" t="e">
        <f>VLOOKUP(#REF!,[1]Dpto!$G$2:$I$1125,2,FALSE)</f>
        <v>#REF!</v>
      </c>
      <c r="C196" s="9" t="str">
        <f>VLOOKUP(Y196,[1]Proyectos!$B$2:$D$3,3,FALSE)</f>
        <v>FORTA</v>
      </c>
      <c r="D196" s="9" t="e">
        <f>VLOOKUP(#REF!,[1]Proyectos!$D$6:$E$9,2,FALSE)</f>
        <v>#REF!</v>
      </c>
      <c r="E196" s="9" t="e">
        <f>VLOOKUP(#REF!,[1]Proyectos!$B$12:$C$22,2,FALSE)</f>
        <v>#REF!</v>
      </c>
      <c r="F196" s="9" t="e">
        <f>VLOOKUP(AD196,[1]Indi!$B$9:$C$36,2,FALSE)</f>
        <v>#N/A</v>
      </c>
      <c r="G196" s="9" t="str">
        <f>+IFERROR(IF(D196="MISIONAL",VLOOKUP(#REF!,[1]Actividades!$B$12:$C$25,2,FALSE),IF(D196="TASAS",VLOOKUP(#REF!,[1]Actividades!$B$26:$C$34,2,FALSE),IF(D196="MIPG",VLOOKUP(#REF!,[1]Actividades!$B$35:$C$41,2,FALSE),IF(D196="INFRA",VLOOKUP(#REF!,[1]Actividades!$B$42:$C$44,2,FALSE),"")))),"")</f>
        <v/>
      </c>
      <c r="H196" s="3"/>
      <c r="I196" s="7" t="s">
        <v>661</v>
      </c>
      <c r="J196" s="10" t="s">
        <v>663</v>
      </c>
      <c r="K196" s="7" t="s">
        <v>125</v>
      </c>
      <c r="L196" s="7" t="s">
        <v>124</v>
      </c>
      <c r="M196" s="7" t="str">
        <f t="shared" si="9"/>
        <v>SFF IGUAQUE</v>
      </c>
      <c r="N196" s="7" t="s">
        <v>8</v>
      </c>
      <c r="O196" s="7" t="s">
        <v>467</v>
      </c>
      <c r="P196" s="7" t="s">
        <v>7</v>
      </c>
      <c r="Q196" s="10" t="s">
        <v>6</v>
      </c>
      <c r="R196" s="146">
        <v>30000000</v>
      </c>
      <c r="S196" s="35"/>
      <c r="T196" s="8"/>
      <c r="U196" s="8"/>
      <c r="V196" s="8"/>
      <c r="W196" s="35">
        <f t="shared" si="10"/>
        <v>30000000</v>
      </c>
      <c r="X196" s="35">
        <f t="shared" si="11"/>
        <v>30000000</v>
      </c>
      <c r="Y196" s="26" t="s">
        <v>1483</v>
      </c>
      <c r="Z196" s="10" t="s">
        <v>4</v>
      </c>
      <c r="AA196" s="147">
        <v>2019011000081</v>
      </c>
      <c r="AB196" s="147" t="s">
        <v>12</v>
      </c>
      <c r="AC196" s="10" t="str">
        <f t="shared" si="8"/>
        <v>3299011</v>
      </c>
      <c r="AD196" s="10"/>
      <c r="AE196" s="10" t="s">
        <v>662</v>
      </c>
      <c r="AF196" s="3"/>
      <c r="AG196" s="3"/>
      <c r="AH196" s="3"/>
      <c r="AI196" s="3"/>
      <c r="AJ196" s="3"/>
      <c r="AK196" s="3"/>
      <c r="AL196" s="3"/>
      <c r="AM196" s="3"/>
      <c r="AN196" s="3"/>
      <c r="AO196" s="3"/>
      <c r="AP196" s="3"/>
      <c r="AQ196" s="3"/>
      <c r="AR196" s="3"/>
      <c r="AS196" s="3"/>
    </row>
    <row r="197" spans="1:45" ht="51" hidden="1" customHeight="1" x14ac:dyDescent="0.3">
      <c r="A197" s="9" t="s">
        <v>0</v>
      </c>
      <c r="B197" s="9" t="e">
        <f>VLOOKUP(#REF!,[1]Dpto!$G$2:$I$1125,2,FALSE)</f>
        <v>#REF!</v>
      </c>
      <c r="C197" s="9" t="str">
        <f>VLOOKUP(Y197,[1]Proyectos!$B$2:$D$3,3,FALSE)</f>
        <v>CONSER</v>
      </c>
      <c r="D197" s="9" t="e">
        <f>VLOOKUP(#REF!,[1]Proyectos!$D$6:$E$9,2,FALSE)</f>
        <v>#REF!</v>
      </c>
      <c r="E197" s="9" t="e">
        <f>VLOOKUP(#REF!,[1]Proyectos!$B$12:$C$22,2,FALSE)</f>
        <v>#REF!</v>
      </c>
      <c r="F197" s="9" t="e">
        <f>VLOOKUP(AD197,[1]Indi!$B$9:$C$36,2,FALSE)</f>
        <v>#N/A</v>
      </c>
      <c r="G197" s="9" t="str">
        <f>+IFERROR(IF(D197="MISIONAL",VLOOKUP(#REF!,[1]Actividades!$B$12:$C$25,2,FALSE),IF(D197="TASAS",VLOOKUP(#REF!,[1]Actividades!$B$26:$C$34,2,FALSE),IF(D197="MIPG",VLOOKUP(#REF!,[1]Actividades!$B$35:$C$41,2,FALSE),IF(D197="INFRA",VLOOKUP(#REF!,[1]Actividades!$B$42:$C$44,2,FALSE),"")))),"")</f>
        <v/>
      </c>
      <c r="H197" s="3"/>
      <c r="I197" s="7" t="s">
        <v>664</v>
      </c>
      <c r="J197" s="10" t="s">
        <v>663</v>
      </c>
      <c r="K197" s="10" t="s">
        <v>152</v>
      </c>
      <c r="L197" s="7" t="s">
        <v>162</v>
      </c>
      <c r="M197" s="7" t="str">
        <f t="shared" si="9"/>
        <v>DIRECCIÓN TERRITORIAL ORINOQUÍA</v>
      </c>
      <c r="N197" s="7" t="s">
        <v>103</v>
      </c>
      <c r="O197" s="149" t="s">
        <v>466</v>
      </c>
      <c r="P197" s="183" t="s">
        <v>7</v>
      </c>
      <c r="Q197" s="7" t="s">
        <v>6</v>
      </c>
      <c r="R197" s="146">
        <v>846285000</v>
      </c>
      <c r="S197" s="35"/>
      <c r="T197" s="8"/>
      <c r="U197" s="8"/>
      <c r="V197" s="8"/>
      <c r="W197" s="35">
        <f t="shared" si="10"/>
        <v>846285000</v>
      </c>
      <c r="X197" s="35">
        <f t="shared" si="11"/>
        <v>846285000</v>
      </c>
      <c r="Y197" s="26" t="s">
        <v>465</v>
      </c>
      <c r="Z197" s="10" t="s">
        <v>19</v>
      </c>
      <c r="AA197" s="147">
        <v>202300000000060</v>
      </c>
      <c r="AB197" s="10" t="s">
        <v>30</v>
      </c>
      <c r="AC197" s="10" t="str">
        <f t="shared" si="8"/>
        <v>3202008</v>
      </c>
      <c r="AD197" s="10"/>
      <c r="AE197" s="10" t="s">
        <v>135</v>
      </c>
      <c r="AF197" s="3"/>
      <c r="AG197" s="3"/>
      <c r="AH197" s="3"/>
      <c r="AI197" s="3"/>
      <c r="AJ197" s="3"/>
      <c r="AK197" s="3"/>
      <c r="AL197" s="3"/>
      <c r="AM197" s="3"/>
      <c r="AN197" s="3"/>
      <c r="AO197" s="3"/>
      <c r="AP197" s="3"/>
      <c r="AQ197" s="3"/>
      <c r="AR197" s="3"/>
      <c r="AS197" s="3"/>
    </row>
    <row r="198" spans="1:45" ht="51" hidden="1" customHeight="1" x14ac:dyDescent="0.3">
      <c r="A198" s="9" t="s">
        <v>0</v>
      </c>
      <c r="B198" s="9" t="e">
        <f>VLOOKUP(#REF!,[1]Dpto!$G$2:$I$1125,2,FALSE)</f>
        <v>#REF!</v>
      </c>
      <c r="C198" s="9" t="str">
        <f>VLOOKUP(Y198,[1]Proyectos!$B$2:$D$3,3,FALSE)</f>
        <v>CONSER</v>
      </c>
      <c r="D198" s="9" t="e">
        <f>VLOOKUP(#REF!,[1]Proyectos!$D$6:$E$9,2,FALSE)</f>
        <v>#REF!</v>
      </c>
      <c r="E198" s="9" t="e">
        <f>VLOOKUP(#REF!,[1]Proyectos!$B$12:$C$22,2,FALSE)</f>
        <v>#REF!</v>
      </c>
      <c r="F198" s="9" t="e">
        <f>VLOOKUP(AD198,[1]Indi!$B$9:$C$36,2,FALSE)</f>
        <v>#N/A</v>
      </c>
      <c r="G198" s="9" t="str">
        <f>+IFERROR(IF(D198="MISIONAL",VLOOKUP(#REF!,[1]Actividades!$B$12:$C$25,2,FALSE),IF(D198="TASAS",VLOOKUP(#REF!,[1]Actividades!$B$26:$C$34,2,FALSE),IF(D198="MIPG",VLOOKUP(#REF!,[1]Actividades!$B$35:$C$41,2,FALSE),IF(D198="INFRA",VLOOKUP(#REF!,[1]Actividades!$B$42:$C$44,2,FALSE),"")))),"")</f>
        <v/>
      </c>
      <c r="H198" s="3"/>
      <c r="I198" s="7" t="s">
        <v>665</v>
      </c>
      <c r="J198" s="10" t="s">
        <v>663</v>
      </c>
      <c r="K198" s="10" t="s">
        <v>152</v>
      </c>
      <c r="L198" s="7" t="s">
        <v>162</v>
      </c>
      <c r="M198" s="7" t="str">
        <f t="shared" si="9"/>
        <v>DIRECCIÓN TERRITORIAL ORINOQUÍA</v>
      </c>
      <c r="N198" s="7" t="s">
        <v>13</v>
      </c>
      <c r="O198" s="7" t="s">
        <v>467</v>
      </c>
      <c r="P198" s="183" t="s">
        <v>7</v>
      </c>
      <c r="Q198" s="7" t="s">
        <v>6</v>
      </c>
      <c r="R198" s="146">
        <v>45000000</v>
      </c>
      <c r="S198" s="35"/>
      <c r="T198" s="8"/>
      <c r="U198" s="8"/>
      <c r="V198" s="8"/>
      <c r="W198" s="35">
        <f t="shared" si="10"/>
        <v>45000000</v>
      </c>
      <c r="X198" s="35">
        <f t="shared" si="11"/>
        <v>45000000</v>
      </c>
      <c r="Y198" s="26" t="s">
        <v>465</v>
      </c>
      <c r="Z198" s="10" t="s">
        <v>19</v>
      </c>
      <c r="AA198" s="147">
        <v>202300000000060</v>
      </c>
      <c r="AB198" s="10" t="s">
        <v>30</v>
      </c>
      <c r="AC198" s="10" t="str">
        <f t="shared" ref="AC198:AC261" si="12">MID(I198,SEARCH("-",I198)+1,SEARCH("-",I198,SEARCH("-",I198)+1)-SEARCH("-",I198)-1)</f>
        <v>3202008</v>
      </c>
      <c r="AD198" s="10"/>
      <c r="AE198" s="10" t="s">
        <v>135</v>
      </c>
      <c r="AF198" s="3"/>
      <c r="AG198" s="3"/>
      <c r="AH198" s="3"/>
      <c r="AI198" s="3"/>
      <c r="AJ198" s="3"/>
      <c r="AK198" s="3"/>
      <c r="AL198" s="3"/>
      <c r="AM198" s="3"/>
      <c r="AN198" s="3"/>
      <c r="AO198" s="3"/>
      <c r="AP198" s="3"/>
      <c r="AQ198" s="3"/>
      <c r="AR198" s="3"/>
      <c r="AS198" s="3"/>
    </row>
    <row r="199" spans="1:45" ht="51" hidden="1" customHeight="1" x14ac:dyDescent="0.3">
      <c r="A199" s="9" t="s">
        <v>0</v>
      </c>
      <c r="B199" s="9" t="e">
        <f>VLOOKUP(#REF!,[1]Dpto!$G$2:$I$1125,2,FALSE)</f>
        <v>#REF!</v>
      </c>
      <c r="C199" s="9" t="str">
        <f>VLOOKUP(Y199,[1]Proyectos!$B$2:$D$3,3,FALSE)</f>
        <v>CONSER</v>
      </c>
      <c r="D199" s="9" t="e">
        <f>VLOOKUP(#REF!,[1]Proyectos!$D$6:$E$9,2,FALSE)</f>
        <v>#REF!</v>
      </c>
      <c r="E199" s="9" t="e">
        <f>VLOOKUP(#REF!,[1]Proyectos!$B$12:$C$22,2,FALSE)</f>
        <v>#REF!</v>
      </c>
      <c r="F199" s="9" t="e">
        <f>VLOOKUP(AD199,[1]Indi!$B$9:$C$36,2,FALSE)</f>
        <v>#N/A</v>
      </c>
      <c r="G199" s="9" t="str">
        <f>+IFERROR(IF(D199="MISIONAL",VLOOKUP(#REF!,[1]Actividades!$B$12:$C$25,2,FALSE),IF(D199="TASAS",VLOOKUP(#REF!,[1]Actividades!$B$26:$C$34,2,FALSE),IF(D199="MIPG",VLOOKUP(#REF!,[1]Actividades!$B$35:$C$41,2,FALSE),IF(D199="INFRA",VLOOKUP(#REF!,[1]Actividades!$B$42:$C$44,2,FALSE),"")))),"")</f>
        <v/>
      </c>
      <c r="H199" s="3"/>
      <c r="I199" s="7" t="s">
        <v>666</v>
      </c>
      <c r="J199" s="10" t="s">
        <v>663</v>
      </c>
      <c r="K199" s="10" t="s">
        <v>152</v>
      </c>
      <c r="L199" s="7" t="s">
        <v>162</v>
      </c>
      <c r="M199" s="7" t="str">
        <f t="shared" ref="M199:M262" si="13">+IF(P199="GENERAL",L199,L199&amp;"-"&amp;P199)</f>
        <v>DIRECCIÓN TERRITORIAL ORINOQUÍA</v>
      </c>
      <c r="N199" s="7" t="s">
        <v>103</v>
      </c>
      <c r="O199" s="7" t="s">
        <v>466</v>
      </c>
      <c r="P199" s="183" t="s">
        <v>7</v>
      </c>
      <c r="Q199" s="7" t="s">
        <v>6</v>
      </c>
      <c r="R199" s="146">
        <v>304470953</v>
      </c>
      <c r="S199" s="35"/>
      <c r="T199" s="8"/>
      <c r="U199" s="8"/>
      <c r="V199" s="8"/>
      <c r="W199" s="35">
        <f t="shared" ref="W199:W262" si="14">+R199-S199+T199</f>
        <v>304470953</v>
      </c>
      <c r="X199" s="35">
        <f t="shared" ref="X199:X262" si="15">+R199-S199+T199-U199+V199</f>
        <v>304470953</v>
      </c>
      <c r="Y199" s="26" t="s">
        <v>465</v>
      </c>
      <c r="Z199" s="10" t="s">
        <v>19</v>
      </c>
      <c r="AA199" s="147">
        <v>202300000000060</v>
      </c>
      <c r="AB199" s="10" t="s">
        <v>30</v>
      </c>
      <c r="AC199" s="10" t="str">
        <f t="shared" si="12"/>
        <v>3202008</v>
      </c>
      <c r="AD199" s="10"/>
      <c r="AE199" s="10" t="s">
        <v>492</v>
      </c>
      <c r="AF199" s="3"/>
      <c r="AG199" s="3"/>
      <c r="AH199" s="3"/>
      <c r="AI199" s="3"/>
      <c r="AJ199" s="3"/>
      <c r="AK199" s="3"/>
      <c r="AL199" s="3"/>
      <c r="AM199" s="3"/>
      <c r="AN199" s="3"/>
      <c r="AO199" s="3"/>
      <c r="AP199" s="3"/>
      <c r="AQ199" s="3"/>
      <c r="AR199" s="3"/>
      <c r="AS199" s="3"/>
    </row>
    <row r="200" spans="1:45" ht="51" hidden="1" customHeight="1" x14ac:dyDescent="0.3">
      <c r="A200" s="9" t="s">
        <v>0</v>
      </c>
      <c r="B200" s="9" t="e">
        <f>VLOOKUP(#REF!,[1]Dpto!$G$2:$I$1125,2,FALSE)</f>
        <v>#REF!</v>
      </c>
      <c r="C200" s="9" t="str">
        <f>VLOOKUP(Y200,[1]Proyectos!$B$2:$D$3,3,FALSE)</f>
        <v>CONSER</v>
      </c>
      <c r="D200" s="9" t="e">
        <f>VLOOKUP(#REF!,[1]Proyectos!$D$6:$E$9,2,FALSE)</f>
        <v>#REF!</v>
      </c>
      <c r="E200" s="9" t="e">
        <f>VLOOKUP(#REF!,[1]Proyectos!$B$12:$C$22,2,FALSE)</f>
        <v>#REF!</v>
      </c>
      <c r="F200" s="9" t="e">
        <f>VLOOKUP(AD200,[1]Indi!$B$9:$C$36,2,FALSE)</f>
        <v>#N/A</v>
      </c>
      <c r="G200" s="9" t="str">
        <f>+IFERROR(IF(D200="MISIONAL",VLOOKUP(#REF!,[1]Actividades!$B$12:$C$25,2,FALSE),IF(D200="TASAS",VLOOKUP(#REF!,[1]Actividades!$B$26:$C$34,2,FALSE),IF(D200="MIPG",VLOOKUP(#REF!,[1]Actividades!$B$35:$C$41,2,FALSE),IF(D200="INFRA",VLOOKUP(#REF!,[1]Actividades!$B$42:$C$44,2,FALSE),"")))),"")</f>
        <v/>
      </c>
      <c r="H200" s="3"/>
      <c r="I200" s="7" t="s">
        <v>667</v>
      </c>
      <c r="J200" s="10" t="s">
        <v>663</v>
      </c>
      <c r="K200" s="10" t="s">
        <v>152</v>
      </c>
      <c r="L200" s="7" t="s">
        <v>162</v>
      </c>
      <c r="M200" s="7" t="str">
        <f t="shared" si="13"/>
        <v>DIRECCIÓN TERRITORIAL ORINOQUÍA</v>
      </c>
      <c r="N200" s="7" t="s">
        <v>13</v>
      </c>
      <c r="O200" s="149" t="s">
        <v>467</v>
      </c>
      <c r="P200" s="183" t="s">
        <v>7</v>
      </c>
      <c r="Q200" s="7" t="s">
        <v>6</v>
      </c>
      <c r="R200" s="146">
        <v>171000000</v>
      </c>
      <c r="S200" s="35"/>
      <c r="T200" s="8"/>
      <c r="U200" s="8"/>
      <c r="V200" s="8"/>
      <c r="W200" s="35">
        <f t="shared" si="14"/>
        <v>171000000</v>
      </c>
      <c r="X200" s="35">
        <f t="shared" si="15"/>
        <v>171000000</v>
      </c>
      <c r="Y200" s="26" t="s">
        <v>465</v>
      </c>
      <c r="Z200" s="10" t="s">
        <v>19</v>
      </c>
      <c r="AA200" s="147">
        <v>202300000000060</v>
      </c>
      <c r="AB200" s="10" t="s">
        <v>30</v>
      </c>
      <c r="AC200" s="10" t="str">
        <f t="shared" si="12"/>
        <v>3202008</v>
      </c>
      <c r="AD200" s="10"/>
      <c r="AE200" s="10" t="s">
        <v>492</v>
      </c>
      <c r="AF200" s="3"/>
      <c r="AG200" s="3"/>
      <c r="AH200" s="3"/>
      <c r="AI200" s="3"/>
      <c r="AJ200" s="3"/>
      <c r="AK200" s="3"/>
      <c r="AL200" s="3"/>
      <c r="AM200" s="3"/>
      <c r="AN200" s="3"/>
      <c r="AO200" s="3"/>
      <c r="AP200" s="3"/>
      <c r="AQ200" s="3"/>
      <c r="AR200" s="3"/>
      <c r="AS200" s="3"/>
    </row>
    <row r="201" spans="1:45" ht="51" hidden="1" customHeight="1" x14ac:dyDescent="0.3">
      <c r="A201" s="9" t="s">
        <v>0</v>
      </c>
      <c r="B201" s="9" t="e">
        <f>VLOOKUP(#REF!,[1]Dpto!$G$2:$I$1125,2,FALSE)</f>
        <v>#REF!</v>
      </c>
      <c r="C201" s="9" t="str">
        <f>VLOOKUP(Y201,[1]Proyectos!$B$2:$D$3,3,FALSE)</f>
        <v>CONSER</v>
      </c>
      <c r="D201" s="9" t="e">
        <f>VLOOKUP(#REF!,[1]Proyectos!$D$6:$E$9,2,FALSE)</f>
        <v>#REF!</v>
      </c>
      <c r="E201" s="9" t="e">
        <f>VLOOKUP(#REF!,[1]Proyectos!$B$12:$C$22,2,FALSE)</f>
        <v>#REF!</v>
      </c>
      <c r="F201" s="9" t="e">
        <f>VLOOKUP(AD201,[1]Indi!$B$9:$C$36,2,FALSE)</f>
        <v>#N/A</v>
      </c>
      <c r="G201" s="9" t="str">
        <f>+IFERROR(IF(D201="MISIONAL",VLOOKUP(#REF!,[1]Actividades!$B$12:$C$25,2,FALSE),IF(D201="TASAS",VLOOKUP(#REF!,[1]Actividades!$B$26:$C$34,2,FALSE),IF(D201="MIPG",VLOOKUP(#REF!,[1]Actividades!$B$35:$C$41,2,FALSE),IF(D201="INFRA",VLOOKUP(#REF!,[1]Actividades!$B$42:$C$44,2,FALSE),"")))),"")</f>
        <v/>
      </c>
      <c r="H201" s="3"/>
      <c r="I201" s="7" t="s">
        <v>668</v>
      </c>
      <c r="J201" s="10" t="s">
        <v>663</v>
      </c>
      <c r="K201" s="10" t="s">
        <v>152</v>
      </c>
      <c r="L201" s="7" t="s">
        <v>162</v>
      </c>
      <c r="M201" s="7" t="str">
        <f t="shared" si="13"/>
        <v>DIRECCIÓN TERRITORIAL ORINOQUÍA</v>
      </c>
      <c r="N201" s="7" t="s">
        <v>8</v>
      </c>
      <c r="O201" s="149" t="s">
        <v>467</v>
      </c>
      <c r="P201" s="183" t="s">
        <v>7</v>
      </c>
      <c r="Q201" s="7" t="s">
        <v>6</v>
      </c>
      <c r="R201" s="146">
        <v>73308647</v>
      </c>
      <c r="S201" s="35"/>
      <c r="T201" s="8"/>
      <c r="U201" s="8"/>
      <c r="V201" s="8"/>
      <c r="W201" s="35">
        <f t="shared" si="14"/>
        <v>73308647</v>
      </c>
      <c r="X201" s="35">
        <f t="shared" si="15"/>
        <v>73308647</v>
      </c>
      <c r="Y201" s="26" t="s">
        <v>465</v>
      </c>
      <c r="Z201" s="10" t="s">
        <v>19</v>
      </c>
      <c r="AA201" s="147">
        <v>202300000000060</v>
      </c>
      <c r="AB201" s="10" t="s">
        <v>30</v>
      </c>
      <c r="AC201" s="10" t="str">
        <f t="shared" si="12"/>
        <v>3202008</v>
      </c>
      <c r="AD201" s="10"/>
      <c r="AE201" s="10" t="s">
        <v>492</v>
      </c>
      <c r="AF201" s="3"/>
      <c r="AG201" s="3"/>
      <c r="AH201" s="3"/>
      <c r="AI201" s="3"/>
      <c r="AJ201" s="3"/>
      <c r="AK201" s="3"/>
      <c r="AL201" s="3"/>
      <c r="AM201" s="3"/>
      <c r="AN201" s="3"/>
      <c r="AO201" s="3"/>
      <c r="AP201" s="3"/>
      <c r="AQ201" s="3"/>
      <c r="AR201" s="3"/>
      <c r="AS201" s="3"/>
    </row>
    <row r="202" spans="1:45" ht="51" hidden="1" customHeight="1" x14ac:dyDescent="0.3">
      <c r="A202" s="9" t="s">
        <v>0</v>
      </c>
      <c r="B202" s="9" t="e">
        <f>VLOOKUP(#REF!,[1]Dpto!$G$2:$I$1125,2,FALSE)</f>
        <v>#REF!</v>
      </c>
      <c r="C202" s="9" t="str">
        <f>VLOOKUP(Y202,[1]Proyectos!$B$2:$D$3,3,FALSE)</f>
        <v>CONSER</v>
      </c>
      <c r="D202" s="9" t="e">
        <f>VLOOKUP(#REF!,[1]Proyectos!$D$6:$E$9,2,FALSE)</f>
        <v>#REF!</v>
      </c>
      <c r="E202" s="9" t="e">
        <f>VLOOKUP(#REF!,[1]Proyectos!$B$12:$C$22,2,FALSE)</f>
        <v>#REF!</v>
      </c>
      <c r="F202" s="9" t="e">
        <f>VLOOKUP(AD202,[1]Indi!$B$9:$C$36,2,FALSE)</f>
        <v>#N/A</v>
      </c>
      <c r="G202" s="9" t="str">
        <f>+IFERROR(IF(D202="MISIONAL",VLOOKUP(#REF!,[1]Actividades!$B$12:$C$25,2,FALSE),IF(D202="TASAS",VLOOKUP(#REF!,[1]Actividades!$B$26:$C$34,2,FALSE),IF(D202="MIPG",VLOOKUP(#REF!,[1]Actividades!$B$35:$C$41,2,FALSE),IF(D202="INFRA",VLOOKUP(#REF!,[1]Actividades!$B$42:$C$44,2,FALSE),"")))),"")</f>
        <v/>
      </c>
      <c r="H202" s="3"/>
      <c r="I202" s="7" t="s">
        <v>669</v>
      </c>
      <c r="J202" s="10" t="s">
        <v>663</v>
      </c>
      <c r="K202" s="10" t="s">
        <v>152</v>
      </c>
      <c r="L202" s="7" t="s">
        <v>162</v>
      </c>
      <c r="M202" s="7" t="str">
        <f t="shared" si="13"/>
        <v>DIRECCIÓN TERRITORIAL ORINOQUÍA</v>
      </c>
      <c r="N202" s="7" t="s">
        <v>103</v>
      </c>
      <c r="O202" s="10" t="s">
        <v>466</v>
      </c>
      <c r="P202" s="183" t="s">
        <v>7</v>
      </c>
      <c r="Q202" s="7" t="s">
        <v>6</v>
      </c>
      <c r="R202" s="146">
        <v>88078500</v>
      </c>
      <c r="S202" s="35"/>
      <c r="T202" s="8"/>
      <c r="U202" s="8"/>
      <c r="V202" s="8"/>
      <c r="W202" s="35">
        <f t="shared" si="14"/>
        <v>88078500</v>
      </c>
      <c r="X202" s="35">
        <f t="shared" si="15"/>
        <v>88078500</v>
      </c>
      <c r="Y202" s="26" t="s">
        <v>465</v>
      </c>
      <c r="Z202" s="10" t="s">
        <v>19</v>
      </c>
      <c r="AA202" s="147">
        <v>202300000000060</v>
      </c>
      <c r="AB202" s="10" t="s">
        <v>36</v>
      </c>
      <c r="AC202" s="10" t="str">
        <f t="shared" si="12"/>
        <v>3202010</v>
      </c>
      <c r="AD202" s="10"/>
      <c r="AE202" s="10" t="s">
        <v>181</v>
      </c>
      <c r="AF202" s="3"/>
      <c r="AG202" s="3"/>
      <c r="AH202" s="3"/>
      <c r="AI202" s="3"/>
      <c r="AJ202" s="3"/>
      <c r="AK202" s="3"/>
      <c r="AL202" s="3"/>
      <c r="AM202" s="3"/>
      <c r="AN202" s="3"/>
      <c r="AO202" s="3"/>
      <c r="AP202" s="3"/>
      <c r="AQ202" s="3"/>
      <c r="AR202" s="3"/>
      <c r="AS202" s="3"/>
    </row>
    <row r="203" spans="1:45" ht="51" hidden="1" customHeight="1" x14ac:dyDescent="0.3">
      <c r="A203" s="9" t="s">
        <v>0</v>
      </c>
      <c r="B203" s="9" t="e">
        <f>VLOOKUP(#REF!,[1]Dpto!$G$2:$I$1125,2,FALSE)</f>
        <v>#REF!</v>
      </c>
      <c r="C203" s="9" t="str">
        <f>VLOOKUP(Y203,[1]Proyectos!$B$2:$D$3,3,FALSE)</f>
        <v>CONSER</v>
      </c>
      <c r="D203" s="9" t="e">
        <f>VLOOKUP(#REF!,[1]Proyectos!$D$6:$E$9,2,FALSE)</f>
        <v>#REF!</v>
      </c>
      <c r="E203" s="9" t="e">
        <f>VLOOKUP(#REF!,[1]Proyectos!$B$12:$C$22,2,FALSE)</f>
        <v>#REF!</v>
      </c>
      <c r="F203" s="9" t="e">
        <f>VLOOKUP(AD203,[1]Indi!$B$9:$C$36,2,FALSE)</f>
        <v>#N/A</v>
      </c>
      <c r="G203" s="9" t="str">
        <f>+IFERROR(IF(D203="MISIONAL",VLOOKUP(#REF!,[1]Actividades!$B$12:$C$25,2,FALSE),IF(D203="TASAS",VLOOKUP(#REF!,[1]Actividades!$B$26:$C$34,2,FALSE),IF(D203="MIPG",VLOOKUP(#REF!,[1]Actividades!$B$35:$C$41,2,FALSE),IF(D203="INFRA",VLOOKUP(#REF!,[1]Actividades!$B$42:$C$44,2,FALSE),"")))),"")</f>
        <v/>
      </c>
      <c r="H203" s="3"/>
      <c r="I203" s="7" t="s">
        <v>670</v>
      </c>
      <c r="J203" s="10" t="s">
        <v>663</v>
      </c>
      <c r="K203" s="10" t="s">
        <v>152</v>
      </c>
      <c r="L203" s="7" t="s">
        <v>162</v>
      </c>
      <c r="M203" s="7" t="str">
        <f t="shared" si="13"/>
        <v>DIRECCIÓN TERRITORIAL ORINOQUÍA</v>
      </c>
      <c r="N203" s="7" t="s">
        <v>13</v>
      </c>
      <c r="O203" s="10" t="s">
        <v>467</v>
      </c>
      <c r="P203" s="183" t="s">
        <v>7</v>
      </c>
      <c r="Q203" s="7" t="s">
        <v>6</v>
      </c>
      <c r="R203" s="146">
        <v>5000000</v>
      </c>
      <c r="S203" s="35"/>
      <c r="T203" s="8"/>
      <c r="U203" s="8"/>
      <c r="V203" s="8"/>
      <c r="W203" s="35">
        <f t="shared" si="14"/>
        <v>5000000</v>
      </c>
      <c r="X203" s="35">
        <f t="shared" si="15"/>
        <v>5000000</v>
      </c>
      <c r="Y203" s="26" t="s">
        <v>465</v>
      </c>
      <c r="Z203" s="10" t="s">
        <v>19</v>
      </c>
      <c r="AA203" s="147">
        <v>202300000000060</v>
      </c>
      <c r="AB203" s="10" t="s">
        <v>36</v>
      </c>
      <c r="AC203" s="10" t="str">
        <f t="shared" si="12"/>
        <v>3202010</v>
      </c>
      <c r="AD203" s="10"/>
      <c r="AE203" s="10" t="s">
        <v>181</v>
      </c>
      <c r="AF203" s="3"/>
      <c r="AG203" s="3"/>
      <c r="AH203" s="3"/>
      <c r="AI203" s="3"/>
      <c r="AJ203" s="3"/>
      <c r="AK203" s="3"/>
      <c r="AL203" s="3"/>
      <c r="AM203" s="3"/>
      <c r="AN203" s="3"/>
      <c r="AO203" s="3"/>
      <c r="AP203" s="3"/>
      <c r="AQ203" s="3"/>
      <c r="AR203" s="3"/>
      <c r="AS203" s="3"/>
    </row>
    <row r="204" spans="1:45" ht="51" hidden="1" customHeight="1" x14ac:dyDescent="0.3">
      <c r="A204" s="9" t="s">
        <v>0</v>
      </c>
      <c r="B204" s="9" t="e">
        <f>VLOOKUP(#REF!,[1]Dpto!$G$2:$I$1125,2,FALSE)</f>
        <v>#REF!</v>
      </c>
      <c r="C204" s="9" t="str">
        <f>VLOOKUP(Y204,[1]Proyectos!$B$2:$D$3,3,FALSE)</f>
        <v>CONSER</v>
      </c>
      <c r="D204" s="9" t="e">
        <f>VLOOKUP(#REF!,[1]Proyectos!$D$6:$E$9,2,FALSE)</f>
        <v>#REF!</v>
      </c>
      <c r="E204" s="9" t="e">
        <f>VLOOKUP(#REF!,[1]Proyectos!$B$12:$C$22,2,FALSE)</f>
        <v>#REF!</v>
      </c>
      <c r="F204" s="9" t="e">
        <f>VLOOKUP(AD204,[1]Indi!$B$9:$C$36,2,FALSE)</f>
        <v>#N/A</v>
      </c>
      <c r="G204" s="9" t="str">
        <f>+IFERROR(IF(D204="MISIONAL",VLOOKUP(#REF!,[1]Actividades!$B$12:$C$25,2,FALSE),IF(D204="TASAS",VLOOKUP(#REF!,[1]Actividades!$B$26:$C$34,2,FALSE),IF(D204="MIPG",VLOOKUP(#REF!,[1]Actividades!$B$35:$C$41,2,FALSE),IF(D204="INFRA",VLOOKUP(#REF!,[1]Actividades!$B$42:$C$44,2,FALSE),"")))),"")</f>
        <v/>
      </c>
      <c r="H204" s="3"/>
      <c r="I204" s="7" t="s">
        <v>671</v>
      </c>
      <c r="J204" s="10" t="s">
        <v>663</v>
      </c>
      <c r="K204" s="10" t="s">
        <v>152</v>
      </c>
      <c r="L204" s="7" t="s">
        <v>162</v>
      </c>
      <c r="M204" s="7" t="str">
        <f t="shared" si="13"/>
        <v>DIRECCIÓN TERRITORIAL ORINOQUÍA</v>
      </c>
      <c r="N204" s="7" t="s">
        <v>103</v>
      </c>
      <c r="O204" s="145" t="s">
        <v>466</v>
      </c>
      <c r="P204" s="183" t="s">
        <v>7</v>
      </c>
      <c r="Q204" s="7" t="s">
        <v>6</v>
      </c>
      <c r="R204" s="146">
        <v>81883333</v>
      </c>
      <c r="S204" s="35"/>
      <c r="T204" s="8"/>
      <c r="U204" s="8"/>
      <c r="V204" s="8"/>
      <c r="W204" s="35">
        <f t="shared" si="14"/>
        <v>81883333</v>
      </c>
      <c r="X204" s="35">
        <f t="shared" si="15"/>
        <v>81883333</v>
      </c>
      <c r="Y204" s="26" t="s">
        <v>465</v>
      </c>
      <c r="Z204" s="10" t="s">
        <v>19</v>
      </c>
      <c r="AA204" s="147">
        <v>202300000000060</v>
      </c>
      <c r="AB204" s="10" t="s">
        <v>493</v>
      </c>
      <c r="AC204" s="10" t="str">
        <f t="shared" si="12"/>
        <v>3202032</v>
      </c>
      <c r="AD204" s="10"/>
      <c r="AE204" s="10" t="s">
        <v>128</v>
      </c>
      <c r="AF204" s="3"/>
      <c r="AG204" s="3"/>
      <c r="AH204" s="3"/>
      <c r="AI204" s="3"/>
      <c r="AJ204" s="3"/>
      <c r="AK204" s="3"/>
      <c r="AL204" s="3"/>
      <c r="AM204" s="3"/>
      <c r="AN204" s="3"/>
      <c r="AO204" s="3"/>
      <c r="AP204" s="3"/>
      <c r="AQ204" s="3"/>
      <c r="AR204" s="3"/>
      <c r="AS204" s="3"/>
    </row>
    <row r="205" spans="1:45" ht="51" hidden="1" customHeight="1" x14ac:dyDescent="0.3">
      <c r="A205" s="9" t="s">
        <v>0</v>
      </c>
      <c r="B205" s="9" t="e">
        <f>VLOOKUP(#REF!,[1]Dpto!$G$2:$I$1125,2,FALSE)</f>
        <v>#REF!</v>
      </c>
      <c r="C205" s="9" t="str">
        <f>VLOOKUP(Y205,[1]Proyectos!$B$2:$D$3,3,FALSE)</f>
        <v>CONSER</v>
      </c>
      <c r="D205" s="9" t="e">
        <f>VLOOKUP(#REF!,[1]Proyectos!$D$6:$E$9,2,FALSE)</f>
        <v>#REF!</v>
      </c>
      <c r="E205" s="9" t="e">
        <f>VLOOKUP(#REF!,[1]Proyectos!$B$12:$C$22,2,FALSE)</f>
        <v>#REF!</v>
      </c>
      <c r="F205" s="9" t="e">
        <f>VLOOKUP(AD205,[1]Indi!$B$9:$C$36,2,FALSE)</f>
        <v>#N/A</v>
      </c>
      <c r="G205" s="9" t="str">
        <f>+IFERROR(IF(D205="MISIONAL",VLOOKUP(#REF!,[1]Actividades!$B$12:$C$25,2,FALSE),IF(D205="TASAS",VLOOKUP(#REF!,[1]Actividades!$B$26:$C$34,2,FALSE),IF(D205="MIPG",VLOOKUP(#REF!,[1]Actividades!$B$35:$C$41,2,FALSE),IF(D205="INFRA",VLOOKUP(#REF!,[1]Actividades!$B$42:$C$44,2,FALSE),"")))),"")</f>
        <v/>
      </c>
      <c r="H205" s="3"/>
      <c r="I205" s="7" t="s">
        <v>672</v>
      </c>
      <c r="J205" s="10" t="s">
        <v>663</v>
      </c>
      <c r="K205" s="10" t="s">
        <v>152</v>
      </c>
      <c r="L205" s="7" t="s">
        <v>162</v>
      </c>
      <c r="M205" s="7" t="str">
        <f t="shared" si="13"/>
        <v>DIRECCIÓN TERRITORIAL ORINOQUÍA</v>
      </c>
      <c r="N205" s="7" t="s">
        <v>13</v>
      </c>
      <c r="O205" s="145" t="s">
        <v>467</v>
      </c>
      <c r="P205" s="183" t="s">
        <v>7</v>
      </c>
      <c r="Q205" s="7" t="s">
        <v>6</v>
      </c>
      <c r="R205" s="146">
        <v>15000000</v>
      </c>
      <c r="S205" s="35"/>
      <c r="T205" s="8"/>
      <c r="U205" s="8"/>
      <c r="V205" s="8"/>
      <c r="W205" s="35">
        <f t="shared" si="14"/>
        <v>15000000</v>
      </c>
      <c r="X205" s="35">
        <f t="shared" si="15"/>
        <v>15000000</v>
      </c>
      <c r="Y205" s="26" t="s">
        <v>465</v>
      </c>
      <c r="Z205" s="10" t="s">
        <v>19</v>
      </c>
      <c r="AA205" s="147">
        <v>202300000000060</v>
      </c>
      <c r="AB205" s="10" t="s">
        <v>493</v>
      </c>
      <c r="AC205" s="10" t="str">
        <f t="shared" si="12"/>
        <v>3202032</v>
      </c>
      <c r="AD205" s="10"/>
      <c r="AE205" s="10" t="s">
        <v>128</v>
      </c>
      <c r="AF205" s="3"/>
      <c r="AG205" s="3"/>
      <c r="AH205" s="3"/>
      <c r="AI205" s="3"/>
      <c r="AJ205" s="3"/>
      <c r="AK205" s="3"/>
      <c r="AL205" s="3"/>
      <c r="AM205" s="3"/>
      <c r="AN205" s="3"/>
      <c r="AO205" s="3"/>
      <c r="AP205" s="3"/>
      <c r="AQ205" s="3"/>
      <c r="AR205" s="3"/>
      <c r="AS205" s="3"/>
    </row>
    <row r="206" spans="1:45" ht="51" hidden="1" customHeight="1" x14ac:dyDescent="0.3">
      <c r="A206" s="9" t="s">
        <v>0</v>
      </c>
      <c r="B206" s="9" t="e">
        <f>VLOOKUP(#REF!,[1]Dpto!$G$2:$I$1125,2,FALSE)</f>
        <v>#REF!</v>
      </c>
      <c r="C206" s="9" t="str">
        <f>VLOOKUP(Y206,[1]Proyectos!$B$2:$D$3,3,FALSE)</f>
        <v>CONSER</v>
      </c>
      <c r="D206" s="9" t="e">
        <f>VLOOKUP(#REF!,[1]Proyectos!$D$6:$E$9,2,FALSE)</f>
        <v>#REF!</v>
      </c>
      <c r="E206" s="9" t="e">
        <f>VLOOKUP(#REF!,[1]Proyectos!$B$12:$C$22,2,FALSE)</f>
        <v>#REF!</v>
      </c>
      <c r="F206" s="9" t="e">
        <f>VLOOKUP(AD206,[1]Indi!$B$9:$C$36,2,FALSE)</f>
        <v>#N/A</v>
      </c>
      <c r="G206" s="9" t="str">
        <f>+IFERROR(IF(D206="MISIONAL",VLOOKUP(#REF!,[1]Actividades!$B$12:$C$25,2,FALSE),IF(D206="TASAS",VLOOKUP(#REF!,[1]Actividades!$B$26:$C$34,2,FALSE),IF(D206="MIPG",VLOOKUP(#REF!,[1]Actividades!$B$35:$C$41,2,FALSE),IF(D206="INFRA",VLOOKUP(#REF!,[1]Actividades!$B$42:$C$44,2,FALSE),"")))),"")</f>
        <v/>
      </c>
      <c r="H206" s="3"/>
      <c r="I206" s="7" t="s">
        <v>673</v>
      </c>
      <c r="J206" s="10" t="s">
        <v>663</v>
      </c>
      <c r="K206" s="10" t="s">
        <v>152</v>
      </c>
      <c r="L206" s="7" t="s">
        <v>162</v>
      </c>
      <c r="M206" s="7" t="str">
        <f t="shared" si="13"/>
        <v>DIRECCIÓN TERRITORIAL ORINOQUÍA</v>
      </c>
      <c r="N206" s="7" t="s">
        <v>8</v>
      </c>
      <c r="O206" s="145" t="s">
        <v>467</v>
      </c>
      <c r="P206" s="183" t="s">
        <v>7</v>
      </c>
      <c r="Q206" s="7" t="s">
        <v>6</v>
      </c>
      <c r="R206" s="146">
        <v>118988300</v>
      </c>
      <c r="S206" s="35"/>
      <c r="T206" s="8"/>
      <c r="U206" s="8"/>
      <c r="V206" s="8"/>
      <c r="W206" s="35">
        <f t="shared" si="14"/>
        <v>118988300</v>
      </c>
      <c r="X206" s="35">
        <f t="shared" si="15"/>
        <v>118988300</v>
      </c>
      <c r="Y206" s="26" t="s">
        <v>465</v>
      </c>
      <c r="Z206" s="10" t="s">
        <v>19</v>
      </c>
      <c r="AA206" s="147">
        <v>202300000000060</v>
      </c>
      <c r="AB206" s="10" t="s">
        <v>493</v>
      </c>
      <c r="AC206" s="10" t="str">
        <f t="shared" si="12"/>
        <v>3202032</v>
      </c>
      <c r="AD206" s="10"/>
      <c r="AE206" s="10" t="s">
        <v>128</v>
      </c>
      <c r="AF206" s="3"/>
      <c r="AG206" s="3"/>
      <c r="AH206" s="3"/>
      <c r="AI206" s="3"/>
      <c r="AJ206" s="3"/>
      <c r="AK206" s="3"/>
      <c r="AL206" s="3"/>
      <c r="AM206" s="3"/>
      <c r="AN206" s="3"/>
      <c r="AO206" s="3"/>
      <c r="AP206" s="3"/>
      <c r="AQ206" s="3"/>
      <c r="AR206" s="3"/>
      <c r="AS206" s="3"/>
    </row>
    <row r="207" spans="1:45" ht="51" hidden="1" customHeight="1" x14ac:dyDescent="0.3">
      <c r="A207" s="9" t="s">
        <v>0</v>
      </c>
      <c r="B207" s="9" t="e">
        <f>VLOOKUP(#REF!,[1]Dpto!$G$2:$I$1125,2,FALSE)</f>
        <v>#REF!</v>
      </c>
      <c r="C207" s="9" t="str">
        <f>VLOOKUP(Y207,[1]Proyectos!$B$2:$D$3,3,FALSE)</f>
        <v>CONSER</v>
      </c>
      <c r="D207" s="9" t="e">
        <f>VLOOKUP(#REF!,[1]Proyectos!$D$6:$E$9,2,FALSE)</f>
        <v>#REF!</v>
      </c>
      <c r="E207" s="9" t="e">
        <f>VLOOKUP(#REF!,[1]Proyectos!$B$12:$C$22,2,FALSE)</f>
        <v>#REF!</v>
      </c>
      <c r="F207" s="9" t="e">
        <f>VLOOKUP(AD207,[1]Indi!$B$9:$C$36,2,FALSE)</f>
        <v>#N/A</v>
      </c>
      <c r="G207" s="9" t="str">
        <f>+IFERROR(IF(D207="MISIONAL",VLOOKUP(#REF!,[1]Actividades!$B$12:$C$25,2,FALSE),IF(D207="TASAS",VLOOKUP(#REF!,[1]Actividades!$B$26:$C$34,2,FALSE),IF(D207="MIPG",VLOOKUP(#REF!,[1]Actividades!$B$35:$C$41,2,FALSE),IF(D207="INFRA",VLOOKUP(#REF!,[1]Actividades!$B$42:$C$44,2,FALSE),"")))),"")</f>
        <v/>
      </c>
      <c r="H207" s="3"/>
      <c r="I207" s="7" t="s">
        <v>674</v>
      </c>
      <c r="J207" s="10" t="s">
        <v>663</v>
      </c>
      <c r="K207" s="10" t="s">
        <v>152</v>
      </c>
      <c r="L207" s="7" t="s">
        <v>162</v>
      </c>
      <c r="M207" s="7" t="str">
        <f t="shared" si="13"/>
        <v>DIRECCIÓN TERRITORIAL ORINOQUÍA</v>
      </c>
      <c r="N207" s="7" t="s">
        <v>103</v>
      </c>
      <c r="O207" s="145" t="s">
        <v>466</v>
      </c>
      <c r="P207" s="183" t="s">
        <v>7</v>
      </c>
      <c r="Q207" s="7" t="s">
        <v>6</v>
      </c>
      <c r="R207" s="146">
        <v>88568166</v>
      </c>
      <c r="S207" s="35"/>
      <c r="T207" s="8"/>
      <c r="U207" s="8"/>
      <c r="V207" s="8"/>
      <c r="W207" s="35">
        <f t="shared" si="14"/>
        <v>88568166</v>
      </c>
      <c r="X207" s="35">
        <f t="shared" si="15"/>
        <v>88568166</v>
      </c>
      <c r="Y207" s="26" t="s">
        <v>465</v>
      </c>
      <c r="Z207" s="10" t="s">
        <v>19</v>
      </c>
      <c r="AA207" s="147">
        <v>202300000000060</v>
      </c>
      <c r="AB207" s="10" t="s">
        <v>17</v>
      </c>
      <c r="AC207" s="10" t="str">
        <f t="shared" si="12"/>
        <v>3202052</v>
      </c>
      <c r="AD207" s="10"/>
      <c r="AE207" s="10" t="s">
        <v>495</v>
      </c>
      <c r="AF207" s="3"/>
      <c r="AG207" s="3"/>
      <c r="AH207" s="3"/>
      <c r="AI207" s="3"/>
      <c r="AJ207" s="3"/>
      <c r="AK207" s="3"/>
      <c r="AL207" s="3"/>
      <c r="AM207" s="3"/>
      <c r="AN207" s="3"/>
      <c r="AO207" s="3"/>
      <c r="AP207" s="3"/>
      <c r="AQ207" s="3"/>
      <c r="AR207" s="3"/>
      <c r="AS207" s="3"/>
    </row>
    <row r="208" spans="1:45" ht="51" hidden="1" customHeight="1" x14ac:dyDescent="0.3">
      <c r="A208" s="9" t="s">
        <v>0</v>
      </c>
      <c r="B208" s="9" t="e">
        <f>VLOOKUP(#REF!,[1]Dpto!$G$2:$I$1125,2,FALSE)</f>
        <v>#REF!</v>
      </c>
      <c r="C208" s="9" t="str">
        <f>VLOOKUP(Y208,[1]Proyectos!$B$2:$D$3,3,FALSE)</f>
        <v>CONSER</v>
      </c>
      <c r="D208" s="9" t="e">
        <f>VLOOKUP(#REF!,[1]Proyectos!$D$6:$E$9,2,FALSE)</f>
        <v>#REF!</v>
      </c>
      <c r="E208" s="9" t="e">
        <f>VLOOKUP(#REF!,[1]Proyectos!$B$12:$C$22,2,FALSE)</f>
        <v>#REF!</v>
      </c>
      <c r="F208" s="9" t="e">
        <f>VLOOKUP(AD208,[1]Indi!$B$9:$C$36,2,FALSE)</f>
        <v>#N/A</v>
      </c>
      <c r="G208" s="9" t="str">
        <f>+IFERROR(IF(D208="MISIONAL",VLOOKUP(#REF!,[1]Actividades!$B$12:$C$25,2,FALSE),IF(D208="TASAS",VLOOKUP(#REF!,[1]Actividades!$B$26:$C$34,2,FALSE),IF(D208="MIPG",VLOOKUP(#REF!,[1]Actividades!$B$35:$C$41,2,FALSE),IF(D208="INFRA",VLOOKUP(#REF!,[1]Actividades!$B$42:$C$44,2,FALSE),"")))),"")</f>
        <v/>
      </c>
      <c r="H208" s="3"/>
      <c r="I208" s="7" t="s">
        <v>675</v>
      </c>
      <c r="J208" s="10" t="s">
        <v>663</v>
      </c>
      <c r="K208" s="7" t="s">
        <v>152</v>
      </c>
      <c r="L208" s="7" t="s">
        <v>162</v>
      </c>
      <c r="M208" s="7" t="str">
        <f t="shared" si="13"/>
        <v>DIRECCIÓN TERRITORIAL ORINOQUÍA</v>
      </c>
      <c r="N208" s="7" t="s">
        <v>103</v>
      </c>
      <c r="O208" s="149" t="s">
        <v>466</v>
      </c>
      <c r="P208" s="183" t="s">
        <v>7</v>
      </c>
      <c r="Q208" s="7" t="s">
        <v>6</v>
      </c>
      <c r="R208" s="146">
        <v>75198500</v>
      </c>
      <c r="S208" s="35"/>
      <c r="T208" s="8"/>
      <c r="U208" s="8"/>
      <c r="V208" s="8"/>
      <c r="W208" s="35">
        <f t="shared" si="14"/>
        <v>75198500</v>
      </c>
      <c r="X208" s="35">
        <f t="shared" si="15"/>
        <v>75198500</v>
      </c>
      <c r="Y208" s="26" t="s">
        <v>465</v>
      </c>
      <c r="Z208" s="10" t="s">
        <v>19</v>
      </c>
      <c r="AA208" s="147">
        <v>202300000000060</v>
      </c>
      <c r="AB208" s="10" t="s">
        <v>24</v>
      </c>
      <c r="AC208" s="10" t="str">
        <f t="shared" si="12"/>
        <v>3202060</v>
      </c>
      <c r="AD208" s="10"/>
      <c r="AE208" s="10" t="s">
        <v>126</v>
      </c>
      <c r="AF208" s="3"/>
      <c r="AG208" s="3"/>
      <c r="AH208" s="3"/>
      <c r="AI208" s="3"/>
      <c r="AJ208" s="3"/>
      <c r="AK208" s="3"/>
      <c r="AL208" s="3"/>
      <c r="AM208" s="3"/>
      <c r="AN208" s="3"/>
      <c r="AO208" s="3"/>
      <c r="AP208" s="3"/>
      <c r="AQ208" s="3"/>
      <c r="AR208" s="3"/>
      <c r="AS208" s="3"/>
    </row>
    <row r="209" spans="1:45" ht="51" hidden="1" customHeight="1" x14ac:dyDescent="0.3">
      <c r="A209" s="9" t="s">
        <v>0</v>
      </c>
      <c r="B209" s="9" t="e">
        <f>VLOOKUP(#REF!,[1]Dpto!$G$2:$I$1125,2,FALSE)</f>
        <v>#REF!</v>
      </c>
      <c r="C209" s="9" t="str">
        <f>VLOOKUP(Y209,[1]Proyectos!$B$2:$D$3,3,FALSE)</f>
        <v>CONSER</v>
      </c>
      <c r="D209" s="9" t="e">
        <f>VLOOKUP(#REF!,[1]Proyectos!$D$6:$E$9,2,FALSE)</f>
        <v>#REF!</v>
      </c>
      <c r="E209" s="9" t="e">
        <f>VLOOKUP(#REF!,[1]Proyectos!$B$12:$C$22,2,FALSE)</f>
        <v>#REF!</v>
      </c>
      <c r="F209" s="9" t="e">
        <f>VLOOKUP(AD209,[1]Indi!$B$9:$C$36,2,FALSE)</f>
        <v>#N/A</v>
      </c>
      <c r="G209" s="9" t="str">
        <f>+IFERROR(IF(D209="MISIONAL",VLOOKUP(#REF!,[1]Actividades!$B$12:$C$25,2,FALSE),IF(D209="TASAS",VLOOKUP(#REF!,[1]Actividades!$B$26:$C$34,2,FALSE),IF(D209="MIPG",VLOOKUP(#REF!,[1]Actividades!$B$35:$C$41,2,FALSE),IF(D209="INFRA",VLOOKUP(#REF!,[1]Actividades!$B$42:$C$44,2,FALSE),"")))),"")</f>
        <v/>
      </c>
      <c r="H209" s="3"/>
      <c r="I209" s="7" t="s">
        <v>676</v>
      </c>
      <c r="J209" s="10" t="s">
        <v>663</v>
      </c>
      <c r="K209" s="7" t="s">
        <v>152</v>
      </c>
      <c r="L209" s="7" t="s">
        <v>162</v>
      </c>
      <c r="M209" s="7" t="str">
        <f t="shared" si="13"/>
        <v>DIRECCIÓN TERRITORIAL ORINOQUÍA</v>
      </c>
      <c r="N209" s="7" t="s">
        <v>13</v>
      </c>
      <c r="O209" s="7" t="s">
        <v>467</v>
      </c>
      <c r="P209" s="183" t="s">
        <v>7</v>
      </c>
      <c r="Q209" s="7" t="s">
        <v>6</v>
      </c>
      <c r="R209" s="146">
        <v>10000000</v>
      </c>
      <c r="S209" s="35"/>
      <c r="T209" s="8"/>
      <c r="U209" s="8"/>
      <c r="V209" s="8"/>
      <c r="W209" s="35">
        <f t="shared" si="14"/>
        <v>10000000</v>
      </c>
      <c r="X209" s="35">
        <f t="shared" si="15"/>
        <v>10000000</v>
      </c>
      <c r="Y209" s="26" t="s">
        <v>465</v>
      </c>
      <c r="Z209" s="10" t="s">
        <v>19</v>
      </c>
      <c r="AA209" s="147">
        <v>202300000000060</v>
      </c>
      <c r="AB209" s="10" t="s">
        <v>24</v>
      </c>
      <c r="AC209" s="10" t="str">
        <f t="shared" si="12"/>
        <v>3202060</v>
      </c>
      <c r="AD209" s="10"/>
      <c r="AE209" s="10" t="s">
        <v>126</v>
      </c>
      <c r="AF209" s="3"/>
      <c r="AG209" s="3"/>
      <c r="AH209" s="3"/>
      <c r="AI209" s="3"/>
      <c r="AJ209" s="3"/>
      <c r="AK209" s="3"/>
      <c r="AL209" s="3"/>
      <c r="AM209" s="3"/>
      <c r="AN209" s="3"/>
      <c r="AO209" s="3"/>
      <c r="AP209" s="3"/>
      <c r="AQ209" s="3"/>
      <c r="AR209" s="3"/>
      <c r="AS209" s="3"/>
    </row>
    <row r="210" spans="1:45" ht="51" hidden="1" customHeight="1" x14ac:dyDescent="0.3">
      <c r="A210" s="9" t="s">
        <v>0</v>
      </c>
      <c r="B210" s="9" t="e">
        <f>VLOOKUP(#REF!,[1]Dpto!$G$2:$I$1125,2,FALSE)</f>
        <v>#REF!</v>
      </c>
      <c r="C210" s="9" t="str">
        <f>VLOOKUP(Y210,[1]Proyectos!$B$2:$D$3,3,FALSE)</f>
        <v>FORTA</v>
      </c>
      <c r="D210" s="9" t="e">
        <f>VLOOKUP(#REF!,[1]Proyectos!$D$6:$E$9,2,FALSE)</f>
        <v>#REF!</v>
      </c>
      <c r="E210" s="9" t="e">
        <f>VLOOKUP(#REF!,[1]Proyectos!$B$12:$C$22,2,FALSE)</f>
        <v>#REF!</v>
      </c>
      <c r="F210" s="9" t="e">
        <f>VLOOKUP(AD210,[1]Indi!$B$9:$C$36,2,FALSE)</f>
        <v>#N/A</v>
      </c>
      <c r="G210" s="9" t="str">
        <f>+IFERROR(IF(D210="MISIONAL",VLOOKUP(#REF!,[1]Actividades!$B$12:$C$25,2,FALSE),IF(D210="TASAS",VLOOKUP(#REF!,[1]Actividades!$B$26:$C$34,2,FALSE),IF(D210="MIPG",VLOOKUP(#REF!,[1]Actividades!$B$35:$C$41,2,FALSE),IF(D210="INFRA",VLOOKUP(#REF!,[1]Actividades!$B$42:$C$44,2,FALSE),"")))),"")</f>
        <v/>
      </c>
      <c r="H210" s="3"/>
      <c r="I210" s="7" t="s">
        <v>677</v>
      </c>
      <c r="J210" s="10" t="s">
        <v>663</v>
      </c>
      <c r="K210" s="7" t="s">
        <v>152</v>
      </c>
      <c r="L210" s="7" t="s">
        <v>162</v>
      </c>
      <c r="M210" s="7" t="str">
        <f t="shared" si="13"/>
        <v>DIRECCIÓN TERRITORIAL ORINOQUÍA</v>
      </c>
      <c r="N210" s="7" t="s">
        <v>13</v>
      </c>
      <c r="O210" s="7" t="s">
        <v>467</v>
      </c>
      <c r="P210" s="183" t="s">
        <v>7</v>
      </c>
      <c r="Q210" s="7" t="s">
        <v>6</v>
      </c>
      <c r="R210" s="146">
        <v>46000000</v>
      </c>
      <c r="S210" s="35"/>
      <c r="T210" s="8"/>
      <c r="U210" s="8"/>
      <c r="V210" s="8"/>
      <c r="W210" s="35">
        <f t="shared" si="14"/>
        <v>46000000</v>
      </c>
      <c r="X210" s="35">
        <f t="shared" si="15"/>
        <v>46000000</v>
      </c>
      <c r="Y210" s="26" t="s">
        <v>1483</v>
      </c>
      <c r="Z210" s="10" t="s">
        <v>4</v>
      </c>
      <c r="AA210" s="147">
        <v>2019011000081</v>
      </c>
      <c r="AB210" s="10" t="s">
        <v>3</v>
      </c>
      <c r="AC210" s="10" t="str">
        <f t="shared" si="12"/>
        <v>3299016</v>
      </c>
      <c r="AD210" s="10"/>
      <c r="AE210" s="10" t="s">
        <v>244</v>
      </c>
      <c r="AF210" s="3"/>
      <c r="AG210" s="3"/>
      <c r="AH210" s="3"/>
      <c r="AI210" s="3"/>
      <c r="AJ210" s="3"/>
      <c r="AK210" s="3"/>
      <c r="AL210" s="3"/>
      <c r="AM210" s="3"/>
      <c r="AN210" s="3"/>
      <c r="AO210" s="3"/>
      <c r="AP210" s="3"/>
      <c r="AQ210" s="3"/>
      <c r="AR210" s="3"/>
      <c r="AS210" s="3"/>
    </row>
    <row r="211" spans="1:45" ht="51" hidden="1" customHeight="1" x14ac:dyDescent="0.3">
      <c r="A211" s="9" t="s">
        <v>0</v>
      </c>
      <c r="B211" s="9" t="e">
        <f>VLOOKUP(#REF!,[1]Dpto!$G$2:$I$1125,2,FALSE)</f>
        <v>#REF!</v>
      </c>
      <c r="C211" s="9" t="str">
        <f>VLOOKUP(Y211,[1]Proyectos!$B$2:$D$3,3,FALSE)</f>
        <v>CONSER</v>
      </c>
      <c r="D211" s="9" t="e">
        <f>VLOOKUP(#REF!,[1]Proyectos!$D$6:$E$9,2,FALSE)</f>
        <v>#REF!</v>
      </c>
      <c r="E211" s="9" t="e">
        <f>VLOOKUP(#REF!,[1]Proyectos!$B$12:$C$22,2,FALSE)</f>
        <v>#REF!</v>
      </c>
      <c r="F211" s="9" t="e">
        <f>VLOOKUP(AD211,[1]Indi!$B$9:$C$36,2,FALSE)</f>
        <v>#N/A</v>
      </c>
      <c r="G211" s="9" t="str">
        <f>+IFERROR(IF(D211="MISIONAL",VLOOKUP(#REF!,[1]Actividades!$B$12:$C$25,2,FALSE),IF(D211="TASAS",VLOOKUP(#REF!,[1]Actividades!$B$26:$C$34,2,FALSE),IF(D211="MIPG",VLOOKUP(#REF!,[1]Actividades!$B$35:$C$41,2,FALSE),IF(D211="INFRA",VLOOKUP(#REF!,[1]Actividades!$B$42:$C$44,2,FALSE),"")))),"")</f>
        <v/>
      </c>
      <c r="H211" s="3"/>
      <c r="I211" s="7" t="s">
        <v>678</v>
      </c>
      <c r="J211" s="10" t="s">
        <v>663</v>
      </c>
      <c r="K211" s="7" t="s">
        <v>152</v>
      </c>
      <c r="L211" s="7" t="s">
        <v>161</v>
      </c>
      <c r="M211" s="7" t="str">
        <f t="shared" si="13"/>
        <v>DNMI CINARUCO</v>
      </c>
      <c r="N211" s="7" t="s">
        <v>103</v>
      </c>
      <c r="O211" s="149" t="s">
        <v>466</v>
      </c>
      <c r="P211" s="183" t="s">
        <v>7</v>
      </c>
      <c r="Q211" s="7" t="s">
        <v>6</v>
      </c>
      <c r="R211" s="146">
        <v>20000000</v>
      </c>
      <c r="S211" s="35"/>
      <c r="T211" s="8"/>
      <c r="U211" s="8"/>
      <c r="V211" s="8"/>
      <c r="W211" s="35">
        <f t="shared" si="14"/>
        <v>20000000</v>
      </c>
      <c r="X211" s="35">
        <f t="shared" si="15"/>
        <v>20000000</v>
      </c>
      <c r="Y211" s="26" t="s">
        <v>465</v>
      </c>
      <c r="Z211" s="10" t="s">
        <v>19</v>
      </c>
      <c r="AA211" s="147">
        <v>202300000000060</v>
      </c>
      <c r="AB211" s="10" t="s">
        <v>30</v>
      </c>
      <c r="AC211" s="10" t="str">
        <f t="shared" si="12"/>
        <v>3202008</v>
      </c>
      <c r="AD211" s="10"/>
      <c r="AE211" s="10" t="s">
        <v>123</v>
      </c>
      <c r="AF211" s="3"/>
      <c r="AG211" s="3"/>
      <c r="AH211" s="3"/>
      <c r="AI211" s="3"/>
      <c r="AJ211" s="3"/>
      <c r="AK211" s="3"/>
      <c r="AL211" s="3"/>
      <c r="AM211" s="3"/>
      <c r="AN211" s="3"/>
      <c r="AO211" s="3"/>
      <c r="AP211" s="3"/>
      <c r="AQ211" s="3"/>
      <c r="AR211" s="3"/>
      <c r="AS211" s="3"/>
    </row>
    <row r="212" spans="1:45" ht="51" hidden="1" customHeight="1" x14ac:dyDescent="0.3">
      <c r="A212" s="9" t="s">
        <v>0</v>
      </c>
      <c r="B212" s="9" t="e">
        <f>VLOOKUP(#REF!,[1]Dpto!$G$2:$I$1125,2,FALSE)</f>
        <v>#REF!</v>
      </c>
      <c r="C212" s="9" t="str">
        <f>VLOOKUP(Y212,[1]Proyectos!$B$2:$D$3,3,FALSE)</f>
        <v>CONSER</v>
      </c>
      <c r="D212" s="9" t="e">
        <f>VLOOKUP(#REF!,[1]Proyectos!$D$6:$E$9,2,FALSE)</f>
        <v>#REF!</v>
      </c>
      <c r="E212" s="9" t="e">
        <f>VLOOKUP(#REF!,[1]Proyectos!$B$12:$C$22,2,FALSE)</f>
        <v>#REF!</v>
      </c>
      <c r="F212" s="9" t="e">
        <f>VLOOKUP(AD212,[1]Indi!$B$9:$C$36,2,FALSE)</f>
        <v>#N/A</v>
      </c>
      <c r="G212" s="9" t="str">
        <f>+IFERROR(IF(D212="MISIONAL",VLOOKUP(#REF!,[1]Actividades!$B$12:$C$25,2,FALSE),IF(D212="TASAS",VLOOKUP(#REF!,[1]Actividades!$B$26:$C$34,2,FALSE),IF(D212="MIPG",VLOOKUP(#REF!,[1]Actividades!$B$35:$C$41,2,FALSE),IF(D212="INFRA",VLOOKUP(#REF!,[1]Actividades!$B$42:$C$44,2,FALSE),"")))),"")</f>
        <v/>
      </c>
      <c r="H212" s="3"/>
      <c r="I212" s="7" t="s">
        <v>679</v>
      </c>
      <c r="J212" s="10" t="s">
        <v>663</v>
      </c>
      <c r="K212" s="7" t="s">
        <v>152</v>
      </c>
      <c r="L212" s="7" t="s">
        <v>161</v>
      </c>
      <c r="M212" s="7" t="str">
        <f t="shared" si="13"/>
        <v>DNMI CINARUCO</v>
      </c>
      <c r="N212" s="7" t="s">
        <v>13</v>
      </c>
      <c r="O212" s="10" t="s">
        <v>467</v>
      </c>
      <c r="P212" s="183" t="s">
        <v>7</v>
      </c>
      <c r="Q212" s="7" t="s">
        <v>6</v>
      </c>
      <c r="R212" s="146">
        <v>59476395</v>
      </c>
      <c r="S212" s="35"/>
      <c r="T212" s="8"/>
      <c r="U212" s="8"/>
      <c r="V212" s="8"/>
      <c r="W212" s="35">
        <f t="shared" si="14"/>
        <v>59476395</v>
      </c>
      <c r="X212" s="35">
        <f t="shared" si="15"/>
        <v>59476395</v>
      </c>
      <c r="Y212" s="26" t="s">
        <v>465</v>
      </c>
      <c r="Z212" s="10" t="s">
        <v>19</v>
      </c>
      <c r="AA212" s="147">
        <v>202300000000060</v>
      </c>
      <c r="AB212" s="10" t="s">
        <v>30</v>
      </c>
      <c r="AC212" s="10" t="str">
        <f t="shared" si="12"/>
        <v>3202008</v>
      </c>
      <c r="AD212" s="10"/>
      <c r="AE212" s="10" t="s">
        <v>123</v>
      </c>
      <c r="AF212" s="3"/>
      <c r="AG212" s="3"/>
      <c r="AH212" s="3"/>
      <c r="AI212" s="3"/>
      <c r="AJ212" s="3"/>
      <c r="AK212" s="3"/>
      <c r="AL212" s="3"/>
      <c r="AM212" s="3"/>
      <c r="AN212" s="3"/>
      <c r="AO212" s="3"/>
      <c r="AP212" s="3"/>
      <c r="AQ212" s="3"/>
      <c r="AR212" s="3"/>
      <c r="AS212" s="3"/>
    </row>
    <row r="213" spans="1:45" ht="51" hidden="1" customHeight="1" x14ac:dyDescent="0.3">
      <c r="A213" s="9" t="s">
        <v>0</v>
      </c>
      <c r="B213" s="9" t="e">
        <f>VLOOKUP(#REF!,[1]Dpto!$G$2:$I$1125,2,FALSE)</f>
        <v>#REF!</v>
      </c>
      <c r="C213" s="9" t="str">
        <f>VLOOKUP(Y213,[1]Proyectos!$B$2:$D$3,3,FALSE)</f>
        <v>CONSER</v>
      </c>
      <c r="D213" s="9" t="e">
        <f>VLOOKUP(#REF!,[1]Proyectos!$D$6:$E$9,2,FALSE)</f>
        <v>#REF!</v>
      </c>
      <c r="E213" s="9" t="e">
        <f>VLOOKUP(#REF!,[1]Proyectos!$B$12:$C$22,2,FALSE)</f>
        <v>#REF!</v>
      </c>
      <c r="F213" s="9" t="e">
        <f>VLOOKUP(AD213,[1]Indi!$B$9:$C$36,2,FALSE)</f>
        <v>#N/A</v>
      </c>
      <c r="G213" s="9" t="str">
        <f>+IFERROR(IF(D213="MISIONAL",VLOOKUP(#REF!,[1]Actividades!$B$12:$C$25,2,FALSE),IF(D213="TASAS",VLOOKUP(#REF!,[1]Actividades!$B$26:$C$34,2,FALSE),IF(D213="MIPG",VLOOKUP(#REF!,[1]Actividades!$B$35:$C$41,2,FALSE),IF(D213="INFRA",VLOOKUP(#REF!,[1]Actividades!$B$42:$C$44,2,FALSE),"")))),"")</f>
        <v/>
      </c>
      <c r="H213" s="3"/>
      <c r="I213" s="7" t="s">
        <v>680</v>
      </c>
      <c r="J213" s="10" t="s">
        <v>663</v>
      </c>
      <c r="K213" s="7" t="s">
        <v>152</v>
      </c>
      <c r="L213" s="7" t="s">
        <v>161</v>
      </c>
      <c r="M213" s="7" t="str">
        <f t="shared" si="13"/>
        <v>DNMI CINARUCO</v>
      </c>
      <c r="N213" s="7" t="s">
        <v>103</v>
      </c>
      <c r="O213" s="145" t="s">
        <v>466</v>
      </c>
      <c r="P213" s="183" t="s">
        <v>7</v>
      </c>
      <c r="Q213" s="7" t="s">
        <v>6</v>
      </c>
      <c r="R213" s="146">
        <v>60490000</v>
      </c>
      <c r="S213" s="35"/>
      <c r="T213" s="8"/>
      <c r="U213" s="8"/>
      <c r="V213" s="8"/>
      <c r="W213" s="35">
        <f t="shared" si="14"/>
        <v>60490000</v>
      </c>
      <c r="X213" s="35">
        <f t="shared" si="15"/>
        <v>60490000</v>
      </c>
      <c r="Y213" s="26" t="s">
        <v>465</v>
      </c>
      <c r="Z213" s="10" t="s">
        <v>19</v>
      </c>
      <c r="AA213" s="147">
        <v>202300000000060</v>
      </c>
      <c r="AB213" s="10" t="s">
        <v>30</v>
      </c>
      <c r="AC213" s="10" t="str">
        <f t="shared" si="12"/>
        <v>3202008</v>
      </c>
      <c r="AD213" s="10"/>
      <c r="AE213" s="10" t="s">
        <v>135</v>
      </c>
      <c r="AF213" s="3"/>
      <c r="AG213" s="3"/>
      <c r="AH213" s="3"/>
      <c r="AI213" s="3"/>
      <c r="AJ213" s="3"/>
      <c r="AK213" s="3"/>
      <c r="AL213" s="3"/>
      <c r="AM213" s="3"/>
      <c r="AN213" s="3"/>
      <c r="AO213" s="3"/>
      <c r="AP213" s="3"/>
      <c r="AQ213" s="3"/>
      <c r="AR213" s="3"/>
      <c r="AS213" s="3"/>
    </row>
    <row r="214" spans="1:45" ht="51" hidden="1" customHeight="1" x14ac:dyDescent="0.3">
      <c r="A214" s="9" t="s">
        <v>0</v>
      </c>
      <c r="B214" s="9" t="e">
        <f>VLOOKUP(#REF!,[1]Dpto!$G$2:$I$1125,2,FALSE)</f>
        <v>#REF!</v>
      </c>
      <c r="C214" s="9" t="str">
        <f>VLOOKUP(Y214,[1]Proyectos!$B$2:$D$3,3,FALSE)</f>
        <v>CONSER</v>
      </c>
      <c r="D214" s="9" t="e">
        <f>VLOOKUP(#REF!,[1]Proyectos!$D$6:$E$9,2,FALSE)</f>
        <v>#REF!</v>
      </c>
      <c r="E214" s="9" t="e">
        <f>VLOOKUP(#REF!,[1]Proyectos!$B$12:$C$22,2,FALSE)</f>
        <v>#REF!</v>
      </c>
      <c r="F214" s="9" t="e">
        <f>VLOOKUP(AD214,[1]Indi!$B$9:$C$36,2,FALSE)</f>
        <v>#N/A</v>
      </c>
      <c r="G214" s="9" t="str">
        <f>+IFERROR(IF(D214="MISIONAL",VLOOKUP(#REF!,[1]Actividades!$B$12:$C$25,2,FALSE),IF(D214="TASAS",VLOOKUP(#REF!,[1]Actividades!$B$26:$C$34,2,FALSE),IF(D214="MIPG",VLOOKUP(#REF!,[1]Actividades!$B$35:$C$41,2,FALSE),IF(D214="INFRA",VLOOKUP(#REF!,[1]Actividades!$B$42:$C$44,2,FALSE),"")))),"")</f>
        <v/>
      </c>
      <c r="H214" s="3"/>
      <c r="I214" s="7" t="s">
        <v>681</v>
      </c>
      <c r="J214" s="10" t="s">
        <v>663</v>
      </c>
      <c r="K214" s="7" t="s">
        <v>152</v>
      </c>
      <c r="L214" s="7" t="s">
        <v>161</v>
      </c>
      <c r="M214" s="7" t="str">
        <f t="shared" si="13"/>
        <v>DNMI CINARUCO</v>
      </c>
      <c r="N214" s="7" t="s">
        <v>103</v>
      </c>
      <c r="O214" s="145" t="s">
        <v>466</v>
      </c>
      <c r="P214" s="183" t="s">
        <v>7</v>
      </c>
      <c r="Q214" s="7" t="s">
        <v>6</v>
      </c>
      <c r="R214" s="146">
        <v>111913495</v>
      </c>
      <c r="S214" s="35"/>
      <c r="T214" s="8"/>
      <c r="U214" s="8"/>
      <c r="V214" s="8"/>
      <c r="W214" s="35">
        <f t="shared" si="14"/>
        <v>111913495</v>
      </c>
      <c r="X214" s="35">
        <f t="shared" si="15"/>
        <v>111913495</v>
      </c>
      <c r="Y214" s="26" t="s">
        <v>465</v>
      </c>
      <c r="Z214" s="10" t="s">
        <v>19</v>
      </c>
      <c r="AA214" s="147">
        <v>202300000000060</v>
      </c>
      <c r="AB214" s="10" t="s">
        <v>30</v>
      </c>
      <c r="AC214" s="10" t="str">
        <f t="shared" si="12"/>
        <v>3202008</v>
      </c>
      <c r="AD214" s="10"/>
      <c r="AE214" s="10" t="s">
        <v>492</v>
      </c>
      <c r="AF214" s="3"/>
      <c r="AG214" s="3"/>
      <c r="AH214" s="3"/>
      <c r="AI214" s="3"/>
      <c r="AJ214" s="3"/>
      <c r="AK214" s="3"/>
      <c r="AL214" s="3"/>
      <c r="AM214" s="3"/>
      <c r="AN214" s="3"/>
      <c r="AO214" s="3"/>
      <c r="AP214" s="3"/>
      <c r="AQ214" s="3"/>
      <c r="AR214" s="3"/>
      <c r="AS214" s="3"/>
    </row>
    <row r="215" spans="1:45" ht="51" hidden="1" customHeight="1" x14ac:dyDescent="0.3">
      <c r="A215" s="9" t="s">
        <v>0</v>
      </c>
      <c r="B215" s="9" t="e">
        <f>VLOOKUP(#REF!,[1]Dpto!$G$2:$I$1125,2,FALSE)</f>
        <v>#REF!</v>
      </c>
      <c r="C215" s="9" t="str">
        <f>VLOOKUP(Y215,[1]Proyectos!$B$2:$D$3,3,FALSE)</f>
        <v>CONSER</v>
      </c>
      <c r="D215" s="9" t="e">
        <f>VLOOKUP(#REF!,[1]Proyectos!$D$6:$E$9,2,FALSE)</f>
        <v>#REF!</v>
      </c>
      <c r="E215" s="9" t="e">
        <f>VLOOKUP(#REF!,[1]Proyectos!$B$12:$C$22,2,FALSE)</f>
        <v>#REF!</v>
      </c>
      <c r="F215" s="9" t="e">
        <f>VLOOKUP(AD215,[1]Indi!$B$9:$C$36,2,FALSE)</f>
        <v>#N/A</v>
      </c>
      <c r="G215" s="9" t="str">
        <f>+IFERROR(IF(D215="MISIONAL",VLOOKUP(#REF!,[1]Actividades!$B$12:$C$25,2,FALSE),IF(D215="TASAS",VLOOKUP(#REF!,[1]Actividades!$B$26:$C$34,2,FALSE),IF(D215="MIPG",VLOOKUP(#REF!,[1]Actividades!$B$35:$C$41,2,FALSE),IF(D215="INFRA",VLOOKUP(#REF!,[1]Actividades!$B$42:$C$44,2,FALSE),"")))),"")</f>
        <v/>
      </c>
      <c r="H215" s="3"/>
      <c r="I215" s="7" t="s">
        <v>682</v>
      </c>
      <c r="J215" s="10" t="s">
        <v>663</v>
      </c>
      <c r="K215" s="7" t="s">
        <v>152</v>
      </c>
      <c r="L215" s="7" t="s">
        <v>161</v>
      </c>
      <c r="M215" s="7" t="str">
        <f t="shared" si="13"/>
        <v>DNMI CINARUCO</v>
      </c>
      <c r="N215" s="7" t="s">
        <v>13</v>
      </c>
      <c r="O215" s="145" t="s">
        <v>467</v>
      </c>
      <c r="P215" s="183" t="s">
        <v>7</v>
      </c>
      <c r="Q215" s="7" t="s">
        <v>6</v>
      </c>
      <c r="R215" s="146">
        <v>48388224</v>
      </c>
      <c r="S215" s="35"/>
      <c r="T215" s="8"/>
      <c r="U215" s="8"/>
      <c r="V215" s="8"/>
      <c r="W215" s="35">
        <f t="shared" si="14"/>
        <v>48388224</v>
      </c>
      <c r="X215" s="35">
        <f t="shared" si="15"/>
        <v>48388224</v>
      </c>
      <c r="Y215" s="26" t="s">
        <v>465</v>
      </c>
      <c r="Z215" s="10" t="s">
        <v>19</v>
      </c>
      <c r="AA215" s="147">
        <v>202300000000060</v>
      </c>
      <c r="AB215" s="10" t="s">
        <v>30</v>
      </c>
      <c r="AC215" s="10" t="str">
        <f t="shared" si="12"/>
        <v>3202008</v>
      </c>
      <c r="AD215" s="10"/>
      <c r="AE215" s="10" t="s">
        <v>492</v>
      </c>
      <c r="AF215" s="3"/>
      <c r="AG215" s="3"/>
      <c r="AH215" s="3"/>
      <c r="AI215" s="3"/>
      <c r="AJ215" s="3"/>
      <c r="AK215" s="3"/>
      <c r="AL215" s="3"/>
      <c r="AM215" s="3"/>
      <c r="AN215" s="3"/>
      <c r="AO215" s="3"/>
      <c r="AP215" s="3"/>
      <c r="AQ215" s="3"/>
      <c r="AR215" s="3"/>
      <c r="AS215" s="3"/>
    </row>
    <row r="216" spans="1:45" ht="51" hidden="1" customHeight="1" x14ac:dyDescent="0.3">
      <c r="A216" s="9" t="s">
        <v>0</v>
      </c>
      <c r="B216" s="9" t="e">
        <f>VLOOKUP(#REF!,[1]Dpto!$G$2:$I$1125,2,FALSE)</f>
        <v>#REF!</v>
      </c>
      <c r="C216" s="9" t="str">
        <f>VLOOKUP(Y216,[1]Proyectos!$B$2:$D$3,3,FALSE)</f>
        <v>CONSER</v>
      </c>
      <c r="D216" s="9" t="e">
        <f>VLOOKUP(#REF!,[1]Proyectos!$D$6:$E$9,2,FALSE)</f>
        <v>#REF!</v>
      </c>
      <c r="E216" s="9" t="e">
        <f>VLOOKUP(#REF!,[1]Proyectos!$B$12:$C$22,2,FALSE)</f>
        <v>#REF!</v>
      </c>
      <c r="F216" s="9" t="e">
        <f>VLOOKUP(AD216,[1]Indi!$B$9:$C$36,2,FALSE)</f>
        <v>#N/A</v>
      </c>
      <c r="G216" s="9" t="str">
        <f>+IFERROR(IF(D216="MISIONAL",VLOOKUP(#REF!,[1]Actividades!$B$12:$C$25,2,FALSE),IF(D216="TASAS",VLOOKUP(#REF!,[1]Actividades!$B$26:$C$34,2,FALSE),IF(D216="MIPG",VLOOKUP(#REF!,[1]Actividades!$B$35:$C$41,2,FALSE),IF(D216="INFRA",VLOOKUP(#REF!,[1]Actividades!$B$42:$C$44,2,FALSE),"")))),"")</f>
        <v/>
      </c>
      <c r="H216" s="3"/>
      <c r="I216" s="7" t="s">
        <v>683</v>
      </c>
      <c r="J216" s="10" t="s">
        <v>663</v>
      </c>
      <c r="K216" s="7" t="s">
        <v>152</v>
      </c>
      <c r="L216" s="7" t="s">
        <v>161</v>
      </c>
      <c r="M216" s="7" t="str">
        <f t="shared" si="13"/>
        <v>DNMI CINARUCO</v>
      </c>
      <c r="N216" s="7" t="s">
        <v>8</v>
      </c>
      <c r="O216" s="145" t="s">
        <v>467</v>
      </c>
      <c r="P216" s="183" t="s">
        <v>7</v>
      </c>
      <c r="Q216" s="7" t="s">
        <v>6</v>
      </c>
      <c r="R216" s="146">
        <v>139825025</v>
      </c>
      <c r="S216" s="35"/>
      <c r="T216" s="8"/>
      <c r="U216" s="8"/>
      <c r="V216" s="8"/>
      <c r="W216" s="35">
        <f t="shared" si="14"/>
        <v>139825025</v>
      </c>
      <c r="X216" s="35">
        <f t="shared" si="15"/>
        <v>139825025</v>
      </c>
      <c r="Y216" s="26" t="s">
        <v>465</v>
      </c>
      <c r="Z216" s="10" t="s">
        <v>19</v>
      </c>
      <c r="AA216" s="147">
        <v>202300000000060</v>
      </c>
      <c r="AB216" s="10" t="s">
        <v>30</v>
      </c>
      <c r="AC216" s="10" t="str">
        <f t="shared" si="12"/>
        <v>3202008</v>
      </c>
      <c r="AD216" s="10"/>
      <c r="AE216" s="10" t="s">
        <v>492</v>
      </c>
      <c r="AF216" s="3"/>
      <c r="AG216" s="3"/>
      <c r="AH216" s="3"/>
      <c r="AI216" s="3"/>
      <c r="AJ216" s="3"/>
      <c r="AK216" s="3"/>
      <c r="AL216" s="3"/>
      <c r="AM216" s="3"/>
      <c r="AN216" s="3"/>
      <c r="AO216" s="3"/>
      <c r="AP216" s="3"/>
      <c r="AQ216" s="3"/>
      <c r="AR216" s="3"/>
      <c r="AS216" s="3"/>
    </row>
    <row r="217" spans="1:45" ht="51" hidden="1" customHeight="1" x14ac:dyDescent="0.3">
      <c r="A217" s="9" t="s">
        <v>0</v>
      </c>
      <c r="B217" s="9" t="e">
        <f>VLOOKUP(#REF!,[1]Dpto!$G$2:$I$1125,2,FALSE)</f>
        <v>#REF!</v>
      </c>
      <c r="C217" s="9" t="str">
        <f>VLOOKUP(Y217,[1]Proyectos!$B$2:$D$3,3,FALSE)</f>
        <v>CONSER</v>
      </c>
      <c r="D217" s="9" t="e">
        <f>VLOOKUP(#REF!,[1]Proyectos!$D$6:$E$9,2,FALSE)</f>
        <v>#REF!</v>
      </c>
      <c r="E217" s="9" t="e">
        <f>VLOOKUP(#REF!,[1]Proyectos!$B$12:$C$22,2,FALSE)</f>
        <v>#REF!</v>
      </c>
      <c r="F217" s="9" t="e">
        <f>VLOOKUP(AD217,[1]Indi!$B$9:$C$36,2,FALSE)</f>
        <v>#N/A</v>
      </c>
      <c r="G217" s="9" t="str">
        <f>+IFERROR(IF(D217="MISIONAL",VLOOKUP(#REF!,[1]Actividades!$B$12:$C$25,2,FALSE),IF(D217="TASAS",VLOOKUP(#REF!,[1]Actividades!$B$26:$C$34,2,FALSE),IF(D217="MIPG",VLOOKUP(#REF!,[1]Actividades!$B$35:$C$41,2,FALSE),IF(D217="INFRA",VLOOKUP(#REF!,[1]Actividades!$B$42:$C$44,2,FALSE),"")))),"")</f>
        <v/>
      </c>
      <c r="H217" s="3"/>
      <c r="I217" s="7" t="s">
        <v>684</v>
      </c>
      <c r="J217" s="10" t="s">
        <v>663</v>
      </c>
      <c r="K217" s="7" t="s">
        <v>152</v>
      </c>
      <c r="L217" s="7" t="s">
        <v>161</v>
      </c>
      <c r="M217" s="7" t="str">
        <f t="shared" si="13"/>
        <v>DNMI CINARUCO</v>
      </c>
      <c r="N217" s="7" t="s">
        <v>103</v>
      </c>
      <c r="O217" s="10" t="s">
        <v>466</v>
      </c>
      <c r="P217" s="183" t="s">
        <v>7</v>
      </c>
      <c r="Q217" s="7" t="s">
        <v>6</v>
      </c>
      <c r="R217" s="146">
        <v>69055258</v>
      </c>
      <c r="S217" s="35"/>
      <c r="T217" s="8"/>
      <c r="U217" s="8"/>
      <c r="V217" s="8"/>
      <c r="W217" s="35">
        <f t="shared" si="14"/>
        <v>69055258</v>
      </c>
      <c r="X217" s="35">
        <f t="shared" si="15"/>
        <v>69055258</v>
      </c>
      <c r="Y217" s="26" t="s">
        <v>465</v>
      </c>
      <c r="Z217" s="10" t="s">
        <v>19</v>
      </c>
      <c r="AA217" s="147">
        <v>202300000000060</v>
      </c>
      <c r="AB217" s="10" t="s">
        <v>493</v>
      </c>
      <c r="AC217" s="10" t="str">
        <f t="shared" si="12"/>
        <v>3202032</v>
      </c>
      <c r="AD217" s="10"/>
      <c r="AE217" s="10" t="s">
        <v>128</v>
      </c>
      <c r="AF217" s="3"/>
      <c r="AG217" s="3"/>
      <c r="AH217" s="3"/>
      <c r="AI217" s="3"/>
      <c r="AJ217" s="3"/>
      <c r="AK217" s="3"/>
      <c r="AL217" s="3"/>
      <c r="AM217" s="3"/>
      <c r="AN217" s="3"/>
      <c r="AO217" s="3"/>
      <c r="AP217" s="3"/>
      <c r="AQ217" s="3"/>
      <c r="AR217" s="3"/>
      <c r="AS217" s="3"/>
    </row>
    <row r="218" spans="1:45" ht="51" hidden="1" customHeight="1" x14ac:dyDescent="0.3">
      <c r="A218" s="9" t="s">
        <v>0</v>
      </c>
      <c r="B218" s="9" t="e">
        <f>VLOOKUP(#REF!,[1]Dpto!$G$2:$I$1125,2,FALSE)</f>
        <v>#REF!</v>
      </c>
      <c r="C218" s="9" t="str">
        <f>VLOOKUP(Y218,[1]Proyectos!$B$2:$D$3,3,FALSE)</f>
        <v>CONSER</v>
      </c>
      <c r="D218" s="9" t="e">
        <f>VLOOKUP(#REF!,[1]Proyectos!$D$6:$E$9,2,FALSE)</f>
        <v>#REF!</v>
      </c>
      <c r="E218" s="9" t="e">
        <f>VLOOKUP(#REF!,[1]Proyectos!$B$12:$C$22,2,FALSE)</f>
        <v>#REF!</v>
      </c>
      <c r="F218" s="9" t="e">
        <f>VLOOKUP(AD218,[1]Indi!$B$9:$C$36,2,FALSE)</f>
        <v>#N/A</v>
      </c>
      <c r="G218" s="9" t="str">
        <f>+IFERROR(IF(D218="MISIONAL",VLOOKUP(#REF!,[1]Actividades!$B$12:$C$25,2,FALSE),IF(D218="TASAS",VLOOKUP(#REF!,[1]Actividades!$B$26:$C$34,2,FALSE),IF(D218="MIPG",VLOOKUP(#REF!,[1]Actividades!$B$35:$C$41,2,FALSE),IF(D218="INFRA",VLOOKUP(#REF!,[1]Actividades!$B$42:$C$44,2,FALSE),"")))),"")</f>
        <v/>
      </c>
      <c r="H218" s="3"/>
      <c r="I218" s="7" t="s">
        <v>685</v>
      </c>
      <c r="J218" s="10" t="s">
        <v>663</v>
      </c>
      <c r="K218" s="7" t="s">
        <v>152</v>
      </c>
      <c r="L218" s="7" t="s">
        <v>161</v>
      </c>
      <c r="M218" s="7" t="str">
        <f t="shared" si="13"/>
        <v>DNMI CINARUCO</v>
      </c>
      <c r="N218" s="7" t="s">
        <v>13</v>
      </c>
      <c r="O218" s="145" t="s">
        <v>467</v>
      </c>
      <c r="P218" s="183" t="s">
        <v>7</v>
      </c>
      <c r="Q218" s="7" t="s">
        <v>6</v>
      </c>
      <c r="R218" s="146">
        <v>35425742</v>
      </c>
      <c r="S218" s="35"/>
      <c r="T218" s="8"/>
      <c r="U218" s="8"/>
      <c r="V218" s="8"/>
      <c r="W218" s="35">
        <f t="shared" si="14"/>
        <v>35425742</v>
      </c>
      <c r="X218" s="35">
        <f t="shared" si="15"/>
        <v>35425742</v>
      </c>
      <c r="Y218" s="26" t="s">
        <v>465</v>
      </c>
      <c r="Z218" s="10" t="s">
        <v>19</v>
      </c>
      <c r="AA218" s="147">
        <v>202300000000060</v>
      </c>
      <c r="AB218" s="10" t="s">
        <v>493</v>
      </c>
      <c r="AC218" s="10" t="str">
        <f t="shared" si="12"/>
        <v>3202032</v>
      </c>
      <c r="AD218" s="10"/>
      <c r="AE218" s="10" t="s">
        <v>128</v>
      </c>
      <c r="AF218" s="3"/>
      <c r="AG218" s="3"/>
      <c r="AH218" s="3"/>
      <c r="AI218" s="3"/>
      <c r="AJ218" s="3"/>
      <c r="AK218" s="3"/>
      <c r="AL218" s="3"/>
      <c r="AM218" s="3"/>
      <c r="AN218" s="3"/>
      <c r="AO218" s="3"/>
      <c r="AP218" s="3"/>
      <c r="AQ218" s="3"/>
      <c r="AR218" s="3"/>
      <c r="AS218" s="3"/>
    </row>
    <row r="219" spans="1:45" ht="51" hidden="1" customHeight="1" x14ac:dyDescent="0.3">
      <c r="A219" s="9" t="s">
        <v>0</v>
      </c>
      <c r="B219" s="9" t="e">
        <f>VLOOKUP(#REF!,[1]Dpto!$G$2:$I$1125,2,FALSE)</f>
        <v>#REF!</v>
      </c>
      <c r="C219" s="9" t="str">
        <f>VLOOKUP(Y219,[1]Proyectos!$B$2:$D$3,3,FALSE)</f>
        <v>CONSER</v>
      </c>
      <c r="D219" s="9" t="e">
        <f>VLOOKUP(#REF!,[1]Proyectos!$D$6:$E$9,2,FALSE)</f>
        <v>#REF!</v>
      </c>
      <c r="E219" s="9" t="e">
        <f>VLOOKUP(#REF!,[1]Proyectos!$B$12:$C$22,2,FALSE)</f>
        <v>#REF!</v>
      </c>
      <c r="F219" s="9" t="e">
        <f>VLOOKUP(AD219,[1]Indi!$B$9:$C$36,2,FALSE)</f>
        <v>#N/A</v>
      </c>
      <c r="G219" s="9" t="str">
        <f>+IFERROR(IF(D219="MISIONAL",VLOOKUP(#REF!,[1]Actividades!$B$12:$C$25,2,FALSE),IF(D219="TASAS",VLOOKUP(#REF!,[1]Actividades!$B$26:$C$34,2,FALSE),IF(D219="MIPG",VLOOKUP(#REF!,[1]Actividades!$B$35:$C$41,2,FALSE),IF(D219="INFRA",VLOOKUP(#REF!,[1]Actividades!$B$42:$C$44,2,FALSE),"")))),"")</f>
        <v/>
      </c>
      <c r="H219" s="3"/>
      <c r="I219" s="7" t="s">
        <v>686</v>
      </c>
      <c r="J219" s="10" t="s">
        <v>663</v>
      </c>
      <c r="K219" s="7" t="s">
        <v>152</v>
      </c>
      <c r="L219" s="7" t="s">
        <v>161</v>
      </c>
      <c r="M219" s="7" t="str">
        <f t="shared" si="13"/>
        <v>DNMI CINARUCO</v>
      </c>
      <c r="N219" s="7" t="s">
        <v>8</v>
      </c>
      <c r="O219" s="149" t="s">
        <v>467</v>
      </c>
      <c r="P219" s="183" t="s">
        <v>7</v>
      </c>
      <c r="Q219" s="7" t="s">
        <v>6</v>
      </c>
      <c r="R219" s="146">
        <v>12875000</v>
      </c>
      <c r="S219" s="35"/>
      <c r="T219" s="8"/>
      <c r="U219" s="8"/>
      <c r="V219" s="8"/>
      <c r="W219" s="35">
        <f t="shared" si="14"/>
        <v>12875000</v>
      </c>
      <c r="X219" s="35">
        <f t="shared" si="15"/>
        <v>12875000</v>
      </c>
      <c r="Y219" s="26" t="s">
        <v>465</v>
      </c>
      <c r="Z219" s="10" t="s">
        <v>19</v>
      </c>
      <c r="AA219" s="147">
        <v>202300000000060</v>
      </c>
      <c r="AB219" s="10" t="s">
        <v>493</v>
      </c>
      <c r="AC219" s="10" t="str">
        <f t="shared" si="12"/>
        <v>3202032</v>
      </c>
      <c r="AD219" s="10"/>
      <c r="AE219" s="10" t="s">
        <v>128</v>
      </c>
      <c r="AF219" s="3"/>
      <c r="AG219" s="3"/>
      <c r="AH219" s="3"/>
      <c r="AI219" s="3"/>
      <c r="AJ219" s="3"/>
      <c r="AK219" s="3"/>
      <c r="AL219" s="3"/>
      <c r="AM219" s="3"/>
      <c r="AN219" s="3"/>
      <c r="AO219" s="3"/>
      <c r="AP219" s="3"/>
      <c r="AQ219" s="3"/>
      <c r="AR219" s="3"/>
      <c r="AS219" s="3"/>
    </row>
    <row r="220" spans="1:45" ht="51" hidden="1" customHeight="1" x14ac:dyDescent="0.3">
      <c r="A220" s="9" t="s">
        <v>0</v>
      </c>
      <c r="B220" s="9" t="e">
        <f>VLOOKUP(#REF!,[1]Dpto!$G$2:$I$1125,2,FALSE)</f>
        <v>#REF!</v>
      </c>
      <c r="C220" s="9" t="str">
        <f>VLOOKUP(Y220,[1]Proyectos!$B$2:$D$3,3,FALSE)</f>
        <v>CONSER</v>
      </c>
      <c r="D220" s="9" t="e">
        <f>VLOOKUP(#REF!,[1]Proyectos!$D$6:$E$9,2,FALSE)</f>
        <v>#REF!</v>
      </c>
      <c r="E220" s="9" t="e">
        <f>VLOOKUP(#REF!,[1]Proyectos!$B$12:$C$22,2,FALSE)</f>
        <v>#REF!</v>
      </c>
      <c r="F220" s="9" t="e">
        <f>VLOOKUP(AD220,[1]Indi!$B$9:$C$36,2,FALSE)</f>
        <v>#N/A</v>
      </c>
      <c r="G220" s="9" t="str">
        <f>+IFERROR(IF(D220="MISIONAL",VLOOKUP(#REF!,[1]Actividades!$B$12:$C$25,2,FALSE),IF(D220="TASAS",VLOOKUP(#REF!,[1]Actividades!$B$26:$C$34,2,FALSE),IF(D220="MIPG",VLOOKUP(#REF!,[1]Actividades!$B$35:$C$41,2,FALSE),IF(D220="INFRA",VLOOKUP(#REF!,[1]Actividades!$B$42:$C$44,2,FALSE),"")))),"")</f>
        <v/>
      </c>
      <c r="H220" s="3"/>
      <c r="I220" s="7" t="s">
        <v>687</v>
      </c>
      <c r="J220" s="10" t="s">
        <v>663</v>
      </c>
      <c r="K220" s="7" t="s">
        <v>152</v>
      </c>
      <c r="L220" s="7" t="s">
        <v>161</v>
      </c>
      <c r="M220" s="7" t="str">
        <f t="shared" si="13"/>
        <v>DNMI CINARUCO</v>
      </c>
      <c r="N220" s="7" t="s">
        <v>13</v>
      </c>
      <c r="O220" s="7" t="s">
        <v>467</v>
      </c>
      <c r="P220" s="183" t="s">
        <v>7</v>
      </c>
      <c r="Q220" s="7" t="s">
        <v>154</v>
      </c>
      <c r="R220" s="146">
        <v>11885155</v>
      </c>
      <c r="S220" s="35"/>
      <c r="T220" s="8"/>
      <c r="U220" s="8"/>
      <c r="V220" s="8"/>
      <c r="W220" s="35">
        <f t="shared" si="14"/>
        <v>11885155</v>
      </c>
      <c r="X220" s="35">
        <f t="shared" si="15"/>
        <v>11885155</v>
      </c>
      <c r="Y220" s="26" t="s">
        <v>465</v>
      </c>
      <c r="Z220" s="10" t="s">
        <v>19</v>
      </c>
      <c r="AA220" s="147">
        <v>202300000000060</v>
      </c>
      <c r="AB220" s="10" t="s">
        <v>60</v>
      </c>
      <c r="AC220" s="10" t="str">
        <f t="shared" si="12"/>
        <v>3202038</v>
      </c>
      <c r="AD220" s="10"/>
      <c r="AE220" s="10" t="s">
        <v>134</v>
      </c>
      <c r="AF220" s="3"/>
      <c r="AG220" s="3"/>
      <c r="AH220" s="3"/>
      <c r="AI220" s="3"/>
      <c r="AJ220" s="3"/>
      <c r="AK220" s="3"/>
      <c r="AL220" s="3"/>
      <c r="AM220" s="3"/>
      <c r="AN220" s="3"/>
      <c r="AO220" s="3"/>
      <c r="AP220" s="3"/>
      <c r="AQ220" s="3"/>
      <c r="AR220" s="3"/>
      <c r="AS220" s="3"/>
    </row>
    <row r="221" spans="1:45" ht="51" hidden="1" customHeight="1" x14ac:dyDescent="0.3">
      <c r="A221" s="9" t="s">
        <v>0</v>
      </c>
      <c r="B221" s="9" t="e">
        <f>VLOOKUP(#REF!,[1]Dpto!$G$2:$I$1125,2,FALSE)</f>
        <v>#REF!</v>
      </c>
      <c r="C221" s="9" t="str">
        <f>VLOOKUP(Y221,[1]Proyectos!$B$2:$D$3,3,FALSE)</f>
        <v>CONSER</v>
      </c>
      <c r="D221" s="9" t="e">
        <f>VLOOKUP(#REF!,[1]Proyectos!$D$6:$E$9,2,FALSE)</f>
        <v>#REF!</v>
      </c>
      <c r="E221" s="9" t="e">
        <f>VLOOKUP(#REF!,[1]Proyectos!$B$12:$C$22,2,FALSE)</f>
        <v>#REF!</v>
      </c>
      <c r="F221" s="9" t="e">
        <f>VLOOKUP(AD221,[1]Indi!$B$9:$C$36,2,FALSE)</f>
        <v>#N/A</v>
      </c>
      <c r="G221" s="9" t="str">
        <f>+IFERROR(IF(D221="MISIONAL",VLOOKUP(#REF!,[1]Actividades!$B$12:$C$25,2,FALSE),IF(D221="TASAS",VLOOKUP(#REF!,[1]Actividades!$B$26:$C$34,2,FALSE),IF(D221="MIPG",VLOOKUP(#REF!,[1]Actividades!$B$35:$C$41,2,FALSE),IF(D221="INFRA",VLOOKUP(#REF!,[1]Actividades!$B$42:$C$44,2,FALSE),"")))),"")</f>
        <v/>
      </c>
      <c r="H221" s="3"/>
      <c r="I221" s="7" t="s">
        <v>688</v>
      </c>
      <c r="J221" s="10" t="s">
        <v>663</v>
      </c>
      <c r="K221" s="7" t="s">
        <v>152</v>
      </c>
      <c r="L221" s="7" t="s">
        <v>161</v>
      </c>
      <c r="M221" s="7" t="str">
        <f t="shared" si="13"/>
        <v>DNMI CINARUCO</v>
      </c>
      <c r="N221" s="7" t="s">
        <v>8</v>
      </c>
      <c r="O221" s="7" t="s">
        <v>467</v>
      </c>
      <c r="P221" s="183" t="s">
        <v>7</v>
      </c>
      <c r="Q221" s="7" t="s">
        <v>6</v>
      </c>
      <c r="R221" s="146">
        <v>71675500</v>
      </c>
      <c r="S221" s="35"/>
      <c r="T221" s="8"/>
      <c r="U221" s="8"/>
      <c r="V221" s="8"/>
      <c r="W221" s="35">
        <f t="shared" si="14"/>
        <v>71675500</v>
      </c>
      <c r="X221" s="35">
        <f t="shared" si="15"/>
        <v>71675500</v>
      </c>
      <c r="Y221" s="26" t="s">
        <v>465</v>
      </c>
      <c r="Z221" s="10" t="s">
        <v>19</v>
      </c>
      <c r="AA221" s="147">
        <v>202300000000060</v>
      </c>
      <c r="AB221" s="10" t="s">
        <v>60</v>
      </c>
      <c r="AC221" s="10" t="str">
        <f t="shared" si="12"/>
        <v>3202038</v>
      </c>
      <c r="AD221" s="10"/>
      <c r="AE221" s="10" t="s">
        <v>134</v>
      </c>
      <c r="AF221" s="3"/>
      <c r="AG221" s="3"/>
      <c r="AH221" s="3"/>
      <c r="AI221" s="3"/>
      <c r="AJ221" s="3"/>
      <c r="AK221" s="3"/>
      <c r="AL221" s="3"/>
      <c r="AM221" s="3"/>
      <c r="AN221" s="3"/>
      <c r="AO221" s="3"/>
      <c r="AP221" s="3"/>
      <c r="AQ221" s="3"/>
      <c r="AR221" s="3"/>
      <c r="AS221" s="3"/>
    </row>
    <row r="222" spans="1:45" ht="51" hidden="1" customHeight="1" x14ac:dyDescent="0.3">
      <c r="A222" s="9" t="s">
        <v>0</v>
      </c>
      <c r="B222" s="9" t="e">
        <f>VLOOKUP(#REF!,[1]Dpto!$G$2:$I$1125,2,FALSE)</f>
        <v>#REF!</v>
      </c>
      <c r="C222" s="9" t="str">
        <f>VLOOKUP(Y222,[1]Proyectos!$B$2:$D$3,3,FALSE)</f>
        <v>CONSER</v>
      </c>
      <c r="D222" s="9" t="e">
        <f>VLOOKUP(#REF!,[1]Proyectos!$D$6:$E$9,2,FALSE)</f>
        <v>#REF!</v>
      </c>
      <c r="E222" s="9" t="e">
        <f>VLOOKUP(#REF!,[1]Proyectos!$B$12:$C$22,2,FALSE)</f>
        <v>#REF!</v>
      </c>
      <c r="F222" s="9" t="e">
        <f>VLOOKUP(AD222,[1]Indi!$B$9:$C$36,2,FALSE)</f>
        <v>#N/A</v>
      </c>
      <c r="G222" s="9" t="str">
        <f>+IFERROR(IF(D222="MISIONAL",VLOOKUP(#REF!,[1]Actividades!$B$12:$C$25,2,FALSE),IF(D222="TASAS",VLOOKUP(#REF!,[1]Actividades!$B$26:$C$34,2,FALSE),IF(D222="MIPG",VLOOKUP(#REF!,[1]Actividades!$B$35:$C$41,2,FALSE),IF(D222="INFRA",VLOOKUP(#REF!,[1]Actividades!$B$42:$C$44,2,FALSE),"")))),"")</f>
        <v/>
      </c>
      <c r="H222" s="3"/>
      <c r="I222" s="7" t="s">
        <v>689</v>
      </c>
      <c r="J222" s="10" t="s">
        <v>663</v>
      </c>
      <c r="K222" s="7" t="s">
        <v>152</v>
      </c>
      <c r="L222" s="7" t="s">
        <v>161</v>
      </c>
      <c r="M222" s="7" t="str">
        <f t="shared" si="13"/>
        <v>DNMI CINARUCO</v>
      </c>
      <c r="N222" s="7" t="s">
        <v>13</v>
      </c>
      <c r="O222" s="7" t="s">
        <v>467</v>
      </c>
      <c r="P222" s="183" t="s">
        <v>7</v>
      </c>
      <c r="Q222" s="7" t="s">
        <v>6</v>
      </c>
      <c r="R222" s="146">
        <v>6313284</v>
      </c>
      <c r="S222" s="35"/>
      <c r="T222" s="8"/>
      <c r="U222" s="8"/>
      <c r="V222" s="8"/>
      <c r="W222" s="35">
        <f t="shared" si="14"/>
        <v>6313284</v>
      </c>
      <c r="X222" s="35">
        <f t="shared" si="15"/>
        <v>6313284</v>
      </c>
      <c r="Y222" s="26" t="s">
        <v>465</v>
      </c>
      <c r="Z222" s="10" t="s">
        <v>19</v>
      </c>
      <c r="AA222" s="147">
        <v>202300000000060</v>
      </c>
      <c r="AB222" s="10" t="s">
        <v>462</v>
      </c>
      <c r="AC222" s="10" t="str">
        <f t="shared" si="12"/>
        <v>3202053</v>
      </c>
      <c r="AD222" s="10"/>
      <c r="AE222" s="10" t="s">
        <v>136</v>
      </c>
      <c r="AF222" s="3"/>
      <c r="AG222" s="3"/>
      <c r="AH222" s="3"/>
      <c r="AI222" s="3"/>
      <c r="AJ222" s="3"/>
      <c r="AK222" s="3"/>
      <c r="AL222" s="3"/>
      <c r="AM222" s="3"/>
      <c r="AN222" s="3"/>
      <c r="AO222" s="3"/>
      <c r="AP222" s="3"/>
      <c r="AQ222" s="3"/>
      <c r="AR222" s="3"/>
      <c r="AS222" s="3"/>
    </row>
    <row r="223" spans="1:45" ht="51" hidden="1" customHeight="1" x14ac:dyDescent="0.3">
      <c r="A223" s="9" t="s">
        <v>0</v>
      </c>
      <c r="B223" s="9" t="e">
        <f>VLOOKUP(#REF!,[1]Dpto!$G$2:$I$1125,2,FALSE)</f>
        <v>#REF!</v>
      </c>
      <c r="C223" s="9" t="str">
        <f>VLOOKUP(Y223,[1]Proyectos!$B$2:$D$3,3,FALSE)</f>
        <v>CONSER</v>
      </c>
      <c r="D223" s="9" t="e">
        <f>VLOOKUP(#REF!,[1]Proyectos!$D$6:$E$9,2,FALSE)</f>
        <v>#REF!</v>
      </c>
      <c r="E223" s="9" t="e">
        <f>VLOOKUP(#REF!,[1]Proyectos!$B$12:$C$22,2,FALSE)</f>
        <v>#REF!</v>
      </c>
      <c r="F223" s="9" t="e">
        <f>VLOOKUP(AD223,[1]Indi!$B$9:$C$36,2,FALSE)</f>
        <v>#N/A</v>
      </c>
      <c r="G223" s="9" t="str">
        <f>+IFERROR(IF(D223="MISIONAL",VLOOKUP(#REF!,[1]Actividades!$B$12:$C$25,2,FALSE),IF(D223="TASAS",VLOOKUP(#REF!,[1]Actividades!$B$26:$C$34,2,FALSE),IF(D223="MIPG",VLOOKUP(#REF!,[1]Actividades!$B$35:$C$41,2,FALSE),IF(D223="INFRA",VLOOKUP(#REF!,[1]Actividades!$B$42:$C$44,2,FALSE),"")))),"")</f>
        <v/>
      </c>
      <c r="H223" s="3"/>
      <c r="I223" s="7" t="s">
        <v>690</v>
      </c>
      <c r="J223" s="10" t="s">
        <v>663</v>
      </c>
      <c r="K223" s="7" t="s">
        <v>152</v>
      </c>
      <c r="L223" s="7" t="s">
        <v>161</v>
      </c>
      <c r="M223" s="7" t="str">
        <f t="shared" si="13"/>
        <v>DNMI CINARUCO</v>
      </c>
      <c r="N223" s="7" t="s">
        <v>13</v>
      </c>
      <c r="O223" s="149" t="s">
        <v>467</v>
      </c>
      <c r="P223" s="183" t="s">
        <v>7</v>
      </c>
      <c r="Q223" s="7" t="s">
        <v>154</v>
      </c>
      <c r="R223" s="146">
        <v>83195362</v>
      </c>
      <c r="S223" s="35"/>
      <c r="T223" s="8"/>
      <c r="U223" s="8"/>
      <c r="V223" s="8"/>
      <c r="W223" s="35">
        <f t="shared" si="14"/>
        <v>83195362</v>
      </c>
      <c r="X223" s="35">
        <f t="shared" si="15"/>
        <v>83195362</v>
      </c>
      <c r="Y223" s="26" t="s">
        <v>465</v>
      </c>
      <c r="Z223" s="10" t="s">
        <v>19</v>
      </c>
      <c r="AA223" s="147">
        <v>202300000000060</v>
      </c>
      <c r="AB223" s="10" t="s">
        <v>462</v>
      </c>
      <c r="AC223" s="10" t="str">
        <f t="shared" si="12"/>
        <v>3202053</v>
      </c>
      <c r="AD223" s="10"/>
      <c r="AE223" s="10" t="s">
        <v>136</v>
      </c>
      <c r="AF223" s="3"/>
      <c r="AG223" s="3"/>
      <c r="AH223" s="3"/>
      <c r="AI223" s="3"/>
      <c r="AJ223" s="3"/>
      <c r="AK223" s="3"/>
      <c r="AL223" s="3"/>
      <c r="AM223" s="3"/>
      <c r="AN223" s="3"/>
      <c r="AO223" s="3"/>
      <c r="AP223" s="3"/>
      <c r="AQ223" s="3"/>
      <c r="AR223" s="3"/>
      <c r="AS223" s="3"/>
    </row>
    <row r="224" spans="1:45" ht="51" hidden="1" customHeight="1" x14ac:dyDescent="0.3">
      <c r="A224" s="9" t="s">
        <v>0</v>
      </c>
      <c r="B224" s="9" t="e">
        <f>VLOOKUP(#REF!,[1]Dpto!$G$2:$I$1125,2,FALSE)</f>
        <v>#REF!</v>
      </c>
      <c r="C224" s="9" t="str">
        <f>VLOOKUP(Y224,[1]Proyectos!$B$2:$D$3,3,FALSE)</f>
        <v>CONSER</v>
      </c>
      <c r="D224" s="9" t="e">
        <f>VLOOKUP(#REF!,[1]Proyectos!$D$6:$E$9,2,FALSE)</f>
        <v>#REF!</v>
      </c>
      <c r="E224" s="9" t="e">
        <f>VLOOKUP(#REF!,[1]Proyectos!$B$12:$C$22,2,FALSE)</f>
        <v>#REF!</v>
      </c>
      <c r="F224" s="9" t="e">
        <f>VLOOKUP(AD224,[1]Indi!$B$9:$C$36,2,FALSE)</f>
        <v>#N/A</v>
      </c>
      <c r="G224" s="9" t="str">
        <f>+IFERROR(IF(D224="MISIONAL",VLOOKUP(#REF!,[1]Actividades!$B$12:$C$25,2,FALSE),IF(D224="TASAS",VLOOKUP(#REF!,[1]Actividades!$B$26:$C$34,2,FALSE),IF(D224="MIPG",VLOOKUP(#REF!,[1]Actividades!$B$35:$C$41,2,FALSE),IF(D224="INFRA",VLOOKUP(#REF!,[1]Actividades!$B$42:$C$44,2,FALSE),"")))),"")</f>
        <v/>
      </c>
      <c r="H224" s="3"/>
      <c r="I224" s="7" t="s">
        <v>691</v>
      </c>
      <c r="J224" s="10" t="s">
        <v>663</v>
      </c>
      <c r="K224" s="7" t="s">
        <v>152</v>
      </c>
      <c r="L224" s="7" t="s">
        <v>161</v>
      </c>
      <c r="M224" s="7" t="str">
        <f t="shared" si="13"/>
        <v>DNMI CINARUCO</v>
      </c>
      <c r="N224" s="7" t="s">
        <v>8</v>
      </c>
      <c r="O224" s="149" t="s">
        <v>467</v>
      </c>
      <c r="P224" s="183" t="s">
        <v>7</v>
      </c>
      <c r="Q224" s="7" t="s">
        <v>6</v>
      </c>
      <c r="R224" s="146">
        <v>145086500</v>
      </c>
      <c r="S224" s="35"/>
      <c r="T224" s="8"/>
      <c r="U224" s="8"/>
      <c r="V224" s="8"/>
      <c r="W224" s="35">
        <f t="shared" si="14"/>
        <v>145086500</v>
      </c>
      <c r="X224" s="35">
        <f t="shared" si="15"/>
        <v>145086500</v>
      </c>
      <c r="Y224" s="26" t="s">
        <v>465</v>
      </c>
      <c r="Z224" s="10" t="s">
        <v>19</v>
      </c>
      <c r="AA224" s="147">
        <v>202300000000060</v>
      </c>
      <c r="AB224" s="10" t="s">
        <v>462</v>
      </c>
      <c r="AC224" s="10" t="str">
        <f t="shared" si="12"/>
        <v>3202053</v>
      </c>
      <c r="AD224" s="10"/>
      <c r="AE224" s="10" t="s">
        <v>136</v>
      </c>
      <c r="AF224" s="3"/>
      <c r="AG224" s="3"/>
      <c r="AH224" s="3"/>
      <c r="AI224" s="3"/>
      <c r="AJ224" s="3"/>
      <c r="AK224" s="3"/>
      <c r="AL224" s="3"/>
      <c r="AM224" s="3"/>
      <c r="AN224" s="3"/>
      <c r="AO224" s="3"/>
      <c r="AP224" s="3"/>
      <c r="AQ224" s="3"/>
      <c r="AR224" s="3"/>
      <c r="AS224" s="3"/>
    </row>
    <row r="225" spans="1:45" ht="51" hidden="1" customHeight="1" x14ac:dyDescent="0.3">
      <c r="A225" s="9" t="s">
        <v>0</v>
      </c>
      <c r="B225" s="9" t="e">
        <f>VLOOKUP(#REF!,[1]Dpto!$G$2:$I$1125,2,FALSE)</f>
        <v>#REF!</v>
      </c>
      <c r="C225" s="9" t="str">
        <f>VLOOKUP(Y225,[1]Proyectos!$B$2:$D$3,3,FALSE)</f>
        <v>CONSER</v>
      </c>
      <c r="D225" s="9" t="e">
        <f>VLOOKUP(#REF!,[1]Proyectos!$D$6:$E$9,2,FALSE)</f>
        <v>#REF!</v>
      </c>
      <c r="E225" s="9" t="e">
        <f>VLOOKUP(#REF!,[1]Proyectos!$B$12:$C$22,2,FALSE)</f>
        <v>#REF!</v>
      </c>
      <c r="F225" s="9" t="e">
        <f>VLOOKUP(AD225,[1]Indi!$B$9:$C$36,2,FALSE)</f>
        <v>#N/A</v>
      </c>
      <c r="G225" s="9" t="str">
        <f>+IFERROR(IF(D225="MISIONAL",VLOOKUP(#REF!,[1]Actividades!$B$12:$C$25,2,FALSE),IF(D225="TASAS",VLOOKUP(#REF!,[1]Actividades!$B$26:$C$34,2,FALSE),IF(D225="MIPG",VLOOKUP(#REF!,[1]Actividades!$B$35:$C$41,2,FALSE),IF(D225="INFRA",VLOOKUP(#REF!,[1]Actividades!$B$42:$C$44,2,FALSE),"")))),"")</f>
        <v/>
      </c>
      <c r="H225" s="3"/>
      <c r="I225" s="7" t="s">
        <v>692</v>
      </c>
      <c r="J225" s="10" t="s">
        <v>663</v>
      </c>
      <c r="K225" s="7" t="s">
        <v>152</v>
      </c>
      <c r="L225" s="7" t="s">
        <v>161</v>
      </c>
      <c r="M225" s="7" t="str">
        <f t="shared" si="13"/>
        <v>DNMI CINARUCO</v>
      </c>
      <c r="N225" s="7" t="s">
        <v>103</v>
      </c>
      <c r="O225" s="7" t="s">
        <v>466</v>
      </c>
      <c r="P225" s="183" t="s">
        <v>7</v>
      </c>
      <c r="Q225" s="7" t="s">
        <v>6</v>
      </c>
      <c r="R225" s="146">
        <v>106403542</v>
      </c>
      <c r="S225" s="35"/>
      <c r="T225" s="8"/>
      <c r="U225" s="8"/>
      <c r="V225" s="8"/>
      <c r="W225" s="35">
        <f t="shared" si="14"/>
        <v>106403542</v>
      </c>
      <c r="X225" s="35">
        <f t="shared" si="15"/>
        <v>106403542</v>
      </c>
      <c r="Y225" s="26" t="s">
        <v>465</v>
      </c>
      <c r="Z225" s="10" t="s">
        <v>19</v>
      </c>
      <c r="AA225" s="147">
        <v>202300000000060</v>
      </c>
      <c r="AB225" s="10" t="s">
        <v>24</v>
      </c>
      <c r="AC225" s="10" t="str">
        <f t="shared" si="12"/>
        <v>3202060</v>
      </c>
      <c r="AD225" s="10"/>
      <c r="AE225" s="10" t="s">
        <v>126</v>
      </c>
      <c r="AF225" s="3"/>
      <c r="AG225" s="3"/>
      <c r="AH225" s="3"/>
      <c r="AI225" s="3"/>
      <c r="AJ225" s="3"/>
      <c r="AK225" s="3"/>
      <c r="AL225" s="3"/>
      <c r="AM225" s="3"/>
      <c r="AN225" s="3"/>
      <c r="AO225" s="3"/>
      <c r="AP225" s="3"/>
      <c r="AQ225" s="3"/>
      <c r="AR225" s="3"/>
      <c r="AS225" s="3"/>
    </row>
    <row r="226" spans="1:45" ht="51" hidden="1" customHeight="1" x14ac:dyDescent="0.3">
      <c r="A226" s="9" t="s">
        <v>0</v>
      </c>
      <c r="B226" s="9" t="e">
        <f>VLOOKUP(#REF!,[1]Dpto!$G$2:$I$1125,2,FALSE)</f>
        <v>#REF!</v>
      </c>
      <c r="C226" s="9" t="str">
        <f>VLOOKUP(Y226,[1]Proyectos!$B$2:$D$3,3,FALSE)</f>
        <v>CONSER</v>
      </c>
      <c r="D226" s="9" t="e">
        <f>VLOOKUP(#REF!,[1]Proyectos!$D$6:$E$9,2,FALSE)</f>
        <v>#REF!</v>
      </c>
      <c r="E226" s="9" t="e">
        <f>VLOOKUP(#REF!,[1]Proyectos!$B$12:$C$22,2,FALSE)</f>
        <v>#REF!</v>
      </c>
      <c r="F226" s="9" t="e">
        <f>VLOOKUP(AD226,[1]Indi!$B$9:$C$36,2,FALSE)</f>
        <v>#N/A</v>
      </c>
      <c r="G226" s="9" t="str">
        <f>+IFERROR(IF(D226="MISIONAL",VLOOKUP(#REF!,[1]Actividades!$B$12:$C$25,2,FALSE),IF(D226="TASAS",VLOOKUP(#REF!,[1]Actividades!$B$26:$C$34,2,FALSE),IF(D226="MIPG",VLOOKUP(#REF!,[1]Actividades!$B$35:$C$41,2,FALSE),IF(D226="INFRA",VLOOKUP(#REF!,[1]Actividades!$B$42:$C$44,2,FALSE),"")))),"")</f>
        <v/>
      </c>
      <c r="H226" s="3"/>
      <c r="I226" s="7" t="s">
        <v>693</v>
      </c>
      <c r="J226" s="10" t="s">
        <v>663</v>
      </c>
      <c r="K226" s="7" t="s">
        <v>152</v>
      </c>
      <c r="L226" s="7" t="s">
        <v>161</v>
      </c>
      <c r="M226" s="7" t="str">
        <f t="shared" si="13"/>
        <v>DNMI CINARUCO</v>
      </c>
      <c r="N226" s="7" t="s">
        <v>13</v>
      </c>
      <c r="O226" s="7" t="s">
        <v>467</v>
      </c>
      <c r="P226" s="183" t="s">
        <v>7</v>
      </c>
      <c r="Q226" s="7" t="s">
        <v>6</v>
      </c>
      <c r="R226" s="146">
        <v>18263433</v>
      </c>
      <c r="S226" s="35"/>
      <c r="T226" s="8"/>
      <c r="U226" s="8"/>
      <c r="V226" s="8"/>
      <c r="W226" s="35">
        <f t="shared" si="14"/>
        <v>18263433</v>
      </c>
      <c r="X226" s="35">
        <f t="shared" si="15"/>
        <v>18263433</v>
      </c>
      <c r="Y226" s="26" t="s">
        <v>465</v>
      </c>
      <c r="Z226" s="10" t="s">
        <v>19</v>
      </c>
      <c r="AA226" s="147">
        <v>202300000000060</v>
      </c>
      <c r="AB226" s="10" t="s">
        <v>24</v>
      </c>
      <c r="AC226" s="10" t="str">
        <f t="shared" si="12"/>
        <v>3202060</v>
      </c>
      <c r="AD226" s="10"/>
      <c r="AE226" s="10" t="s">
        <v>126</v>
      </c>
      <c r="AF226" s="3"/>
      <c r="AG226" s="3"/>
      <c r="AH226" s="3"/>
      <c r="AI226" s="3"/>
      <c r="AJ226" s="3"/>
      <c r="AK226" s="3"/>
      <c r="AL226" s="3"/>
      <c r="AM226" s="3"/>
      <c r="AN226" s="3"/>
      <c r="AO226" s="3"/>
      <c r="AP226" s="3"/>
      <c r="AQ226" s="3"/>
      <c r="AR226" s="3"/>
      <c r="AS226" s="3"/>
    </row>
    <row r="227" spans="1:45" ht="51" hidden="1" customHeight="1" x14ac:dyDescent="0.3">
      <c r="A227" s="9" t="s">
        <v>0</v>
      </c>
      <c r="B227" s="9" t="e">
        <f>VLOOKUP(#REF!,[1]Dpto!$G$2:$I$1125,2,FALSE)</f>
        <v>#REF!</v>
      </c>
      <c r="C227" s="9" t="str">
        <f>VLOOKUP(Y227,[1]Proyectos!$B$2:$D$3,3,FALSE)</f>
        <v>CONSER</v>
      </c>
      <c r="D227" s="9" t="e">
        <f>VLOOKUP(#REF!,[1]Proyectos!$D$6:$E$9,2,FALSE)</f>
        <v>#REF!</v>
      </c>
      <c r="E227" s="9" t="e">
        <f>VLOOKUP(#REF!,[1]Proyectos!$B$12:$C$22,2,FALSE)</f>
        <v>#REF!</v>
      </c>
      <c r="F227" s="9" t="e">
        <f>VLOOKUP(AD227,[1]Indi!$B$9:$C$36,2,FALSE)</f>
        <v>#N/A</v>
      </c>
      <c r="G227" s="9" t="str">
        <f>+IFERROR(IF(D227="MISIONAL",VLOOKUP(#REF!,[1]Actividades!$B$12:$C$25,2,FALSE),IF(D227="TASAS",VLOOKUP(#REF!,[1]Actividades!$B$26:$C$34,2,FALSE),IF(D227="MIPG",VLOOKUP(#REF!,[1]Actividades!$B$35:$C$41,2,FALSE),IF(D227="INFRA",VLOOKUP(#REF!,[1]Actividades!$B$42:$C$44,2,FALSE),"")))),"")</f>
        <v/>
      </c>
      <c r="H227" s="3"/>
      <c r="I227" s="7" t="s">
        <v>694</v>
      </c>
      <c r="J227" s="10" t="s">
        <v>663</v>
      </c>
      <c r="K227" s="7" t="s">
        <v>152</v>
      </c>
      <c r="L227" s="7" t="s">
        <v>161</v>
      </c>
      <c r="M227" s="7" t="str">
        <f t="shared" si="13"/>
        <v>DNMI CINARUCO</v>
      </c>
      <c r="N227" s="7" t="s">
        <v>13</v>
      </c>
      <c r="O227" s="10" t="s">
        <v>467</v>
      </c>
      <c r="P227" s="183" t="s">
        <v>7</v>
      </c>
      <c r="Q227" s="7" t="s">
        <v>154</v>
      </c>
      <c r="R227" s="146">
        <v>198988300</v>
      </c>
      <c r="S227" s="35"/>
      <c r="T227" s="8"/>
      <c r="U227" s="8"/>
      <c r="V227" s="8"/>
      <c r="W227" s="35">
        <f t="shared" si="14"/>
        <v>198988300</v>
      </c>
      <c r="X227" s="35">
        <f t="shared" si="15"/>
        <v>198988300</v>
      </c>
      <c r="Y227" s="26" t="s">
        <v>465</v>
      </c>
      <c r="Z227" s="10" t="s">
        <v>19</v>
      </c>
      <c r="AA227" s="147">
        <v>202300000000060</v>
      </c>
      <c r="AB227" s="10" t="s">
        <v>24</v>
      </c>
      <c r="AC227" s="10" t="str">
        <f t="shared" si="12"/>
        <v>3202060</v>
      </c>
      <c r="AD227" s="10"/>
      <c r="AE227" s="10" t="s">
        <v>126</v>
      </c>
      <c r="AF227" s="3"/>
      <c r="AG227" s="3"/>
      <c r="AH227" s="3"/>
      <c r="AI227" s="3"/>
      <c r="AJ227" s="3"/>
      <c r="AK227" s="3"/>
      <c r="AL227" s="3"/>
      <c r="AM227" s="3"/>
      <c r="AN227" s="3"/>
      <c r="AO227" s="3"/>
      <c r="AP227" s="3"/>
      <c r="AQ227" s="3"/>
      <c r="AR227" s="3"/>
      <c r="AS227" s="3"/>
    </row>
    <row r="228" spans="1:45" ht="51" hidden="1" customHeight="1" x14ac:dyDescent="0.3">
      <c r="A228" s="9" t="s">
        <v>0</v>
      </c>
      <c r="B228" s="9" t="e">
        <f>VLOOKUP(#REF!,[1]Dpto!$G$2:$I$1125,2,FALSE)</f>
        <v>#REF!</v>
      </c>
      <c r="C228" s="9" t="str">
        <f>VLOOKUP(Y228,[1]Proyectos!$B$2:$D$3,3,FALSE)</f>
        <v>CONSER</v>
      </c>
      <c r="D228" s="9" t="e">
        <f>VLOOKUP(#REF!,[1]Proyectos!$D$6:$E$9,2,FALSE)</f>
        <v>#REF!</v>
      </c>
      <c r="E228" s="9" t="e">
        <f>VLOOKUP(#REF!,[1]Proyectos!$B$12:$C$22,2,FALSE)</f>
        <v>#REF!</v>
      </c>
      <c r="F228" s="9" t="e">
        <f>VLOOKUP(AD228,[1]Indi!$B$9:$C$36,2,FALSE)</f>
        <v>#N/A</v>
      </c>
      <c r="G228" s="9" t="str">
        <f>+IFERROR(IF(D228="MISIONAL",VLOOKUP(#REF!,[1]Actividades!$B$12:$C$25,2,FALSE),IF(D228="TASAS",VLOOKUP(#REF!,[1]Actividades!$B$26:$C$34,2,FALSE),IF(D228="MIPG",VLOOKUP(#REF!,[1]Actividades!$B$35:$C$41,2,FALSE),IF(D228="INFRA",VLOOKUP(#REF!,[1]Actividades!$B$42:$C$44,2,FALSE),"")))),"")</f>
        <v/>
      </c>
      <c r="H228" s="3"/>
      <c r="I228" s="7" t="s">
        <v>695</v>
      </c>
      <c r="J228" s="10" t="s">
        <v>663</v>
      </c>
      <c r="K228" s="7" t="s">
        <v>152</v>
      </c>
      <c r="L228" s="7" t="s">
        <v>161</v>
      </c>
      <c r="M228" s="7" t="str">
        <f t="shared" si="13"/>
        <v>DNMI CINARUCO</v>
      </c>
      <c r="N228" s="7" t="s">
        <v>8</v>
      </c>
      <c r="O228" s="145" t="s">
        <v>467</v>
      </c>
      <c r="P228" s="183" t="s">
        <v>7</v>
      </c>
      <c r="Q228" s="7" t="s">
        <v>6</v>
      </c>
      <c r="R228" s="146">
        <v>21582000</v>
      </c>
      <c r="S228" s="35"/>
      <c r="T228" s="8"/>
      <c r="U228" s="8"/>
      <c r="V228" s="8"/>
      <c r="W228" s="35">
        <f t="shared" si="14"/>
        <v>21582000</v>
      </c>
      <c r="X228" s="35">
        <f t="shared" si="15"/>
        <v>21582000</v>
      </c>
      <c r="Y228" s="26" t="s">
        <v>465</v>
      </c>
      <c r="Z228" s="10" t="s">
        <v>19</v>
      </c>
      <c r="AA228" s="147">
        <v>202300000000060</v>
      </c>
      <c r="AB228" s="10" t="s">
        <v>24</v>
      </c>
      <c r="AC228" s="10" t="str">
        <f t="shared" si="12"/>
        <v>3202060</v>
      </c>
      <c r="AD228" s="10"/>
      <c r="AE228" s="10" t="s">
        <v>126</v>
      </c>
      <c r="AF228" s="3"/>
      <c r="AG228" s="3"/>
      <c r="AH228" s="3"/>
      <c r="AI228" s="3"/>
      <c r="AJ228" s="3"/>
      <c r="AK228" s="3"/>
      <c r="AL228" s="3"/>
      <c r="AM228" s="3"/>
      <c r="AN228" s="3"/>
      <c r="AO228" s="3"/>
      <c r="AP228" s="3"/>
      <c r="AQ228" s="3"/>
      <c r="AR228" s="3"/>
      <c r="AS228" s="3"/>
    </row>
    <row r="229" spans="1:45" ht="51" hidden="1" customHeight="1" x14ac:dyDescent="0.3">
      <c r="A229" s="9" t="s">
        <v>0</v>
      </c>
      <c r="B229" s="9" t="e">
        <f>VLOOKUP(#REF!,[1]Dpto!$G$2:$I$1125,2,FALSE)</f>
        <v>#REF!</v>
      </c>
      <c r="C229" s="9" t="str">
        <f>VLOOKUP(Y229,[1]Proyectos!$B$2:$D$3,3,FALSE)</f>
        <v>CONSER</v>
      </c>
      <c r="D229" s="9" t="e">
        <f>VLOOKUP(#REF!,[1]Proyectos!$D$6:$E$9,2,FALSE)</f>
        <v>#REF!</v>
      </c>
      <c r="E229" s="9" t="e">
        <f>VLOOKUP(#REF!,[1]Proyectos!$B$12:$C$22,2,FALSE)</f>
        <v>#REF!</v>
      </c>
      <c r="F229" s="9" t="e">
        <f>VLOOKUP(AD229,[1]Indi!$B$9:$C$36,2,FALSE)</f>
        <v>#N/A</v>
      </c>
      <c r="G229" s="9" t="str">
        <f>+IFERROR(IF(D229="MISIONAL",VLOOKUP(#REF!,[1]Actividades!$B$12:$C$25,2,FALSE),IF(D229="TASAS",VLOOKUP(#REF!,[1]Actividades!$B$26:$C$34,2,FALSE),IF(D229="MIPG",VLOOKUP(#REF!,[1]Actividades!$B$35:$C$41,2,FALSE),IF(D229="INFRA",VLOOKUP(#REF!,[1]Actividades!$B$42:$C$44,2,FALSE),"")))),"")</f>
        <v/>
      </c>
      <c r="H229" s="3"/>
      <c r="I229" s="7" t="s">
        <v>696</v>
      </c>
      <c r="J229" s="10" t="s">
        <v>663</v>
      </c>
      <c r="K229" s="7" t="s">
        <v>152</v>
      </c>
      <c r="L229" s="7" t="s">
        <v>159</v>
      </c>
      <c r="M229" s="7" t="str">
        <f t="shared" si="13"/>
        <v>PNN CHINGAZA-TUA</v>
      </c>
      <c r="N229" s="7" t="s">
        <v>8</v>
      </c>
      <c r="O229" s="149" t="s">
        <v>467</v>
      </c>
      <c r="P229" s="183" t="s">
        <v>42</v>
      </c>
      <c r="Q229" s="7" t="s">
        <v>6</v>
      </c>
      <c r="R229" s="146">
        <v>240429500</v>
      </c>
      <c r="S229" s="35"/>
      <c r="T229" s="8"/>
      <c r="U229" s="8"/>
      <c r="V229" s="8"/>
      <c r="W229" s="35">
        <f t="shared" si="14"/>
        <v>240429500</v>
      </c>
      <c r="X229" s="35">
        <f t="shared" si="15"/>
        <v>240429500</v>
      </c>
      <c r="Y229" s="26" t="s">
        <v>465</v>
      </c>
      <c r="Z229" s="10" t="s">
        <v>19</v>
      </c>
      <c r="AA229" s="147">
        <v>202300000000060</v>
      </c>
      <c r="AB229" s="10" t="s">
        <v>30</v>
      </c>
      <c r="AC229" s="10" t="str">
        <f t="shared" si="12"/>
        <v>3202008</v>
      </c>
      <c r="AD229" s="10"/>
      <c r="AE229" s="10" t="s">
        <v>143</v>
      </c>
      <c r="AF229" s="3"/>
      <c r="AG229" s="3"/>
      <c r="AH229" s="3"/>
      <c r="AI229" s="3"/>
      <c r="AJ229" s="3"/>
      <c r="AK229" s="3"/>
      <c r="AL229" s="3"/>
      <c r="AM229" s="3"/>
      <c r="AN229" s="3"/>
      <c r="AO229" s="3"/>
      <c r="AP229" s="3"/>
      <c r="AQ229" s="3"/>
      <c r="AR229" s="3"/>
      <c r="AS229" s="3"/>
    </row>
    <row r="230" spans="1:45" ht="51" hidden="1" customHeight="1" x14ac:dyDescent="0.3">
      <c r="A230" s="9" t="s">
        <v>0</v>
      </c>
      <c r="B230" s="9" t="e">
        <f>VLOOKUP(#REF!,[1]Dpto!$G$2:$I$1125,2,FALSE)</f>
        <v>#REF!</v>
      </c>
      <c r="C230" s="9" t="str">
        <f>VLOOKUP(Y230,[1]Proyectos!$B$2:$D$3,3,FALSE)</f>
        <v>CONSER</v>
      </c>
      <c r="D230" s="9" t="e">
        <f>VLOOKUP(#REF!,[1]Proyectos!$D$6:$E$9,2,FALSE)</f>
        <v>#REF!</v>
      </c>
      <c r="E230" s="9" t="e">
        <f>VLOOKUP(#REF!,[1]Proyectos!$B$12:$C$22,2,FALSE)</f>
        <v>#REF!</v>
      </c>
      <c r="F230" s="9" t="e">
        <f>VLOOKUP(AD230,[1]Indi!$B$9:$C$36,2,FALSE)</f>
        <v>#N/A</v>
      </c>
      <c r="G230" s="9" t="str">
        <f>+IFERROR(IF(D230="MISIONAL",VLOOKUP(#REF!,[1]Actividades!$B$12:$C$25,2,FALSE),IF(D230="TASAS",VLOOKUP(#REF!,[1]Actividades!$B$26:$C$34,2,FALSE),IF(D230="MIPG",VLOOKUP(#REF!,[1]Actividades!$B$35:$C$41,2,FALSE),IF(D230="INFRA",VLOOKUP(#REF!,[1]Actividades!$B$42:$C$44,2,FALSE),"")))),"")</f>
        <v/>
      </c>
      <c r="H230" s="3"/>
      <c r="I230" s="7" t="s">
        <v>697</v>
      </c>
      <c r="J230" s="10" t="s">
        <v>663</v>
      </c>
      <c r="K230" s="152" t="s">
        <v>152</v>
      </c>
      <c r="L230" s="7" t="s">
        <v>159</v>
      </c>
      <c r="M230" s="7" t="str">
        <f t="shared" si="13"/>
        <v>PNN CHINGAZA-TUA</v>
      </c>
      <c r="N230" s="7" t="s">
        <v>13</v>
      </c>
      <c r="O230" s="149" t="s">
        <v>467</v>
      </c>
      <c r="P230" s="183" t="s">
        <v>42</v>
      </c>
      <c r="Q230" s="7" t="s">
        <v>6</v>
      </c>
      <c r="R230" s="146">
        <v>44000000</v>
      </c>
      <c r="S230" s="35"/>
      <c r="T230" s="8"/>
      <c r="U230" s="8"/>
      <c r="V230" s="8"/>
      <c r="W230" s="35">
        <f t="shared" si="14"/>
        <v>44000000</v>
      </c>
      <c r="X230" s="35">
        <f t="shared" si="15"/>
        <v>44000000</v>
      </c>
      <c r="Y230" s="26" t="s">
        <v>465</v>
      </c>
      <c r="Z230" s="10" t="s">
        <v>19</v>
      </c>
      <c r="AA230" s="147">
        <v>202300000000060</v>
      </c>
      <c r="AB230" s="10" t="s">
        <v>30</v>
      </c>
      <c r="AC230" s="10" t="str">
        <f t="shared" si="12"/>
        <v>3202008</v>
      </c>
      <c r="AD230" s="10"/>
      <c r="AE230" s="10" t="s">
        <v>135</v>
      </c>
      <c r="AF230" s="3"/>
      <c r="AG230" s="3"/>
      <c r="AH230" s="3"/>
      <c r="AI230" s="3"/>
      <c r="AJ230" s="3"/>
      <c r="AK230" s="3"/>
      <c r="AL230" s="3"/>
      <c r="AM230" s="3"/>
      <c r="AN230" s="3"/>
      <c r="AO230" s="3"/>
      <c r="AP230" s="3"/>
      <c r="AQ230" s="3"/>
      <c r="AR230" s="3"/>
      <c r="AS230" s="3"/>
    </row>
    <row r="231" spans="1:45" ht="51" hidden="1" customHeight="1" x14ac:dyDescent="0.3">
      <c r="A231" s="9" t="s">
        <v>0</v>
      </c>
      <c r="B231" s="9" t="e">
        <f>VLOOKUP(#REF!,[1]Dpto!$G$2:$I$1125,2,FALSE)</f>
        <v>#REF!</v>
      </c>
      <c r="C231" s="9" t="str">
        <f>VLOOKUP(Y231,[1]Proyectos!$B$2:$D$3,3,FALSE)</f>
        <v>CONSER</v>
      </c>
      <c r="D231" s="9" t="e">
        <f>VLOOKUP(#REF!,[1]Proyectos!$D$6:$E$9,2,FALSE)</f>
        <v>#REF!</v>
      </c>
      <c r="E231" s="9" t="e">
        <f>VLOOKUP(#REF!,[1]Proyectos!$B$12:$C$22,2,FALSE)</f>
        <v>#REF!</v>
      </c>
      <c r="F231" s="9" t="e">
        <f>VLOOKUP(AD231,[1]Indi!$B$9:$C$36,2,FALSE)</f>
        <v>#N/A</v>
      </c>
      <c r="G231" s="9" t="str">
        <f>+IFERROR(IF(D231="MISIONAL",VLOOKUP(#REF!,[1]Actividades!$B$12:$C$25,2,FALSE),IF(D231="TASAS",VLOOKUP(#REF!,[1]Actividades!$B$26:$C$34,2,FALSE),IF(D231="MIPG",VLOOKUP(#REF!,[1]Actividades!$B$35:$C$41,2,FALSE),IF(D231="INFRA",VLOOKUP(#REF!,[1]Actividades!$B$42:$C$44,2,FALSE),"")))),"")</f>
        <v/>
      </c>
      <c r="H231" s="3"/>
      <c r="I231" s="7" t="s">
        <v>698</v>
      </c>
      <c r="J231" s="10" t="s">
        <v>663</v>
      </c>
      <c r="K231" s="7" t="s">
        <v>152</v>
      </c>
      <c r="L231" s="7" t="s">
        <v>159</v>
      </c>
      <c r="M231" s="7" t="str">
        <f t="shared" si="13"/>
        <v>PNN CHINGAZA-TUA</v>
      </c>
      <c r="N231" s="7" t="s">
        <v>8</v>
      </c>
      <c r="O231" s="7" t="s">
        <v>467</v>
      </c>
      <c r="P231" s="183" t="s">
        <v>42</v>
      </c>
      <c r="Q231" s="7" t="s">
        <v>6</v>
      </c>
      <c r="R231" s="146">
        <v>613662500</v>
      </c>
      <c r="S231" s="35"/>
      <c r="T231" s="8"/>
      <c r="U231" s="8"/>
      <c r="V231" s="8"/>
      <c r="W231" s="35">
        <f t="shared" si="14"/>
        <v>613662500</v>
      </c>
      <c r="X231" s="35">
        <f t="shared" si="15"/>
        <v>613662500</v>
      </c>
      <c r="Y231" s="26" t="s">
        <v>465</v>
      </c>
      <c r="Z231" s="10" t="s">
        <v>19</v>
      </c>
      <c r="AA231" s="147">
        <v>202300000000060</v>
      </c>
      <c r="AB231" s="10" t="s">
        <v>30</v>
      </c>
      <c r="AC231" s="10" t="str">
        <f t="shared" si="12"/>
        <v>3202008</v>
      </c>
      <c r="AD231" s="10"/>
      <c r="AE231" s="10" t="s">
        <v>135</v>
      </c>
      <c r="AF231" s="3"/>
      <c r="AG231" s="3"/>
      <c r="AH231" s="3"/>
      <c r="AI231" s="3"/>
      <c r="AJ231" s="3"/>
      <c r="AK231" s="3"/>
      <c r="AL231" s="3"/>
      <c r="AM231" s="3"/>
      <c r="AN231" s="3"/>
      <c r="AO231" s="3"/>
      <c r="AP231" s="3"/>
      <c r="AQ231" s="3"/>
      <c r="AR231" s="3"/>
      <c r="AS231" s="3"/>
    </row>
    <row r="232" spans="1:45" ht="51" hidden="1" customHeight="1" x14ac:dyDescent="0.3">
      <c r="A232" s="9" t="s">
        <v>0</v>
      </c>
      <c r="B232" s="9" t="e">
        <f>VLOOKUP(#REF!,[1]Dpto!$G$2:$I$1125,2,FALSE)</f>
        <v>#REF!</v>
      </c>
      <c r="C232" s="9" t="str">
        <f>VLOOKUP(Y232,[1]Proyectos!$B$2:$D$3,3,FALSE)</f>
        <v>CONSER</v>
      </c>
      <c r="D232" s="9" t="e">
        <f>VLOOKUP(#REF!,[1]Proyectos!$D$6:$E$9,2,FALSE)</f>
        <v>#REF!</v>
      </c>
      <c r="E232" s="9" t="e">
        <f>VLOOKUP(#REF!,[1]Proyectos!$B$12:$C$22,2,FALSE)</f>
        <v>#REF!</v>
      </c>
      <c r="F232" s="9" t="e">
        <f>VLOOKUP(AD232,[1]Indi!$B$9:$C$36,2,FALSE)</f>
        <v>#N/A</v>
      </c>
      <c r="G232" s="9" t="str">
        <f>+IFERROR(IF(D232="MISIONAL",VLOOKUP(#REF!,[1]Actividades!$B$12:$C$25,2,FALSE),IF(D232="TASAS",VLOOKUP(#REF!,[1]Actividades!$B$26:$C$34,2,FALSE),IF(D232="MIPG",VLOOKUP(#REF!,[1]Actividades!$B$35:$C$41,2,FALSE),IF(D232="INFRA",VLOOKUP(#REF!,[1]Actividades!$B$42:$C$44,2,FALSE),"")))),"")</f>
        <v/>
      </c>
      <c r="H232" s="3"/>
      <c r="I232" s="7" t="s">
        <v>699</v>
      </c>
      <c r="J232" s="10" t="s">
        <v>663</v>
      </c>
      <c r="K232" s="7" t="s">
        <v>152</v>
      </c>
      <c r="L232" s="7" t="s">
        <v>159</v>
      </c>
      <c r="M232" s="7" t="str">
        <f t="shared" si="13"/>
        <v>PNN CHINGAZA-TSE</v>
      </c>
      <c r="N232" s="7" t="s">
        <v>13</v>
      </c>
      <c r="O232" s="7" t="s">
        <v>467</v>
      </c>
      <c r="P232" s="183" t="s">
        <v>57</v>
      </c>
      <c r="Q232" s="7" t="s">
        <v>6</v>
      </c>
      <c r="R232" s="146">
        <v>500000000</v>
      </c>
      <c r="S232" s="35"/>
      <c r="T232" s="8"/>
      <c r="U232" s="8"/>
      <c r="V232" s="8"/>
      <c r="W232" s="35">
        <f t="shared" si="14"/>
        <v>500000000</v>
      </c>
      <c r="X232" s="35">
        <f t="shared" si="15"/>
        <v>500000000</v>
      </c>
      <c r="Y232" s="26" t="s">
        <v>465</v>
      </c>
      <c r="Z232" s="10" t="s">
        <v>19</v>
      </c>
      <c r="AA232" s="147">
        <v>202300000000060</v>
      </c>
      <c r="AB232" s="10" t="s">
        <v>30</v>
      </c>
      <c r="AC232" s="10" t="str">
        <f t="shared" si="12"/>
        <v>3202008</v>
      </c>
      <c r="AD232" s="10"/>
      <c r="AE232" s="10" t="s">
        <v>492</v>
      </c>
      <c r="AF232" s="3"/>
      <c r="AG232" s="3"/>
      <c r="AH232" s="3"/>
      <c r="AI232" s="3"/>
      <c r="AJ232" s="3"/>
      <c r="AK232" s="3"/>
      <c r="AL232" s="3"/>
      <c r="AM232" s="3"/>
      <c r="AN232" s="3"/>
      <c r="AO232" s="3"/>
      <c r="AP232" s="3"/>
      <c r="AQ232" s="3"/>
      <c r="AR232" s="3"/>
      <c r="AS232" s="3"/>
    </row>
    <row r="233" spans="1:45" ht="51" hidden="1" customHeight="1" x14ac:dyDescent="0.3">
      <c r="A233" s="9" t="s">
        <v>0</v>
      </c>
      <c r="B233" s="9" t="e">
        <f>VLOOKUP(#REF!,[1]Dpto!$G$2:$I$1125,2,FALSE)</f>
        <v>#REF!</v>
      </c>
      <c r="C233" s="9" t="str">
        <f>VLOOKUP(Y233,[1]Proyectos!$B$2:$D$3,3,FALSE)</f>
        <v>CONSER</v>
      </c>
      <c r="D233" s="9" t="e">
        <f>VLOOKUP(#REF!,[1]Proyectos!$D$6:$E$9,2,FALSE)</f>
        <v>#REF!</v>
      </c>
      <c r="E233" s="9" t="e">
        <f>VLOOKUP(#REF!,[1]Proyectos!$B$12:$C$22,2,FALSE)</f>
        <v>#REF!</v>
      </c>
      <c r="F233" s="9" t="e">
        <f>VLOOKUP(AD233,[1]Indi!$B$9:$C$36,2,FALSE)</f>
        <v>#N/A</v>
      </c>
      <c r="G233" s="9" t="str">
        <f>+IFERROR(IF(D233="MISIONAL",VLOOKUP(#REF!,[1]Actividades!$B$12:$C$25,2,FALSE),IF(D233="TASAS",VLOOKUP(#REF!,[1]Actividades!$B$26:$C$34,2,FALSE),IF(D233="MIPG",VLOOKUP(#REF!,[1]Actividades!$B$35:$C$41,2,FALSE),IF(D233="INFRA",VLOOKUP(#REF!,[1]Actividades!$B$42:$C$44,2,FALSE),"")))),"")</f>
        <v/>
      </c>
      <c r="H233" s="3"/>
      <c r="I233" s="7" t="s">
        <v>700</v>
      </c>
      <c r="J233" s="10" t="s">
        <v>663</v>
      </c>
      <c r="K233" s="7" t="s">
        <v>152</v>
      </c>
      <c r="L233" s="7" t="s">
        <v>159</v>
      </c>
      <c r="M233" s="7" t="str">
        <f t="shared" si="13"/>
        <v>PNN CHINGAZA-TUA</v>
      </c>
      <c r="N233" s="7" t="s">
        <v>13</v>
      </c>
      <c r="O233" s="7" t="s">
        <v>467</v>
      </c>
      <c r="P233" s="183" t="s">
        <v>42</v>
      </c>
      <c r="Q233" s="7" t="s">
        <v>6</v>
      </c>
      <c r="R233" s="146">
        <v>1419000000</v>
      </c>
      <c r="S233" s="35"/>
      <c r="T233" s="8"/>
      <c r="U233" s="8"/>
      <c r="V233" s="8"/>
      <c r="W233" s="35">
        <f t="shared" si="14"/>
        <v>1419000000</v>
      </c>
      <c r="X233" s="35">
        <f t="shared" si="15"/>
        <v>1419000000</v>
      </c>
      <c r="Y233" s="26" t="s">
        <v>465</v>
      </c>
      <c r="Z233" s="10" t="s">
        <v>19</v>
      </c>
      <c r="AA233" s="147">
        <v>202300000000060</v>
      </c>
      <c r="AB233" s="10" t="s">
        <v>30</v>
      </c>
      <c r="AC233" s="10" t="str">
        <f t="shared" si="12"/>
        <v>3202008</v>
      </c>
      <c r="AD233" s="10"/>
      <c r="AE233" s="10" t="s">
        <v>492</v>
      </c>
      <c r="AF233" s="3"/>
      <c r="AG233" s="3"/>
      <c r="AH233" s="3"/>
      <c r="AI233" s="3"/>
      <c r="AJ233" s="3"/>
      <c r="AK233" s="3"/>
      <c r="AL233" s="3"/>
      <c r="AM233" s="3"/>
      <c r="AN233" s="3"/>
      <c r="AO233" s="3"/>
      <c r="AP233" s="3"/>
      <c r="AQ233" s="3"/>
      <c r="AR233" s="3"/>
      <c r="AS233" s="3"/>
    </row>
    <row r="234" spans="1:45" ht="51" hidden="1" customHeight="1" x14ac:dyDescent="0.3">
      <c r="A234" s="9" t="s">
        <v>0</v>
      </c>
      <c r="B234" s="9" t="e">
        <f>VLOOKUP(#REF!,[1]Dpto!$G$2:$I$1125,2,FALSE)</f>
        <v>#REF!</v>
      </c>
      <c r="C234" s="9" t="str">
        <f>VLOOKUP(Y234,[1]Proyectos!$B$2:$D$3,3,FALSE)</f>
        <v>CONSER</v>
      </c>
      <c r="D234" s="9" t="e">
        <f>VLOOKUP(#REF!,[1]Proyectos!$D$6:$E$9,2,FALSE)</f>
        <v>#REF!</v>
      </c>
      <c r="E234" s="9" t="e">
        <f>VLOOKUP(#REF!,[1]Proyectos!$B$12:$C$22,2,FALSE)</f>
        <v>#REF!</v>
      </c>
      <c r="F234" s="9" t="e">
        <f>VLOOKUP(AD234,[1]Indi!$B$9:$C$36,2,FALSE)</f>
        <v>#N/A</v>
      </c>
      <c r="G234" s="9" t="str">
        <f>+IFERROR(IF(D234="MISIONAL",VLOOKUP(#REF!,[1]Actividades!$B$12:$C$25,2,FALSE),IF(D234="TASAS",VLOOKUP(#REF!,[1]Actividades!$B$26:$C$34,2,FALSE),IF(D234="MIPG",VLOOKUP(#REF!,[1]Actividades!$B$35:$C$41,2,FALSE),IF(D234="INFRA",VLOOKUP(#REF!,[1]Actividades!$B$42:$C$44,2,FALSE),"")))),"")</f>
        <v/>
      </c>
      <c r="H234" s="3"/>
      <c r="I234" s="7" t="s">
        <v>701</v>
      </c>
      <c r="J234" s="10" t="s">
        <v>663</v>
      </c>
      <c r="K234" s="7" t="s">
        <v>152</v>
      </c>
      <c r="L234" s="7" t="s">
        <v>159</v>
      </c>
      <c r="M234" s="7" t="str">
        <f t="shared" si="13"/>
        <v>PNN CHINGAZA-TSE</v>
      </c>
      <c r="N234" s="7" t="s">
        <v>8</v>
      </c>
      <c r="O234" s="7" t="s">
        <v>467</v>
      </c>
      <c r="P234" s="183" t="s">
        <v>57</v>
      </c>
      <c r="Q234" s="7" t="s">
        <v>6</v>
      </c>
      <c r="R234" s="146">
        <v>65390000</v>
      </c>
      <c r="S234" s="35"/>
      <c r="T234" s="8"/>
      <c r="U234" s="8"/>
      <c r="V234" s="8"/>
      <c r="W234" s="35">
        <f t="shared" si="14"/>
        <v>65390000</v>
      </c>
      <c r="X234" s="35">
        <f t="shared" si="15"/>
        <v>65390000</v>
      </c>
      <c r="Y234" s="26" t="s">
        <v>465</v>
      </c>
      <c r="Z234" s="10" t="s">
        <v>19</v>
      </c>
      <c r="AA234" s="147">
        <v>202300000000060</v>
      </c>
      <c r="AB234" s="10" t="s">
        <v>30</v>
      </c>
      <c r="AC234" s="10" t="str">
        <f t="shared" si="12"/>
        <v>3202008</v>
      </c>
      <c r="AD234" s="10"/>
      <c r="AE234" s="10" t="s">
        <v>492</v>
      </c>
      <c r="AF234" s="3"/>
      <c r="AG234" s="3"/>
      <c r="AH234" s="3"/>
      <c r="AI234" s="3"/>
      <c r="AJ234" s="3"/>
      <c r="AK234" s="3"/>
      <c r="AL234" s="3"/>
      <c r="AM234" s="3"/>
      <c r="AN234" s="3"/>
      <c r="AO234" s="3"/>
      <c r="AP234" s="3"/>
      <c r="AQ234" s="3"/>
      <c r="AR234" s="3"/>
      <c r="AS234" s="3"/>
    </row>
    <row r="235" spans="1:45" ht="51" hidden="1" customHeight="1" x14ac:dyDescent="0.3">
      <c r="A235" s="9" t="s">
        <v>0</v>
      </c>
      <c r="B235" s="9" t="e">
        <f>VLOOKUP(#REF!,[1]Dpto!$G$2:$I$1125,2,FALSE)</f>
        <v>#REF!</v>
      </c>
      <c r="C235" s="9" t="str">
        <f>VLOOKUP(Y235,[1]Proyectos!$B$2:$D$3,3,FALSE)</f>
        <v>CONSER</v>
      </c>
      <c r="D235" s="9" t="e">
        <f>VLOOKUP(#REF!,[1]Proyectos!$D$6:$E$9,2,FALSE)</f>
        <v>#REF!</v>
      </c>
      <c r="E235" s="9" t="e">
        <f>VLOOKUP(#REF!,[1]Proyectos!$B$12:$C$22,2,FALSE)</f>
        <v>#REF!</v>
      </c>
      <c r="F235" s="9" t="e">
        <f>VLOOKUP(AD235,[1]Indi!$B$9:$C$36,2,FALSE)</f>
        <v>#N/A</v>
      </c>
      <c r="G235" s="9" t="str">
        <f>+IFERROR(IF(D235="MISIONAL",VLOOKUP(#REF!,[1]Actividades!$B$12:$C$25,2,FALSE),IF(D235="TASAS",VLOOKUP(#REF!,[1]Actividades!$B$26:$C$34,2,FALSE),IF(D235="MIPG",VLOOKUP(#REF!,[1]Actividades!$B$35:$C$41,2,FALSE),IF(D235="INFRA",VLOOKUP(#REF!,[1]Actividades!$B$42:$C$44,2,FALSE),"")))),"")</f>
        <v/>
      </c>
      <c r="H235" s="3"/>
      <c r="I235" s="7" t="s">
        <v>702</v>
      </c>
      <c r="J235" s="10" t="s">
        <v>663</v>
      </c>
      <c r="K235" s="7" t="s">
        <v>152</v>
      </c>
      <c r="L235" s="7" t="s">
        <v>159</v>
      </c>
      <c r="M235" s="7" t="str">
        <f t="shared" si="13"/>
        <v>PNN CHINGAZA-TUA</v>
      </c>
      <c r="N235" s="7" t="s">
        <v>8</v>
      </c>
      <c r="O235" s="145" t="s">
        <v>467</v>
      </c>
      <c r="P235" s="183" t="s">
        <v>42</v>
      </c>
      <c r="Q235" s="7" t="s">
        <v>6</v>
      </c>
      <c r="R235" s="146">
        <v>709439000</v>
      </c>
      <c r="S235" s="35"/>
      <c r="T235" s="8"/>
      <c r="U235" s="8"/>
      <c r="V235" s="8"/>
      <c r="W235" s="35">
        <f t="shared" si="14"/>
        <v>709439000</v>
      </c>
      <c r="X235" s="35">
        <f t="shared" si="15"/>
        <v>709439000</v>
      </c>
      <c r="Y235" s="26" t="s">
        <v>465</v>
      </c>
      <c r="Z235" s="10" t="s">
        <v>19</v>
      </c>
      <c r="AA235" s="147">
        <v>202300000000060</v>
      </c>
      <c r="AB235" s="10" t="s">
        <v>30</v>
      </c>
      <c r="AC235" s="10" t="str">
        <f t="shared" si="12"/>
        <v>3202008</v>
      </c>
      <c r="AD235" s="10"/>
      <c r="AE235" s="10" t="s">
        <v>492</v>
      </c>
      <c r="AF235" s="3"/>
      <c r="AG235" s="3"/>
      <c r="AH235" s="3"/>
      <c r="AI235" s="3"/>
      <c r="AJ235" s="3"/>
      <c r="AK235" s="3"/>
      <c r="AL235" s="3"/>
      <c r="AM235" s="3"/>
      <c r="AN235" s="3"/>
      <c r="AO235" s="3"/>
      <c r="AP235" s="3"/>
      <c r="AQ235" s="3"/>
      <c r="AR235" s="3"/>
      <c r="AS235" s="3"/>
    </row>
    <row r="236" spans="1:45" ht="51" hidden="1" customHeight="1" x14ac:dyDescent="0.3">
      <c r="A236" s="9" t="s">
        <v>0</v>
      </c>
      <c r="B236" s="9" t="e">
        <f>VLOOKUP(#REF!,[1]Dpto!$G$2:$I$1125,2,FALSE)</f>
        <v>#REF!</v>
      </c>
      <c r="C236" s="9" t="str">
        <f>VLOOKUP(Y236,[1]Proyectos!$B$2:$D$3,3,FALSE)</f>
        <v>CONSER</v>
      </c>
      <c r="D236" s="9" t="e">
        <f>VLOOKUP(#REF!,[1]Proyectos!$D$6:$E$9,2,FALSE)</f>
        <v>#REF!</v>
      </c>
      <c r="E236" s="9" t="e">
        <f>VLOOKUP(#REF!,[1]Proyectos!$B$12:$C$22,2,FALSE)</f>
        <v>#REF!</v>
      </c>
      <c r="F236" s="9" t="e">
        <f>VLOOKUP(AD236,[1]Indi!$B$9:$C$36,2,FALSE)</f>
        <v>#N/A</v>
      </c>
      <c r="G236" s="9" t="str">
        <f>+IFERROR(IF(D236="MISIONAL",VLOOKUP(#REF!,[1]Actividades!$B$12:$C$25,2,FALSE),IF(D236="TASAS",VLOOKUP(#REF!,[1]Actividades!$B$26:$C$34,2,FALSE),IF(D236="MIPG",VLOOKUP(#REF!,[1]Actividades!$B$35:$C$41,2,FALSE),IF(D236="INFRA",VLOOKUP(#REF!,[1]Actividades!$B$42:$C$44,2,FALSE),"")))),"")</f>
        <v/>
      </c>
      <c r="H236" s="3"/>
      <c r="I236" s="7" t="s">
        <v>703</v>
      </c>
      <c r="J236" s="10" t="s">
        <v>663</v>
      </c>
      <c r="K236" s="7" t="s">
        <v>152</v>
      </c>
      <c r="L236" s="7" t="s">
        <v>159</v>
      </c>
      <c r="M236" s="7" t="str">
        <f t="shared" si="13"/>
        <v>PNN CHINGAZA-TUA</v>
      </c>
      <c r="N236" s="7" t="s">
        <v>13</v>
      </c>
      <c r="O236" s="145" t="s">
        <v>467</v>
      </c>
      <c r="P236" s="183" t="s">
        <v>42</v>
      </c>
      <c r="Q236" s="7" t="s">
        <v>6</v>
      </c>
      <c r="R236" s="146">
        <v>549000000</v>
      </c>
      <c r="S236" s="35"/>
      <c r="T236" s="8"/>
      <c r="U236" s="8"/>
      <c r="V236" s="8"/>
      <c r="W236" s="35">
        <f t="shared" si="14"/>
        <v>549000000</v>
      </c>
      <c r="X236" s="35">
        <f t="shared" si="15"/>
        <v>549000000</v>
      </c>
      <c r="Y236" s="26" t="s">
        <v>465</v>
      </c>
      <c r="Z236" s="10" t="s">
        <v>19</v>
      </c>
      <c r="AA236" s="147">
        <v>202300000000060</v>
      </c>
      <c r="AB236" s="10" t="s">
        <v>36</v>
      </c>
      <c r="AC236" s="10" t="str">
        <f t="shared" si="12"/>
        <v>3202010</v>
      </c>
      <c r="AD236" s="10"/>
      <c r="AE236" s="10" t="s">
        <v>181</v>
      </c>
      <c r="AF236" s="3"/>
      <c r="AG236" s="3"/>
      <c r="AH236" s="3"/>
      <c r="AI236" s="3"/>
      <c r="AJ236" s="3"/>
      <c r="AK236" s="3"/>
      <c r="AL236" s="3"/>
      <c r="AM236" s="3"/>
      <c r="AN236" s="3"/>
      <c r="AO236" s="3"/>
      <c r="AP236" s="3"/>
      <c r="AQ236" s="3"/>
      <c r="AR236" s="3"/>
      <c r="AS236" s="3"/>
    </row>
    <row r="237" spans="1:45" ht="51" hidden="1" customHeight="1" x14ac:dyDescent="0.3">
      <c r="A237" s="9" t="s">
        <v>0</v>
      </c>
      <c r="B237" s="9" t="e">
        <f>VLOOKUP(#REF!,[1]Dpto!$G$2:$I$1125,2,FALSE)</f>
        <v>#REF!</v>
      </c>
      <c r="C237" s="9" t="str">
        <f>VLOOKUP(Y237,[1]Proyectos!$B$2:$D$3,3,FALSE)</f>
        <v>CONSER</v>
      </c>
      <c r="D237" s="9" t="e">
        <f>VLOOKUP(#REF!,[1]Proyectos!$D$6:$E$9,2,FALSE)</f>
        <v>#REF!</v>
      </c>
      <c r="E237" s="9" t="e">
        <f>VLOOKUP(#REF!,[1]Proyectos!$B$12:$C$22,2,FALSE)</f>
        <v>#REF!</v>
      </c>
      <c r="F237" s="9" t="e">
        <f>VLOOKUP(AD237,[1]Indi!$B$9:$C$36,2,FALSE)</f>
        <v>#N/A</v>
      </c>
      <c r="G237" s="9" t="str">
        <f>+IFERROR(IF(D237="MISIONAL",VLOOKUP(#REF!,[1]Actividades!$B$12:$C$25,2,FALSE),IF(D237="TASAS",VLOOKUP(#REF!,[1]Actividades!$B$26:$C$34,2,FALSE),IF(D237="MIPG",VLOOKUP(#REF!,[1]Actividades!$B$35:$C$41,2,FALSE),IF(D237="INFRA",VLOOKUP(#REF!,[1]Actividades!$B$42:$C$44,2,FALSE),"")))),"")</f>
        <v/>
      </c>
      <c r="H237" s="3"/>
      <c r="I237" s="7" t="s">
        <v>704</v>
      </c>
      <c r="J237" s="10" t="s">
        <v>663</v>
      </c>
      <c r="K237" s="7" t="s">
        <v>152</v>
      </c>
      <c r="L237" s="7" t="s">
        <v>159</v>
      </c>
      <c r="M237" s="7" t="str">
        <f t="shared" si="13"/>
        <v>PNN CHINGAZA-TUA</v>
      </c>
      <c r="N237" s="7" t="s">
        <v>8</v>
      </c>
      <c r="O237" s="145" t="s">
        <v>467</v>
      </c>
      <c r="P237" s="183" t="s">
        <v>42</v>
      </c>
      <c r="Q237" s="7" t="s">
        <v>6</v>
      </c>
      <c r="R237" s="146">
        <v>1060879971</v>
      </c>
      <c r="S237" s="35"/>
      <c r="T237" s="8"/>
      <c r="U237" s="8"/>
      <c r="V237" s="8"/>
      <c r="W237" s="35">
        <f t="shared" si="14"/>
        <v>1060879971</v>
      </c>
      <c r="X237" s="35">
        <f t="shared" si="15"/>
        <v>1060879971</v>
      </c>
      <c r="Y237" s="26" t="s">
        <v>465</v>
      </c>
      <c r="Z237" s="10" t="s">
        <v>19</v>
      </c>
      <c r="AA237" s="147">
        <v>202300000000060</v>
      </c>
      <c r="AB237" s="10" t="s">
        <v>36</v>
      </c>
      <c r="AC237" s="10" t="str">
        <f t="shared" si="12"/>
        <v>3202010</v>
      </c>
      <c r="AD237" s="10"/>
      <c r="AE237" s="10" t="s">
        <v>181</v>
      </c>
      <c r="AF237" s="3"/>
      <c r="AG237" s="3"/>
      <c r="AH237" s="3"/>
      <c r="AI237" s="3"/>
      <c r="AJ237" s="3"/>
      <c r="AK237" s="3"/>
      <c r="AL237" s="3"/>
      <c r="AM237" s="3"/>
      <c r="AN237" s="3"/>
      <c r="AO237" s="3"/>
      <c r="AP237" s="3"/>
      <c r="AQ237" s="3"/>
      <c r="AR237" s="3"/>
      <c r="AS237" s="3"/>
    </row>
    <row r="238" spans="1:45" ht="51" hidden="1" customHeight="1" x14ac:dyDescent="0.3">
      <c r="A238" s="9" t="s">
        <v>0</v>
      </c>
      <c r="B238" s="9" t="e">
        <f>VLOOKUP(#REF!,[1]Dpto!$G$2:$I$1125,2,FALSE)</f>
        <v>#REF!</v>
      </c>
      <c r="C238" s="9" t="str">
        <f>VLOOKUP(Y238,[1]Proyectos!$B$2:$D$3,3,FALSE)</f>
        <v>CONSER</v>
      </c>
      <c r="D238" s="9" t="e">
        <f>VLOOKUP(#REF!,[1]Proyectos!$D$6:$E$9,2,FALSE)</f>
        <v>#REF!</v>
      </c>
      <c r="E238" s="9" t="e">
        <f>VLOOKUP(#REF!,[1]Proyectos!$B$12:$C$22,2,FALSE)</f>
        <v>#REF!</v>
      </c>
      <c r="F238" s="9" t="e">
        <f>VLOOKUP(AD238,[1]Indi!$B$9:$C$36,2,FALSE)</f>
        <v>#N/A</v>
      </c>
      <c r="G238" s="9" t="str">
        <f>+IFERROR(IF(D238="MISIONAL",VLOOKUP(#REF!,[1]Actividades!$B$12:$C$25,2,FALSE),IF(D238="TASAS",VLOOKUP(#REF!,[1]Actividades!$B$26:$C$34,2,FALSE),IF(D238="MIPG",VLOOKUP(#REF!,[1]Actividades!$B$35:$C$41,2,FALSE),IF(D238="INFRA",VLOOKUP(#REF!,[1]Actividades!$B$42:$C$44,2,FALSE),"")))),"")</f>
        <v/>
      </c>
      <c r="H238" s="3"/>
      <c r="I238" s="7" t="s">
        <v>705</v>
      </c>
      <c r="J238" s="10" t="s">
        <v>663</v>
      </c>
      <c r="K238" s="7" t="s">
        <v>152</v>
      </c>
      <c r="L238" s="7" t="s">
        <v>159</v>
      </c>
      <c r="M238" s="7" t="str">
        <f t="shared" si="13"/>
        <v>PNN CHINGAZA-TUA</v>
      </c>
      <c r="N238" s="7" t="s">
        <v>13</v>
      </c>
      <c r="O238" s="145" t="s">
        <v>467</v>
      </c>
      <c r="P238" s="183" t="s">
        <v>42</v>
      </c>
      <c r="Q238" s="7" t="s">
        <v>6</v>
      </c>
      <c r="R238" s="146">
        <v>155000000</v>
      </c>
      <c r="S238" s="35"/>
      <c r="T238" s="8"/>
      <c r="U238" s="8"/>
      <c r="V238" s="8"/>
      <c r="W238" s="35">
        <f t="shared" si="14"/>
        <v>155000000</v>
      </c>
      <c r="X238" s="35">
        <f t="shared" si="15"/>
        <v>155000000</v>
      </c>
      <c r="Y238" s="26" t="s">
        <v>465</v>
      </c>
      <c r="Z238" s="10" t="s">
        <v>19</v>
      </c>
      <c r="AA238" s="147">
        <v>202300000000060</v>
      </c>
      <c r="AB238" s="10" t="s">
        <v>493</v>
      </c>
      <c r="AC238" s="10" t="str">
        <f t="shared" si="12"/>
        <v>3202032</v>
      </c>
      <c r="AD238" s="10"/>
      <c r="AE238" s="10" t="s">
        <v>128</v>
      </c>
      <c r="AF238" s="3"/>
      <c r="AG238" s="3"/>
      <c r="AH238" s="3"/>
      <c r="AI238" s="3"/>
      <c r="AJ238" s="3"/>
      <c r="AK238" s="3"/>
      <c r="AL238" s="3"/>
      <c r="AM238" s="3"/>
      <c r="AN238" s="3"/>
      <c r="AO238" s="3"/>
      <c r="AP238" s="3"/>
      <c r="AQ238" s="3"/>
      <c r="AR238" s="3"/>
      <c r="AS238" s="3"/>
    </row>
    <row r="239" spans="1:45" ht="51" hidden="1" customHeight="1" x14ac:dyDescent="0.3">
      <c r="A239" s="9" t="s">
        <v>0</v>
      </c>
      <c r="B239" s="9" t="e">
        <f>VLOOKUP(#REF!,[1]Dpto!$G$2:$I$1125,2,FALSE)</f>
        <v>#REF!</v>
      </c>
      <c r="C239" s="9" t="str">
        <f>VLOOKUP(Y239,[1]Proyectos!$B$2:$D$3,3,FALSE)</f>
        <v>CONSER</v>
      </c>
      <c r="D239" s="9" t="e">
        <f>VLOOKUP(#REF!,[1]Proyectos!$D$6:$E$9,2,FALSE)</f>
        <v>#REF!</v>
      </c>
      <c r="E239" s="9" t="e">
        <f>VLOOKUP(#REF!,[1]Proyectos!$B$12:$C$22,2,FALSE)</f>
        <v>#REF!</v>
      </c>
      <c r="F239" s="9" t="e">
        <f>VLOOKUP(AD239,[1]Indi!$B$9:$C$36,2,FALSE)</f>
        <v>#N/A</v>
      </c>
      <c r="G239" s="9" t="str">
        <f>+IFERROR(IF(D239="MISIONAL",VLOOKUP(#REF!,[1]Actividades!$B$12:$C$25,2,FALSE),IF(D239="TASAS",VLOOKUP(#REF!,[1]Actividades!$B$26:$C$34,2,FALSE),IF(D239="MIPG",VLOOKUP(#REF!,[1]Actividades!$B$35:$C$41,2,FALSE),IF(D239="INFRA",VLOOKUP(#REF!,[1]Actividades!$B$42:$C$44,2,FALSE),"")))),"")</f>
        <v/>
      </c>
      <c r="H239" s="3"/>
      <c r="I239" s="7" t="s">
        <v>706</v>
      </c>
      <c r="J239" s="10" t="s">
        <v>663</v>
      </c>
      <c r="K239" s="7" t="s">
        <v>152</v>
      </c>
      <c r="L239" s="7" t="s">
        <v>159</v>
      </c>
      <c r="M239" s="7" t="str">
        <f t="shared" si="13"/>
        <v>PNN CHINGAZA-TUA</v>
      </c>
      <c r="N239" s="7" t="s">
        <v>8</v>
      </c>
      <c r="O239" s="145" t="s">
        <v>467</v>
      </c>
      <c r="P239" s="183" t="s">
        <v>42</v>
      </c>
      <c r="Q239" s="7" t="s">
        <v>6</v>
      </c>
      <c r="R239" s="146">
        <v>847079873</v>
      </c>
      <c r="S239" s="35"/>
      <c r="T239" s="8"/>
      <c r="U239" s="8"/>
      <c r="V239" s="8"/>
      <c r="W239" s="35">
        <f t="shared" si="14"/>
        <v>847079873</v>
      </c>
      <c r="X239" s="35">
        <f t="shared" si="15"/>
        <v>847079873</v>
      </c>
      <c r="Y239" s="26" t="s">
        <v>465</v>
      </c>
      <c r="Z239" s="10" t="s">
        <v>19</v>
      </c>
      <c r="AA239" s="147">
        <v>202300000000060</v>
      </c>
      <c r="AB239" s="10" t="s">
        <v>493</v>
      </c>
      <c r="AC239" s="10" t="str">
        <f t="shared" si="12"/>
        <v>3202032</v>
      </c>
      <c r="AD239" s="10"/>
      <c r="AE239" s="10" t="s">
        <v>128</v>
      </c>
      <c r="AF239" s="3"/>
      <c r="AG239" s="3"/>
      <c r="AH239" s="3"/>
      <c r="AI239" s="3"/>
      <c r="AJ239" s="3"/>
      <c r="AK239" s="3"/>
      <c r="AL239" s="3"/>
      <c r="AM239" s="3"/>
      <c r="AN239" s="3"/>
      <c r="AO239" s="3"/>
      <c r="AP239" s="3"/>
      <c r="AQ239" s="3"/>
      <c r="AR239" s="3"/>
      <c r="AS239" s="3"/>
    </row>
    <row r="240" spans="1:45" ht="51" hidden="1" customHeight="1" x14ac:dyDescent="0.3">
      <c r="A240" s="9" t="s">
        <v>0</v>
      </c>
      <c r="B240" s="9" t="e">
        <f>VLOOKUP(#REF!,[1]Dpto!$G$2:$I$1125,2,FALSE)</f>
        <v>#REF!</v>
      </c>
      <c r="C240" s="9" t="str">
        <f>VLOOKUP(Y240,[1]Proyectos!$B$2:$D$3,3,FALSE)</f>
        <v>CONSER</v>
      </c>
      <c r="D240" s="9" t="e">
        <f>VLOOKUP(#REF!,[1]Proyectos!$D$6:$E$9,2,FALSE)</f>
        <v>#REF!</v>
      </c>
      <c r="E240" s="9" t="e">
        <f>VLOOKUP(#REF!,[1]Proyectos!$B$12:$C$22,2,FALSE)</f>
        <v>#REF!</v>
      </c>
      <c r="F240" s="9" t="e">
        <f>VLOOKUP(AD240,[1]Indi!$B$9:$C$36,2,FALSE)</f>
        <v>#N/A</v>
      </c>
      <c r="G240" s="9" t="str">
        <f>+IFERROR(IF(D240="MISIONAL",VLOOKUP(#REF!,[1]Actividades!$B$12:$C$25,2,FALSE),IF(D240="TASAS",VLOOKUP(#REF!,[1]Actividades!$B$26:$C$34,2,FALSE),IF(D240="MIPG",VLOOKUP(#REF!,[1]Actividades!$B$35:$C$41,2,FALSE),IF(D240="INFRA",VLOOKUP(#REF!,[1]Actividades!$B$42:$C$44,2,FALSE),"")))),"")</f>
        <v/>
      </c>
      <c r="H240" s="3"/>
      <c r="I240" s="7" t="s">
        <v>707</v>
      </c>
      <c r="J240" s="10" t="s">
        <v>663</v>
      </c>
      <c r="K240" s="7" t="s">
        <v>152</v>
      </c>
      <c r="L240" s="7" t="s">
        <v>159</v>
      </c>
      <c r="M240" s="7" t="str">
        <f t="shared" si="13"/>
        <v>PNN CHINGAZA-TSE</v>
      </c>
      <c r="N240" s="7" t="s">
        <v>13</v>
      </c>
      <c r="O240" s="145" t="s">
        <v>467</v>
      </c>
      <c r="P240" s="183" t="s">
        <v>57</v>
      </c>
      <c r="Q240" s="7" t="s">
        <v>6</v>
      </c>
      <c r="R240" s="146">
        <v>470034414</v>
      </c>
      <c r="S240" s="35"/>
      <c r="T240" s="8"/>
      <c r="U240" s="8"/>
      <c r="V240" s="8"/>
      <c r="W240" s="35">
        <f t="shared" si="14"/>
        <v>470034414</v>
      </c>
      <c r="X240" s="35">
        <f t="shared" si="15"/>
        <v>470034414</v>
      </c>
      <c r="Y240" s="26" t="s">
        <v>465</v>
      </c>
      <c r="Z240" s="10" t="s">
        <v>19</v>
      </c>
      <c r="AA240" s="147">
        <v>202300000000060</v>
      </c>
      <c r="AB240" s="10" t="s">
        <v>493</v>
      </c>
      <c r="AC240" s="10" t="str">
        <f t="shared" si="12"/>
        <v>3202032</v>
      </c>
      <c r="AD240" s="10"/>
      <c r="AE240" s="10" t="s">
        <v>127</v>
      </c>
      <c r="AF240" s="3"/>
      <c r="AG240" s="3"/>
      <c r="AH240" s="3"/>
      <c r="AI240" s="3"/>
      <c r="AJ240" s="3"/>
      <c r="AK240" s="3"/>
      <c r="AL240" s="3"/>
      <c r="AM240" s="3"/>
      <c r="AN240" s="3"/>
      <c r="AO240" s="3"/>
      <c r="AP240" s="3"/>
      <c r="AQ240" s="3"/>
      <c r="AR240" s="3"/>
      <c r="AS240" s="3"/>
    </row>
    <row r="241" spans="1:45" ht="51" hidden="1" customHeight="1" x14ac:dyDescent="0.3">
      <c r="A241" s="9" t="s">
        <v>0</v>
      </c>
      <c r="B241" s="9" t="e">
        <f>VLOOKUP(#REF!,[1]Dpto!$G$2:$I$1125,2,FALSE)</f>
        <v>#REF!</v>
      </c>
      <c r="C241" s="9" t="str">
        <f>VLOOKUP(Y241,[1]Proyectos!$B$2:$D$3,3,FALSE)</f>
        <v>CONSER</v>
      </c>
      <c r="D241" s="9" t="e">
        <f>VLOOKUP(#REF!,[1]Proyectos!$D$6:$E$9,2,FALSE)</f>
        <v>#REF!</v>
      </c>
      <c r="E241" s="9" t="e">
        <f>VLOOKUP(#REF!,[1]Proyectos!$B$12:$C$22,2,FALSE)</f>
        <v>#REF!</v>
      </c>
      <c r="F241" s="9" t="e">
        <f>VLOOKUP(AD241,[1]Indi!$B$9:$C$36,2,FALSE)</f>
        <v>#N/A</v>
      </c>
      <c r="G241" s="9" t="str">
        <f>+IFERROR(IF(D241="MISIONAL",VLOOKUP(#REF!,[1]Actividades!$B$12:$C$25,2,FALSE),IF(D241="TASAS",VLOOKUP(#REF!,[1]Actividades!$B$26:$C$34,2,FALSE),IF(D241="MIPG",VLOOKUP(#REF!,[1]Actividades!$B$35:$C$41,2,FALSE),IF(D241="INFRA",VLOOKUP(#REF!,[1]Actividades!$B$42:$C$44,2,FALSE),"")))),"")</f>
        <v/>
      </c>
      <c r="H241" s="3"/>
      <c r="I241" s="7" t="s">
        <v>708</v>
      </c>
      <c r="J241" s="10" t="s">
        <v>663</v>
      </c>
      <c r="K241" s="7" t="s">
        <v>152</v>
      </c>
      <c r="L241" s="7" t="s">
        <v>159</v>
      </c>
      <c r="M241" s="7" t="str">
        <f t="shared" si="13"/>
        <v>PNN CHINGAZA-TSE</v>
      </c>
      <c r="N241" s="7" t="s">
        <v>8</v>
      </c>
      <c r="O241" s="7" t="s">
        <v>467</v>
      </c>
      <c r="P241" s="183" t="s">
        <v>57</v>
      </c>
      <c r="Q241" s="7" t="s">
        <v>6</v>
      </c>
      <c r="R241" s="146">
        <v>942040606</v>
      </c>
      <c r="S241" s="35"/>
      <c r="T241" s="8"/>
      <c r="U241" s="8"/>
      <c r="V241" s="8"/>
      <c r="W241" s="35">
        <f t="shared" si="14"/>
        <v>942040606</v>
      </c>
      <c r="X241" s="35">
        <f t="shared" si="15"/>
        <v>942040606</v>
      </c>
      <c r="Y241" s="26" t="s">
        <v>465</v>
      </c>
      <c r="Z241" s="10" t="s">
        <v>19</v>
      </c>
      <c r="AA241" s="147">
        <v>202300000000060</v>
      </c>
      <c r="AB241" s="10" t="s">
        <v>493</v>
      </c>
      <c r="AC241" s="10" t="str">
        <f t="shared" si="12"/>
        <v>3202032</v>
      </c>
      <c r="AD241" s="10"/>
      <c r="AE241" s="10" t="s">
        <v>127</v>
      </c>
      <c r="AF241" s="3"/>
      <c r="AG241" s="3"/>
      <c r="AH241" s="3"/>
      <c r="AI241" s="3"/>
      <c r="AJ241" s="3"/>
      <c r="AK241" s="3"/>
      <c r="AL241" s="3"/>
      <c r="AM241" s="3"/>
      <c r="AN241" s="3"/>
      <c r="AO241" s="3"/>
      <c r="AP241" s="3"/>
      <c r="AQ241" s="3"/>
      <c r="AR241" s="3"/>
      <c r="AS241" s="3"/>
    </row>
    <row r="242" spans="1:45" ht="51" hidden="1" customHeight="1" x14ac:dyDescent="0.3">
      <c r="A242" s="9" t="s">
        <v>0</v>
      </c>
      <c r="B242" s="9" t="e">
        <f>VLOOKUP(#REF!,[1]Dpto!$G$2:$I$1125,2,FALSE)</f>
        <v>#REF!</v>
      </c>
      <c r="C242" s="9" t="str">
        <f>VLOOKUP(Y242,[1]Proyectos!$B$2:$D$3,3,FALSE)</f>
        <v>CONSER</v>
      </c>
      <c r="D242" s="9" t="e">
        <f>VLOOKUP(#REF!,[1]Proyectos!$D$6:$E$9,2,FALSE)</f>
        <v>#REF!</v>
      </c>
      <c r="E242" s="9" t="e">
        <f>VLOOKUP(#REF!,[1]Proyectos!$B$12:$C$22,2,FALSE)</f>
        <v>#REF!</v>
      </c>
      <c r="F242" s="9" t="e">
        <f>VLOOKUP(AD242,[1]Indi!$B$9:$C$36,2,FALSE)</f>
        <v>#N/A</v>
      </c>
      <c r="G242" s="9" t="str">
        <f>+IFERROR(IF(D242="MISIONAL",VLOOKUP(#REF!,[1]Actividades!$B$12:$C$25,2,FALSE),IF(D242="TASAS",VLOOKUP(#REF!,[1]Actividades!$B$26:$C$34,2,FALSE),IF(D242="MIPG",VLOOKUP(#REF!,[1]Actividades!$B$35:$C$41,2,FALSE),IF(D242="INFRA",VLOOKUP(#REF!,[1]Actividades!$B$42:$C$44,2,FALSE),"")))),"")</f>
        <v/>
      </c>
      <c r="H242" s="3"/>
      <c r="I242" s="7" t="s">
        <v>709</v>
      </c>
      <c r="J242" s="10" t="s">
        <v>663</v>
      </c>
      <c r="K242" s="7" t="s">
        <v>152</v>
      </c>
      <c r="L242" s="7" t="s">
        <v>159</v>
      </c>
      <c r="M242" s="7" t="str">
        <f t="shared" si="13"/>
        <v>PNN CHINGAZA-TSE</v>
      </c>
      <c r="N242" s="7" t="s">
        <v>8</v>
      </c>
      <c r="O242" s="149" t="s">
        <v>467</v>
      </c>
      <c r="P242" s="183" t="s">
        <v>57</v>
      </c>
      <c r="Q242" s="7" t="s">
        <v>6</v>
      </c>
      <c r="R242" s="146">
        <v>79475000</v>
      </c>
      <c r="S242" s="35"/>
      <c r="T242" s="8"/>
      <c r="U242" s="8"/>
      <c r="V242" s="8"/>
      <c r="W242" s="35">
        <f t="shared" si="14"/>
        <v>79475000</v>
      </c>
      <c r="X242" s="35">
        <f t="shared" si="15"/>
        <v>79475000</v>
      </c>
      <c r="Y242" s="26" t="s">
        <v>465</v>
      </c>
      <c r="Z242" s="10" t="s">
        <v>19</v>
      </c>
      <c r="AA242" s="147">
        <v>202300000000060</v>
      </c>
      <c r="AB242" s="10" t="s">
        <v>17</v>
      </c>
      <c r="AC242" s="10" t="str">
        <f t="shared" si="12"/>
        <v>3202052</v>
      </c>
      <c r="AD242" s="10"/>
      <c r="AE242" s="10" t="s">
        <v>495</v>
      </c>
      <c r="AF242" s="3"/>
      <c r="AG242" s="3"/>
      <c r="AH242" s="3"/>
      <c r="AI242" s="3"/>
      <c r="AJ242" s="3"/>
      <c r="AK242" s="3"/>
      <c r="AL242" s="3"/>
      <c r="AM242" s="3"/>
      <c r="AN242" s="3"/>
      <c r="AO242" s="3"/>
      <c r="AP242" s="3"/>
      <c r="AQ242" s="3"/>
      <c r="AR242" s="3"/>
      <c r="AS242" s="3"/>
    </row>
    <row r="243" spans="1:45" ht="51" hidden="1" customHeight="1" x14ac:dyDescent="0.3">
      <c r="A243" s="9" t="s">
        <v>0</v>
      </c>
      <c r="B243" s="9" t="e">
        <f>VLOOKUP(#REF!,[1]Dpto!$G$2:$I$1125,2,FALSE)</f>
        <v>#REF!</v>
      </c>
      <c r="C243" s="9" t="str">
        <f>VLOOKUP(Y243,[1]Proyectos!$B$2:$D$3,3,FALSE)</f>
        <v>CONSER</v>
      </c>
      <c r="D243" s="9" t="e">
        <f>VLOOKUP(#REF!,[1]Proyectos!$D$6:$E$9,2,FALSE)</f>
        <v>#REF!</v>
      </c>
      <c r="E243" s="9" t="e">
        <f>VLOOKUP(#REF!,[1]Proyectos!$B$12:$C$22,2,FALSE)</f>
        <v>#REF!</v>
      </c>
      <c r="F243" s="9" t="e">
        <f>VLOOKUP(AD243,[1]Indi!$B$9:$C$36,2,FALSE)</f>
        <v>#N/A</v>
      </c>
      <c r="G243" s="9" t="str">
        <f>+IFERROR(IF(D243="MISIONAL",VLOOKUP(#REF!,[1]Actividades!$B$12:$C$25,2,FALSE),IF(D243="TASAS",VLOOKUP(#REF!,[1]Actividades!$B$26:$C$34,2,FALSE),IF(D243="MIPG",VLOOKUP(#REF!,[1]Actividades!$B$35:$C$41,2,FALSE),IF(D243="INFRA",VLOOKUP(#REF!,[1]Actividades!$B$42:$C$44,2,FALSE),"")))),"")</f>
        <v/>
      </c>
      <c r="H243" s="3"/>
      <c r="I243" s="7" t="s">
        <v>710</v>
      </c>
      <c r="J243" s="10" t="s">
        <v>663</v>
      </c>
      <c r="K243" s="7" t="s">
        <v>152</v>
      </c>
      <c r="L243" s="7" t="s">
        <v>159</v>
      </c>
      <c r="M243" s="7" t="str">
        <f t="shared" si="13"/>
        <v>PNN CHINGAZA-TUA</v>
      </c>
      <c r="N243" s="7" t="s">
        <v>13</v>
      </c>
      <c r="O243" s="149" t="s">
        <v>467</v>
      </c>
      <c r="P243" s="183" t="s">
        <v>42</v>
      </c>
      <c r="Q243" s="7" t="s">
        <v>154</v>
      </c>
      <c r="R243" s="146">
        <v>690000000</v>
      </c>
      <c r="S243" s="35"/>
      <c r="T243" s="8"/>
      <c r="U243" s="8"/>
      <c r="V243" s="8"/>
      <c r="W243" s="35">
        <f t="shared" si="14"/>
        <v>690000000</v>
      </c>
      <c r="X243" s="35">
        <f t="shared" si="15"/>
        <v>690000000</v>
      </c>
      <c r="Y243" s="26" t="s">
        <v>465</v>
      </c>
      <c r="Z243" s="10" t="s">
        <v>19</v>
      </c>
      <c r="AA243" s="147">
        <v>202300000000060</v>
      </c>
      <c r="AB243" s="10" t="s">
        <v>462</v>
      </c>
      <c r="AC243" s="10" t="str">
        <f t="shared" si="12"/>
        <v>3202053</v>
      </c>
      <c r="AD243" s="10"/>
      <c r="AE243" s="10" t="s">
        <v>136</v>
      </c>
      <c r="AF243" s="3"/>
      <c r="AG243" s="3"/>
      <c r="AH243" s="3"/>
      <c r="AI243" s="3"/>
      <c r="AJ243" s="3"/>
      <c r="AK243" s="3"/>
      <c r="AL243" s="3"/>
      <c r="AM243" s="3"/>
      <c r="AN243" s="3"/>
      <c r="AO243" s="3"/>
      <c r="AP243" s="3"/>
      <c r="AQ243" s="3"/>
      <c r="AR243" s="3"/>
      <c r="AS243" s="3"/>
    </row>
    <row r="244" spans="1:45" ht="51" hidden="1" customHeight="1" x14ac:dyDescent="0.3">
      <c r="A244" s="9" t="s">
        <v>0</v>
      </c>
      <c r="B244" s="9" t="e">
        <f>VLOOKUP(#REF!,[1]Dpto!$G$2:$I$1125,2,FALSE)</f>
        <v>#REF!</v>
      </c>
      <c r="C244" s="9" t="str">
        <f>VLOOKUP(Y244,[1]Proyectos!$B$2:$D$3,3,FALSE)</f>
        <v>CONSER</v>
      </c>
      <c r="D244" s="9" t="e">
        <f>VLOOKUP(#REF!,[1]Proyectos!$D$6:$E$9,2,FALSE)</f>
        <v>#REF!</v>
      </c>
      <c r="E244" s="9" t="e">
        <f>VLOOKUP(#REF!,[1]Proyectos!$B$12:$C$22,2,FALSE)</f>
        <v>#REF!</v>
      </c>
      <c r="F244" s="9" t="e">
        <f>VLOOKUP(AD244,[1]Indi!$B$9:$C$36,2,FALSE)</f>
        <v>#N/A</v>
      </c>
      <c r="G244" s="9" t="str">
        <f>+IFERROR(IF(D244="MISIONAL",VLOOKUP(#REF!,[1]Actividades!$B$12:$C$25,2,FALSE),IF(D244="TASAS",VLOOKUP(#REF!,[1]Actividades!$B$26:$C$34,2,FALSE),IF(D244="MIPG",VLOOKUP(#REF!,[1]Actividades!$B$35:$C$41,2,FALSE),IF(D244="INFRA",VLOOKUP(#REF!,[1]Actividades!$B$42:$C$44,2,FALSE),"")))),"")</f>
        <v/>
      </c>
      <c r="H244" s="3"/>
      <c r="I244" s="7" t="s">
        <v>711</v>
      </c>
      <c r="J244" s="10" t="s">
        <v>663</v>
      </c>
      <c r="K244" s="7" t="s">
        <v>152</v>
      </c>
      <c r="L244" s="7" t="s">
        <v>159</v>
      </c>
      <c r="M244" s="7" t="str">
        <f t="shared" si="13"/>
        <v>PNN CHINGAZA-TUA</v>
      </c>
      <c r="N244" s="7" t="s">
        <v>8</v>
      </c>
      <c r="O244" s="7" t="s">
        <v>467</v>
      </c>
      <c r="P244" s="183" t="s">
        <v>42</v>
      </c>
      <c r="Q244" s="7" t="s">
        <v>6</v>
      </c>
      <c r="R244" s="146">
        <v>119087171</v>
      </c>
      <c r="S244" s="35"/>
      <c r="T244" s="8"/>
      <c r="U244" s="8"/>
      <c r="V244" s="8"/>
      <c r="W244" s="35">
        <f t="shared" si="14"/>
        <v>119087171</v>
      </c>
      <c r="X244" s="35">
        <f t="shared" si="15"/>
        <v>119087171</v>
      </c>
      <c r="Y244" s="26" t="s">
        <v>465</v>
      </c>
      <c r="Z244" s="10" t="s">
        <v>19</v>
      </c>
      <c r="AA244" s="147">
        <v>202300000000060</v>
      </c>
      <c r="AB244" s="10" t="s">
        <v>462</v>
      </c>
      <c r="AC244" s="10" t="str">
        <f t="shared" si="12"/>
        <v>3202053</v>
      </c>
      <c r="AD244" s="10"/>
      <c r="AE244" s="10" t="s">
        <v>136</v>
      </c>
      <c r="AF244" s="3"/>
      <c r="AG244" s="3"/>
      <c r="AH244" s="3"/>
      <c r="AI244" s="3"/>
      <c r="AJ244" s="3"/>
      <c r="AK244" s="3"/>
      <c r="AL244" s="3"/>
      <c r="AM244" s="3"/>
      <c r="AN244" s="3"/>
      <c r="AO244" s="3"/>
      <c r="AP244" s="3"/>
      <c r="AQ244" s="3"/>
      <c r="AR244" s="3"/>
      <c r="AS244" s="3"/>
    </row>
    <row r="245" spans="1:45" ht="51" hidden="1" customHeight="1" x14ac:dyDescent="0.3">
      <c r="A245" s="9" t="s">
        <v>0</v>
      </c>
      <c r="B245" s="9" t="e">
        <f>VLOOKUP(#REF!,[1]Dpto!$G$2:$I$1125,2,FALSE)</f>
        <v>#REF!</v>
      </c>
      <c r="C245" s="9" t="str">
        <f>VLOOKUP(Y245,[1]Proyectos!$B$2:$D$3,3,FALSE)</f>
        <v>CONSER</v>
      </c>
      <c r="D245" s="9" t="e">
        <f>VLOOKUP(#REF!,[1]Proyectos!$D$6:$E$9,2,FALSE)</f>
        <v>#REF!</v>
      </c>
      <c r="E245" s="9" t="e">
        <f>VLOOKUP(#REF!,[1]Proyectos!$B$12:$C$22,2,FALSE)</f>
        <v>#REF!</v>
      </c>
      <c r="F245" s="9" t="e">
        <f>VLOOKUP(AD245,[1]Indi!$B$9:$C$36,2,FALSE)</f>
        <v>#N/A</v>
      </c>
      <c r="G245" s="9" t="str">
        <f>+IFERROR(IF(D245="MISIONAL",VLOOKUP(#REF!,[1]Actividades!$B$12:$C$25,2,FALSE),IF(D245="TASAS",VLOOKUP(#REF!,[1]Actividades!$B$26:$C$34,2,FALSE),IF(D245="MIPG",VLOOKUP(#REF!,[1]Actividades!$B$35:$C$41,2,FALSE),IF(D245="INFRA",VLOOKUP(#REF!,[1]Actividades!$B$42:$C$44,2,FALSE),"")))),"")</f>
        <v/>
      </c>
      <c r="H245" s="3"/>
      <c r="I245" s="7" t="s">
        <v>712</v>
      </c>
      <c r="J245" s="10" t="s">
        <v>663</v>
      </c>
      <c r="K245" s="7" t="s">
        <v>152</v>
      </c>
      <c r="L245" s="7" t="s">
        <v>159</v>
      </c>
      <c r="M245" s="7" t="str">
        <f t="shared" si="13"/>
        <v>PNN CHINGAZA-TUA</v>
      </c>
      <c r="N245" s="7" t="s">
        <v>8</v>
      </c>
      <c r="O245" s="7" t="s">
        <v>467</v>
      </c>
      <c r="P245" s="183" t="s">
        <v>42</v>
      </c>
      <c r="Q245" s="7" t="s">
        <v>6</v>
      </c>
      <c r="R245" s="146">
        <v>114741500</v>
      </c>
      <c r="S245" s="35"/>
      <c r="T245" s="8"/>
      <c r="U245" s="8"/>
      <c r="V245" s="8"/>
      <c r="W245" s="35">
        <f t="shared" si="14"/>
        <v>114741500</v>
      </c>
      <c r="X245" s="35">
        <f t="shared" si="15"/>
        <v>114741500</v>
      </c>
      <c r="Y245" s="26" t="s">
        <v>465</v>
      </c>
      <c r="Z245" s="10" t="s">
        <v>19</v>
      </c>
      <c r="AA245" s="147">
        <v>202300000000060</v>
      </c>
      <c r="AB245" s="10" t="s">
        <v>496</v>
      </c>
      <c r="AC245" s="10" t="str">
        <f t="shared" si="12"/>
        <v>3202056</v>
      </c>
      <c r="AD245" s="10"/>
      <c r="AE245" s="10" t="s">
        <v>129</v>
      </c>
      <c r="AF245" s="3"/>
      <c r="AG245" s="3"/>
      <c r="AH245" s="3"/>
      <c r="AI245" s="3"/>
      <c r="AJ245" s="3"/>
      <c r="AK245" s="3"/>
      <c r="AL245" s="3"/>
      <c r="AM245" s="3"/>
      <c r="AN245" s="3"/>
      <c r="AO245" s="3"/>
      <c r="AP245" s="3"/>
      <c r="AQ245" s="3"/>
      <c r="AR245" s="3"/>
      <c r="AS245" s="3"/>
    </row>
    <row r="246" spans="1:45" ht="51" hidden="1" customHeight="1" x14ac:dyDescent="0.3">
      <c r="A246" s="9" t="s">
        <v>0</v>
      </c>
      <c r="B246" s="9" t="e">
        <f>VLOOKUP(#REF!,[1]Dpto!$G$2:$I$1125,2,FALSE)</f>
        <v>#REF!</v>
      </c>
      <c r="C246" s="9" t="str">
        <f>VLOOKUP(Y246,[1]Proyectos!$B$2:$D$3,3,FALSE)</f>
        <v>CONSER</v>
      </c>
      <c r="D246" s="9" t="e">
        <f>VLOOKUP(#REF!,[1]Proyectos!$D$6:$E$9,2,FALSE)</f>
        <v>#REF!</v>
      </c>
      <c r="E246" s="9" t="e">
        <f>VLOOKUP(#REF!,[1]Proyectos!$B$12:$C$22,2,FALSE)</f>
        <v>#REF!</v>
      </c>
      <c r="F246" s="9" t="e">
        <f>VLOOKUP(AD246,[1]Indi!$B$9:$C$36,2,FALSE)</f>
        <v>#N/A</v>
      </c>
      <c r="G246" s="9" t="str">
        <f>+IFERROR(IF(D246="MISIONAL",VLOOKUP(#REF!,[1]Actividades!$B$12:$C$25,2,FALSE),IF(D246="TASAS",VLOOKUP(#REF!,[1]Actividades!$B$26:$C$34,2,FALSE),IF(D246="MIPG",VLOOKUP(#REF!,[1]Actividades!$B$35:$C$41,2,FALSE),IF(D246="INFRA",VLOOKUP(#REF!,[1]Actividades!$B$42:$C$44,2,FALSE),"")))),"")</f>
        <v/>
      </c>
      <c r="H246" s="3"/>
      <c r="I246" s="7" t="s">
        <v>713</v>
      </c>
      <c r="J246" s="10" t="s">
        <v>663</v>
      </c>
      <c r="K246" s="7" t="s">
        <v>152</v>
      </c>
      <c r="L246" s="7" t="s">
        <v>159</v>
      </c>
      <c r="M246" s="7" t="str">
        <f t="shared" si="13"/>
        <v>PNN CHINGAZA-TUA</v>
      </c>
      <c r="N246" s="7" t="s">
        <v>13</v>
      </c>
      <c r="O246" s="10" t="s">
        <v>467</v>
      </c>
      <c r="P246" s="183" t="s">
        <v>42</v>
      </c>
      <c r="Q246" s="7" t="s">
        <v>6</v>
      </c>
      <c r="R246" s="146">
        <v>63916642</v>
      </c>
      <c r="S246" s="35"/>
      <c r="T246" s="8"/>
      <c r="U246" s="8"/>
      <c r="V246" s="8"/>
      <c r="W246" s="35">
        <f t="shared" si="14"/>
        <v>63916642</v>
      </c>
      <c r="X246" s="35">
        <f t="shared" si="15"/>
        <v>63916642</v>
      </c>
      <c r="Y246" s="26" t="s">
        <v>465</v>
      </c>
      <c r="Z246" s="10" t="s">
        <v>19</v>
      </c>
      <c r="AA246" s="147">
        <v>202300000000060</v>
      </c>
      <c r="AB246" s="10" t="s">
        <v>24</v>
      </c>
      <c r="AC246" s="10" t="str">
        <f t="shared" si="12"/>
        <v>3202060</v>
      </c>
      <c r="AD246" s="10"/>
      <c r="AE246" s="10" t="s">
        <v>126</v>
      </c>
      <c r="AF246" s="3"/>
      <c r="AG246" s="3"/>
      <c r="AH246" s="3"/>
      <c r="AI246" s="3"/>
      <c r="AJ246" s="3"/>
      <c r="AK246" s="3"/>
      <c r="AL246" s="3"/>
      <c r="AM246" s="3"/>
      <c r="AN246" s="3"/>
      <c r="AO246" s="3"/>
      <c r="AP246" s="3"/>
      <c r="AQ246" s="3"/>
      <c r="AR246" s="3"/>
      <c r="AS246" s="3"/>
    </row>
    <row r="247" spans="1:45" ht="51" hidden="1" customHeight="1" x14ac:dyDescent="0.3">
      <c r="A247" s="9" t="s">
        <v>0</v>
      </c>
      <c r="B247" s="9" t="e">
        <f>VLOOKUP(#REF!,[1]Dpto!$G$2:$I$1125,2,FALSE)</f>
        <v>#REF!</v>
      </c>
      <c r="C247" s="9" t="str">
        <f>VLOOKUP(Y247,[1]Proyectos!$B$2:$D$3,3,FALSE)</f>
        <v>CONSER</v>
      </c>
      <c r="D247" s="9" t="e">
        <f>VLOOKUP(#REF!,[1]Proyectos!$D$6:$E$9,2,FALSE)</f>
        <v>#REF!</v>
      </c>
      <c r="E247" s="9" t="e">
        <f>VLOOKUP(#REF!,[1]Proyectos!$B$12:$C$22,2,FALSE)</f>
        <v>#REF!</v>
      </c>
      <c r="F247" s="9" t="e">
        <f>VLOOKUP(AD247,[1]Indi!$B$9:$C$36,2,FALSE)</f>
        <v>#N/A</v>
      </c>
      <c r="G247" s="9" t="str">
        <f>+IFERROR(IF(D247="MISIONAL",VLOOKUP(#REF!,[1]Actividades!$B$12:$C$25,2,FALSE),IF(D247="TASAS",VLOOKUP(#REF!,[1]Actividades!$B$26:$C$34,2,FALSE),IF(D247="MIPG",VLOOKUP(#REF!,[1]Actividades!$B$35:$C$41,2,FALSE),IF(D247="INFRA",VLOOKUP(#REF!,[1]Actividades!$B$42:$C$44,2,FALSE),"")))),"")</f>
        <v/>
      </c>
      <c r="H247" s="3"/>
      <c r="I247" s="7" t="s">
        <v>714</v>
      </c>
      <c r="J247" s="10" t="s">
        <v>663</v>
      </c>
      <c r="K247" s="7" t="s">
        <v>152</v>
      </c>
      <c r="L247" s="7" t="s">
        <v>159</v>
      </c>
      <c r="M247" s="7" t="str">
        <f t="shared" si="13"/>
        <v>PNN CHINGAZA-TUA</v>
      </c>
      <c r="N247" s="7" t="s">
        <v>8</v>
      </c>
      <c r="O247" s="10" t="s">
        <v>467</v>
      </c>
      <c r="P247" s="183" t="s">
        <v>42</v>
      </c>
      <c r="Q247" s="7" t="s">
        <v>6</v>
      </c>
      <c r="R247" s="146">
        <v>458029500</v>
      </c>
      <c r="S247" s="35"/>
      <c r="T247" s="8"/>
      <c r="U247" s="8"/>
      <c r="V247" s="8"/>
      <c r="W247" s="35">
        <f t="shared" si="14"/>
        <v>458029500</v>
      </c>
      <c r="X247" s="35">
        <f t="shared" si="15"/>
        <v>458029500</v>
      </c>
      <c r="Y247" s="26" t="s">
        <v>465</v>
      </c>
      <c r="Z247" s="10" t="s">
        <v>19</v>
      </c>
      <c r="AA247" s="147">
        <v>202300000000060</v>
      </c>
      <c r="AB247" s="10" t="s">
        <v>24</v>
      </c>
      <c r="AC247" s="10" t="str">
        <f t="shared" si="12"/>
        <v>3202060</v>
      </c>
      <c r="AD247" s="10"/>
      <c r="AE247" s="10" t="s">
        <v>126</v>
      </c>
      <c r="AF247" s="3"/>
      <c r="AG247" s="3"/>
      <c r="AH247" s="3"/>
      <c r="AI247" s="3"/>
      <c r="AJ247" s="3"/>
      <c r="AK247" s="3"/>
      <c r="AL247" s="3"/>
      <c r="AM247" s="3"/>
      <c r="AN247" s="3"/>
      <c r="AO247" s="3"/>
      <c r="AP247" s="3"/>
      <c r="AQ247" s="3"/>
      <c r="AR247" s="3"/>
      <c r="AS247" s="3"/>
    </row>
    <row r="248" spans="1:45" ht="51" customHeight="1" x14ac:dyDescent="0.3">
      <c r="A248" s="9" t="s">
        <v>0</v>
      </c>
      <c r="B248" s="9" t="e">
        <f>VLOOKUP(#REF!,[1]Dpto!$G$2:$I$1125,2,FALSE)</f>
        <v>#REF!</v>
      </c>
      <c r="C248" s="9" t="str">
        <f>VLOOKUP(Y248,[1]Proyectos!$B$2:$D$3,3,FALSE)</f>
        <v>FORTA</v>
      </c>
      <c r="D248" s="9" t="e">
        <f>VLOOKUP(#REF!,[1]Proyectos!$D$6:$E$9,2,FALSE)</f>
        <v>#REF!</v>
      </c>
      <c r="E248" s="9" t="e">
        <f>VLOOKUP(#REF!,[1]Proyectos!$B$12:$C$22,2,FALSE)</f>
        <v>#REF!</v>
      </c>
      <c r="F248" s="9" t="e">
        <f>VLOOKUP(AD248,[1]Indi!$B$9:$C$36,2,FALSE)</f>
        <v>#N/A</v>
      </c>
      <c r="G248" s="9" t="str">
        <f>+IFERROR(IF(D248="MISIONAL",VLOOKUP(#REF!,[1]Actividades!$B$12:$C$25,2,FALSE),IF(D248="TASAS",VLOOKUP(#REF!,[1]Actividades!$B$26:$C$34,2,FALSE),IF(D248="MIPG",VLOOKUP(#REF!,[1]Actividades!$B$35:$C$41,2,FALSE),IF(D248="INFRA",VLOOKUP(#REF!,[1]Actividades!$B$42:$C$44,2,FALSE),"")))),"")</f>
        <v/>
      </c>
      <c r="H248" s="3"/>
      <c r="I248" s="7" t="s">
        <v>715</v>
      </c>
      <c r="J248" s="10" t="s">
        <v>663</v>
      </c>
      <c r="K248" s="7" t="s">
        <v>152</v>
      </c>
      <c r="L248" s="7" t="s">
        <v>159</v>
      </c>
      <c r="M248" s="7" t="str">
        <f t="shared" si="13"/>
        <v>PNN CHINGAZA-TUA</v>
      </c>
      <c r="N248" s="7" t="s">
        <v>13</v>
      </c>
      <c r="O248" s="145" t="s">
        <v>467</v>
      </c>
      <c r="P248" s="183" t="s">
        <v>42</v>
      </c>
      <c r="Q248" s="7" t="s">
        <v>6</v>
      </c>
      <c r="R248" s="146">
        <v>4231000000</v>
      </c>
      <c r="S248" s="35"/>
      <c r="T248" s="8"/>
      <c r="U248" s="8"/>
      <c r="V248" s="8"/>
      <c r="W248" s="35">
        <f t="shared" si="14"/>
        <v>4231000000</v>
      </c>
      <c r="X248" s="35">
        <f t="shared" si="15"/>
        <v>4231000000</v>
      </c>
      <c r="Y248" s="26" t="s">
        <v>1483</v>
      </c>
      <c r="Z248" s="10" t="s">
        <v>4</v>
      </c>
      <c r="AA248" s="147">
        <v>2019011000081</v>
      </c>
      <c r="AB248" s="10" t="s">
        <v>12</v>
      </c>
      <c r="AC248" s="10" t="str">
        <f t="shared" si="12"/>
        <v>3299011</v>
      </c>
      <c r="AD248" s="10"/>
      <c r="AE248" s="10" t="s">
        <v>818</v>
      </c>
      <c r="AF248" s="3"/>
      <c r="AG248" s="3"/>
      <c r="AH248" s="3"/>
      <c r="AI248" s="3"/>
      <c r="AJ248" s="3"/>
      <c r="AK248" s="3"/>
      <c r="AL248" s="3"/>
      <c r="AM248" s="3"/>
      <c r="AN248" s="3"/>
      <c r="AO248" s="3"/>
      <c r="AP248" s="3"/>
      <c r="AQ248" s="3"/>
      <c r="AR248" s="3"/>
      <c r="AS248" s="3"/>
    </row>
    <row r="249" spans="1:45" ht="51" hidden="1" customHeight="1" x14ac:dyDescent="0.3">
      <c r="A249" s="9" t="s">
        <v>0</v>
      </c>
      <c r="B249" s="9" t="e">
        <f>VLOOKUP(#REF!,[1]Dpto!$G$2:$I$1125,2,FALSE)</f>
        <v>#REF!</v>
      </c>
      <c r="C249" s="9" t="str">
        <f>VLOOKUP(Y249,[1]Proyectos!$B$2:$D$3,3,FALSE)</f>
        <v>FORTA</v>
      </c>
      <c r="D249" s="9" t="e">
        <f>VLOOKUP(#REF!,[1]Proyectos!$D$6:$E$9,2,FALSE)</f>
        <v>#REF!</v>
      </c>
      <c r="E249" s="9" t="e">
        <f>VLOOKUP(#REF!,[1]Proyectos!$B$12:$C$22,2,FALSE)</f>
        <v>#REF!</v>
      </c>
      <c r="F249" s="9" t="e">
        <f>VLOOKUP(AD249,[1]Indi!$B$9:$C$36,2,FALSE)</f>
        <v>#N/A</v>
      </c>
      <c r="G249" s="9" t="str">
        <f>+IFERROR(IF(D249="MISIONAL",VLOOKUP(#REF!,[1]Actividades!$B$12:$C$25,2,FALSE),IF(D249="TASAS",VLOOKUP(#REF!,[1]Actividades!$B$26:$C$34,2,FALSE),IF(D249="MIPG",VLOOKUP(#REF!,[1]Actividades!$B$35:$C$41,2,FALSE),IF(D249="INFRA",VLOOKUP(#REF!,[1]Actividades!$B$42:$C$44,2,FALSE),"")))),"")</f>
        <v/>
      </c>
      <c r="H249" s="3"/>
      <c r="I249" s="7" t="s">
        <v>716</v>
      </c>
      <c r="J249" s="10" t="s">
        <v>663</v>
      </c>
      <c r="K249" s="7" t="s">
        <v>152</v>
      </c>
      <c r="L249" s="7" t="s">
        <v>159</v>
      </c>
      <c r="M249" s="7" t="str">
        <f t="shared" si="13"/>
        <v>PNN CHINGAZA-TUA</v>
      </c>
      <c r="N249" s="7" t="s">
        <v>13</v>
      </c>
      <c r="O249" s="145" t="s">
        <v>467</v>
      </c>
      <c r="P249" s="183" t="s">
        <v>42</v>
      </c>
      <c r="Q249" s="7" t="s">
        <v>6</v>
      </c>
      <c r="R249" s="146">
        <v>790000000</v>
      </c>
      <c r="S249" s="35"/>
      <c r="T249" s="8"/>
      <c r="U249" s="8"/>
      <c r="V249" s="8"/>
      <c r="W249" s="35">
        <f t="shared" si="14"/>
        <v>790000000</v>
      </c>
      <c r="X249" s="35">
        <f t="shared" si="15"/>
        <v>790000000</v>
      </c>
      <c r="Y249" s="26" t="s">
        <v>1483</v>
      </c>
      <c r="Z249" s="10" t="s">
        <v>4</v>
      </c>
      <c r="AA249" s="147">
        <v>2019011000081</v>
      </c>
      <c r="AB249" s="10" t="s">
        <v>3</v>
      </c>
      <c r="AC249" s="10" t="str">
        <f t="shared" si="12"/>
        <v>3299016</v>
      </c>
      <c r="AD249" s="10"/>
      <c r="AE249" s="10" t="s">
        <v>244</v>
      </c>
      <c r="AF249" s="3"/>
      <c r="AG249" s="3"/>
      <c r="AH249" s="3"/>
      <c r="AI249" s="3"/>
      <c r="AJ249" s="3"/>
      <c r="AK249" s="3"/>
      <c r="AL249" s="3"/>
      <c r="AM249" s="3"/>
      <c r="AN249" s="3"/>
      <c r="AO249" s="3"/>
      <c r="AP249" s="3"/>
      <c r="AQ249" s="3"/>
      <c r="AR249" s="3"/>
      <c r="AS249" s="3"/>
    </row>
    <row r="250" spans="1:45" ht="51" hidden="1" customHeight="1" x14ac:dyDescent="0.3">
      <c r="A250" s="9" t="s">
        <v>0</v>
      </c>
      <c r="B250" s="9" t="e">
        <f>VLOOKUP(#REF!,[1]Dpto!$G$2:$I$1125,2,FALSE)</f>
        <v>#REF!</v>
      </c>
      <c r="C250" s="9" t="str">
        <f>VLOOKUP(Y250,[1]Proyectos!$B$2:$D$3,3,FALSE)</f>
        <v>CONSER</v>
      </c>
      <c r="D250" s="9" t="e">
        <f>VLOOKUP(#REF!,[1]Proyectos!$D$6:$E$9,2,FALSE)</f>
        <v>#REF!</v>
      </c>
      <c r="E250" s="9" t="e">
        <f>VLOOKUP(#REF!,[1]Proyectos!$B$12:$C$22,2,FALSE)</f>
        <v>#REF!</v>
      </c>
      <c r="F250" s="9" t="e">
        <f>VLOOKUP(AD250,[1]Indi!$B$9:$C$36,2,FALSE)</f>
        <v>#N/A</v>
      </c>
      <c r="G250" s="9" t="str">
        <f>+IFERROR(IF(D250="MISIONAL",VLOOKUP(#REF!,[1]Actividades!$B$12:$C$25,2,FALSE),IF(D250="TASAS",VLOOKUP(#REF!,[1]Actividades!$B$26:$C$34,2,FALSE),IF(D250="MIPG",VLOOKUP(#REF!,[1]Actividades!$B$35:$C$41,2,FALSE),IF(D250="INFRA",VLOOKUP(#REF!,[1]Actividades!$B$42:$C$44,2,FALSE),"")))),"")</f>
        <v/>
      </c>
      <c r="H250" s="3"/>
      <c r="I250" s="7" t="s">
        <v>717</v>
      </c>
      <c r="J250" s="10" t="s">
        <v>663</v>
      </c>
      <c r="K250" s="7" t="s">
        <v>152</v>
      </c>
      <c r="L250" s="7" t="s">
        <v>158</v>
      </c>
      <c r="M250" s="7" t="str">
        <f t="shared" si="13"/>
        <v>PNN CORDILLERA DE LOS PICACHOS</v>
      </c>
      <c r="N250" s="7" t="s">
        <v>103</v>
      </c>
      <c r="O250" s="145" t="s">
        <v>466</v>
      </c>
      <c r="P250" s="183" t="s">
        <v>7</v>
      </c>
      <c r="Q250" s="7" t="s">
        <v>6</v>
      </c>
      <c r="R250" s="146">
        <v>160701500</v>
      </c>
      <c r="S250" s="35"/>
      <c r="T250" s="8"/>
      <c r="U250" s="8"/>
      <c r="V250" s="8"/>
      <c r="W250" s="35">
        <f t="shared" si="14"/>
        <v>160701500</v>
      </c>
      <c r="X250" s="35">
        <f t="shared" si="15"/>
        <v>160701500</v>
      </c>
      <c r="Y250" s="26" t="s">
        <v>465</v>
      </c>
      <c r="Z250" s="10" t="s">
        <v>19</v>
      </c>
      <c r="AA250" s="147">
        <v>202300000000060</v>
      </c>
      <c r="AB250" s="10" t="s">
        <v>30</v>
      </c>
      <c r="AC250" s="10" t="str">
        <f t="shared" si="12"/>
        <v>3202008</v>
      </c>
      <c r="AD250" s="10"/>
      <c r="AE250" s="10" t="s">
        <v>492</v>
      </c>
      <c r="AF250" s="3"/>
      <c r="AG250" s="3"/>
      <c r="AH250" s="3"/>
      <c r="AI250" s="3"/>
      <c r="AJ250" s="3"/>
      <c r="AK250" s="3"/>
      <c r="AL250" s="3"/>
      <c r="AM250" s="3"/>
      <c r="AN250" s="3"/>
      <c r="AO250" s="3"/>
      <c r="AP250" s="3"/>
      <c r="AQ250" s="3"/>
      <c r="AR250" s="3"/>
      <c r="AS250" s="3"/>
    </row>
    <row r="251" spans="1:45" ht="51" hidden="1" customHeight="1" x14ac:dyDescent="0.3">
      <c r="A251" s="9" t="s">
        <v>0</v>
      </c>
      <c r="B251" s="9" t="e">
        <f>VLOOKUP(#REF!,[1]Dpto!$G$2:$I$1125,2,FALSE)</f>
        <v>#REF!</v>
      </c>
      <c r="C251" s="9" t="str">
        <f>VLOOKUP(Y251,[1]Proyectos!$B$2:$D$3,3,FALSE)</f>
        <v>CONSER</v>
      </c>
      <c r="D251" s="9" t="e">
        <f>VLOOKUP(#REF!,[1]Proyectos!$D$6:$E$9,2,FALSE)</f>
        <v>#REF!</v>
      </c>
      <c r="E251" s="9" t="e">
        <f>VLOOKUP(#REF!,[1]Proyectos!$B$12:$C$22,2,FALSE)</f>
        <v>#REF!</v>
      </c>
      <c r="F251" s="9" t="e">
        <f>VLOOKUP(AD251,[1]Indi!$B$9:$C$36,2,FALSE)</f>
        <v>#N/A</v>
      </c>
      <c r="G251" s="9" t="str">
        <f>+IFERROR(IF(D251="MISIONAL",VLOOKUP(#REF!,[1]Actividades!$B$12:$C$25,2,FALSE),IF(D251="TASAS",VLOOKUP(#REF!,[1]Actividades!$B$26:$C$34,2,FALSE),IF(D251="MIPG",VLOOKUP(#REF!,[1]Actividades!$B$35:$C$41,2,FALSE),IF(D251="INFRA",VLOOKUP(#REF!,[1]Actividades!$B$42:$C$44,2,FALSE),"")))),"")</f>
        <v/>
      </c>
      <c r="H251" s="3"/>
      <c r="I251" s="7" t="s">
        <v>718</v>
      </c>
      <c r="J251" s="10" t="s">
        <v>663</v>
      </c>
      <c r="K251" s="7" t="s">
        <v>152</v>
      </c>
      <c r="L251" s="7" t="s">
        <v>158</v>
      </c>
      <c r="M251" s="7" t="str">
        <f t="shared" si="13"/>
        <v>PNN CORDILLERA DE LOS PICACHOS</v>
      </c>
      <c r="N251" s="7" t="s">
        <v>13</v>
      </c>
      <c r="O251" s="7" t="s">
        <v>467</v>
      </c>
      <c r="P251" s="183" t="s">
        <v>7</v>
      </c>
      <c r="Q251" s="7" t="s">
        <v>6</v>
      </c>
      <c r="R251" s="146">
        <v>78907227</v>
      </c>
      <c r="S251" s="35"/>
      <c r="T251" s="8"/>
      <c r="U251" s="8"/>
      <c r="V251" s="8"/>
      <c r="W251" s="35">
        <f t="shared" si="14"/>
        <v>78907227</v>
      </c>
      <c r="X251" s="35">
        <f t="shared" si="15"/>
        <v>78907227</v>
      </c>
      <c r="Y251" s="26" t="s">
        <v>465</v>
      </c>
      <c r="Z251" s="10" t="s">
        <v>19</v>
      </c>
      <c r="AA251" s="147">
        <v>202300000000060</v>
      </c>
      <c r="AB251" s="10" t="s">
        <v>30</v>
      </c>
      <c r="AC251" s="10" t="str">
        <f t="shared" si="12"/>
        <v>3202008</v>
      </c>
      <c r="AD251" s="10"/>
      <c r="AE251" s="10" t="s">
        <v>492</v>
      </c>
      <c r="AF251" s="3"/>
      <c r="AG251" s="3"/>
      <c r="AH251" s="3"/>
      <c r="AI251" s="3"/>
      <c r="AJ251" s="3"/>
      <c r="AK251" s="3"/>
      <c r="AL251" s="3"/>
      <c r="AM251" s="3"/>
      <c r="AN251" s="3"/>
      <c r="AO251" s="3"/>
      <c r="AP251" s="3"/>
      <c r="AQ251" s="3"/>
      <c r="AR251" s="3"/>
      <c r="AS251" s="3"/>
    </row>
    <row r="252" spans="1:45" ht="51" hidden="1" customHeight="1" x14ac:dyDescent="0.3">
      <c r="A252" s="9" t="s">
        <v>0</v>
      </c>
      <c r="B252" s="9" t="e">
        <f>VLOOKUP(#REF!,[1]Dpto!$G$2:$I$1125,2,FALSE)</f>
        <v>#REF!</v>
      </c>
      <c r="C252" s="9" t="str">
        <f>VLOOKUP(Y252,[1]Proyectos!$B$2:$D$3,3,FALSE)</f>
        <v>CONSER</v>
      </c>
      <c r="D252" s="9" t="e">
        <f>VLOOKUP(#REF!,[1]Proyectos!$D$6:$E$9,2,FALSE)</f>
        <v>#REF!</v>
      </c>
      <c r="E252" s="9" t="e">
        <f>VLOOKUP(#REF!,[1]Proyectos!$B$12:$C$22,2,FALSE)</f>
        <v>#REF!</v>
      </c>
      <c r="F252" s="9" t="e">
        <f>VLOOKUP(AD252,[1]Indi!$B$9:$C$36,2,FALSE)</f>
        <v>#N/A</v>
      </c>
      <c r="G252" s="9" t="str">
        <f>+IFERROR(IF(D252="MISIONAL",VLOOKUP(#REF!,[1]Actividades!$B$12:$C$25,2,FALSE),IF(D252="TASAS",VLOOKUP(#REF!,[1]Actividades!$B$26:$C$34,2,FALSE),IF(D252="MIPG",VLOOKUP(#REF!,[1]Actividades!$B$35:$C$41,2,FALSE),IF(D252="INFRA",VLOOKUP(#REF!,[1]Actividades!$B$42:$C$44,2,FALSE),"")))),"")</f>
        <v/>
      </c>
      <c r="H252" s="3"/>
      <c r="I252" s="7" t="s">
        <v>719</v>
      </c>
      <c r="J252" s="10" t="s">
        <v>663</v>
      </c>
      <c r="K252" s="7" t="s">
        <v>152</v>
      </c>
      <c r="L252" s="7" t="s">
        <v>158</v>
      </c>
      <c r="M252" s="7" t="str">
        <f t="shared" si="13"/>
        <v>PNN CORDILLERA DE LOS PICACHOS</v>
      </c>
      <c r="N252" s="7" t="s">
        <v>8</v>
      </c>
      <c r="O252" s="149" t="s">
        <v>467</v>
      </c>
      <c r="P252" s="183" t="s">
        <v>7</v>
      </c>
      <c r="Q252" s="7" t="s">
        <v>6</v>
      </c>
      <c r="R252" s="146">
        <v>73953000</v>
      </c>
      <c r="S252" s="35"/>
      <c r="T252" s="8"/>
      <c r="U252" s="8"/>
      <c r="V252" s="8"/>
      <c r="W252" s="35">
        <f t="shared" si="14"/>
        <v>73953000</v>
      </c>
      <c r="X252" s="35">
        <f t="shared" si="15"/>
        <v>73953000</v>
      </c>
      <c r="Y252" s="26" t="s">
        <v>465</v>
      </c>
      <c r="Z252" s="10" t="s">
        <v>19</v>
      </c>
      <c r="AA252" s="147">
        <v>202300000000060</v>
      </c>
      <c r="AB252" s="10" t="s">
        <v>30</v>
      </c>
      <c r="AC252" s="10" t="str">
        <f t="shared" si="12"/>
        <v>3202008</v>
      </c>
      <c r="AD252" s="10"/>
      <c r="AE252" s="10" t="s">
        <v>492</v>
      </c>
      <c r="AF252" s="3"/>
      <c r="AG252" s="3"/>
      <c r="AH252" s="3"/>
      <c r="AI252" s="3"/>
      <c r="AJ252" s="3"/>
      <c r="AK252" s="3"/>
      <c r="AL252" s="3"/>
      <c r="AM252" s="3"/>
      <c r="AN252" s="3"/>
      <c r="AO252" s="3"/>
      <c r="AP252" s="3"/>
      <c r="AQ252" s="3"/>
      <c r="AR252" s="3"/>
      <c r="AS252" s="3"/>
    </row>
    <row r="253" spans="1:45" ht="51" hidden="1" customHeight="1" x14ac:dyDescent="0.3">
      <c r="A253" s="9" t="s">
        <v>0</v>
      </c>
      <c r="B253" s="9" t="e">
        <f>VLOOKUP(#REF!,[1]Dpto!$G$2:$I$1125,2,FALSE)</f>
        <v>#REF!</v>
      </c>
      <c r="C253" s="9" t="str">
        <f>VLOOKUP(Y253,[1]Proyectos!$B$2:$D$3,3,FALSE)</f>
        <v>CONSER</v>
      </c>
      <c r="D253" s="9" t="e">
        <f>VLOOKUP(#REF!,[1]Proyectos!$D$6:$E$9,2,FALSE)</f>
        <v>#REF!</v>
      </c>
      <c r="E253" s="9" t="e">
        <f>VLOOKUP(#REF!,[1]Proyectos!$B$12:$C$22,2,FALSE)</f>
        <v>#REF!</v>
      </c>
      <c r="F253" s="9" t="e">
        <f>VLOOKUP(AD253,[1]Indi!$B$9:$C$36,2,FALSE)</f>
        <v>#N/A</v>
      </c>
      <c r="G253" s="9" t="str">
        <f>+IFERROR(IF(D253="MISIONAL",VLOOKUP(#REF!,[1]Actividades!$B$12:$C$25,2,FALSE),IF(D253="TASAS",VLOOKUP(#REF!,[1]Actividades!$B$26:$C$34,2,FALSE),IF(D253="MIPG",VLOOKUP(#REF!,[1]Actividades!$B$35:$C$41,2,FALSE),IF(D253="INFRA",VLOOKUP(#REF!,[1]Actividades!$B$42:$C$44,2,FALSE),"")))),"")</f>
        <v/>
      </c>
      <c r="H253" s="3"/>
      <c r="I253" s="7" t="s">
        <v>720</v>
      </c>
      <c r="J253" s="10" t="s">
        <v>663</v>
      </c>
      <c r="K253" s="7" t="s">
        <v>152</v>
      </c>
      <c r="L253" s="7" t="s">
        <v>158</v>
      </c>
      <c r="M253" s="7" t="str">
        <f t="shared" si="13"/>
        <v>PNN CORDILLERA DE LOS PICACHOS</v>
      </c>
      <c r="N253" s="7" t="s">
        <v>103</v>
      </c>
      <c r="O253" s="149" t="s">
        <v>466</v>
      </c>
      <c r="P253" s="183" t="s">
        <v>7</v>
      </c>
      <c r="Q253" s="7" t="s">
        <v>6</v>
      </c>
      <c r="R253" s="146">
        <v>53264167</v>
      </c>
      <c r="S253" s="35"/>
      <c r="T253" s="8"/>
      <c r="U253" s="8"/>
      <c r="V253" s="8"/>
      <c r="W253" s="35">
        <f t="shared" si="14"/>
        <v>53264167</v>
      </c>
      <c r="X253" s="35">
        <f t="shared" si="15"/>
        <v>53264167</v>
      </c>
      <c r="Y253" s="26" t="s">
        <v>465</v>
      </c>
      <c r="Z253" s="10" t="s">
        <v>19</v>
      </c>
      <c r="AA253" s="147">
        <v>202300000000060</v>
      </c>
      <c r="AB253" s="10" t="s">
        <v>493</v>
      </c>
      <c r="AC253" s="10" t="str">
        <f t="shared" si="12"/>
        <v>3202032</v>
      </c>
      <c r="AD253" s="10"/>
      <c r="AE253" s="10" t="s">
        <v>128</v>
      </c>
      <c r="AF253" s="3"/>
      <c r="AG253" s="3"/>
      <c r="AH253" s="3"/>
      <c r="AI253" s="3"/>
      <c r="AJ253" s="3"/>
      <c r="AK253" s="3"/>
      <c r="AL253" s="3"/>
      <c r="AM253" s="3"/>
      <c r="AN253" s="3"/>
      <c r="AO253" s="3"/>
      <c r="AP253" s="3"/>
      <c r="AQ253" s="3"/>
      <c r="AR253" s="3"/>
      <c r="AS253" s="3"/>
    </row>
    <row r="254" spans="1:45" ht="51" hidden="1" customHeight="1" x14ac:dyDescent="0.3">
      <c r="A254" s="9" t="s">
        <v>0</v>
      </c>
      <c r="B254" s="9" t="e">
        <f>VLOOKUP(#REF!,[1]Dpto!$G$2:$I$1125,2,FALSE)</f>
        <v>#REF!</v>
      </c>
      <c r="C254" s="9" t="str">
        <f>VLOOKUP(Y254,[1]Proyectos!$B$2:$D$3,3,FALSE)</f>
        <v>CONSER</v>
      </c>
      <c r="D254" s="9" t="e">
        <f>VLOOKUP(#REF!,[1]Proyectos!$D$6:$E$9,2,FALSE)</f>
        <v>#REF!</v>
      </c>
      <c r="E254" s="9" t="e">
        <f>VLOOKUP(#REF!,[1]Proyectos!$B$12:$C$22,2,FALSE)</f>
        <v>#REF!</v>
      </c>
      <c r="F254" s="9" t="e">
        <f>VLOOKUP(AD254,[1]Indi!$B$9:$C$36,2,FALSE)</f>
        <v>#N/A</v>
      </c>
      <c r="G254" s="9" t="str">
        <f>+IFERROR(IF(D254="MISIONAL",VLOOKUP(#REF!,[1]Actividades!$B$12:$C$25,2,FALSE),IF(D254="TASAS",VLOOKUP(#REF!,[1]Actividades!$B$26:$C$34,2,FALSE),IF(D254="MIPG",VLOOKUP(#REF!,[1]Actividades!$B$35:$C$41,2,FALSE),IF(D254="INFRA",VLOOKUP(#REF!,[1]Actividades!$B$42:$C$44,2,FALSE),"")))),"")</f>
        <v/>
      </c>
      <c r="H254" s="3"/>
      <c r="I254" s="7" t="s">
        <v>721</v>
      </c>
      <c r="J254" s="10" t="s">
        <v>663</v>
      </c>
      <c r="K254" s="7" t="s">
        <v>152</v>
      </c>
      <c r="L254" s="7" t="s">
        <v>158</v>
      </c>
      <c r="M254" s="7" t="str">
        <f t="shared" si="13"/>
        <v>PNN CORDILLERA DE LOS PICACHOS</v>
      </c>
      <c r="N254" s="7" t="s">
        <v>13</v>
      </c>
      <c r="O254" s="149" t="s">
        <v>467</v>
      </c>
      <c r="P254" s="183" t="s">
        <v>7</v>
      </c>
      <c r="Q254" s="7" t="s">
        <v>6</v>
      </c>
      <c r="R254" s="146">
        <v>110128668</v>
      </c>
      <c r="S254" s="35"/>
      <c r="T254" s="8"/>
      <c r="U254" s="8"/>
      <c r="V254" s="8"/>
      <c r="W254" s="35">
        <f t="shared" si="14"/>
        <v>110128668</v>
      </c>
      <c r="X254" s="35">
        <f t="shared" si="15"/>
        <v>110128668</v>
      </c>
      <c r="Y254" s="26" t="s">
        <v>465</v>
      </c>
      <c r="Z254" s="10" t="s">
        <v>19</v>
      </c>
      <c r="AA254" s="147">
        <v>202300000000060</v>
      </c>
      <c r="AB254" s="10" t="s">
        <v>493</v>
      </c>
      <c r="AC254" s="10" t="str">
        <f t="shared" si="12"/>
        <v>3202032</v>
      </c>
      <c r="AD254" s="10"/>
      <c r="AE254" s="10" t="s">
        <v>128</v>
      </c>
      <c r="AF254" s="3"/>
      <c r="AG254" s="3"/>
      <c r="AH254" s="3"/>
      <c r="AI254" s="3"/>
      <c r="AJ254" s="3"/>
      <c r="AK254" s="3"/>
      <c r="AL254" s="3"/>
      <c r="AM254" s="3"/>
      <c r="AN254" s="3"/>
      <c r="AO254" s="3"/>
      <c r="AP254" s="3"/>
      <c r="AQ254" s="3"/>
      <c r="AR254" s="3"/>
      <c r="AS254" s="3"/>
    </row>
    <row r="255" spans="1:45" ht="51" hidden="1" customHeight="1" x14ac:dyDescent="0.3">
      <c r="A255" s="9" t="s">
        <v>0</v>
      </c>
      <c r="B255" s="9" t="e">
        <f>VLOOKUP(#REF!,[1]Dpto!$G$2:$I$1125,2,FALSE)</f>
        <v>#REF!</v>
      </c>
      <c r="C255" s="9" t="str">
        <f>VLOOKUP(Y255,[1]Proyectos!$B$2:$D$3,3,FALSE)</f>
        <v>CONSER</v>
      </c>
      <c r="D255" s="9" t="e">
        <f>VLOOKUP(#REF!,[1]Proyectos!$D$6:$E$9,2,FALSE)</f>
        <v>#REF!</v>
      </c>
      <c r="E255" s="9" t="e">
        <f>VLOOKUP(#REF!,[1]Proyectos!$B$12:$C$22,2,FALSE)</f>
        <v>#REF!</v>
      </c>
      <c r="F255" s="9" t="e">
        <f>VLOOKUP(AD255,[1]Indi!$B$9:$C$36,2,FALSE)</f>
        <v>#N/A</v>
      </c>
      <c r="G255" s="9" t="str">
        <f>+IFERROR(IF(D255="MISIONAL",VLOOKUP(#REF!,[1]Actividades!$B$12:$C$25,2,FALSE),IF(D255="TASAS",VLOOKUP(#REF!,[1]Actividades!$B$26:$C$34,2,FALSE),IF(D255="MIPG",VLOOKUP(#REF!,[1]Actividades!$B$35:$C$41,2,FALSE),IF(D255="INFRA",VLOOKUP(#REF!,[1]Actividades!$B$42:$C$44,2,FALSE),"")))),"")</f>
        <v/>
      </c>
      <c r="H255" s="3"/>
      <c r="I255" s="7" t="s">
        <v>722</v>
      </c>
      <c r="J255" s="10" t="s">
        <v>663</v>
      </c>
      <c r="K255" s="7" t="s">
        <v>152</v>
      </c>
      <c r="L255" s="7" t="s">
        <v>158</v>
      </c>
      <c r="M255" s="7" t="str">
        <f t="shared" si="13"/>
        <v>PNN CORDILLERA DE LOS PICACHOS</v>
      </c>
      <c r="N255" s="7" t="s">
        <v>8</v>
      </c>
      <c r="O255" s="7" t="s">
        <v>467</v>
      </c>
      <c r="P255" s="183" t="s">
        <v>7</v>
      </c>
      <c r="Q255" s="7" t="s">
        <v>6</v>
      </c>
      <c r="R255" s="146">
        <v>7725000</v>
      </c>
      <c r="S255" s="35"/>
      <c r="T255" s="8"/>
      <c r="U255" s="8"/>
      <c r="V255" s="8"/>
      <c r="W255" s="35">
        <f t="shared" si="14"/>
        <v>7725000</v>
      </c>
      <c r="X255" s="35">
        <f t="shared" si="15"/>
        <v>7725000</v>
      </c>
      <c r="Y255" s="26" t="s">
        <v>465</v>
      </c>
      <c r="Z255" s="10" t="s">
        <v>19</v>
      </c>
      <c r="AA255" s="147">
        <v>202300000000060</v>
      </c>
      <c r="AB255" s="10" t="s">
        <v>493</v>
      </c>
      <c r="AC255" s="10" t="str">
        <f t="shared" si="12"/>
        <v>3202032</v>
      </c>
      <c r="AD255" s="10"/>
      <c r="AE255" s="10" t="s">
        <v>128</v>
      </c>
      <c r="AF255" s="3"/>
      <c r="AG255" s="3"/>
      <c r="AH255" s="3"/>
      <c r="AI255" s="3"/>
      <c r="AJ255" s="3"/>
      <c r="AK255" s="3"/>
      <c r="AL255" s="3"/>
      <c r="AM255" s="3"/>
      <c r="AN255" s="3"/>
      <c r="AO255" s="3"/>
      <c r="AP255" s="3"/>
      <c r="AQ255" s="3"/>
      <c r="AR255" s="3"/>
      <c r="AS255" s="3"/>
    </row>
    <row r="256" spans="1:45" ht="51" hidden="1" customHeight="1" x14ac:dyDescent="0.3">
      <c r="A256" s="9" t="s">
        <v>0</v>
      </c>
      <c r="B256" s="9" t="e">
        <f>VLOOKUP(#REF!,[1]Dpto!$G$2:$I$1125,2,FALSE)</f>
        <v>#REF!</v>
      </c>
      <c r="C256" s="9" t="str">
        <f>VLOOKUP(Y256,[1]Proyectos!$B$2:$D$3,3,FALSE)</f>
        <v>CONSER</v>
      </c>
      <c r="D256" s="9" t="e">
        <f>VLOOKUP(#REF!,[1]Proyectos!$D$6:$E$9,2,FALSE)</f>
        <v>#REF!</v>
      </c>
      <c r="E256" s="9" t="e">
        <f>VLOOKUP(#REF!,[1]Proyectos!$B$12:$C$22,2,FALSE)</f>
        <v>#REF!</v>
      </c>
      <c r="F256" s="9" t="e">
        <f>VLOOKUP(AD256,[1]Indi!$B$9:$C$36,2,FALSE)</f>
        <v>#N/A</v>
      </c>
      <c r="G256" s="9" t="str">
        <f>+IFERROR(IF(D256="MISIONAL",VLOOKUP(#REF!,[1]Actividades!$B$12:$C$25,2,FALSE),IF(D256="TASAS",VLOOKUP(#REF!,[1]Actividades!$B$26:$C$34,2,FALSE),IF(D256="MIPG",VLOOKUP(#REF!,[1]Actividades!$B$35:$C$41,2,FALSE),IF(D256="INFRA",VLOOKUP(#REF!,[1]Actividades!$B$42:$C$44,2,FALSE),"")))),"")</f>
        <v/>
      </c>
      <c r="H256" s="3"/>
      <c r="I256" s="7" t="s">
        <v>723</v>
      </c>
      <c r="J256" s="10" t="s">
        <v>663</v>
      </c>
      <c r="K256" s="7" t="s">
        <v>152</v>
      </c>
      <c r="L256" s="7" t="s">
        <v>158</v>
      </c>
      <c r="M256" s="7" t="str">
        <f t="shared" si="13"/>
        <v>PNN CORDILLERA DE LOS PICACHOS</v>
      </c>
      <c r="N256" s="7" t="s">
        <v>103</v>
      </c>
      <c r="O256" s="145" t="s">
        <v>466</v>
      </c>
      <c r="P256" s="183" t="s">
        <v>7</v>
      </c>
      <c r="Q256" s="7" t="s">
        <v>6</v>
      </c>
      <c r="R256" s="146">
        <v>21593000</v>
      </c>
      <c r="S256" s="35"/>
      <c r="T256" s="8"/>
      <c r="U256" s="8"/>
      <c r="V256" s="8"/>
      <c r="W256" s="35">
        <f t="shared" si="14"/>
        <v>21593000</v>
      </c>
      <c r="X256" s="35">
        <f t="shared" si="15"/>
        <v>21593000</v>
      </c>
      <c r="Y256" s="26" t="s">
        <v>465</v>
      </c>
      <c r="Z256" s="10" t="s">
        <v>19</v>
      </c>
      <c r="AA256" s="147">
        <v>202300000000060</v>
      </c>
      <c r="AB256" s="10" t="s">
        <v>60</v>
      </c>
      <c r="AC256" s="10" t="str">
        <f t="shared" si="12"/>
        <v>3202038</v>
      </c>
      <c r="AD256" s="10"/>
      <c r="AE256" s="10" t="s">
        <v>134</v>
      </c>
      <c r="AF256" s="3"/>
      <c r="AG256" s="3"/>
      <c r="AH256" s="3"/>
      <c r="AI256" s="3"/>
      <c r="AJ256" s="3"/>
      <c r="AK256" s="3"/>
      <c r="AL256" s="3"/>
      <c r="AM256" s="3"/>
      <c r="AN256" s="3"/>
      <c r="AO256" s="3"/>
      <c r="AP256" s="3"/>
      <c r="AQ256" s="3"/>
      <c r="AR256" s="3"/>
      <c r="AS256" s="3"/>
    </row>
    <row r="257" spans="1:45" ht="51" hidden="1" customHeight="1" x14ac:dyDescent="0.3">
      <c r="A257" s="9" t="s">
        <v>0</v>
      </c>
      <c r="B257" s="9" t="e">
        <f>VLOOKUP(#REF!,[1]Dpto!$G$2:$I$1125,2,FALSE)</f>
        <v>#REF!</v>
      </c>
      <c r="C257" s="9" t="str">
        <f>VLOOKUP(Y257,[1]Proyectos!$B$2:$D$3,3,FALSE)</f>
        <v>CONSER</v>
      </c>
      <c r="D257" s="9" t="e">
        <f>VLOOKUP(#REF!,[1]Proyectos!$D$6:$E$9,2,FALSE)</f>
        <v>#REF!</v>
      </c>
      <c r="E257" s="9" t="e">
        <f>VLOOKUP(#REF!,[1]Proyectos!$B$12:$C$22,2,FALSE)</f>
        <v>#REF!</v>
      </c>
      <c r="F257" s="9" t="e">
        <f>VLOOKUP(AD257,[1]Indi!$B$9:$C$36,2,FALSE)</f>
        <v>#N/A</v>
      </c>
      <c r="G257" s="9" t="str">
        <f>+IFERROR(IF(D257="MISIONAL",VLOOKUP(#REF!,[1]Actividades!$B$12:$C$25,2,FALSE),IF(D257="TASAS",VLOOKUP(#REF!,[1]Actividades!$B$26:$C$34,2,FALSE),IF(D257="MIPG",VLOOKUP(#REF!,[1]Actividades!$B$35:$C$41,2,FALSE),IF(D257="INFRA",VLOOKUP(#REF!,[1]Actividades!$B$42:$C$44,2,FALSE),"")))),"")</f>
        <v/>
      </c>
      <c r="H257" s="3"/>
      <c r="I257" s="7" t="s">
        <v>724</v>
      </c>
      <c r="J257" s="10" t="s">
        <v>663</v>
      </c>
      <c r="K257" s="7" t="s">
        <v>152</v>
      </c>
      <c r="L257" s="7" t="s">
        <v>158</v>
      </c>
      <c r="M257" s="7" t="str">
        <f t="shared" si="13"/>
        <v>PNN CORDILLERA DE LOS PICACHOS</v>
      </c>
      <c r="N257" s="7" t="s">
        <v>13</v>
      </c>
      <c r="O257" s="10" t="s">
        <v>467</v>
      </c>
      <c r="P257" s="183" t="s">
        <v>7</v>
      </c>
      <c r="Q257" s="7" t="s">
        <v>6</v>
      </c>
      <c r="R257" s="146">
        <v>40000000</v>
      </c>
      <c r="S257" s="35"/>
      <c r="T257" s="8"/>
      <c r="U257" s="8"/>
      <c r="V257" s="8"/>
      <c r="W257" s="35">
        <f t="shared" si="14"/>
        <v>40000000</v>
      </c>
      <c r="X257" s="35">
        <f t="shared" si="15"/>
        <v>40000000</v>
      </c>
      <c r="Y257" s="26" t="s">
        <v>465</v>
      </c>
      <c r="Z257" s="10" t="s">
        <v>19</v>
      </c>
      <c r="AA257" s="147">
        <v>202300000000060</v>
      </c>
      <c r="AB257" s="10" t="s">
        <v>60</v>
      </c>
      <c r="AC257" s="10" t="str">
        <f t="shared" si="12"/>
        <v>3202038</v>
      </c>
      <c r="AD257" s="10"/>
      <c r="AE257" s="10" t="s">
        <v>134</v>
      </c>
      <c r="AF257" s="3"/>
      <c r="AG257" s="3"/>
      <c r="AH257" s="3"/>
      <c r="AI257" s="3"/>
      <c r="AJ257" s="3"/>
      <c r="AK257" s="3"/>
      <c r="AL257" s="3"/>
      <c r="AM257" s="3"/>
      <c r="AN257" s="3"/>
      <c r="AO257" s="3"/>
      <c r="AP257" s="3"/>
      <c r="AQ257" s="3"/>
      <c r="AR257" s="3"/>
      <c r="AS257" s="3"/>
    </row>
    <row r="258" spans="1:45" ht="51" hidden="1" customHeight="1" x14ac:dyDescent="0.3">
      <c r="A258" s="9" t="s">
        <v>0</v>
      </c>
      <c r="B258" s="9" t="e">
        <f>VLOOKUP(#REF!,[1]Dpto!$G$2:$I$1125,2,FALSE)</f>
        <v>#REF!</v>
      </c>
      <c r="C258" s="9" t="str">
        <f>VLOOKUP(Y258,[1]Proyectos!$B$2:$D$3,3,FALSE)</f>
        <v>CONSER</v>
      </c>
      <c r="D258" s="9" t="e">
        <f>VLOOKUP(#REF!,[1]Proyectos!$D$6:$E$9,2,FALSE)</f>
        <v>#REF!</v>
      </c>
      <c r="E258" s="9" t="e">
        <f>VLOOKUP(#REF!,[1]Proyectos!$B$12:$C$22,2,FALSE)</f>
        <v>#REF!</v>
      </c>
      <c r="F258" s="9" t="e">
        <f>VLOOKUP(AD258,[1]Indi!$B$9:$C$36,2,FALSE)</f>
        <v>#N/A</v>
      </c>
      <c r="G258" s="9" t="str">
        <f>+IFERROR(IF(D258="MISIONAL",VLOOKUP(#REF!,[1]Actividades!$B$12:$C$25,2,FALSE),IF(D258="TASAS",VLOOKUP(#REF!,[1]Actividades!$B$26:$C$34,2,FALSE),IF(D258="MIPG",VLOOKUP(#REF!,[1]Actividades!$B$35:$C$41,2,FALSE),IF(D258="INFRA",VLOOKUP(#REF!,[1]Actividades!$B$42:$C$44,2,FALSE),"")))),"")</f>
        <v/>
      </c>
      <c r="H258" s="3"/>
      <c r="I258" s="7" t="s">
        <v>725</v>
      </c>
      <c r="J258" s="10" t="s">
        <v>663</v>
      </c>
      <c r="K258" s="7" t="s">
        <v>152</v>
      </c>
      <c r="L258" s="7" t="s">
        <v>158</v>
      </c>
      <c r="M258" s="7" t="str">
        <f t="shared" si="13"/>
        <v>PNN CORDILLERA DE LOS PICACHOS</v>
      </c>
      <c r="N258" s="7" t="s">
        <v>8</v>
      </c>
      <c r="O258" s="145" t="s">
        <v>467</v>
      </c>
      <c r="P258" s="183" t="s">
        <v>7</v>
      </c>
      <c r="Q258" s="7" t="s">
        <v>6</v>
      </c>
      <c r="R258" s="146">
        <v>72034774</v>
      </c>
      <c r="S258" s="35"/>
      <c r="T258" s="8"/>
      <c r="U258" s="8"/>
      <c r="V258" s="8"/>
      <c r="W258" s="35">
        <f t="shared" si="14"/>
        <v>72034774</v>
      </c>
      <c r="X258" s="35">
        <f t="shared" si="15"/>
        <v>72034774</v>
      </c>
      <c r="Y258" s="26" t="s">
        <v>465</v>
      </c>
      <c r="Z258" s="10" t="s">
        <v>19</v>
      </c>
      <c r="AA258" s="147">
        <v>202300000000060</v>
      </c>
      <c r="AB258" s="10" t="s">
        <v>60</v>
      </c>
      <c r="AC258" s="10" t="str">
        <f t="shared" si="12"/>
        <v>3202038</v>
      </c>
      <c r="AD258" s="10"/>
      <c r="AE258" s="10" t="s">
        <v>134</v>
      </c>
      <c r="AF258" s="3"/>
      <c r="AG258" s="3"/>
      <c r="AH258" s="3"/>
      <c r="AI258" s="3"/>
      <c r="AJ258" s="3"/>
      <c r="AK258" s="3"/>
      <c r="AL258" s="3"/>
      <c r="AM258" s="3"/>
      <c r="AN258" s="3"/>
      <c r="AO258" s="3"/>
      <c r="AP258" s="3"/>
      <c r="AQ258" s="3"/>
      <c r="AR258" s="3"/>
      <c r="AS258" s="3"/>
    </row>
    <row r="259" spans="1:45" ht="51" hidden="1" customHeight="1" x14ac:dyDescent="0.3">
      <c r="A259" s="9" t="s">
        <v>0</v>
      </c>
      <c r="B259" s="9" t="e">
        <f>VLOOKUP(#REF!,[1]Dpto!$G$2:$I$1125,2,FALSE)</f>
        <v>#REF!</v>
      </c>
      <c r="C259" s="9" t="str">
        <f>VLOOKUP(Y259,[1]Proyectos!$B$2:$D$3,3,FALSE)</f>
        <v>CONSER</v>
      </c>
      <c r="D259" s="9" t="e">
        <f>VLOOKUP(#REF!,[1]Proyectos!$D$6:$E$9,2,FALSE)</f>
        <v>#REF!</v>
      </c>
      <c r="E259" s="9" t="e">
        <f>VLOOKUP(#REF!,[1]Proyectos!$B$12:$C$22,2,FALSE)</f>
        <v>#REF!</v>
      </c>
      <c r="F259" s="9" t="e">
        <f>VLOOKUP(AD259,[1]Indi!$B$9:$C$36,2,FALSE)</f>
        <v>#N/A</v>
      </c>
      <c r="G259" s="9" t="str">
        <f>+IFERROR(IF(D259="MISIONAL",VLOOKUP(#REF!,[1]Actividades!$B$12:$C$25,2,FALSE),IF(D259="TASAS",VLOOKUP(#REF!,[1]Actividades!$B$26:$C$34,2,FALSE),IF(D259="MIPG",VLOOKUP(#REF!,[1]Actividades!$B$35:$C$41,2,FALSE),IF(D259="INFRA",VLOOKUP(#REF!,[1]Actividades!$B$42:$C$44,2,FALSE),"")))),"")</f>
        <v/>
      </c>
      <c r="H259" s="3"/>
      <c r="I259" s="7" t="s">
        <v>726</v>
      </c>
      <c r="J259" s="10" t="s">
        <v>663</v>
      </c>
      <c r="K259" s="7" t="s">
        <v>152</v>
      </c>
      <c r="L259" s="7" t="s">
        <v>158</v>
      </c>
      <c r="M259" s="7" t="str">
        <f t="shared" si="13"/>
        <v>PNN CORDILLERA DE LOS PICACHOS</v>
      </c>
      <c r="N259" s="7" t="s">
        <v>103</v>
      </c>
      <c r="O259" s="10" t="s">
        <v>466</v>
      </c>
      <c r="P259" s="183" t="s">
        <v>7</v>
      </c>
      <c r="Q259" s="7" t="s">
        <v>6</v>
      </c>
      <c r="R259" s="146">
        <v>136519128</v>
      </c>
      <c r="S259" s="35"/>
      <c r="T259" s="8"/>
      <c r="U259" s="8"/>
      <c r="V259" s="8"/>
      <c r="W259" s="35">
        <f t="shared" si="14"/>
        <v>136519128</v>
      </c>
      <c r="X259" s="35">
        <f t="shared" si="15"/>
        <v>136519128</v>
      </c>
      <c r="Y259" s="26" t="s">
        <v>465</v>
      </c>
      <c r="Z259" s="10" t="s">
        <v>19</v>
      </c>
      <c r="AA259" s="147">
        <v>202300000000060</v>
      </c>
      <c r="AB259" s="10" t="s">
        <v>462</v>
      </c>
      <c r="AC259" s="10" t="str">
        <f t="shared" si="12"/>
        <v>3202053</v>
      </c>
      <c r="AD259" s="10"/>
      <c r="AE259" s="10" t="s">
        <v>136</v>
      </c>
      <c r="AF259" s="3"/>
      <c r="AG259" s="3"/>
      <c r="AH259" s="3"/>
      <c r="AI259" s="3"/>
      <c r="AJ259" s="3"/>
      <c r="AK259" s="3"/>
      <c r="AL259" s="3"/>
      <c r="AM259" s="3"/>
      <c r="AN259" s="3"/>
      <c r="AO259" s="3"/>
      <c r="AP259" s="3"/>
      <c r="AQ259" s="3"/>
      <c r="AR259" s="3"/>
      <c r="AS259" s="3"/>
    </row>
    <row r="260" spans="1:45" ht="51" hidden="1" customHeight="1" x14ac:dyDescent="0.3">
      <c r="A260" s="9" t="s">
        <v>0</v>
      </c>
      <c r="B260" s="9" t="e">
        <f>VLOOKUP(#REF!,[1]Dpto!$G$2:$I$1125,2,FALSE)</f>
        <v>#REF!</v>
      </c>
      <c r="C260" s="9" t="str">
        <f>VLOOKUP(Y260,[1]Proyectos!$B$2:$D$3,3,FALSE)</f>
        <v>CONSER</v>
      </c>
      <c r="D260" s="9" t="e">
        <f>VLOOKUP(#REF!,[1]Proyectos!$D$6:$E$9,2,FALSE)</f>
        <v>#REF!</v>
      </c>
      <c r="E260" s="9" t="e">
        <f>VLOOKUP(#REF!,[1]Proyectos!$B$12:$C$22,2,FALSE)</f>
        <v>#REF!</v>
      </c>
      <c r="F260" s="9" t="e">
        <f>VLOOKUP(AD260,[1]Indi!$B$9:$C$36,2,FALSE)</f>
        <v>#N/A</v>
      </c>
      <c r="G260" s="9" t="str">
        <f>+IFERROR(IF(D260="MISIONAL",VLOOKUP(#REF!,[1]Actividades!$B$12:$C$25,2,FALSE),IF(D260="TASAS",VLOOKUP(#REF!,[1]Actividades!$B$26:$C$34,2,FALSE),IF(D260="MIPG",VLOOKUP(#REF!,[1]Actividades!$B$35:$C$41,2,FALSE),IF(D260="INFRA",VLOOKUP(#REF!,[1]Actividades!$B$42:$C$44,2,FALSE),"")))),"")</f>
        <v/>
      </c>
      <c r="H260" s="3"/>
      <c r="I260" s="7" t="s">
        <v>727</v>
      </c>
      <c r="J260" s="10" t="s">
        <v>663</v>
      </c>
      <c r="K260" s="7" t="s">
        <v>152</v>
      </c>
      <c r="L260" s="7" t="s">
        <v>158</v>
      </c>
      <c r="M260" s="7" t="str">
        <f t="shared" si="13"/>
        <v>PNN CORDILLERA DE LOS PICACHOS</v>
      </c>
      <c r="N260" s="7" t="s">
        <v>13</v>
      </c>
      <c r="O260" s="145" t="s">
        <v>467</v>
      </c>
      <c r="P260" s="183" t="s">
        <v>7</v>
      </c>
      <c r="Q260" s="7" t="s">
        <v>6</v>
      </c>
      <c r="R260" s="146">
        <v>13900000</v>
      </c>
      <c r="S260" s="35"/>
      <c r="T260" s="8"/>
      <c r="U260" s="8"/>
      <c r="V260" s="8"/>
      <c r="W260" s="35">
        <f t="shared" si="14"/>
        <v>13900000</v>
      </c>
      <c r="X260" s="35">
        <f t="shared" si="15"/>
        <v>13900000</v>
      </c>
      <c r="Y260" s="26" t="s">
        <v>465</v>
      </c>
      <c r="Z260" s="10" t="s">
        <v>19</v>
      </c>
      <c r="AA260" s="147">
        <v>202300000000060</v>
      </c>
      <c r="AB260" s="10" t="s">
        <v>462</v>
      </c>
      <c r="AC260" s="10" t="str">
        <f t="shared" si="12"/>
        <v>3202053</v>
      </c>
      <c r="AD260" s="10"/>
      <c r="AE260" s="10" t="s">
        <v>136</v>
      </c>
      <c r="AF260" s="3"/>
      <c r="AG260" s="3"/>
      <c r="AH260" s="3"/>
      <c r="AI260" s="3"/>
      <c r="AJ260" s="3"/>
      <c r="AK260" s="3"/>
      <c r="AL260" s="3"/>
      <c r="AM260" s="3"/>
      <c r="AN260" s="3"/>
      <c r="AO260" s="3"/>
      <c r="AP260" s="3"/>
      <c r="AQ260" s="3"/>
      <c r="AR260" s="3"/>
      <c r="AS260" s="3"/>
    </row>
    <row r="261" spans="1:45" ht="51" hidden="1" customHeight="1" x14ac:dyDescent="0.3">
      <c r="A261" s="9" t="s">
        <v>0</v>
      </c>
      <c r="B261" s="9" t="e">
        <f>VLOOKUP(#REF!,[1]Dpto!$G$2:$I$1125,2,FALSE)</f>
        <v>#REF!</v>
      </c>
      <c r="C261" s="9" t="str">
        <f>VLOOKUP(Y261,[1]Proyectos!$B$2:$D$3,3,FALSE)</f>
        <v>CONSER</v>
      </c>
      <c r="D261" s="9" t="e">
        <f>VLOOKUP(#REF!,[1]Proyectos!$D$6:$E$9,2,FALSE)</f>
        <v>#REF!</v>
      </c>
      <c r="E261" s="9" t="e">
        <f>VLOOKUP(#REF!,[1]Proyectos!$B$12:$C$22,2,FALSE)</f>
        <v>#REF!</v>
      </c>
      <c r="F261" s="9" t="e">
        <f>VLOOKUP(AD261,[1]Indi!$B$9:$C$36,2,FALSE)</f>
        <v>#N/A</v>
      </c>
      <c r="G261" s="9" t="str">
        <f>+IFERROR(IF(D261="MISIONAL",VLOOKUP(#REF!,[1]Actividades!$B$12:$C$25,2,FALSE),IF(D261="TASAS",VLOOKUP(#REF!,[1]Actividades!$B$26:$C$34,2,FALSE),IF(D261="MIPG",VLOOKUP(#REF!,[1]Actividades!$B$35:$C$41,2,FALSE),IF(D261="INFRA",VLOOKUP(#REF!,[1]Actividades!$B$42:$C$44,2,FALSE),"")))),"")</f>
        <v/>
      </c>
      <c r="H261" s="3"/>
      <c r="I261" s="7" t="s">
        <v>728</v>
      </c>
      <c r="J261" s="10" t="s">
        <v>663</v>
      </c>
      <c r="K261" s="7" t="s">
        <v>152</v>
      </c>
      <c r="L261" s="7" t="s">
        <v>158</v>
      </c>
      <c r="M261" s="7" t="str">
        <f t="shared" si="13"/>
        <v>PNN CORDILLERA DE LOS PICACHOS</v>
      </c>
      <c r="N261" s="7" t="s">
        <v>8</v>
      </c>
      <c r="O261" s="7" t="s">
        <v>467</v>
      </c>
      <c r="P261" s="183" t="s">
        <v>7</v>
      </c>
      <c r="Q261" s="7" t="s">
        <v>6</v>
      </c>
      <c r="R261" s="146">
        <v>64779000</v>
      </c>
      <c r="S261" s="35"/>
      <c r="T261" s="8"/>
      <c r="U261" s="8"/>
      <c r="V261" s="8"/>
      <c r="W261" s="35">
        <f t="shared" si="14"/>
        <v>64779000</v>
      </c>
      <c r="X261" s="35">
        <f t="shared" si="15"/>
        <v>64779000</v>
      </c>
      <c r="Y261" s="26" t="s">
        <v>465</v>
      </c>
      <c r="Z261" s="10" t="s">
        <v>19</v>
      </c>
      <c r="AA261" s="147">
        <v>202300000000060</v>
      </c>
      <c r="AB261" s="10" t="s">
        <v>462</v>
      </c>
      <c r="AC261" s="10" t="str">
        <f t="shared" si="12"/>
        <v>3202053</v>
      </c>
      <c r="AD261" s="10"/>
      <c r="AE261" s="10" t="s">
        <v>136</v>
      </c>
      <c r="AF261" s="3"/>
      <c r="AG261" s="3"/>
      <c r="AH261" s="3"/>
      <c r="AI261" s="3"/>
      <c r="AJ261" s="3"/>
      <c r="AK261" s="3"/>
      <c r="AL261" s="3"/>
      <c r="AM261" s="3"/>
      <c r="AN261" s="3"/>
      <c r="AO261" s="3"/>
      <c r="AP261" s="3"/>
      <c r="AQ261" s="3"/>
      <c r="AR261" s="3"/>
      <c r="AS261" s="3"/>
    </row>
    <row r="262" spans="1:45" ht="51" hidden="1" customHeight="1" x14ac:dyDescent="0.3">
      <c r="A262" s="9" t="s">
        <v>0</v>
      </c>
      <c r="B262" s="9" t="e">
        <f>VLOOKUP(#REF!,[1]Dpto!$G$2:$I$1125,2,FALSE)</f>
        <v>#REF!</v>
      </c>
      <c r="C262" s="9" t="str">
        <f>VLOOKUP(Y262,[1]Proyectos!$B$2:$D$3,3,FALSE)</f>
        <v>CONSER</v>
      </c>
      <c r="D262" s="9" t="e">
        <f>VLOOKUP(#REF!,[1]Proyectos!$D$6:$E$9,2,FALSE)</f>
        <v>#REF!</v>
      </c>
      <c r="E262" s="9" t="e">
        <f>VLOOKUP(#REF!,[1]Proyectos!$B$12:$C$22,2,FALSE)</f>
        <v>#REF!</v>
      </c>
      <c r="F262" s="9" t="e">
        <f>VLOOKUP(AD262,[1]Indi!$B$9:$C$36,2,FALSE)</f>
        <v>#N/A</v>
      </c>
      <c r="G262" s="9" t="str">
        <f>+IFERROR(IF(D262="MISIONAL",VLOOKUP(#REF!,[1]Actividades!$B$12:$C$25,2,FALSE),IF(D262="TASAS",VLOOKUP(#REF!,[1]Actividades!$B$26:$C$34,2,FALSE),IF(D262="MIPG",VLOOKUP(#REF!,[1]Actividades!$B$35:$C$41,2,FALSE),IF(D262="INFRA",VLOOKUP(#REF!,[1]Actividades!$B$42:$C$44,2,FALSE),"")))),"")</f>
        <v/>
      </c>
      <c r="H262" s="3"/>
      <c r="I262" s="7" t="s">
        <v>729</v>
      </c>
      <c r="J262" s="10" t="s">
        <v>663</v>
      </c>
      <c r="K262" s="7" t="s">
        <v>152</v>
      </c>
      <c r="L262" s="7" t="s">
        <v>158</v>
      </c>
      <c r="M262" s="7" t="str">
        <f t="shared" si="13"/>
        <v>PNN CORDILLERA DE LOS PICACHOS</v>
      </c>
      <c r="N262" s="7" t="s">
        <v>103</v>
      </c>
      <c r="O262" s="149" t="s">
        <v>466</v>
      </c>
      <c r="P262" s="183" t="s">
        <v>7</v>
      </c>
      <c r="Q262" s="7" t="s">
        <v>6</v>
      </c>
      <c r="R262" s="146">
        <v>31141000</v>
      </c>
      <c r="S262" s="35"/>
      <c r="T262" s="8"/>
      <c r="U262" s="8"/>
      <c r="V262" s="8"/>
      <c r="W262" s="35">
        <f t="shared" si="14"/>
        <v>31141000</v>
      </c>
      <c r="X262" s="35">
        <f t="shared" si="15"/>
        <v>31141000</v>
      </c>
      <c r="Y262" s="26" t="s">
        <v>465</v>
      </c>
      <c r="Z262" s="10" t="s">
        <v>19</v>
      </c>
      <c r="AA262" s="147">
        <v>202300000000060</v>
      </c>
      <c r="AB262" s="10" t="s">
        <v>496</v>
      </c>
      <c r="AC262" s="10" t="str">
        <f t="shared" ref="AC262:AC325" si="16">MID(I262,SEARCH("-",I262)+1,SEARCH("-",I262,SEARCH("-",I262)+1)-SEARCH("-",I262)-1)</f>
        <v>3202056</v>
      </c>
      <c r="AD262" s="10"/>
      <c r="AE262" s="10" t="s">
        <v>129</v>
      </c>
      <c r="AF262" s="3"/>
      <c r="AG262" s="3"/>
      <c r="AH262" s="3"/>
      <c r="AI262" s="3"/>
      <c r="AJ262" s="3"/>
      <c r="AK262" s="3"/>
      <c r="AL262" s="3"/>
      <c r="AM262" s="3"/>
      <c r="AN262" s="3"/>
      <c r="AO262" s="3"/>
      <c r="AP262" s="3"/>
      <c r="AQ262" s="3"/>
      <c r="AR262" s="3"/>
      <c r="AS262" s="3"/>
    </row>
    <row r="263" spans="1:45" ht="51" hidden="1" customHeight="1" x14ac:dyDescent="0.3">
      <c r="A263" s="9" t="s">
        <v>0</v>
      </c>
      <c r="B263" s="9" t="e">
        <f>VLOOKUP(#REF!,[1]Dpto!$G$2:$I$1125,2,FALSE)</f>
        <v>#REF!</v>
      </c>
      <c r="C263" s="9" t="str">
        <f>VLOOKUP(Y263,[1]Proyectos!$B$2:$D$3,3,FALSE)</f>
        <v>CONSER</v>
      </c>
      <c r="D263" s="9" t="e">
        <f>VLOOKUP(#REF!,[1]Proyectos!$D$6:$E$9,2,FALSE)</f>
        <v>#REF!</v>
      </c>
      <c r="E263" s="9" t="e">
        <f>VLOOKUP(#REF!,[1]Proyectos!$B$12:$C$22,2,FALSE)</f>
        <v>#REF!</v>
      </c>
      <c r="F263" s="9" t="e">
        <f>VLOOKUP(AD263,[1]Indi!$B$9:$C$36,2,FALSE)</f>
        <v>#N/A</v>
      </c>
      <c r="G263" s="9" t="str">
        <f>+IFERROR(IF(D263="MISIONAL",VLOOKUP(#REF!,[1]Actividades!$B$12:$C$25,2,FALSE),IF(D263="TASAS",VLOOKUP(#REF!,[1]Actividades!$B$26:$C$34,2,FALSE),IF(D263="MIPG",VLOOKUP(#REF!,[1]Actividades!$B$35:$C$41,2,FALSE),IF(D263="INFRA",VLOOKUP(#REF!,[1]Actividades!$B$42:$C$44,2,FALSE),"")))),"")</f>
        <v/>
      </c>
      <c r="H263" s="3"/>
      <c r="I263" s="7" t="s">
        <v>730</v>
      </c>
      <c r="J263" s="10" t="s">
        <v>663</v>
      </c>
      <c r="K263" s="7" t="s">
        <v>152</v>
      </c>
      <c r="L263" s="7" t="s">
        <v>158</v>
      </c>
      <c r="M263" s="7" t="str">
        <f t="shared" ref="M263:M326" si="17">+IF(P263="GENERAL",L263,L263&amp;"-"&amp;P263)</f>
        <v>PNN CORDILLERA DE LOS PICACHOS</v>
      </c>
      <c r="N263" s="7" t="s">
        <v>8</v>
      </c>
      <c r="O263" s="7" t="s">
        <v>467</v>
      </c>
      <c r="P263" s="183" t="s">
        <v>7</v>
      </c>
      <c r="Q263" s="7" t="s">
        <v>6</v>
      </c>
      <c r="R263" s="146">
        <v>31441358</v>
      </c>
      <c r="S263" s="35"/>
      <c r="T263" s="8"/>
      <c r="U263" s="8"/>
      <c r="V263" s="8"/>
      <c r="W263" s="35">
        <f t="shared" ref="W263:W326" si="18">+R263-S263+T263</f>
        <v>31441358</v>
      </c>
      <c r="X263" s="35">
        <f t="shared" ref="X263:X326" si="19">+R263-S263+T263-U263+V263</f>
        <v>31441358</v>
      </c>
      <c r="Y263" s="26" t="s">
        <v>465</v>
      </c>
      <c r="Z263" s="10" t="s">
        <v>19</v>
      </c>
      <c r="AA263" s="147">
        <v>202300000000060</v>
      </c>
      <c r="AB263" s="10" t="s">
        <v>496</v>
      </c>
      <c r="AC263" s="10" t="str">
        <f t="shared" si="16"/>
        <v>3202056</v>
      </c>
      <c r="AD263" s="10"/>
      <c r="AE263" s="10" t="s">
        <v>129</v>
      </c>
      <c r="AF263" s="3"/>
      <c r="AG263" s="3"/>
      <c r="AH263" s="3"/>
      <c r="AI263" s="3"/>
      <c r="AJ263" s="3"/>
      <c r="AK263" s="3"/>
      <c r="AL263" s="3"/>
      <c r="AM263" s="3"/>
      <c r="AN263" s="3"/>
      <c r="AO263" s="3"/>
      <c r="AP263" s="3"/>
      <c r="AQ263" s="3"/>
      <c r="AR263" s="3"/>
      <c r="AS263" s="3"/>
    </row>
    <row r="264" spans="1:45" ht="51" hidden="1" customHeight="1" x14ac:dyDescent="0.3">
      <c r="A264" s="9" t="s">
        <v>0</v>
      </c>
      <c r="B264" s="9" t="e">
        <f>VLOOKUP(#REF!,[1]Dpto!$G$2:$I$1125,2,FALSE)</f>
        <v>#REF!</v>
      </c>
      <c r="C264" s="9" t="str">
        <f>VLOOKUP(Y264,[1]Proyectos!$B$2:$D$3,3,FALSE)</f>
        <v>CONSER</v>
      </c>
      <c r="D264" s="9" t="e">
        <f>VLOOKUP(#REF!,[1]Proyectos!$D$6:$E$9,2,FALSE)</f>
        <v>#REF!</v>
      </c>
      <c r="E264" s="9" t="e">
        <f>VLOOKUP(#REF!,[1]Proyectos!$B$12:$C$22,2,FALSE)</f>
        <v>#REF!</v>
      </c>
      <c r="F264" s="9" t="e">
        <f>VLOOKUP(AD264,[1]Indi!$B$9:$C$36,2,FALSE)</f>
        <v>#N/A</v>
      </c>
      <c r="G264" s="9" t="str">
        <f>+IFERROR(IF(D264="MISIONAL",VLOOKUP(#REF!,[1]Actividades!$B$12:$C$25,2,FALSE),IF(D264="TASAS",VLOOKUP(#REF!,[1]Actividades!$B$26:$C$34,2,FALSE),IF(D264="MIPG",VLOOKUP(#REF!,[1]Actividades!$B$35:$C$41,2,FALSE),IF(D264="INFRA",VLOOKUP(#REF!,[1]Actividades!$B$42:$C$44,2,FALSE),"")))),"")</f>
        <v/>
      </c>
      <c r="H264" s="3"/>
      <c r="I264" s="7" t="s">
        <v>731</v>
      </c>
      <c r="J264" s="10" t="s">
        <v>663</v>
      </c>
      <c r="K264" s="7" t="s">
        <v>152</v>
      </c>
      <c r="L264" s="7" t="s">
        <v>158</v>
      </c>
      <c r="M264" s="7" t="str">
        <f t="shared" si="17"/>
        <v>PNN CORDILLERA DE LOS PICACHOS</v>
      </c>
      <c r="N264" s="7" t="s">
        <v>13</v>
      </c>
      <c r="O264" s="7" t="s">
        <v>467</v>
      </c>
      <c r="P264" s="183" t="s">
        <v>7</v>
      </c>
      <c r="Q264" s="7" t="s">
        <v>154</v>
      </c>
      <c r="R264" s="146">
        <v>226000000</v>
      </c>
      <c r="S264" s="35"/>
      <c r="T264" s="8"/>
      <c r="U264" s="8"/>
      <c r="V264" s="8"/>
      <c r="W264" s="35">
        <f t="shared" si="18"/>
        <v>226000000</v>
      </c>
      <c r="X264" s="35">
        <f t="shared" si="19"/>
        <v>226000000</v>
      </c>
      <c r="Y264" s="26" t="s">
        <v>465</v>
      </c>
      <c r="Z264" s="10" t="s">
        <v>19</v>
      </c>
      <c r="AA264" s="147">
        <v>202300000000060</v>
      </c>
      <c r="AB264" s="10" t="s">
        <v>24</v>
      </c>
      <c r="AC264" s="10" t="str">
        <f t="shared" si="16"/>
        <v>3202060</v>
      </c>
      <c r="AD264" s="10"/>
      <c r="AE264" s="10" t="s">
        <v>126</v>
      </c>
      <c r="AF264" s="3"/>
      <c r="AG264" s="3"/>
      <c r="AH264" s="3"/>
      <c r="AI264" s="3"/>
      <c r="AJ264" s="3"/>
      <c r="AK264" s="3"/>
      <c r="AL264" s="3"/>
      <c r="AM264" s="3"/>
      <c r="AN264" s="3"/>
      <c r="AO264" s="3"/>
      <c r="AP264" s="3"/>
      <c r="AQ264" s="3"/>
      <c r="AR264" s="3"/>
      <c r="AS264" s="3"/>
    </row>
    <row r="265" spans="1:45" ht="51" hidden="1" customHeight="1" x14ac:dyDescent="0.3">
      <c r="A265" s="9" t="s">
        <v>0</v>
      </c>
      <c r="B265" s="9" t="e">
        <f>VLOOKUP(#REF!,[1]Dpto!$G$2:$I$1125,2,FALSE)</f>
        <v>#REF!</v>
      </c>
      <c r="C265" s="9" t="str">
        <f>VLOOKUP(Y265,[1]Proyectos!$B$2:$D$3,3,FALSE)</f>
        <v>FORTA</v>
      </c>
      <c r="D265" s="9" t="e">
        <f>VLOOKUP(#REF!,[1]Proyectos!$D$6:$E$9,2,FALSE)</f>
        <v>#REF!</v>
      </c>
      <c r="E265" s="9" t="e">
        <f>VLOOKUP(#REF!,[1]Proyectos!$B$12:$C$22,2,FALSE)</f>
        <v>#REF!</v>
      </c>
      <c r="F265" s="9" t="e">
        <f>VLOOKUP(AD265,[1]Indi!$B$9:$C$36,2,FALSE)</f>
        <v>#N/A</v>
      </c>
      <c r="G265" s="9" t="str">
        <f>+IFERROR(IF(D265="MISIONAL",VLOOKUP(#REF!,[1]Actividades!$B$12:$C$25,2,FALSE),IF(D265="TASAS",VLOOKUP(#REF!,[1]Actividades!$B$26:$C$34,2,FALSE),IF(D265="MIPG",VLOOKUP(#REF!,[1]Actividades!$B$35:$C$41,2,FALSE),IF(D265="INFRA",VLOOKUP(#REF!,[1]Actividades!$B$42:$C$44,2,FALSE),"")))),"")</f>
        <v/>
      </c>
      <c r="H265" s="3"/>
      <c r="I265" s="7" t="s">
        <v>732</v>
      </c>
      <c r="J265" s="10" t="s">
        <v>663</v>
      </c>
      <c r="K265" s="7" t="s">
        <v>152</v>
      </c>
      <c r="L265" s="7" t="s">
        <v>158</v>
      </c>
      <c r="M265" s="7" t="str">
        <f t="shared" si="17"/>
        <v>PNN CORDILLERA DE LOS PICACHOS</v>
      </c>
      <c r="N265" s="7" t="s">
        <v>13</v>
      </c>
      <c r="O265" s="149" t="s">
        <v>467</v>
      </c>
      <c r="P265" s="183" t="s">
        <v>7</v>
      </c>
      <c r="Q265" s="7" t="s">
        <v>6</v>
      </c>
      <c r="R265" s="146">
        <v>100000000</v>
      </c>
      <c r="S265" s="35"/>
      <c r="T265" s="8"/>
      <c r="U265" s="8"/>
      <c r="V265" s="8"/>
      <c r="W265" s="35">
        <f t="shared" si="18"/>
        <v>100000000</v>
      </c>
      <c r="X265" s="35">
        <f t="shared" si="19"/>
        <v>100000000</v>
      </c>
      <c r="Y265" s="26" t="s">
        <v>1483</v>
      </c>
      <c r="Z265" s="10" t="s">
        <v>4</v>
      </c>
      <c r="AA265" s="147">
        <v>2019011000081</v>
      </c>
      <c r="AB265" s="10" t="s">
        <v>3</v>
      </c>
      <c r="AC265" s="10" t="str">
        <f t="shared" si="16"/>
        <v>3299016</v>
      </c>
      <c r="AD265" s="10"/>
      <c r="AE265" s="10" t="s">
        <v>244</v>
      </c>
      <c r="AF265" s="3"/>
      <c r="AG265" s="3"/>
      <c r="AH265" s="3"/>
      <c r="AI265" s="3"/>
      <c r="AJ265" s="3"/>
      <c r="AK265" s="3"/>
      <c r="AL265" s="3"/>
      <c r="AM265" s="3"/>
      <c r="AN265" s="3"/>
      <c r="AO265" s="3"/>
      <c r="AP265" s="3"/>
      <c r="AQ265" s="3"/>
      <c r="AR265" s="3"/>
      <c r="AS265" s="3"/>
    </row>
    <row r="266" spans="1:45" ht="51" hidden="1" customHeight="1" x14ac:dyDescent="0.3">
      <c r="A266" s="9" t="s">
        <v>0</v>
      </c>
      <c r="B266" s="9" t="e">
        <f>VLOOKUP(#REF!,[1]Dpto!$G$2:$I$1125,2,FALSE)</f>
        <v>#REF!</v>
      </c>
      <c r="C266" s="9" t="str">
        <f>VLOOKUP(Y266,[1]Proyectos!$B$2:$D$3,3,FALSE)</f>
        <v>CONSER</v>
      </c>
      <c r="D266" s="9" t="e">
        <f>VLOOKUP(#REF!,[1]Proyectos!$D$6:$E$9,2,FALSE)</f>
        <v>#REF!</v>
      </c>
      <c r="E266" s="9" t="e">
        <f>VLOOKUP(#REF!,[1]Proyectos!$B$12:$C$22,2,FALSE)</f>
        <v>#REF!</v>
      </c>
      <c r="F266" s="9" t="e">
        <f>VLOOKUP(AD266,[1]Indi!$B$9:$C$36,2,FALSE)</f>
        <v>#N/A</v>
      </c>
      <c r="G266" s="9" t="str">
        <f>+IFERROR(IF(D266="MISIONAL",VLOOKUP(#REF!,[1]Actividades!$B$12:$C$25,2,FALSE),IF(D266="TASAS",VLOOKUP(#REF!,[1]Actividades!$B$26:$C$34,2,FALSE),IF(D266="MIPG",VLOOKUP(#REF!,[1]Actividades!$B$35:$C$41,2,FALSE),IF(D266="INFRA",VLOOKUP(#REF!,[1]Actividades!$B$42:$C$44,2,FALSE),"")))),"")</f>
        <v/>
      </c>
      <c r="H266" s="3"/>
      <c r="I266" s="7" t="s">
        <v>733</v>
      </c>
      <c r="J266" s="10" t="s">
        <v>663</v>
      </c>
      <c r="K266" s="7" t="s">
        <v>152</v>
      </c>
      <c r="L266" s="7" t="s">
        <v>151</v>
      </c>
      <c r="M266" s="7" t="str">
        <f t="shared" si="17"/>
        <v>PNN TUPARRO</v>
      </c>
      <c r="N266" s="7" t="s">
        <v>103</v>
      </c>
      <c r="O266" s="7" t="s">
        <v>466</v>
      </c>
      <c r="P266" s="183" t="s">
        <v>7</v>
      </c>
      <c r="Q266" s="7" t="s">
        <v>6</v>
      </c>
      <c r="R266" s="146">
        <v>75634434</v>
      </c>
      <c r="S266" s="35"/>
      <c r="T266" s="8"/>
      <c r="U266" s="8"/>
      <c r="V266" s="8"/>
      <c r="W266" s="35">
        <f t="shared" si="18"/>
        <v>75634434</v>
      </c>
      <c r="X266" s="35">
        <f t="shared" si="19"/>
        <v>75634434</v>
      </c>
      <c r="Y266" s="26" t="s">
        <v>465</v>
      </c>
      <c r="Z266" s="10" t="s">
        <v>19</v>
      </c>
      <c r="AA266" s="147">
        <v>202300000000060</v>
      </c>
      <c r="AB266" s="10" t="s">
        <v>30</v>
      </c>
      <c r="AC266" s="10" t="str">
        <f t="shared" si="16"/>
        <v>3202008</v>
      </c>
      <c r="AD266" s="10"/>
      <c r="AE266" s="10" t="s">
        <v>135</v>
      </c>
      <c r="AF266" s="3"/>
      <c r="AG266" s="3"/>
      <c r="AH266" s="3"/>
      <c r="AI266" s="3"/>
      <c r="AJ266" s="3"/>
      <c r="AK266" s="3"/>
      <c r="AL266" s="3"/>
      <c r="AM266" s="3"/>
      <c r="AN266" s="3"/>
      <c r="AO266" s="3"/>
      <c r="AP266" s="3"/>
      <c r="AQ266" s="3"/>
      <c r="AR266" s="3"/>
      <c r="AS266" s="3"/>
    </row>
    <row r="267" spans="1:45" ht="51" hidden="1" customHeight="1" x14ac:dyDescent="0.3">
      <c r="A267" s="9" t="s">
        <v>0</v>
      </c>
      <c r="B267" s="9" t="e">
        <f>VLOOKUP(#REF!,[1]Dpto!$G$2:$I$1125,2,FALSE)</f>
        <v>#REF!</v>
      </c>
      <c r="C267" s="9" t="str">
        <f>VLOOKUP(Y267,[1]Proyectos!$B$2:$D$3,3,FALSE)</f>
        <v>CONSER</v>
      </c>
      <c r="D267" s="9" t="e">
        <f>VLOOKUP(#REF!,[1]Proyectos!$D$6:$E$9,2,FALSE)</f>
        <v>#REF!</v>
      </c>
      <c r="E267" s="9" t="e">
        <f>VLOOKUP(#REF!,[1]Proyectos!$B$12:$C$22,2,FALSE)</f>
        <v>#REF!</v>
      </c>
      <c r="F267" s="9" t="e">
        <f>VLOOKUP(AD267,[1]Indi!$B$9:$C$36,2,FALSE)</f>
        <v>#N/A</v>
      </c>
      <c r="G267" s="9" t="str">
        <f>+IFERROR(IF(D267="MISIONAL",VLOOKUP(#REF!,[1]Actividades!$B$12:$C$25,2,FALSE),IF(D267="TASAS",VLOOKUP(#REF!,[1]Actividades!$B$26:$C$34,2,FALSE),IF(D267="MIPG",VLOOKUP(#REF!,[1]Actividades!$B$35:$C$41,2,FALSE),IF(D267="INFRA",VLOOKUP(#REF!,[1]Actividades!$B$42:$C$44,2,FALSE),"")))),"")</f>
        <v/>
      </c>
      <c r="H267" s="3"/>
      <c r="I267" s="7" t="s">
        <v>734</v>
      </c>
      <c r="J267" s="10" t="s">
        <v>663</v>
      </c>
      <c r="K267" s="7" t="s">
        <v>152</v>
      </c>
      <c r="L267" s="7" t="s">
        <v>151</v>
      </c>
      <c r="M267" s="7" t="str">
        <f t="shared" si="17"/>
        <v>PNN TUPARRO</v>
      </c>
      <c r="N267" s="7" t="s">
        <v>103</v>
      </c>
      <c r="O267" s="149" t="s">
        <v>466</v>
      </c>
      <c r="P267" s="183" t="s">
        <v>7</v>
      </c>
      <c r="Q267" s="7" t="s">
        <v>6</v>
      </c>
      <c r="R267" s="146">
        <v>155769993</v>
      </c>
      <c r="S267" s="35"/>
      <c r="T267" s="8"/>
      <c r="U267" s="8"/>
      <c r="V267" s="8"/>
      <c r="W267" s="35">
        <f t="shared" si="18"/>
        <v>155769993</v>
      </c>
      <c r="X267" s="35">
        <f t="shared" si="19"/>
        <v>155769993</v>
      </c>
      <c r="Y267" s="26" t="s">
        <v>465</v>
      </c>
      <c r="Z267" s="10" t="s">
        <v>19</v>
      </c>
      <c r="AA267" s="147">
        <v>202300000000060</v>
      </c>
      <c r="AB267" s="10" t="s">
        <v>30</v>
      </c>
      <c r="AC267" s="10" t="str">
        <f t="shared" si="16"/>
        <v>3202008</v>
      </c>
      <c r="AD267" s="10"/>
      <c r="AE267" s="10" t="s">
        <v>492</v>
      </c>
      <c r="AF267" s="3"/>
      <c r="AG267" s="3"/>
      <c r="AH267" s="3"/>
      <c r="AI267" s="3"/>
      <c r="AJ267" s="3"/>
      <c r="AK267" s="3"/>
      <c r="AL267" s="3"/>
      <c r="AM267" s="3"/>
      <c r="AN267" s="3"/>
      <c r="AO267" s="3"/>
      <c r="AP267" s="3"/>
      <c r="AQ267" s="3"/>
      <c r="AR267" s="3"/>
      <c r="AS267" s="3"/>
    </row>
    <row r="268" spans="1:45" ht="51" hidden="1" customHeight="1" x14ac:dyDescent="0.3">
      <c r="A268" s="9"/>
      <c r="B268" s="9"/>
      <c r="C268" s="9"/>
      <c r="D268" s="9"/>
      <c r="E268" s="9"/>
      <c r="F268" s="9"/>
      <c r="G268" s="9"/>
      <c r="H268" s="3"/>
      <c r="I268" s="7" t="s">
        <v>735</v>
      </c>
      <c r="J268" s="10" t="s">
        <v>663</v>
      </c>
      <c r="K268" s="7" t="s">
        <v>152</v>
      </c>
      <c r="L268" s="7" t="s">
        <v>151</v>
      </c>
      <c r="M268" s="7" t="str">
        <f t="shared" si="17"/>
        <v>PNN TUPARRO</v>
      </c>
      <c r="N268" s="7" t="s">
        <v>13</v>
      </c>
      <c r="O268" s="154" t="s">
        <v>467</v>
      </c>
      <c r="P268" s="183" t="s">
        <v>7</v>
      </c>
      <c r="Q268" s="7" t="s">
        <v>6</v>
      </c>
      <c r="R268" s="146">
        <v>348935892</v>
      </c>
      <c r="S268" s="35"/>
      <c r="T268" s="8"/>
      <c r="U268" s="8"/>
      <c r="V268" s="8"/>
      <c r="W268" s="35">
        <f t="shared" si="18"/>
        <v>348935892</v>
      </c>
      <c r="X268" s="35">
        <f t="shared" si="19"/>
        <v>348935892</v>
      </c>
      <c r="Y268" s="26" t="s">
        <v>465</v>
      </c>
      <c r="Z268" s="10" t="s">
        <v>19</v>
      </c>
      <c r="AA268" s="147">
        <v>202300000000060</v>
      </c>
      <c r="AB268" s="10" t="s">
        <v>30</v>
      </c>
      <c r="AC268" s="10" t="str">
        <f t="shared" si="16"/>
        <v>3202008</v>
      </c>
      <c r="AD268" s="10"/>
      <c r="AE268" s="10" t="s">
        <v>492</v>
      </c>
      <c r="AF268" s="3"/>
      <c r="AG268" s="3"/>
      <c r="AH268" s="3"/>
      <c r="AI268" s="3"/>
      <c r="AJ268" s="3"/>
      <c r="AK268" s="3"/>
      <c r="AL268" s="3"/>
      <c r="AM268" s="3"/>
      <c r="AN268" s="3"/>
      <c r="AO268" s="3"/>
      <c r="AP268" s="3"/>
      <c r="AQ268" s="3"/>
      <c r="AR268" s="3"/>
      <c r="AS268" s="3"/>
    </row>
    <row r="269" spans="1:45" ht="51" hidden="1" customHeight="1" x14ac:dyDescent="0.3">
      <c r="A269" s="9" t="s">
        <v>0</v>
      </c>
      <c r="B269" s="9" t="e">
        <f>VLOOKUP(#REF!,[1]Dpto!$G$2:$I$1125,2,FALSE)</f>
        <v>#REF!</v>
      </c>
      <c r="C269" s="9" t="str">
        <f>VLOOKUP(Y269,[1]Proyectos!$B$2:$D$3,3,FALSE)</f>
        <v>CONSER</v>
      </c>
      <c r="D269" s="9" t="e">
        <f>VLOOKUP(#REF!,[1]Proyectos!$D$6:$E$9,2,FALSE)</f>
        <v>#REF!</v>
      </c>
      <c r="E269" s="9" t="e">
        <f>VLOOKUP(#REF!,[1]Proyectos!$B$12:$C$22,2,FALSE)</f>
        <v>#REF!</v>
      </c>
      <c r="F269" s="9" t="e">
        <f>VLOOKUP(AD269,[1]Indi!$B$9:$C$36,2,FALSE)</f>
        <v>#N/A</v>
      </c>
      <c r="G269" s="9" t="str">
        <f>+IFERROR(IF(D269="MISIONAL",VLOOKUP(#REF!,[1]Actividades!$B$12:$C$25,2,FALSE),IF(D269="TASAS",VLOOKUP(#REF!,[1]Actividades!$B$26:$C$34,2,FALSE),IF(D269="MIPG",VLOOKUP(#REF!,[1]Actividades!$B$35:$C$41,2,FALSE),IF(D269="INFRA",VLOOKUP(#REF!,[1]Actividades!$B$42:$C$44,2,FALSE),"")))),"")</f>
        <v/>
      </c>
      <c r="H269" s="3"/>
      <c r="I269" s="7" t="s">
        <v>736</v>
      </c>
      <c r="J269" s="10" t="s">
        <v>663</v>
      </c>
      <c r="K269" s="7" t="s">
        <v>152</v>
      </c>
      <c r="L269" s="7" t="s">
        <v>151</v>
      </c>
      <c r="M269" s="7" t="str">
        <f t="shared" si="17"/>
        <v>PNN TUPARRO</v>
      </c>
      <c r="N269" s="7" t="s">
        <v>8</v>
      </c>
      <c r="O269" s="145" t="s">
        <v>467</v>
      </c>
      <c r="P269" s="183" t="s">
        <v>7</v>
      </c>
      <c r="Q269" s="7" t="s">
        <v>6</v>
      </c>
      <c r="R269" s="146">
        <v>60246680</v>
      </c>
      <c r="S269" s="35"/>
      <c r="T269" s="8"/>
      <c r="U269" s="8"/>
      <c r="V269" s="8"/>
      <c r="W269" s="35">
        <f t="shared" si="18"/>
        <v>60246680</v>
      </c>
      <c r="X269" s="35">
        <f t="shared" si="19"/>
        <v>60246680</v>
      </c>
      <c r="Y269" s="26" t="s">
        <v>465</v>
      </c>
      <c r="Z269" s="10" t="s">
        <v>19</v>
      </c>
      <c r="AA269" s="147">
        <v>202300000000060</v>
      </c>
      <c r="AB269" s="10" t="s">
        <v>30</v>
      </c>
      <c r="AC269" s="10" t="str">
        <f t="shared" si="16"/>
        <v>3202008</v>
      </c>
      <c r="AD269" s="10"/>
      <c r="AE269" s="10" t="s">
        <v>492</v>
      </c>
      <c r="AF269" s="3"/>
      <c r="AG269" s="3"/>
      <c r="AH269" s="3"/>
      <c r="AI269" s="3"/>
      <c r="AJ269" s="3"/>
      <c r="AK269" s="3"/>
      <c r="AL269" s="3"/>
      <c r="AM269" s="3"/>
      <c r="AN269" s="3"/>
      <c r="AO269" s="3"/>
      <c r="AP269" s="3"/>
      <c r="AQ269" s="3"/>
      <c r="AR269" s="3"/>
      <c r="AS269" s="3"/>
    </row>
    <row r="270" spans="1:45" ht="51" hidden="1" customHeight="1" x14ac:dyDescent="0.3">
      <c r="A270" s="9" t="s">
        <v>0</v>
      </c>
      <c r="B270" s="9" t="e">
        <f>VLOOKUP(#REF!,[1]Dpto!$G$2:$I$1125,2,FALSE)</f>
        <v>#REF!</v>
      </c>
      <c r="C270" s="9" t="str">
        <f>VLOOKUP(Y270,[1]Proyectos!$B$2:$D$3,3,FALSE)</f>
        <v>CONSER</v>
      </c>
      <c r="D270" s="9" t="e">
        <f>VLOOKUP(#REF!,[1]Proyectos!$D$6:$E$9,2,FALSE)</f>
        <v>#REF!</v>
      </c>
      <c r="E270" s="9" t="e">
        <f>VLOOKUP(#REF!,[1]Proyectos!$B$12:$C$22,2,FALSE)</f>
        <v>#REF!</v>
      </c>
      <c r="F270" s="9" t="e">
        <f>VLOOKUP(AD270,[1]Indi!$B$9:$C$36,2,FALSE)</f>
        <v>#N/A</v>
      </c>
      <c r="G270" s="9" t="str">
        <f>+IFERROR(IF(D270="MISIONAL",VLOOKUP(#REF!,[1]Actividades!$B$12:$C$25,2,FALSE),IF(D270="TASAS",VLOOKUP(#REF!,[1]Actividades!$B$26:$C$34,2,FALSE),IF(D270="MIPG",VLOOKUP(#REF!,[1]Actividades!$B$35:$C$41,2,FALSE),IF(D270="INFRA",VLOOKUP(#REF!,[1]Actividades!$B$42:$C$44,2,FALSE),"")))),"")</f>
        <v/>
      </c>
      <c r="H270" s="3"/>
      <c r="I270" s="7" t="s">
        <v>737</v>
      </c>
      <c r="J270" s="10" t="s">
        <v>663</v>
      </c>
      <c r="K270" s="7" t="s">
        <v>152</v>
      </c>
      <c r="L270" s="7" t="s">
        <v>151</v>
      </c>
      <c r="M270" s="7" t="str">
        <f t="shared" si="17"/>
        <v>PNN TUPARRO</v>
      </c>
      <c r="N270" s="7" t="s">
        <v>13</v>
      </c>
      <c r="O270" s="145" t="s">
        <v>467</v>
      </c>
      <c r="P270" s="183" t="s">
        <v>7</v>
      </c>
      <c r="Q270" s="7" t="s">
        <v>6</v>
      </c>
      <c r="R270" s="146">
        <v>5000000</v>
      </c>
      <c r="S270" s="35"/>
      <c r="T270" s="8"/>
      <c r="U270" s="8"/>
      <c r="V270" s="8"/>
      <c r="W270" s="35">
        <f t="shared" si="18"/>
        <v>5000000</v>
      </c>
      <c r="X270" s="35">
        <f t="shared" si="19"/>
        <v>5000000</v>
      </c>
      <c r="Y270" s="26" t="s">
        <v>465</v>
      </c>
      <c r="Z270" s="10" t="s">
        <v>19</v>
      </c>
      <c r="AA270" s="147">
        <v>202300000000060</v>
      </c>
      <c r="AB270" s="10" t="s">
        <v>36</v>
      </c>
      <c r="AC270" s="10" t="str">
        <f t="shared" si="16"/>
        <v>3202010</v>
      </c>
      <c r="AD270" s="10"/>
      <c r="AE270" s="10" t="s">
        <v>181</v>
      </c>
      <c r="AF270" s="3"/>
      <c r="AG270" s="3"/>
      <c r="AH270" s="3"/>
      <c r="AI270" s="3"/>
      <c r="AJ270" s="3"/>
      <c r="AK270" s="3"/>
      <c r="AL270" s="3"/>
      <c r="AM270" s="3"/>
      <c r="AN270" s="3"/>
      <c r="AO270" s="3"/>
      <c r="AP270" s="3"/>
      <c r="AQ270" s="3"/>
      <c r="AR270" s="3"/>
      <c r="AS270" s="3"/>
    </row>
    <row r="271" spans="1:45" ht="51" hidden="1" customHeight="1" x14ac:dyDescent="0.3">
      <c r="A271" s="9" t="s">
        <v>0</v>
      </c>
      <c r="B271" s="9" t="e">
        <f>VLOOKUP(#REF!,[1]Dpto!$G$2:$I$1125,2,FALSE)</f>
        <v>#REF!</v>
      </c>
      <c r="C271" s="9" t="str">
        <f>VLOOKUP(Y271,[1]Proyectos!$B$2:$D$3,3,FALSE)</f>
        <v>CONSER</v>
      </c>
      <c r="D271" s="9" t="e">
        <f>VLOOKUP(#REF!,[1]Proyectos!$D$6:$E$9,2,FALSE)</f>
        <v>#REF!</v>
      </c>
      <c r="E271" s="9" t="e">
        <f>VLOOKUP(#REF!,[1]Proyectos!$B$12:$C$22,2,FALSE)</f>
        <v>#REF!</v>
      </c>
      <c r="F271" s="9" t="e">
        <f>VLOOKUP(AD271,[1]Indi!$B$9:$C$36,2,FALSE)</f>
        <v>#N/A</v>
      </c>
      <c r="G271" s="9" t="str">
        <f>+IFERROR(IF(D271="MISIONAL",VLOOKUP(#REF!,[1]Actividades!$B$12:$C$25,2,FALSE),IF(D271="TASAS",VLOOKUP(#REF!,[1]Actividades!$B$26:$C$34,2,FALSE),IF(D271="MIPG",VLOOKUP(#REF!,[1]Actividades!$B$35:$C$41,2,FALSE),IF(D271="INFRA",VLOOKUP(#REF!,[1]Actividades!$B$42:$C$44,2,FALSE),"")))),"")</f>
        <v/>
      </c>
      <c r="H271" s="3"/>
      <c r="I271" s="7" t="s">
        <v>738</v>
      </c>
      <c r="J271" s="10" t="s">
        <v>663</v>
      </c>
      <c r="K271" s="7" t="s">
        <v>152</v>
      </c>
      <c r="L271" s="7" t="s">
        <v>151</v>
      </c>
      <c r="M271" s="7" t="str">
        <f t="shared" si="17"/>
        <v>PNN TUPARRO</v>
      </c>
      <c r="N271" s="7" t="s">
        <v>8</v>
      </c>
      <c r="O271" s="145" t="s">
        <v>467</v>
      </c>
      <c r="P271" s="183" t="s">
        <v>7</v>
      </c>
      <c r="Q271" s="7" t="s">
        <v>6</v>
      </c>
      <c r="R271" s="146">
        <v>110007180</v>
      </c>
      <c r="S271" s="35"/>
      <c r="T271" s="8"/>
      <c r="U271" s="8"/>
      <c r="V271" s="8"/>
      <c r="W271" s="35">
        <f t="shared" si="18"/>
        <v>110007180</v>
      </c>
      <c r="X271" s="35">
        <f t="shared" si="19"/>
        <v>110007180</v>
      </c>
      <c r="Y271" s="26" t="s">
        <v>465</v>
      </c>
      <c r="Z271" s="10" t="s">
        <v>19</v>
      </c>
      <c r="AA271" s="147">
        <v>202300000000060</v>
      </c>
      <c r="AB271" s="10" t="s">
        <v>36</v>
      </c>
      <c r="AC271" s="10" t="str">
        <f t="shared" si="16"/>
        <v>3202010</v>
      </c>
      <c r="AD271" s="10"/>
      <c r="AE271" s="10" t="s">
        <v>181</v>
      </c>
      <c r="AF271" s="3"/>
      <c r="AG271" s="3"/>
      <c r="AH271" s="3"/>
      <c r="AI271" s="3"/>
      <c r="AJ271" s="3"/>
      <c r="AK271" s="3"/>
      <c r="AL271" s="3"/>
      <c r="AM271" s="3"/>
      <c r="AN271" s="3"/>
      <c r="AO271" s="3"/>
      <c r="AP271" s="3"/>
      <c r="AQ271" s="3"/>
      <c r="AR271" s="3"/>
      <c r="AS271" s="3"/>
    </row>
    <row r="272" spans="1:45" ht="51" hidden="1" customHeight="1" x14ac:dyDescent="0.3">
      <c r="A272" s="9" t="s">
        <v>0</v>
      </c>
      <c r="B272" s="9" t="e">
        <f>VLOOKUP(#REF!,[1]Dpto!$G$2:$I$1125,2,FALSE)</f>
        <v>#REF!</v>
      </c>
      <c r="C272" s="9" t="str">
        <f>VLOOKUP(Y272,[1]Proyectos!$B$2:$D$3,3,FALSE)</f>
        <v>CONSER</v>
      </c>
      <c r="D272" s="9" t="e">
        <f>VLOOKUP(#REF!,[1]Proyectos!$D$6:$E$9,2,FALSE)</f>
        <v>#REF!</v>
      </c>
      <c r="E272" s="9" t="e">
        <f>VLOOKUP(#REF!,[1]Proyectos!$B$12:$C$22,2,FALSE)</f>
        <v>#REF!</v>
      </c>
      <c r="F272" s="9" t="e">
        <f>VLOOKUP(AD272,[1]Indi!$B$9:$C$36,2,FALSE)</f>
        <v>#N/A</v>
      </c>
      <c r="G272" s="9" t="str">
        <f>+IFERROR(IF(D272="MISIONAL",VLOOKUP(#REF!,[1]Actividades!$B$12:$C$25,2,FALSE),IF(D272="TASAS",VLOOKUP(#REF!,[1]Actividades!$B$26:$C$34,2,FALSE),IF(D272="MIPG",VLOOKUP(#REF!,[1]Actividades!$B$35:$C$41,2,FALSE),IF(D272="INFRA",VLOOKUP(#REF!,[1]Actividades!$B$42:$C$44,2,FALSE),"")))),"")</f>
        <v/>
      </c>
      <c r="H272" s="3"/>
      <c r="I272" s="7" t="s">
        <v>739</v>
      </c>
      <c r="J272" s="10" t="s">
        <v>663</v>
      </c>
      <c r="K272" s="7" t="s">
        <v>152</v>
      </c>
      <c r="L272" s="7" t="s">
        <v>151</v>
      </c>
      <c r="M272" s="7" t="str">
        <f t="shared" si="17"/>
        <v>PNN TUPARRO</v>
      </c>
      <c r="N272" s="7" t="s">
        <v>103</v>
      </c>
      <c r="O272" s="145" t="s">
        <v>466</v>
      </c>
      <c r="P272" s="183" t="s">
        <v>7</v>
      </c>
      <c r="Q272" s="7" t="s">
        <v>6</v>
      </c>
      <c r="R272" s="146">
        <v>84863340</v>
      </c>
      <c r="S272" s="35"/>
      <c r="T272" s="8"/>
      <c r="U272" s="8"/>
      <c r="V272" s="8"/>
      <c r="W272" s="35">
        <f t="shared" si="18"/>
        <v>84863340</v>
      </c>
      <c r="X272" s="35">
        <f t="shared" si="19"/>
        <v>84863340</v>
      </c>
      <c r="Y272" s="26" t="s">
        <v>465</v>
      </c>
      <c r="Z272" s="10" t="s">
        <v>19</v>
      </c>
      <c r="AA272" s="147">
        <v>202300000000060</v>
      </c>
      <c r="AB272" s="10" t="s">
        <v>493</v>
      </c>
      <c r="AC272" s="10" t="str">
        <f t="shared" si="16"/>
        <v>3202032</v>
      </c>
      <c r="AD272" s="10"/>
      <c r="AE272" s="10" t="s">
        <v>128</v>
      </c>
      <c r="AF272" s="3"/>
      <c r="AG272" s="3"/>
      <c r="AH272" s="3"/>
      <c r="AI272" s="3"/>
      <c r="AJ272" s="3"/>
      <c r="AK272" s="3"/>
      <c r="AL272" s="3"/>
      <c r="AM272" s="3"/>
      <c r="AN272" s="3"/>
      <c r="AO272" s="3"/>
      <c r="AP272" s="3"/>
      <c r="AQ272" s="3"/>
      <c r="AR272" s="3"/>
      <c r="AS272" s="3"/>
    </row>
    <row r="273" spans="1:45" ht="51" hidden="1" customHeight="1" x14ac:dyDescent="0.3">
      <c r="A273" s="9" t="s">
        <v>0</v>
      </c>
      <c r="B273" s="9" t="e">
        <f>VLOOKUP(#REF!,[1]Dpto!$G$2:$I$1125,2,FALSE)</f>
        <v>#REF!</v>
      </c>
      <c r="C273" s="9" t="str">
        <f>VLOOKUP(Y273,[1]Proyectos!$B$2:$D$3,3,FALSE)</f>
        <v>CONSER</v>
      </c>
      <c r="D273" s="9" t="e">
        <f>VLOOKUP(#REF!,[1]Proyectos!$D$6:$E$9,2,FALSE)</f>
        <v>#REF!</v>
      </c>
      <c r="E273" s="9" t="e">
        <f>VLOOKUP(#REF!,[1]Proyectos!$B$12:$C$22,2,FALSE)</f>
        <v>#REF!</v>
      </c>
      <c r="F273" s="9" t="e">
        <f>VLOOKUP(AD273,[1]Indi!$B$9:$C$36,2,FALSE)</f>
        <v>#N/A</v>
      </c>
      <c r="G273" s="9" t="str">
        <f>+IFERROR(IF(D273="MISIONAL",VLOOKUP(#REF!,[1]Actividades!$B$12:$C$25,2,FALSE),IF(D273="TASAS",VLOOKUP(#REF!,[1]Actividades!$B$26:$C$34,2,FALSE),IF(D273="MIPG",VLOOKUP(#REF!,[1]Actividades!$B$35:$C$41,2,FALSE),IF(D273="INFRA",VLOOKUP(#REF!,[1]Actividades!$B$42:$C$44,2,FALSE),"")))),"")</f>
        <v/>
      </c>
      <c r="H273" s="3"/>
      <c r="I273" s="7" t="s">
        <v>740</v>
      </c>
      <c r="J273" s="10" t="s">
        <v>663</v>
      </c>
      <c r="K273" s="7" t="s">
        <v>152</v>
      </c>
      <c r="L273" s="7" t="s">
        <v>151</v>
      </c>
      <c r="M273" s="7" t="str">
        <f t="shared" si="17"/>
        <v>PNN TUPARRO</v>
      </c>
      <c r="N273" s="7" t="s">
        <v>13</v>
      </c>
      <c r="O273" s="10" t="s">
        <v>467</v>
      </c>
      <c r="P273" s="183" t="s">
        <v>7</v>
      </c>
      <c r="Q273" s="7" t="s">
        <v>6</v>
      </c>
      <c r="R273" s="146">
        <v>108000000</v>
      </c>
      <c r="S273" s="35"/>
      <c r="T273" s="8"/>
      <c r="U273" s="8"/>
      <c r="V273" s="8"/>
      <c r="W273" s="35">
        <f t="shared" si="18"/>
        <v>108000000</v>
      </c>
      <c r="X273" s="35">
        <f t="shared" si="19"/>
        <v>108000000</v>
      </c>
      <c r="Y273" s="26" t="s">
        <v>465</v>
      </c>
      <c r="Z273" s="10" t="s">
        <v>19</v>
      </c>
      <c r="AA273" s="147">
        <v>202300000000060</v>
      </c>
      <c r="AB273" s="10" t="s">
        <v>493</v>
      </c>
      <c r="AC273" s="10" t="str">
        <f t="shared" si="16"/>
        <v>3202032</v>
      </c>
      <c r="AD273" s="10"/>
      <c r="AE273" s="10" t="s">
        <v>128</v>
      </c>
      <c r="AF273" s="3"/>
      <c r="AG273" s="3"/>
      <c r="AH273" s="3"/>
      <c r="AI273" s="3"/>
      <c r="AJ273" s="3"/>
      <c r="AK273" s="3"/>
      <c r="AL273" s="3"/>
      <c r="AM273" s="3"/>
      <c r="AN273" s="3"/>
      <c r="AO273" s="3"/>
      <c r="AP273" s="3"/>
      <c r="AQ273" s="3"/>
      <c r="AR273" s="3"/>
      <c r="AS273" s="3"/>
    </row>
    <row r="274" spans="1:45" ht="51" hidden="1" customHeight="1" x14ac:dyDescent="0.3">
      <c r="A274" s="9" t="s">
        <v>0</v>
      </c>
      <c r="B274" s="9" t="e">
        <f>VLOOKUP(#REF!,[1]Dpto!$G$2:$I$1125,2,FALSE)</f>
        <v>#REF!</v>
      </c>
      <c r="C274" s="9" t="str">
        <f>VLOOKUP(Y274,[1]Proyectos!$B$2:$D$3,3,FALSE)</f>
        <v>CONSER</v>
      </c>
      <c r="D274" s="9" t="e">
        <f>VLOOKUP(#REF!,[1]Proyectos!$D$6:$E$9,2,FALSE)</f>
        <v>#REF!</v>
      </c>
      <c r="E274" s="9" t="e">
        <f>VLOOKUP(#REF!,[1]Proyectos!$B$12:$C$22,2,FALSE)</f>
        <v>#REF!</v>
      </c>
      <c r="F274" s="9" t="e">
        <f>VLOOKUP(AD274,[1]Indi!$B$9:$C$36,2,FALSE)</f>
        <v>#N/A</v>
      </c>
      <c r="G274" s="9" t="str">
        <f>+IFERROR(IF(D274="MISIONAL",VLOOKUP(#REF!,[1]Actividades!$B$12:$C$25,2,FALSE),IF(D274="TASAS",VLOOKUP(#REF!,[1]Actividades!$B$26:$C$34,2,FALSE),IF(D274="MIPG",VLOOKUP(#REF!,[1]Actividades!$B$35:$C$41,2,FALSE),IF(D274="INFRA",VLOOKUP(#REF!,[1]Actividades!$B$42:$C$44,2,FALSE),"")))),"")</f>
        <v/>
      </c>
      <c r="H274" s="3"/>
      <c r="I274" s="7" t="s">
        <v>741</v>
      </c>
      <c r="J274" s="10" t="s">
        <v>663</v>
      </c>
      <c r="K274" s="7" t="s">
        <v>152</v>
      </c>
      <c r="L274" s="7" t="s">
        <v>151</v>
      </c>
      <c r="M274" s="7" t="str">
        <f t="shared" si="17"/>
        <v>PNN TUPARRO</v>
      </c>
      <c r="N274" s="7" t="s">
        <v>8</v>
      </c>
      <c r="O274" s="145" t="s">
        <v>467</v>
      </c>
      <c r="P274" s="183" t="s">
        <v>7</v>
      </c>
      <c r="Q274" s="7" t="s">
        <v>6</v>
      </c>
      <c r="R274" s="146">
        <v>80846680</v>
      </c>
      <c r="S274" s="35"/>
      <c r="T274" s="8"/>
      <c r="U274" s="8"/>
      <c r="V274" s="8"/>
      <c r="W274" s="35">
        <f t="shared" si="18"/>
        <v>80846680</v>
      </c>
      <c r="X274" s="35">
        <f t="shared" si="19"/>
        <v>80846680</v>
      </c>
      <c r="Y274" s="26" t="s">
        <v>465</v>
      </c>
      <c r="Z274" s="10" t="s">
        <v>19</v>
      </c>
      <c r="AA274" s="147">
        <v>202300000000060</v>
      </c>
      <c r="AB274" s="10" t="s">
        <v>493</v>
      </c>
      <c r="AC274" s="10" t="str">
        <f t="shared" si="16"/>
        <v>3202032</v>
      </c>
      <c r="AD274" s="10"/>
      <c r="AE274" s="10" t="s">
        <v>128</v>
      </c>
      <c r="AF274" s="3"/>
      <c r="AG274" s="3"/>
      <c r="AH274" s="3"/>
      <c r="AI274" s="3"/>
      <c r="AJ274" s="3"/>
      <c r="AK274" s="3"/>
      <c r="AL274" s="3"/>
      <c r="AM274" s="3"/>
      <c r="AN274" s="3"/>
      <c r="AO274" s="3"/>
      <c r="AP274" s="3"/>
      <c r="AQ274" s="3"/>
      <c r="AR274" s="3"/>
      <c r="AS274" s="3"/>
    </row>
    <row r="275" spans="1:45" ht="51" hidden="1" customHeight="1" x14ac:dyDescent="0.3">
      <c r="A275" s="9" t="s">
        <v>0</v>
      </c>
      <c r="B275" s="9" t="e">
        <f>VLOOKUP(#REF!,[1]Dpto!$G$2:$I$1125,2,FALSE)</f>
        <v>#REF!</v>
      </c>
      <c r="C275" s="9" t="str">
        <f>VLOOKUP(Y275,[1]Proyectos!$B$2:$D$3,3,FALSE)</f>
        <v>CONSER</v>
      </c>
      <c r="D275" s="9" t="e">
        <f>VLOOKUP(#REF!,[1]Proyectos!$D$6:$E$9,2,FALSE)</f>
        <v>#REF!</v>
      </c>
      <c r="E275" s="9" t="e">
        <f>VLOOKUP(#REF!,[1]Proyectos!$B$12:$C$22,2,FALSE)</f>
        <v>#REF!</v>
      </c>
      <c r="F275" s="9" t="e">
        <f>VLOOKUP(AD275,[1]Indi!$B$9:$C$36,2,FALSE)</f>
        <v>#N/A</v>
      </c>
      <c r="G275" s="9" t="str">
        <f>+IFERROR(IF(D275="MISIONAL",VLOOKUP(#REF!,[1]Actividades!$B$12:$C$25,2,FALSE),IF(D275="TASAS",VLOOKUP(#REF!,[1]Actividades!$B$26:$C$34,2,FALSE),IF(D275="MIPG",VLOOKUP(#REF!,[1]Actividades!$B$35:$C$41,2,FALSE),IF(D275="INFRA",VLOOKUP(#REF!,[1]Actividades!$B$42:$C$44,2,FALSE),"")))),"")</f>
        <v/>
      </c>
      <c r="H275" s="3"/>
      <c r="I275" s="7" t="s">
        <v>742</v>
      </c>
      <c r="J275" s="10" t="s">
        <v>663</v>
      </c>
      <c r="K275" s="7" t="s">
        <v>152</v>
      </c>
      <c r="L275" s="7" t="s">
        <v>151</v>
      </c>
      <c r="M275" s="7" t="str">
        <f t="shared" si="17"/>
        <v>PNN TUPARRO</v>
      </c>
      <c r="N275" s="7" t="s">
        <v>103</v>
      </c>
      <c r="O275" s="7" t="s">
        <v>466</v>
      </c>
      <c r="P275" s="183" t="s">
        <v>7</v>
      </c>
      <c r="Q275" s="7" t="s">
        <v>6</v>
      </c>
      <c r="R275" s="146">
        <v>38920000</v>
      </c>
      <c r="S275" s="35"/>
      <c r="T275" s="8"/>
      <c r="U275" s="8"/>
      <c r="V275" s="8"/>
      <c r="W275" s="35">
        <f t="shared" si="18"/>
        <v>38920000</v>
      </c>
      <c r="X275" s="35">
        <f t="shared" si="19"/>
        <v>38920000</v>
      </c>
      <c r="Y275" s="26" t="s">
        <v>465</v>
      </c>
      <c r="Z275" s="10" t="s">
        <v>19</v>
      </c>
      <c r="AA275" s="147">
        <v>202300000000060</v>
      </c>
      <c r="AB275" s="10" t="s">
        <v>60</v>
      </c>
      <c r="AC275" s="10" t="str">
        <f t="shared" si="16"/>
        <v>3202038</v>
      </c>
      <c r="AD275" s="10"/>
      <c r="AE275" s="10" t="s">
        <v>134</v>
      </c>
      <c r="AF275" s="3"/>
      <c r="AG275" s="3"/>
      <c r="AH275" s="3"/>
      <c r="AI275" s="3"/>
      <c r="AJ275" s="3"/>
      <c r="AK275" s="3"/>
      <c r="AL275" s="3"/>
      <c r="AM275" s="3"/>
      <c r="AN275" s="3"/>
      <c r="AO275" s="3"/>
      <c r="AP275" s="3"/>
      <c r="AQ275" s="3"/>
      <c r="AR275" s="3"/>
      <c r="AS275" s="3"/>
    </row>
    <row r="276" spans="1:45" ht="51" hidden="1" customHeight="1" x14ac:dyDescent="0.3">
      <c r="A276" s="9" t="s">
        <v>0</v>
      </c>
      <c r="B276" s="9" t="e">
        <f>VLOOKUP(#REF!,[1]Dpto!$G$2:$I$1125,2,FALSE)</f>
        <v>#REF!</v>
      </c>
      <c r="C276" s="9" t="str">
        <f>VLOOKUP(Y276,[1]Proyectos!$B$2:$D$3,3,FALSE)</f>
        <v>CONSER</v>
      </c>
      <c r="D276" s="9" t="e">
        <f>VLOOKUP(#REF!,[1]Proyectos!$D$6:$E$9,2,FALSE)</f>
        <v>#REF!</v>
      </c>
      <c r="E276" s="9" t="e">
        <f>VLOOKUP(#REF!,[1]Proyectos!$B$12:$C$22,2,FALSE)</f>
        <v>#REF!</v>
      </c>
      <c r="F276" s="9" t="e">
        <f>VLOOKUP(AD276,[1]Indi!$B$9:$C$36,2,FALSE)</f>
        <v>#N/A</v>
      </c>
      <c r="G276" s="9" t="str">
        <f>+IFERROR(IF(D276="MISIONAL",VLOOKUP(#REF!,[1]Actividades!$B$12:$C$25,2,FALSE),IF(D276="TASAS",VLOOKUP(#REF!,[1]Actividades!$B$26:$C$34,2,FALSE),IF(D276="MIPG",VLOOKUP(#REF!,[1]Actividades!$B$35:$C$41,2,FALSE),IF(D276="INFRA",VLOOKUP(#REF!,[1]Actividades!$B$42:$C$44,2,FALSE),"")))),"")</f>
        <v/>
      </c>
      <c r="H276" s="3"/>
      <c r="I276" s="7" t="s">
        <v>743</v>
      </c>
      <c r="J276" s="10" t="s">
        <v>663</v>
      </c>
      <c r="K276" s="7" t="s">
        <v>152</v>
      </c>
      <c r="L276" s="7" t="s">
        <v>151</v>
      </c>
      <c r="M276" s="7" t="str">
        <f t="shared" si="17"/>
        <v>PNN TUPARRO</v>
      </c>
      <c r="N276" s="7" t="s">
        <v>8</v>
      </c>
      <c r="O276" s="7" t="s">
        <v>467</v>
      </c>
      <c r="P276" s="183" t="s">
        <v>7</v>
      </c>
      <c r="Q276" s="7" t="s">
        <v>6</v>
      </c>
      <c r="R276" s="146">
        <v>21758000</v>
      </c>
      <c r="S276" s="35"/>
      <c r="T276" s="8"/>
      <c r="U276" s="8"/>
      <c r="V276" s="8"/>
      <c r="W276" s="35">
        <f t="shared" si="18"/>
        <v>21758000</v>
      </c>
      <c r="X276" s="35">
        <f t="shared" si="19"/>
        <v>21758000</v>
      </c>
      <c r="Y276" s="26" t="s">
        <v>465</v>
      </c>
      <c r="Z276" s="10" t="s">
        <v>19</v>
      </c>
      <c r="AA276" s="147">
        <v>202300000000060</v>
      </c>
      <c r="AB276" s="10" t="s">
        <v>60</v>
      </c>
      <c r="AC276" s="10" t="str">
        <f t="shared" si="16"/>
        <v>3202038</v>
      </c>
      <c r="AD276" s="10"/>
      <c r="AE276" s="10" t="s">
        <v>134</v>
      </c>
      <c r="AF276" s="3"/>
      <c r="AG276" s="3"/>
      <c r="AH276" s="3"/>
      <c r="AI276" s="3"/>
      <c r="AJ276" s="3"/>
      <c r="AK276" s="3"/>
      <c r="AL276" s="3"/>
      <c r="AM276" s="3"/>
      <c r="AN276" s="3"/>
      <c r="AO276" s="3"/>
      <c r="AP276" s="3"/>
      <c r="AQ276" s="3"/>
      <c r="AR276" s="3"/>
      <c r="AS276" s="3"/>
    </row>
    <row r="277" spans="1:45" ht="51" hidden="1" customHeight="1" x14ac:dyDescent="0.3">
      <c r="A277" s="9" t="s">
        <v>0</v>
      </c>
      <c r="B277" s="9" t="e">
        <f>VLOOKUP(#REF!,[1]Dpto!$G$2:$I$1125,2,FALSE)</f>
        <v>#REF!</v>
      </c>
      <c r="C277" s="9" t="str">
        <f>VLOOKUP(Y277,[1]Proyectos!$B$2:$D$3,3,FALSE)</f>
        <v>CONSER</v>
      </c>
      <c r="D277" s="9" t="e">
        <f>VLOOKUP(#REF!,[1]Proyectos!$D$6:$E$9,2,FALSE)</f>
        <v>#REF!</v>
      </c>
      <c r="E277" s="9" t="e">
        <f>VLOOKUP(#REF!,[1]Proyectos!$B$12:$C$22,2,FALSE)</f>
        <v>#REF!</v>
      </c>
      <c r="F277" s="9" t="e">
        <f>VLOOKUP(AD277,[1]Indi!$B$9:$C$36,2,FALSE)</f>
        <v>#N/A</v>
      </c>
      <c r="G277" s="9" t="str">
        <f>+IFERROR(IF(D277="MISIONAL",VLOOKUP(#REF!,[1]Actividades!$B$12:$C$25,2,FALSE),IF(D277="TASAS",VLOOKUP(#REF!,[1]Actividades!$B$26:$C$34,2,FALSE),IF(D277="MIPG",VLOOKUP(#REF!,[1]Actividades!$B$35:$C$41,2,FALSE),IF(D277="INFRA",VLOOKUP(#REF!,[1]Actividades!$B$42:$C$44,2,FALSE),"")))),"")</f>
        <v/>
      </c>
      <c r="H277" s="3"/>
      <c r="I277" s="7" t="s">
        <v>744</v>
      </c>
      <c r="J277" s="10" t="s">
        <v>663</v>
      </c>
      <c r="K277" s="7" t="s">
        <v>152</v>
      </c>
      <c r="L277" s="7" t="s">
        <v>151</v>
      </c>
      <c r="M277" s="7" t="str">
        <f t="shared" si="17"/>
        <v>PNN TUPARRO</v>
      </c>
      <c r="N277" s="7" t="s">
        <v>13</v>
      </c>
      <c r="O277" s="7" t="s">
        <v>467</v>
      </c>
      <c r="P277" s="183" t="s">
        <v>7</v>
      </c>
      <c r="Q277" s="7" t="s">
        <v>6</v>
      </c>
      <c r="R277" s="146">
        <v>50000000</v>
      </c>
      <c r="S277" s="35"/>
      <c r="T277" s="8"/>
      <c r="U277" s="8"/>
      <c r="V277" s="8"/>
      <c r="W277" s="35">
        <f t="shared" si="18"/>
        <v>50000000</v>
      </c>
      <c r="X277" s="35">
        <f t="shared" si="19"/>
        <v>50000000</v>
      </c>
      <c r="Y277" s="26" t="s">
        <v>465</v>
      </c>
      <c r="Z277" s="10" t="s">
        <v>19</v>
      </c>
      <c r="AA277" s="147">
        <v>202300000000060</v>
      </c>
      <c r="AB277" s="10" t="s">
        <v>496</v>
      </c>
      <c r="AC277" s="10" t="str">
        <f t="shared" si="16"/>
        <v>3202056</v>
      </c>
      <c r="AD277" s="10"/>
      <c r="AE277" s="10" t="s">
        <v>129</v>
      </c>
      <c r="AF277" s="3"/>
      <c r="AG277" s="3"/>
      <c r="AH277" s="3"/>
      <c r="AI277" s="3"/>
      <c r="AJ277" s="3"/>
      <c r="AK277" s="3"/>
      <c r="AL277" s="3"/>
      <c r="AM277" s="3"/>
      <c r="AN277" s="3"/>
      <c r="AO277" s="3"/>
      <c r="AP277" s="3"/>
      <c r="AQ277" s="3"/>
      <c r="AR277" s="3"/>
      <c r="AS277" s="3"/>
    </row>
    <row r="278" spans="1:45" ht="51" hidden="1" customHeight="1" x14ac:dyDescent="0.3">
      <c r="A278" s="9" t="s">
        <v>0</v>
      </c>
      <c r="B278" s="9" t="e">
        <f>VLOOKUP(#REF!,[1]Dpto!$G$2:$I$1125,2,FALSE)</f>
        <v>#REF!</v>
      </c>
      <c r="C278" s="9" t="str">
        <f>VLOOKUP(Y278,[1]Proyectos!$B$2:$D$3,3,FALSE)</f>
        <v>CONSER</v>
      </c>
      <c r="D278" s="9" t="e">
        <f>VLOOKUP(#REF!,[1]Proyectos!$D$6:$E$9,2,FALSE)</f>
        <v>#REF!</v>
      </c>
      <c r="E278" s="9" t="e">
        <f>VLOOKUP(#REF!,[1]Proyectos!$B$12:$C$22,2,FALSE)</f>
        <v>#REF!</v>
      </c>
      <c r="F278" s="9" t="e">
        <f>VLOOKUP(AD278,[1]Indi!$B$9:$C$36,2,FALSE)</f>
        <v>#N/A</v>
      </c>
      <c r="G278" s="9" t="str">
        <f>+IFERROR(IF(D278="MISIONAL",VLOOKUP(#REF!,[1]Actividades!$B$12:$C$25,2,FALSE),IF(D278="TASAS",VLOOKUP(#REF!,[1]Actividades!$B$26:$C$34,2,FALSE),IF(D278="MIPG",VLOOKUP(#REF!,[1]Actividades!$B$35:$C$41,2,FALSE),IF(D278="INFRA",VLOOKUP(#REF!,[1]Actividades!$B$42:$C$44,2,FALSE),"")))),"")</f>
        <v/>
      </c>
      <c r="H278" s="3"/>
      <c r="I278" s="7" t="s">
        <v>745</v>
      </c>
      <c r="J278" s="10" t="s">
        <v>663</v>
      </c>
      <c r="K278" s="7" t="s">
        <v>152</v>
      </c>
      <c r="L278" s="7" t="s">
        <v>151</v>
      </c>
      <c r="M278" s="7" t="str">
        <f t="shared" si="17"/>
        <v>PNN TUPARRO</v>
      </c>
      <c r="N278" s="7" t="s">
        <v>8</v>
      </c>
      <c r="O278" s="7" t="s">
        <v>467</v>
      </c>
      <c r="P278" s="183" t="s">
        <v>7</v>
      </c>
      <c r="Q278" s="7" t="s">
        <v>6</v>
      </c>
      <c r="R278" s="146">
        <v>6184152</v>
      </c>
      <c r="S278" s="35"/>
      <c r="T278" s="8"/>
      <c r="U278" s="8"/>
      <c r="V278" s="8"/>
      <c r="W278" s="35">
        <f t="shared" si="18"/>
        <v>6184152</v>
      </c>
      <c r="X278" s="35">
        <f t="shared" si="19"/>
        <v>6184152</v>
      </c>
      <c r="Y278" s="26" t="s">
        <v>465</v>
      </c>
      <c r="Z278" s="10" t="s">
        <v>19</v>
      </c>
      <c r="AA278" s="147">
        <v>202300000000060</v>
      </c>
      <c r="AB278" s="10" t="s">
        <v>496</v>
      </c>
      <c r="AC278" s="10" t="str">
        <f t="shared" si="16"/>
        <v>3202056</v>
      </c>
      <c r="AD278" s="10"/>
      <c r="AE278" s="10" t="s">
        <v>129</v>
      </c>
      <c r="AF278" s="3"/>
      <c r="AG278" s="3"/>
      <c r="AH278" s="3"/>
      <c r="AI278" s="3"/>
      <c r="AJ278" s="3"/>
      <c r="AK278" s="3"/>
      <c r="AL278" s="3"/>
      <c r="AM278" s="3"/>
      <c r="AN278" s="3"/>
      <c r="AO278" s="3"/>
      <c r="AP278" s="3"/>
      <c r="AQ278" s="3"/>
      <c r="AR278" s="3"/>
      <c r="AS278" s="3"/>
    </row>
    <row r="279" spans="1:45" ht="51" hidden="1" customHeight="1" x14ac:dyDescent="0.3">
      <c r="A279" s="9" t="s">
        <v>0</v>
      </c>
      <c r="B279" s="9" t="e">
        <f>VLOOKUP(#REF!,[1]Dpto!$G$2:$I$1125,2,FALSE)</f>
        <v>#REF!</v>
      </c>
      <c r="C279" s="9" t="str">
        <f>VLOOKUP(Y279,[1]Proyectos!$B$2:$D$3,3,FALSE)</f>
        <v>CONSER</v>
      </c>
      <c r="D279" s="9" t="e">
        <f>VLOOKUP(#REF!,[1]Proyectos!$D$6:$E$9,2,FALSE)</f>
        <v>#REF!</v>
      </c>
      <c r="E279" s="9" t="e">
        <f>VLOOKUP(#REF!,[1]Proyectos!$B$12:$C$22,2,FALSE)</f>
        <v>#REF!</v>
      </c>
      <c r="F279" s="9" t="e">
        <f>VLOOKUP(AD279,[1]Indi!$B$9:$C$36,2,FALSE)</f>
        <v>#N/A</v>
      </c>
      <c r="G279" s="9" t="str">
        <f>+IFERROR(IF(D279="MISIONAL",VLOOKUP(#REF!,[1]Actividades!$B$12:$C$25,2,FALSE),IF(D279="TASAS",VLOOKUP(#REF!,[1]Actividades!$B$26:$C$34,2,FALSE),IF(D279="MIPG",VLOOKUP(#REF!,[1]Actividades!$B$35:$C$41,2,FALSE),IF(D279="INFRA",VLOOKUP(#REF!,[1]Actividades!$B$42:$C$44,2,FALSE),"")))),"")</f>
        <v/>
      </c>
      <c r="H279" s="3"/>
      <c r="I279" s="7" t="s">
        <v>746</v>
      </c>
      <c r="J279" s="10" t="s">
        <v>663</v>
      </c>
      <c r="K279" s="7" t="s">
        <v>152</v>
      </c>
      <c r="L279" s="7" t="s">
        <v>151</v>
      </c>
      <c r="M279" s="7" t="str">
        <f t="shared" si="17"/>
        <v>PNN TUPARRO</v>
      </c>
      <c r="N279" s="7" t="s">
        <v>103</v>
      </c>
      <c r="O279" s="145" t="s">
        <v>466</v>
      </c>
      <c r="P279" s="183" t="s">
        <v>7</v>
      </c>
      <c r="Q279" s="7" t="s">
        <v>6</v>
      </c>
      <c r="R279" s="146">
        <v>41758000</v>
      </c>
      <c r="S279" s="35"/>
      <c r="T279" s="8"/>
      <c r="U279" s="8"/>
      <c r="V279" s="8"/>
      <c r="W279" s="35">
        <f t="shared" si="18"/>
        <v>41758000</v>
      </c>
      <c r="X279" s="35">
        <f t="shared" si="19"/>
        <v>41758000</v>
      </c>
      <c r="Y279" s="26" t="s">
        <v>465</v>
      </c>
      <c r="Z279" s="10" t="s">
        <v>19</v>
      </c>
      <c r="AA279" s="147">
        <v>202300000000060</v>
      </c>
      <c r="AB279" s="10" t="s">
        <v>24</v>
      </c>
      <c r="AC279" s="10" t="str">
        <f t="shared" si="16"/>
        <v>3202060</v>
      </c>
      <c r="AD279" s="10"/>
      <c r="AE279" s="10" t="s">
        <v>126</v>
      </c>
      <c r="AF279" s="3"/>
      <c r="AG279" s="3"/>
      <c r="AH279" s="3"/>
      <c r="AI279" s="3"/>
      <c r="AJ279" s="3"/>
      <c r="AK279" s="3"/>
      <c r="AL279" s="3"/>
      <c r="AM279" s="3"/>
      <c r="AN279" s="3"/>
      <c r="AO279" s="3"/>
      <c r="AP279" s="3"/>
      <c r="AQ279" s="3"/>
      <c r="AR279" s="3"/>
      <c r="AS279" s="3"/>
    </row>
    <row r="280" spans="1:45" ht="51" hidden="1" customHeight="1" x14ac:dyDescent="0.3">
      <c r="A280" s="9" t="s">
        <v>0</v>
      </c>
      <c r="B280" s="9" t="e">
        <f>VLOOKUP(#REF!,[1]Dpto!$G$2:$I$1125,2,FALSE)</f>
        <v>#REF!</v>
      </c>
      <c r="C280" s="9" t="str">
        <f>VLOOKUP(Y280,[1]Proyectos!$B$2:$D$3,3,FALSE)</f>
        <v>CONSER</v>
      </c>
      <c r="D280" s="9" t="e">
        <f>VLOOKUP(#REF!,[1]Proyectos!$D$6:$E$9,2,FALSE)</f>
        <v>#REF!</v>
      </c>
      <c r="E280" s="9" t="e">
        <f>VLOOKUP(#REF!,[1]Proyectos!$B$12:$C$22,2,FALSE)</f>
        <v>#REF!</v>
      </c>
      <c r="F280" s="9" t="e">
        <f>VLOOKUP(AD280,[1]Indi!$B$9:$C$36,2,FALSE)</f>
        <v>#N/A</v>
      </c>
      <c r="G280" s="9" t="str">
        <f>+IFERROR(IF(D280="MISIONAL",VLOOKUP(#REF!,[1]Actividades!$B$12:$C$25,2,FALSE),IF(D280="TASAS",VLOOKUP(#REF!,[1]Actividades!$B$26:$C$34,2,FALSE),IF(D280="MIPG",VLOOKUP(#REF!,[1]Actividades!$B$35:$C$41,2,FALSE),IF(D280="INFRA",VLOOKUP(#REF!,[1]Actividades!$B$42:$C$44,2,FALSE),"")))),"")</f>
        <v/>
      </c>
      <c r="H280" s="3"/>
      <c r="I280" s="7" t="s">
        <v>747</v>
      </c>
      <c r="J280" s="10" t="s">
        <v>663</v>
      </c>
      <c r="K280" s="7" t="s">
        <v>152</v>
      </c>
      <c r="L280" s="7" t="s">
        <v>151</v>
      </c>
      <c r="M280" s="7" t="str">
        <f t="shared" si="17"/>
        <v>PNN TUPARRO</v>
      </c>
      <c r="N280" s="7" t="s">
        <v>13</v>
      </c>
      <c r="O280" s="10" t="s">
        <v>467</v>
      </c>
      <c r="P280" s="183" t="s">
        <v>7</v>
      </c>
      <c r="Q280" s="7" t="s">
        <v>6</v>
      </c>
      <c r="R280" s="146">
        <v>30000000</v>
      </c>
      <c r="S280" s="35"/>
      <c r="T280" s="8"/>
      <c r="U280" s="8"/>
      <c r="V280" s="8"/>
      <c r="W280" s="35">
        <f t="shared" si="18"/>
        <v>30000000</v>
      </c>
      <c r="X280" s="35">
        <f t="shared" si="19"/>
        <v>30000000</v>
      </c>
      <c r="Y280" s="26" t="s">
        <v>465</v>
      </c>
      <c r="Z280" s="10" t="s">
        <v>19</v>
      </c>
      <c r="AA280" s="147">
        <v>202300000000060</v>
      </c>
      <c r="AB280" s="10" t="s">
        <v>24</v>
      </c>
      <c r="AC280" s="10" t="str">
        <f t="shared" si="16"/>
        <v>3202060</v>
      </c>
      <c r="AD280" s="10"/>
      <c r="AE280" s="10" t="s">
        <v>126</v>
      </c>
      <c r="AF280" s="3"/>
      <c r="AG280" s="3"/>
      <c r="AH280" s="3"/>
      <c r="AI280" s="3"/>
      <c r="AJ280" s="3"/>
      <c r="AK280" s="3"/>
      <c r="AL280" s="3"/>
      <c r="AM280" s="3"/>
      <c r="AN280" s="3"/>
      <c r="AO280" s="3"/>
      <c r="AP280" s="3"/>
      <c r="AQ280" s="3"/>
      <c r="AR280" s="3"/>
      <c r="AS280" s="3"/>
    </row>
    <row r="281" spans="1:45" ht="51" hidden="1" customHeight="1" x14ac:dyDescent="0.3">
      <c r="A281" s="9" t="s">
        <v>0</v>
      </c>
      <c r="B281" s="9" t="e">
        <f>VLOOKUP(#REF!,[1]Dpto!$G$2:$I$1125,2,FALSE)</f>
        <v>#REF!</v>
      </c>
      <c r="C281" s="9" t="str">
        <f>VLOOKUP(Y281,[1]Proyectos!$B$2:$D$3,3,FALSE)</f>
        <v>CONSER</v>
      </c>
      <c r="D281" s="9" t="e">
        <f>VLOOKUP(#REF!,[1]Proyectos!$D$6:$E$9,2,FALSE)</f>
        <v>#REF!</v>
      </c>
      <c r="E281" s="9" t="e">
        <f>VLOOKUP(#REF!,[1]Proyectos!$B$12:$C$22,2,FALSE)</f>
        <v>#REF!</v>
      </c>
      <c r="F281" s="9" t="e">
        <f>VLOOKUP(AD281,[1]Indi!$B$9:$C$36,2,FALSE)</f>
        <v>#N/A</v>
      </c>
      <c r="G281" s="9" t="str">
        <f>+IFERROR(IF(D281="MISIONAL",VLOOKUP(#REF!,[1]Actividades!$B$12:$C$25,2,FALSE),IF(D281="TASAS",VLOOKUP(#REF!,[1]Actividades!$B$26:$C$34,2,FALSE),IF(D281="MIPG",VLOOKUP(#REF!,[1]Actividades!$B$35:$C$41,2,FALSE),IF(D281="INFRA",VLOOKUP(#REF!,[1]Actividades!$B$42:$C$44,2,FALSE),"")))),"")</f>
        <v/>
      </c>
      <c r="H281" s="3"/>
      <c r="I281" s="7" t="s">
        <v>748</v>
      </c>
      <c r="J281" s="10" t="s">
        <v>663</v>
      </c>
      <c r="K281" s="7" t="s">
        <v>152</v>
      </c>
      <c r="L281" s="7" t="s">
        <v>151</v>
      </c>
      <c r="M281" s="7" t="str">
        <f t="shared" si="17"/>
        <v>PNN TUPARRO</v>
      </c>
      <c r="N281" s="7" t="s">
        <v>8</v>
      </c>
      <c r="O281" s="145" t="s">
        <v>467</v>
      </c>
      <c r="P281" s="183" t="s">
        <v>7</v>
      </c>
      <c r="Q281" s="7" t="s">
        <v>6</v>
      </c>
      <c r="R281" s="146">
        <v>120333333</v>
      </c>
      <c r="S281" s="35"/>
      <c r="T281" s="8"/>
      <c r="U281" s="8"/>
      <c r="V281" s="8"/>
      <c r="W281" s="35">
        <f t="shared" si="18"/>
        <v>120333333</v>
      </c>
      <c r="X281" s="35">
        <f t="shared" si="19"/>
        <v>120333333</v>
      </c>
      <c r="Y281" s="26" t="s">
        <v>465</v>
      </c>
      <c r="Z281" s="10" t="s">
        <v>19</v>
      </c>
      <c r="AA281" s="147">
        <v>202300000000060</v>
      </c>
      <c r="AB281" s="10" t="s">
        <v>24</v>
      </c>
      <c r="AC281" s="10" t="str">
        <f t="shared" si="16"/>
        <v>3202060</v>
      </c>
      <c r="AD281" s="10"/>
      <c r="AE281" s="10" t="s">
        <v>126</v>
      </c>
      <c r="AF281" s="3"/>
      <c r="AG281" s="3"/>
      <c r="AH281" s="3"/>
      <c r="AI281" s="3"/>
      <c r="AJ281" s="3"/>
      <c r="AK281" s="3"/>
      <c r="AL281" s="3"/>
      <c r="AM281" s="3"/>
      <c r="AN281" s="3"/>
      <c r="AO281" s="3"/>
      <c r="AP281" s="3"/>
      <c r="AQ281" s="3"/>
      <c r="AR281" s="3"/>
      <c r="AS281" s="3"/>
    </row>
    <row r="282" spans="1:45" ht="51" hidden="1" customHeight="1" x14ac:dyDescent="0.3">
      <c r="A282" s="9" t="s">
        <v>0</v>
      </c>
      <c r="B282" s="9" t="e">
        <f>VLOOKUP(#REF!,[1]Dpto!$G$2:$I$1125,2,FALSE)</f>
        <v>#REF!</v>
      </c>
      <c r="C282" s="9" t="str">
        <f>VLOOKUP(Y282,[1]Proyectos!$B$2:$D$3,3,FALSE)</f>
        <v>CONSER</v>
      </c>
      <c r="D282" s="9" t="e">
        <f>VLOOKUP(#REF!,[1]Proyectos!$D$6:$E$9,2,FALSE)</f>
        <v>#REF!</v>
      </c>
      <c r="E282" s="9" t="e">
        <f>VLOOKUP(#REF!,[1]Proyectos!$B$12:$C$22,2,FALSE)</f>
        <v>#REF!</v>
      </c>
      <c r="F282" s="9" t="e">
        <f>VLOOKUP(AD282,[1]Indi!$B$9:$C$36,2,FALSE)</f>
        <v>#N/A</v>
      </c>
      <c r="G282" s="9" t="str">
        <f>+IFERROR(IF(D282="MISIONAL",VLOOKUP(#REF!,[1]Actividades!$B$12:$C$25,2,FALSE),IF(D282="TASAS",VLOOKUP(#REF!,[1]Actividades!$B$26:$C$34,2,FALSE),IF(D282="MIPG",VLOOKUP(#REF!,[1]Actividades!$B$35:$C$41,2,FALSE),IF(D282="INFRA",VLOOKUP(#REF!,[1]Actividades!$B$42:$C$44,2,FALSE),"")))),"")</f>
        <v/>
      </c>
      <c r="H282" s="3"/>
      <c r="I282" s="7" t="s">
        <v>749</v>
      </c>
      <c r="J282" s="10" t="s">
        <v>663</v>
      </c>
      <c r="K282" s="7" t="s">
        <v>152</v>
      </c>
      <c r="L282" s="7" t="s">
        <v>156</v>
      </c>
      <c r="M282" s="7" t="str">
        <f t="shared" si="17"/>
        <v>PNN SIERRA DE LA MACARENA</v>
      </c>
      <c r="N282" s="7" t="s">
        <v>103</v>
      </c>
      <c r="O282" s="145" t="s">
        <v>466</v>
      </c>
      <c r="P282" s="183" t="s">
        <v>7</v>
      </c>
      <c r="Q282" s="7" t="s">
        <v>6</v>
      </c>
      <c r="R282" s="146">
        <v>60490000</v>
      </c>
      <c r="S282" s="35"/>
      <c r="T282" s="8"/>
      <c r="U282" s="8"/>
      <c r="V282" s="8"/>
      <c r="W282" s="35">
        <f t="shared" si="18"/>
        <v>60490000</v>
      </c>
      <c r="X282" s="35">
        <f t="shared" si="19"/>
        <v>60490000</v>
      </c>
      <c r="Y282" s="26" t="s">
        <v>465</v>
      </c>
      <c r="Z282" s="10" t="s">
        <v>19</v>
      </c>
      <c r="AA282" s="147">
        <v>202300000000060</v>
      </c>
      <c r="AB282" s="10" t="s">
        <v>30</v>
      </c>
      <c r="AC282" s="10" t="str">
        <f t="shared" si="16"/>
        <v>3202008</v>
      </c>
      <c r="AD282" s="10"/>
      <c r="AE282" s="10" t="s">
        <v>135</v>
      </c>
      <c r="AF282" s="3"/>
      <c r="AG282" s="3"/>
      <c r="AH282" s="3"/>
      <c r="AI282" s="3"/>
      <c r="AJ282" s="3"/>
      <c r="AK282" s="3"/>
      <c r="AL282" s="3"/>
      <c r="AM282" s="3"/>
      <c r="AN282" s="3"/>
      <c r="AO282" s="3"/>
      <c r="AP282" s="3"/>
      <c r="AQ282" s="3"/>
      <c r="AR282" s="3"/>
      <c r="AS282" s="3"/>
    </row>
    <row r="283" spans="1:45" ht="51" hidden="1" customHeight="1" x14ac:dyDescent="0.3">
      <c r="A283" s="9" t="s">
        <v>0</v>
      </c>
      <c r="B283" s="9" t="e">
        <f>VLOOKUP(#REF!,[1]Dpto!$G$2:$I$1125,2,FALSE)</f>
        <v>#REF!</v>
      </c>
      <c r="C283" s="9" t="str">
        <f>VLOOKUP(Y283,[1]Proyectos!$B$2:$D$3,3,FALSE)</f>
        <v>CONSER</v>
      </c>
      <c r="D283" s="9" t="e">
        <f>VLOOKUP(#REF!,[1]Proyectos!$D$6:$E$9,2,FALSE)</f>
        <v>#REF!</v>
      </c>
      <c r="E283" s="9" t="e">
        <f>VLOOKUP(#REF!,[1]Proyectos!$B$12:$C$22,2,FALSE)</f>
        <v>#REF!</v>
      </c>
      <c r="F283" s="9" t="e">
        <f>VLOOKUP(AD283,[1]Indi!$B$9:$C$36,2,FALSE)</f>
        <v>#N/A</v>
      </c>
      <c r="G283" s="9" t="str">
        <f>+IFERROR(IF(D283="MISIONAL",VLOOKUP(#REF!,[1]Actividades!$B$12:$C$25,2,FALSE),IF(D283="TASAS",VLOOKUP(#REF!,[1]Actividades!$B$26:$C$34,2,FALSE),IF(D283="MIPG",VLOOKUP(#REF!,[1]Actividades!$B$35:$C$41,2,FALSE),IF(D283="INFRA",VLOOKUP(#REF!,[1]Actividades!$B$42:$C$44,2,FALSE),"")))),"")</f>
        <v/>
      </c>
      <c r="H283" s="3"/>
      <c r="I283" s="7" t="s">
        <v>750</v>
      </c>
      <c r="J283" s="10" t="s">
        <v>663</v>
      </c>
      <c r="K283" s="7" t="s">
        <v>152</v>
      </c>
      <c r="L283" s="7" t="s">
        <v>156</v>
      </c>
      <c r="M283" s="7" t="str">
        <f t="shared" si="17"/>
        <v>PNN SIERRA DE LA MACARENA</v>
      </c>
      <c r="N283" s="7" t="s">
        <v>13</v>
      </c>
      <c r="O283" s="149" t="s">
        <v>467</v>
      </c>
      <c r="P283" s="183" t="s">
        <v>7</v>
      </c>
      <c r="Q283" s="7" t="s">
        <v>6</v>
      </c>
      <c r="R283" s="146">
        <v>58160000</v>
      </c>
      <c r="S283" s="35"/>
      <c r="T283" s="8"/>
      <c r="U283" s="8"/>
      <c r="V283" s="8"/>
      <c r="W283" s="35">
        <f t="shared" si="18"/>
        <v>58160000</v>
      </c>
      <c r="X283" s="35">
        <f t="shared" si="19"/>
        <v>58160000</v>
      </c>
      <c r="Y283" s="26" t="s">
        <v>465</v>
      </c>
      <c r="Z283" s="10" t="s">
        <v>19</v>
      </c>
      <c r="AA283" s="147">
        <v>202300000000060</v>
      </c>
      <c r="AB283" s="10" t="s">
        <v>30</v>
      </c>
      <c r="AC283" s="10" t="str">
        <f t="shared" si="16"/>
        <v>3202008</v>
      </c>
      <c r="AD283" s="10"/>
      <c r="AE283" s="10" t="s">
        <v>492</v>
      </c>
      <c r="AF283" s="3"/>
      <c r="AG283" s="3"/>
      <c r="AH283" s="3"/>
      <c r="AI283" s="3"/>
      <c r="AJ283" s="3"/>
      <c r="AK283" s="3"/>
      <c r="AL283" s="3"/>
      <c r="AM283" s="3"/>
      <c r="AN283" s="3"/>
      <c r="AO283" s="3"/>
      <c r="AP283" s="3"/>
      <c r="AQ283" s="3"/>
      <c r="AR283" s="3"/>
      <c r="AS283" s="3"/>
    </row>
    <row r="284" spans="1:45" ht="51" hidden="1" customHeight="1" x14ac:dyDescent="0.3">
      <c r="A284" s="9" t="s">
        <v>0</v>
      </c>
      <c r="B284" s="9" t="e">
        <f>VLOOKUP(#REF!,[1]Dpto!$G$2:$I$1125,2,FALSE)</f>
        <v>#REF!</v>
      </c>
      <c r="C284" s="9" t="str">
        <f>VLOOKUP(Y284,[1]Proyectos!$B$2:$D$3,3,FALSE)</f>
        <v>CONSER</v>
      </c>
      <c r="D284" s="9" t="e">
        <f>VLOOKUP(#REF!,[1]Proyectos!$D$6:$E$9,2,FALSE)</f>
        <v>#REF!</v>
      </c>
      <c r="E284" s="9" t="e">
        <f>VLOOKUP(#REF!,[1]Proyectos!$B$12:$C$22,2,FALSE)</f>
        <v>#REF!</v>
      </c>
      <c r="F284" s="9" t="e">
        <f>VLOOKUP(AD284,[1]Indi!$B$9:$C$36,2,FALSE)</f>
        <v>#N/A</v>
      </c>
      <c r="G284" s="9" t="str">
        <f>+IFERROR(IF(D284="MISIONAL",VLOOKUP(#REF!,[1]Actividades!$B$12:$C$25,2,FALSE),IF(D284="TASAS",VLOOKUP(#REF!,[1]Actividades!$B$26:$C$34,2,FALSE),IF(D284="MIPG",VLOOKUP(#REF!,[1]Actividades!$B$35:$C$41,2,FALSE),IF(D284="INFRA",VLOOKUP(#REF!,[1]Actividades!$B$42:$C$44,2,FALSE),"")))),"")</f>
        <v/>
      </c>
      <c r="H284" s="3"/>
      <c r="I284" s="7" t="s">
        <v>751</v>
      </c>
      <c r="J284" s="10" t="s">
        <v>663</v>
      </c>
      <c r="K284" s="7" t="s">
        <v>152</v>
      </c>
      <c r="L284" s="7" t="s">
        <v>156</v>
      </c>
      <c r="M284" s="7" t="str">
        <f t="shared" si="17"/>
        <v>PNN SIERRA DE LA MACARENA</v>
      </c>
      <c r="N284" s="7" t="s">
        <v>103</v>
      </c>
      <c r="O284" s="7" t="s">
        <v>466</v>
      </c>
      <c r="P284" s="183" t="s">
        <v>7</v>
      </c>
      <c r="Q284" s="7" t="s">
        <v>6</v>
      </c>
      <c r="R284" s="146">
        <v>164114000</v>
      </c>
      <c r="S284" s="35"/>
      <c r="T284" s="8"/>
      <c r="U284" s="8"/>
      <c r="V284" s="8"/>
      <c r="W284" s="35">
        <f t="shared" si="18"/>
        <v>164114000</v>
      </c>
      <c r="X284" s="35">
        <f t="shared" si="19"/>
        <v>164114000</v>
      </c>
      <c r="Y284" s="26" t="s">
        <v>465</v>
      </c>
      <c r="Z284" s="10" t="s">
        <v>19</v>
      </c>
      <c r="AA284" s="147">
        <v>202300000000060</v>
      </c>
      <c r="AB284" s="10" t="s">
        <v>36</v>
      </c>
      <c r="AC284" s="10" t="str">
        <f t="shared" si="16"/>
        <v>3202010</v>
      </c>
      <c r="AD284" s="10"/>
      <c r="AE284" s="10" t="s">
        <v>181</v>
      </c>
      <c r="AF284" s="3"/>
      <c r="AG284" s="3"/>
      <c r="AH284" s="3"/>
      <c r="AI284" s="3"/>
      <c r="AJ284" s="3"/>
      <c r="AK284" s="3"/>
      <c r="AL284" s="3"/>
      <c r="AM284" s="3"/>
      <c r="AN284" s="3"/>
      <c r="AO284" s="3"/>
      <c r="AP284" s="3"/>
      <c r="AQ284" s="3"/>
      <c r="AR284" s="3"/>
      <c r="AS284" s="3"/>
    </row>
    <row r="285" spans="1:45" ht="51" hidden="1" customHeight="1" x14ac:dyDescent="0.3">
      <c r="A285" s="9" t="s">
        <v>0</v>
      </c>
      <c r="B285" s="9" t="e">
        <f>VLOOKUP(#REF!,[1]Dpto!$G$2:$I$1125,2,FALSE)</f>
        <v>#REF!</v>
      </c>
      <c r="C285" s="9" t="str">
        <f>VLOOKUP(Y285,[1]Proyectos!$B$2:$D$3,3,FALSE)</f>
        <v>CONSER</v>
      </c>
      <c r="D285" s="9" t="e">
        <f>VLOOKUP(#REF!,[1]Proyectos!$D$6:$E$9,2,FALSE)</f>
        <v>#REF!</v>
      </c>
      <c r="E285" s="9" t="e">
        <f>VLOOKUP(#REF!,[1]Proyectos!$B$12:$C$22,2,FALSE)</f>
        <v>#REF!</v>
      </c>
      <c r="F285" s="9" t="e">
        <f>VLOOKUP(AD285,[1]Indi!$B$9:$C$36,2,FALSE)</f>
        <v>#N/A</v>
      </c>
      <c r="G285" s="9" t="str">
        <f>+IFERROR(IF(D285="MISIONAL",VLOOKUP(#REF!,[1]Actividades!$B$12:$C$25,2,FALSE),IF(D285="TASAS",VLOOKUP(#REF!,[1]Actividades!$B$26:$C$34,2,FALSE),IF(D285="MIPG",VLOOKUP(#REF!,[1]Actividades!$B$35:$C$41,2,FALSE),IF(D285="INFRA",VLOOKUP(#REF!,[1]Actividades!$B$42:$C$44,2,FALSE),"")))),"")</f>
        <v/>
      </c>
      <c r="H285" s="3"/>
      <c r="I285" s="7" t="s">
        <v>752</v>
      </c>
      <c r="J285" s="10" t="s">
        <v>663</v>
      </c>
      <c r="K285" s="7" t="s">
        <v>152</v>
      </c>
      <c r="L285" s="7" t="s">
        <v>156</v>
      </c>
      <c r="M285" s="7" t="str">
        <f t="shared" si="17"/>
        <v>PNN SIERRA DE LA MACARENA</v>
      </c>
      <c r="N285" s="7" t="s">
        <v>13</v>
      </c>
      <c r="O285" s="7" t="s">
        <v>467</v>
      </c>
      <c r="P285" s="183" t="s">
        <v>7</v>
      </c>
      <c r="Q285" s="7" t="s">
        <v>6</v>
      </c>
      <c r="R285" s="146">
        <v>84457268</v>
      </c>
      <c r="S285" s="35"/>
      <c r="T285" s="8"/>
      <c r="U285" s="8"/>
      <c r="V285" s="8"/>
      <c r="W285" s="35">
        <f t="shared" si="18"/>
        <v>84457268</v>
      </c>
      <c r="X285" s="35">
        <f t="shared" si="19"/>
        <v>84457268</v>
      </c>
      <c r="Y285" s="26" t="s">
        <v>465</v>
      </c>
      <c r="Z285" s="10" t="s">
        <v>19</v>
      </c>
      <c r="AA285" s="147">
        <v>202300000000060</v>
      </c>
      <c r="AB285" s="10" t="s">
        <v>36</v>
      </c>
      <c r="AC285" s="10" t="str">
        <f t="shared" si="16"/>
        <v>3202010</v>
      </c>
      <c r="AD285" s="10"/>
      <c r="AE285" s="10" t="s">
        <v>181</v>
      </c>
      <c r="AF285" s="3"/>
      <c r="AG285" s="3"/>
      <c r="AH285" s="3"/>
      <c r="AI285" s="3"/>
      <c r="AJ285" s="3"/>
      <c r="AK285" s="3"/>
      <c r="AL285" s="3"/>
      <c r="AM285" s="3"/>
      <c r="AN285" s="3"/>
      <c r="AO285" s="3"/>
      <c r="AP285" s="3"/>
      <c r="AQ285" s="3"/>
      <c r="AR285" s="3"/>
      <c r="AS285" s="3"/>
    </row>
    <row r="286" spans="1:45" ht="51" hidden="1" customHeight="1" x14ac:dyDescent="0.3">
      <c r="A286" s="9" t="s">
        <v>0</v>
      </c>
      <c r="B286" s="9" t="e">
        <f>VLOOKUP(#REF!,[1]Dpto!$G$2:$I$1125,2,FALSE)</f>
        <v>#REF!</v>
      </c>
      <c r="C286" s="9" t="str">
        <f>VLOOKUP(Y286,[1]Proyectos!$B$2:$D$3,3,FALSE)</f>
        <v>CONSER</v>
      </c>
      <c r="D286" s="9" t="e">
        <f>VLOOKUP(#REF!,[1]Proyectos!$D$6:$E$9,2,FALSE)</f>
        <v>#REF!</v>
      </c>
      <c r="E286" s="9" t="e">
        <f>VLOOKUP(#REF!,[1]Proyectos!$B$12:$C$22,2,FALSE)</f>
        <v>#REF!</v>
      </c>
      <c r="F286" s="9" t="e">
        <f>VLOOKUP(AD286,[1]Indi!$B$9:$C$36,2,FALSE)</f>
        <v>#N/A</v>
      </c>
      <c r="G286" s="9" t="str">
        <f>+IFERROR(IF(D286="MISIONAL",VLOOKUP(#REF!,[1]Actividades!$B$12:$C$25,2,FALSE),IF(D286="TASAS",VLOOKUP(#REF!,[1]Actividades!$B$26:$C$34,2,FALSE),IF(D286="MIPG",VLOOKUP(#REF!,[1]Actividades!$B$35:$C$41,2,FALSE),IF(D286="INFRA",VLOOKUP(#REF!,[1]Actividades!$B$42:$C$44,2,FALSE),"")))),"")</f>
        <v/>
      </c>
      <c r="H286" s="3"/>
      <c r="I286" s="7" t="s">
        <v>753</v>
      </c>
      <c r="J286" s="10" t="s">
        <v>663</v>
      </c>
      <c r="K286" s="7" t="s">
        <v>152</v>
      </c>
      <c r="L286" s="7" t="s">
        <v>156</v>
      </c>
      <c r="M286" s="7" t="str">
        <f t="shared" si="17"/>
        <v>PNN SIERRA DE LA MACARENA</v>
      </c>
      <c r="N286" s="7" t="s">
        <v>103</v>
      </c>
      <c r="O286" s="149" t="s">
        <v>466</v>
      </c>
      <c r="P286" s="183" t="s">
        <v>7</v>
      </c>
      <c r="Q286" s="7" t="s">
        <v>6</v>
      </c>
      <c r="R286" s="146">
        <v>57860000</v>
      </c>
      <c r="S286" s="35"/>
      <c r="T286" s="8"/>
      <c r="U286" s="8"/>
      <c r="V286" s="8"/>
      <c r="W286" s="35">
        <f t="shared" si="18"/>
        <v>57860000</v>
      </c>
      <c r="X286" s="35">
        <f t="shared" si="19"/>
        <v>57860000</v>
      </c>
      <c r="Y286" s="26" t="s">
        <v>465</v>
      </c>
      <c r="Z286" s="10" t="s">
        <v>19</v>
      </c>
      <c r="AA286" s="147">
        <v>202300000000060</v>
      </c>
      <c r="AB286" s="10" t="s">
        <v>493</v>
      </c>
      <c r="AC286" s="10" t="str">
        <f t="shared" si="16"/>
        <v>3202032</v>
      </c>
      <c r="AD286" s="10"/>
      <c r="AE286" s="10" t="s">
        <v>128</v>
      </c>
      <c r="AF286" s="3"/>
      <c r="AG286" s="3"/>
      <c r="AH286" s="3"/>
      <c r="AI286" s="3"/>
      <c r="AJ286" s="3"/>
      <c r="AK286" s="3"/>
      <c r="AL286" s="3"/>
      <c r="AM286" s="3"/>
      <c r="AN286" s="3"/>
      <c r="AO286" s="3"/>
      <c r="AP286" s="3"/>
      <c r="AQ286" s="3"/>
      <c r="AR286" s="3"/>
      <c r="AS286" s="3"/>
    </row>
    <row r="287" spans="1:45" ht="51" hidden="1" customHeight="1" x14ac:dyDescent="0.3">
      <c r="A287" s="9"/>
      <c r="B287" s="9"/>
      <c r="C287" s="9"/>
      <c r="D287" s="9"/>
      <c r="E287" s="9"/>
      <c r="F287" s="9"/>
      <c r="G287" s="9"/>
      <c r="H287" s="3"/>
      <c r="I287" s="7" t="s">
        <v>754</v>
      </c>
      <c r="J287" s="10" t="s">
        <v>663</v>
      </c>
      <c r="K287" s="7" t="s">
        <v>152</v>
      </c>
      <c r="L287" s="7" t="s">
        <v>156</v>
      </c>
      <c r="M287" s="7" t="str">
        <f t="shared" si="17"/>
        <v>PNN SIERRA DE LA MACARENA</v>
      </c>
      <c r="N287" s="7" t="s">
        <v>13</v>
      </c>
      <c r="O287" s="7" t="s">
        <v>467</v>
      </c>
      <c r="P287" s="183" t="s">
        <v>7</v>
      </c>
      <c r="Q287" s="7" t="s">
        <v>6</v>
      </c>
      <c r="R287" s="146">
        <v>30120770</v>
      </c>
      <c r="S287" s="35"/>
      <c r="T287" s="8"/>
      <c r="U287" s="8"/>
      <c r="V287" s="8"/>
      <c r="W287" s="35">
        <f t="shared" si="18"/>
        <v>30120770</v>
      </c>
      <c r="X287" s="35">
        <f t="shared" si="19"/>
        <v>30120770</v>
      </c>
      <c r="Y287" s="26" t="s">
        <v>465</v>
      </c>
      <c r="Z287" s="10" t="s">
        <v>19</v>
      </c>
      <c r="AA287" s="147">
        <v>202300000000060</v>
      </c>
      <c r="AB287" s="10" t="s">
        <v>493</v>
      </c>
      <c r="AC287" s="10" t="str">
        <f t="shared" si="16"/>
        <v>3202032</v>
      </c>
      <c r="AD287" s="10"/>
      <c r="AE287" s="10" t="s">
        <v>128</v>
      </c>
      <c r="AF287" s="3"/>
      <c r="AG287" s="3"/>
      <c r="AH287" s="3"/>
      <c r="AI287" s="3"/>
      <c r="AJ287" s="3"/>
      <c r="AK287" s="3"/>
      <c r="AL287" s="3"/>
      <c r="AM287" s="3"/>
      <c r="AN287" s="3"/>
      <c r="AO287" s="3"/>
      <c r="AP287" s="3"/>
      <c r="AQ287" s="3"/>
      <c r="AR287" s="3"/>
      <c r="AS287" s="3"/>
    </row>
    <row r="288" spans="1:45" ht="51" hidden="1" customHeight="1" x14ac:dyDescent="0.3">
      <c r="A288" s="9" t="s">
        <v>0</v>
      </c>
      <c r="B288" s="9" t="e">
        <f>VLOOKUP(#REF!,[1]Dpto!$G$2:$I$1125,2,FALSE)</f>
        <v>#REF!</v>
      </c>
      <c r="C288" s="9" t="str">
        <f>VLOOKUP(Y288,[1]Proyectos!$B$2:$D$3,3,FALSE)</f>
        <v>CONSER</v>
      </c>
      <c r="D288" s="9" t="e">
        <f>VLOOKUP(#REF!,[1]Proyectos!$D$6:$E$9,2,FALSE)</f>
        <v>#REF!</v>
      </c>
      <c r="E288" s="9" t="e">
        <f>VLOOKUP(#REF!,[1]Proyectos!$B$12:$C$22,2,FALSE)</f>
        <v>#REF!</v>
      </c>
      <c r="F288" s="9" t="e">
        <f>VLOOKUP(AD288,[1]Indi!$B$9:$C$36,2,FALSE)</f>
        <v>#N/A</v>
      </c>
      <c r="G288" s="9" t="str">
        <f>+IFERROR(IF(D288="MISIONAL",VLOOKUP(#REF!,[1]Actividades!$B$12:$C$25,2,FALSE),IF(D288="TASAS",VLOOKUP(#REF!,[1]Actividades!$B$26:$C$34,2,FALSE),IF(D288="MIPG",VLOOKUP(#REF!,[1]Actividades!$B$35:$C$41,2,FALSE),IF(D288="INFRA",VLOOKUP(#REF!,[1]Actividades!$B$42:$C$44,2,FALSE),"")))),"")</f>
        <v/>
      </c>
      <c r="H288" s="3"/>
      <c r="I288" s="7" t="s">
        <v>755</v>
      </c>
      <c r="J288" s="10" t="s">
        <v>663</v>
      </c>
      <c r="K288" s="7" t="s">
        <v>152</v>
      </c>
      <c r="L288" s="7" t="s">
        <v>156</v>
      </c>
      <c r="M288" s="7" t="str">
        <f t="shared" si="17"/>
        <v>PNN SIERRA DE LA MACARENA</v>
      </c>
      <c r="N288" s="7" t="s">
        <v>8</v>
      </c>
      <c r="O288" s="145" t="s">
        <v>467</v>
      </c>
      <c r="P288" s="183" t="s">
        <v>7</v>
      </c>
      <c r="Q288" s="7" t="s">
        <v>6</v>
      </c>
      <c r="R288" s="146">
        <v>155336500</v>
      </c>
      <c r="S288" s="35"/>
      <c r="T288" s="8"/>
      <c r="U288" s="8"/>
      <c r="V288" s="8"/>
      <c r="W288" s="35">
        <f t="shared" si="18"/>
        <v>155336500</v>
      </c>
      <c r="X288" s="35">
        <f t="shared" si="19"/>
        <v>155336500</v>
      </c>
      <c r="Y288" s="26" t="s">
        <v>465</v>
      </c>
      <c r="Z288" s="10" t="s">
        <v>19</v>
      </c>
      <c r="AA288" s="147">
        <v>202300000000060</v>
      </c>
      <c r="AB288" s="10" t="s">
        <v>493</v>
      </c>
      <c r="AC288" s="10" t="str">
        <f t="shared" si="16"/>
        <v>3202032</v>
      </c>
      <c r="AD288" s="10"/>
      <c r="AE288" s="10" t="s">
        <v>128</v>
      </c>
      <c r="AF288" s="3"/>
      <c r="AG288" s="3"/>
      <c r="AH288" s="3"/>
      <c r="AI288" s="3"/>
      <c r="AJ288" s="3"/>
      <c r="AK288" s="3"/>
      <c r="AL288" s="3"/>
      <c r="AM288" s="3"/>
      <c r="AN288" s="3"/>
      <c r="AO288" s="3"/>
      <c r="AP288" s="3"/>
      <c r="AQ288" s="3"/>
      <c r="AR288" s="3"/>
      <c r="AS288" s="3"/>
    </row>
    <row r="289" spans="1:45" ht="51" hidden="1" customHeight="1" x14ac:dyDescent="0.3">
      <c r="A289" s="9" t="s">
        <v>0</v>
      </c>
      <c r="B289" s="9" t="e">
        <f>VLOOKUP(#REF!,[1]Dpto!$G$2:$I$1125,2,FALSE)</f>
        <v>#REF!</v>
      </c>
      <c r="C289" s="9" t="str">
        <f>VLOOKUP(Y289,[1]Proyectos!$B$2:$D$3,3,FALSE)</f>
        <v>CONSER</v>
      </c>
      <c r="D289" s="9" t="e">
        <f>VLOOKUP(#REF!,[1]Proyectos!$D$6:$E$9,2,FALSE)</f>
        <v>#REF!</v>
      </c>
      <c r="E289" s="9" t="e">
        <f>VLOOKUP(#REF!,[1]Proyectos!$B$12:$C$22,2,FALSE)</f>
        <v>#REF!</v>
      </c>
      <c r="F289" s="9" t="e">
        <f>VLOOKUP(AD289,[1]Indi!$B$9:$C$36,2,FALSE)</f>
        <v>#N/A</v>
      </c>
      <c r="G289" s="9" t="str">
        <f>+IFERROR(IF(D289="MISIONAL",VLOOKUP(#REF!,[1]Actividades!$B$12:$C$25,2,FALSE),IF(D289="TASAS",VLOOKUP(#REF!,[1]Actividades!$B$26:$C$34,2,FALSE),IF(D289="MIPG",VLOOKUP(#REF!,[1]Actividades!$B$35:$C$41,2,FALSE),IF(D289="INFRA",VLOOKUP(#REF!,[1]Actividades!$B$42:$C$44,2,FALSE),"")))),"")</f>
        <v/>
      </c>
      <c r="H289" s="3"/>
      <c r="I289" s="7" t="s">
        <v>756</v>
      </c>
      <c r="J289" s="10" t="s">
        <v>663</v>
      </c>
      <c r="K289" s="7" t="s">
        <v>152</v>
      </c>
      <c r="L289" s="7" t="s">
        <v>156</v>
      </c>
      <c r="M289" s="7" t="str">
        <f t="shared" si="17"/>
        <v>PNN SIERRA DE LA MACARENA</v>
      </c>
      <c r="N289" s="7" t="s">
        <v>13</v>
      </c>
      <c r="O289" s="145" t="s">
        <v>467</v>
      </c>
      <c r="P289" s="183" t="s">
        <v>7</v>
      </c>
      <c r="Q289" s="7" t="s">
        <v>6</v>
      </c>
      <c r="R289" s="146">
        <v>15000000</v>
      </c>
      <c r="S289" s="35"/>
      <c r="T289" s="8"/>
      <c r="U289" s="8"/>
      <c r="V289" s="8"/>
      <c r="W289" s="35">
        <f t="shared" si="18"/>
        <v>15000000</v>
      </c>
      <c r="X289" s="35">
        <f t="shared" si="19"/>
        <v>15000000</v>
      </c>
      <c r="Y289" s="26" t="s">
        <v>465</v>
      </c>
      <c r="Z289" s="10" t="s">
        <v>19</v>
      </c>
      <c r="AA289" s="147">
        <v>202300000000060</v>
      </c>
      <c r="AB289" s="10" t="s">
        <v>60</v>
      </c>
      <c r="AC289" s="10" t="str">
        <f t="shared" si="16"/>
        <v>3202038</v>
      </c>
      <c r="AD289" s="10"/>
      <c r="AE289" s="10" t="s">
        <v>134</v>
      </c>
      <c r="AF289" s="3"/>
      <c r="AG289" s="3"/>
      <c r="AH289" s="3"/>
      <c r="AI289" s="3"/>
      <c r="AJ289" s="3"/>
      <c r="AK289" s="3"/>
      <c r="AL289" s="3"/>
      <c r="AM289" s="3"/>
      <c r="AN289" s="3"/>
      <c r="AO289" s="3"/>
      <c r="AP289" s="3"/>
      <c r="AQ289" s="3"/>
      <c r="AR289" s="3"/>
      <c r="AS289" s="3"/>
    </row>
    <row r="290" spans="1:45" ht="51" hidden="1" customHeight="1" x14ac:dyDescent="0.3">
      <c r="A290" s="9" t="s">
        <v>0</v>
      </c>
      <c r="B290" s="9" t="e">
        <f>VLOOKUP(#REF!,[1]Dpto!$G$2:$I$1125,2,FALSE)</f>
        <v>#REF!</v>
      </c>
      <c r="C290" s="9" t="str">
        <f>VLOOKUP(Y290,[1]Proyectos!$B$2:$D$3,3,FALSE)</f>
        <v>CONSER</v>
      </c>
      <c r="D290" s="9" t="e">
        <f>VLOOKUP(#REF!,[1]Proyectos!$D$6:$E$9,2,FALSE)</f>
        <v>#REF!</v>
      </c>
      <c r="E290" s="9" t="e">
        <f>VLOOKUP(#REF!,[1]Proyectos!$B$12:$C$22,2,FALSE)</f>
        <v>#REF!</v>
      </c>
      <c r="F290" s="9" t="e">
        <f>VLOOKUP(AD290,[1]Indi!$B$9:$C$36,2,FALSE)</f>
        <v>#N/A</v>
      </c>
      <c r="G290" s="9" t="str">
        <f>+IFERROR(IF(D290="MISIONAL",VLOOKUP(#REF!,[1]Actividades!$B$12:$C$25,2,FALSE),IF(D290="TASAS",VLOOKUP(#REF!,[1]Actividades!$B$26:$C$34,2,FALSE),IF(D290="MIPG",VLOOKUP(#REF!,[1]Actividades!$B$35:$C$41,2,FALSE),IF(D290="INFRA",VLOOKUP(#REF!,[1]Actividades!$B$42:$C$44,2,FALSE),"")))),"")</f>
        <v/>
      </c>
      <c r="H290" s="3"/>
      <c r="I290" s="7" t="s">
        <v>757</v>
      </c>
      <c r="J290" s="10" t="s">
        <v>663</v>
      </c>
      <c r="K290" s="7" t="s">
        <v>152</v>
      </c>
      <c r="L290" s="7" t="s">
        <v>156</v>
      </c>
      <c r="M290" s="7" t="str">
        <f t="shared" si="17"/>
        <v>PNN SIERRA DE LA MACARENA</v>
      </c>
      <c r="N290" s="7" t="s">
        <v>103</v>
      </c>
      <c r="O290" s="10" t="s">
        <v>466</v>
      </c>
      <c r="P290" s="183" t="s">
        <v>7</v>
      </c>
      <c r="Q290" s="7" t="s">
        <v>6</v>
      </c>
      <c r="R290" s="146">
        <v>56471595</v>
      </c>
      <c r="S290" s="35"/>
      <c r="T290" s="8"/>
      <c r="U290" s="8"/>
      <c r="V290" s="8"/>
      <c r="W290" s="35">
        <f t="shared" si="18"/>
        <v>56471595</v>
      </c>
      <c r="X290" s="35">
        <f t="shared" si="19"/>
        <v>56471595</v>
      </c>
      <c r="Y290" s="26" t="s">
        <v>465</v>
      </c>
      <c r="Z290" s="10" t="s">
        <v>19</v>
      </c>
      <c r="AA290" s="147">
        <v>202300000000060</v>
      </c>
      <c r="AB290" s="10" t="s">
        <v>17</v>
      </c>
      <c r="AC290" s="10" t="str">
        <f t="shared" si="16"/>
        <v>3202052</v>
      </c>
      <c r="AD290" s="10"/>
      <c r="AE290" s="10" t="s">
        <v>495</v>
      </c>
      <c r="AF290" s="3"/>
      <c r="AG290" s="3"/>
      <c r="AH290" s="3"/>
      <c r="AI290" s="3"/>
      <c r="AJ290" s="3"/>
      <c r="AK290" s="3"/>
      <c r="AL290" s="3"/>
      <c r="AM290" s="3"/>
      <c r="AN290" s="3"/>
      <c r="AO290" s="3"/>
      <c r="AP290" s="3"/>
      <c r="AQ290" s="3"/>
      <c r="AR290" s="3"/>
      <c r="AS290" s="3"/>
    </row>
    <row r="291" spans="1:45" ht="51" hidden="1" customHeight="1" x14ac:dyDescent="0.3">
      <c r="A291" s="9" t="s">
        <v>0</v>
      </c>
      <c r="B291" s="9" t="e">
        <f>VLOOKUP(#REF!,[1]Dpto!$G$2:$I$1125,2,FALSE)</f>
        <v>#REF!</v>
      </c>
      <c r="C291" s="9" t="str">
        <f>VLOOKUP(Y291,[1]Proyectos!$B$2:$D$3,3,FALSE)</f>
        <v>CONSER</v>
      </c>
      <c r="D291" s="9" t="e">
        <f>VLOOKUP(#REF!,[1]Proyectos!$D$6:$E$9,2,FALSE)</f>
        <v>#REF!</v>
      </c>
      <c r="E291" s="9" t="e">
        <f>VLOOKUP(#REF!,[1]Proyectos!$B$12:$C$22,2,FALSE)</f>
        <v>#REF!</v>
      </c>
      <c r="F291" s="9" t="e">
        <f>VLOOKUP(AD291,[1]Indi!$B$9:$C$36,2,FALSE)</f>
        <v>#N/A</v>
      </c>
      <c r="G291" s="9" t="str">
        <f>+IFERROR(IF(D291="MISIONAL",VLOOKUP(#REF!,[1]Actividades!$B$12:$C$25,2,FALSE),IF(D291="TASAS",VLOOKUP(#REF!,[1]Actividades!$B$26:$C$34,2,FALSE),IF(D291="MIPG",VLOOKUP(#REF!,[1]Actividades!$B$35:$C$41,2,FALSE),IF(D291="INFRA",VLOOKUP(#REF!,[1]Actividades!$B$42:$C$44,2,FALSE),"")))),"")</f>
        <v/>
      </c>
      <c r="H291" s="3"/>
      <c r="I291" s="7" t="s">
        <v>758</v>
      </c>
      <c r="J291" s="10" t="s">
        <v>663</v>
      </c>
      <c r="K291" s="7" t="s">
        <v>152</v>
      </c>
      <c r="L291" s="7" t="s">
        <v>156</v>
      </c>
      <c r="M291" s="7" t="str">
        <f t="shared" si="17"/>
        <v>PNN SIERRA DE LA MACARENA</v>
      </c>
      <c r="N291" s="7" t="s">
        <v>13</v>
      </c>
      <c r="O291" s="145" t="s">
        <v>467</v>
      </c>
      <c r="P291" s="183" t="s">
        <v>7</v>
      </c>
      <c r="Q291" s="7" t="s">
        <v>6</v>
      </c>
      <c r="R291" s="146">
        <v>20200000</v>
      </c>
      <c r="S291" s="35"/>
      <c r="T291" s="8"/>
      <c r="U291" s="8"/>
      <c r="V291" s="8"/>
      <c r="W291" s="35">
        <f t="shared" si="18"/>
        <v>20200000</v>
      </c>
      <c r="X291" s="35">
        <f t="shared" si="19"/>
        <v>20200000</v>
      </c>
      <c r="Y291" s="26" t="s">
        <v>465</v>
      </c>
      <c r="Z291" s="10" t="s">
        <v>19</v>
      </c>
      <c r="AA291" s="147">
        <v>202300000000060</v>
      </c>
      <c r="AB291" s="10" t="s">
        <v>17</v>
      </c>
      <c r="AC291" s="10" t="str">
        <f t="shared" si="16"/>
        <v>3202052</v>
      </c>
      <c r="AD291" s="10"/>
      <c r="AE291" s="10" t="s">
        <v>495</v>
      </c>
      <c r="AF291" s="3"/>
      <c r="AG291" s="3"/>
      <c r="AH291" s="3"/>
      <c r="AI291" s="3"/>
      <c r="AJ291" s="3"/>
      <c r="AK291" s="3"/>
      <c r="AL291" s="3"/>
      <c r="AM291" s="3"/>
      <c r="AN291" s="3"/>
      <c r="AO291" s="3"/>
      <c r="AP291" s="3"/>
      <c r="AQ291" s="3"/>
      <c r="AR291" s="3"/>
      <c r="AS291" s="3"/>
    </row>
    <row r="292" spans="1:45" ht="51" hidden="1" customHeight="1" x14ac:dyDescent="0.3">
      <c r="A292" s="9" t="s">
        <v>0</v>
      </c>
      <c r="B292" s="9" t="e">
        <f>VLOOKUP(#REF!,[1]Dpto!$G$2:$I$1125,2,FALSE)</f>
        <v>#REF!</v>
      </c>
      <c r="C292" s="9" t="str">
        <f>VLOOKUP(Y292,[1]Proyectos!$B$2:$D$3,3,FALSE)</f>
        <v>CONSER</v>
      </c>
      <c r="D292" s="9" t="e">
        <f>VLOOKUP(#REF!,[1]Proyectos!$D$6:$E$9,2,FALSE)</f>
        <v>#REF!</v>
      </c>
      <c r="E292" s="9" t="e">
        <f>VLOOKUP(#REF!,[1]Proyectos!$B$12:$C$22,2,FALSE)</f>
        <v>#REF!</v>
      </c>
      <c r="F292" s="9" t="e">
        <f>VLOOKUP(AD292,[1]Indi!$B$9:$C$36,2,FALSE)</f>
        <v>#N/A</v>
      </c>
      <c r="G292" s="9" t="str">
        <f>+IFERROR(IF(D292="MISIONAL",VLOOKUP(#REF!,[1]Actividades!$B$12:$C$25,2,FALSE),IF(D292="TASAS",VLOOKUP(#REF!,[1]Actividades!$B$26:$C$34,2,FALSE),IF(D292="MIPG",VLOOKUP(#REF!,[1]Actividades!$B$35:$C$41,2,FALSE),IF(D292="INFRA",VLOOKUP(#REF!,[1]Actividades!$B$42:$C$44,2,FALSE),"")))),"")</f>
        <v/>
      </c>
      <c r="H292" s="3"/>
      <c r="I292" s="7" t="s">
        <v>759</v>
      </c>
      <c r="J292" s="10" t="s">
        <v>663</v>
      </c>
      <c r="K292" s="7" t="s">
        <v>152</v>
      </c>
      <c r="L292" s="7" t="s">
        <v>156</v>
      </c>
      <c r="M292" s="7" t="str">
        <f t="shared" si="17"/>
        <v>PNN SIERRA DE LA MACARENA</v>
      </c>
      <c r="N292" s="7" t="s">
        <v>103</v>
      </c>
      <c r="O292" s="10" t="s">
        <v>466</v>
      </c>
      <c r="P292" s="183" t="s">
        <v>7</v>
      </c>
      <c r="Q292" s="7" t="s">
        <v>6</v>
      </c>
      <c r="R292" s="146">
        <v>105811000</v>
      </c>
      <c r="S292" s="35"/>
      <c r="T292" s="8"/>
      <c r="U292" s="8"/>
      <c r="V292" s="8"/>
      <c r="W292" s="35">
        <f t="shared" si="18"/>
        <v>105811000</v>
      </c>
      <c r="X292" s="35">
        <f t="shared" si="19"/>
        <v>105811000</v>
      </c>
      <c r="Y292" s="26" t="s">
        <v>465</v>
      </c>
      <c r="Z292" s="10" t="s">
        <v>19</v>
      </c>
      <c r="AA292" s="147">
        <v>202300000000060</v>
      </c>
      <c r="AB292" s="10" t="s">
        <v>462</v>
      </c>
      <c r="AC292" s="10" t="str">
        <f t="shared" si="16"/>
        <v>3202053</v>
      </c>
      <c r="AD292" s="10"/>
      <c r="AE292" s="10" t="s">
        <v>136</v>
      </c>
      <c r="AF292" s="3"/>
      <c r="AG292" s="3"/>
      <c r="AH292" s="3"/>
      <c r="AI292" s="3"/>
      <c r="AJ292" s="3"/>
      <c r="AK292" s="3"/>
      <c r="AL292" s="3"/>
      <c r="AM292" s="3"/>
      <c r="AN292" s="3"/>
      <c r="AO292" s="3"/>
      <c r="AP292" s="3"/>
      <c r="AQ292" s="3"/>
      <c r="AR292" s="3"/>
      <c r="AS292" s="3"/>
    </row>
    <row r="293" spans="1:45" ht="51" hidden="1" customHeight="1" x14ac:dyDescent="0.3">
      <c r="A293" s="9" t="s">
        <v>0</v>
      </c>
      <c r="B293" s="9" t="e">
        <f>VLOOKUP(#REF!,[1]Dpto!$G$2:$I$1125,2,FALSE)</f>
        <v>#REF!</v>
      </c>
      <c r="C293" s="9" t="str">
        <f>VLOOKUP(Y293,[1]Proyectos!$B$2:$D$3,3,FALSE)</f>
        <v>CONSER</v>
      </c>
      <c r="D293" s="9" t="e">
        <f>VLOOKUP(#REF!,[1]Proyectos!$D$6:$E$9,2,FALSE)</f>
        <v>#REF!</v>
      </c>
      <c r="E293" s="9" t="e">
        <f>VLOOKUP(#REF!,[1]Proyectos!$B$12:$C$22,2,FALSE)</f>
        <v>#REF!</v>
      </c>
      <c r="F293" s="9" t="e">
        <f>VLOOKUP(AD293,[1]Indi!$B$9:$C$36,2,FALSE)</f>
        <v>#N/A</v>
      </c>
      <c r="G293" s="9" t="str">
        <f>+IFERROR(IF(D293="MISIONAL",VLOOKUP(#REF!,[1]Actividades!$B$12:$C$25,2,FALSE),IF(D293="TASAS",VLOOKUP(#REF!,[1]Actividades!$B$26:$C$34,2,FALSE),IF(D293="MIPG",VLOOKUP(#REF!,[1]Actividades!$B$35:$C$41,2,FALSE),IF(D293="INFRA",VLOOKUP(#REF!,[1]Actividades!$B$42:$C$44,2,FALSE),"")))),"")</f>
        <v/>
      </c>
      <c r="H293" s="3"/>
      <c r="I293" s="7" t="s">
        <v>760</v>
      </c>
      <c r="J293" s="10" t="s">
        <v>663</v>
      </c>
      <c r="K293" s="7" t="s">
        <v>152</v>
      </c>
      <c r="L293" s="7" t="s">
        <v>156</v>
      </c>
      <c r="M293" s="7" t="str">
        <f t="shared" si="17"/>
        <v>PNN SIERRA DE LA MACARENA</v>
      </c>
      <c r="N293" s="7" t="s">
        <v>13</v>
      </c>
      <c r="O293" s="145" t="s">
        <v>467</v>
      </c>
      <c r="P293" s="183" t="s">
        <v>7</v>
      </c>
      <c r="Q293" s="7" t="s">
        <v>6</v>
      </c>
      <c r="R293" s="146">
        <v>75260000</v>
      </c>
      <c r="S293" s="35"/>
      <c r="T293" s="8"/>
      <c r="U293" s="8"/>
      <c r="V293" s="8"/>
      <c r="W293" s="35">
        <f t="shared" si="18"/>
        <v>75260000</v>
      </c>
      <c r="X293" s="35">
        <f t="shared" si="19"/>
        <v>75260000</v>
      </c>
      <c r="Y293" s="26" t="s">
        <v>465</v>
      </c>
      <c r="Z293" s="10" t="s">
        <v>19</v>
      </c>
      <c r="AA293" s="147">
        <v>202300000000060</v>
      </c>
      <c r="AB293" s="10" t="s">
        <v>462</v>
      </c>
      <c r="AC293" s="10" t="str">
        <f t="shared" si="16"/>
        <v>3202053</v>
      </c>
      <c r="AD293" s="10"/>
      <c r="AE293" s="10" t="s">
        <v>136</v>
      </c>
      <c r="AF293" s="3"/>
      <c r="AG293" s="3"/>
      <c r="AH293" s="3"/>
      <c r="AI293" s="3"/>
      <c r="AJ293" s="3"/>
      <c r="AK293" s="3"/>
      <c r="AL293" s="3"/>
      <c r="AM293" s="3"/>
      <c r="AN293" s="3"/>
      <c r="AO293" s="3"/>
      <c r="AP293" s="3"/>
      <c r="AQ293" s="3"/>
      <c r="AR293" s="3"/>
      <c r="AS293" s="3"/>
    </row>
    <row r="294" spans="1:45" ht="51" hidden="1" customHeight="1" x14ac:dyDescent="0.3">
      <c r="A294" s="9" t="s">
        <v>0</v>
      </c>
      <c r="B294" s="9" t="e">
        <f>VLOOKUP(#REF!,[1]Dpto!$G$2:$I$1125,2,FALSE)</f>
        <v>#REF!</v>
      </c>
      <c r="C294" s="9" t="str">
        <f>VLOOKUP(Y294,[1]Proyectos!$B$2:$D$3,3,FALSE)</f>
        <v>CONSER</v>
      </c>
      <c r="D294" s="9" t="e">
        <f>VLOOKUP(#REF!,[1]Proyectos!$D$6:$E$9,2,FALSE)</f>
        <v>#REF!</v>
      </c>
      <c r="E294" s="9" t="e">
        <f>VLOOKUP(#REF!,[1]Proyectos!$B$12:$C$22,2,FALSE)</f>
        <v>#REF!</v>
      </c>
      <c r="F294" s="9" t="e">
        <f>VLOOKUP(AD294,[1]Indi!$B$9:$C$36,2,FALSE)</f>
        <v>#N/A</v>
      </c>
      <c r="G294" s="9" t="str">
        <f>+IFERROR(IF(D294="MISIONAL",VLOOKUP(#REF!,[1]Actividades!$B$12:$C$25,2,FALSE),IF(D294="TASAS",VLOOKUP(#REF!,[1]Actividades!$B$26:$C$34,2,FALSE),IF(D294="MIPG",VLOOKUP(#REF!,[1]Actividades!$B$35:$C$41,2,FALSE),IF(D294="INFRA",VLOOKUP(#REF!,[1]Actividades!$B$42:$C$44,2,FALSE),"")))),"")</f>
        <v/>
      </c>
      <c r="H294" s="3"/>
      <c r="I294" s="7" t="s">
        <v>761</v>
      </c>
      <c r="J294" s="10" t="s">
        <v>663</v>
      </c>
      <c r="K294" s="7" t="s">
        <v>152</v>
      </c>
      <c r="L294" s="7" t="s">
        <v>156</v>
      </c>
      <c r="M294" s="7" t="str">
        <f t="shared" si="17"/>
        <v>PNN SIERRA DE LA MACARENA</v>
      </c>
      <c r="N294" s="7" t="s">
        <v>13</v>
      </c>
      <c r="O294" s="149" t="s">
        <v>467</v>
      </c>
      <c r="P294" s="183" t="s">
        <v>7</v>
      </c>
      <c r="Q294" s="7" t="s">
        <v>154</v>
      </c>
      <c r="R294" s="146">
        <v>198000000</v>
      </c>
      <c r="S294" s="35"/>
      <c r="T294" s="8"/>
      <c r="U294" s="8"/>
      <c r="V294" s="8"/>
      <c r="W294" s="35">
        <f t="shared" si="18"/>
        <v>198000000</v>
      </c>
      <c r="X294" s="35">
        <f t="shared" si="19"/>
        <v>198000000</v>
      </c>
      <c r="Y294" s="26" t="s">
        <v>465</v>
      </c>
      <c r="Z294" s="10" t="s">
        <v>19</v>
      </c>
      <c r="AA294" s="147">
        <v>202300000000060</v>
      </c>
      <c r="AB294" s="10" t="s">
        <v>462</v>
      </c>
      <c r="AC294" s="10" t="str">
        <f t="shared" si="16"/>
        <v>3202053</v>
      </c>
      <c r="AD294" s="10"/>
      <c r="AE294" s="10" t="s">
        <v>136</v>
      </c>
      <c r="AF294" s="3"/>
      <c r="AG294" s="3"/>
      <c r="AH294" s="3"/>
      <c r="AI294" s="3"/>
      <c r="AJ294" s="3"/>
      <c r="AK294" s="3"/>
      <c r="AL294" s="3"/>
      <c r="AM294" s="3"/>
      <c r="AN294" s="3"/>
      <c r="AO294" s="3"/>
      <c r="AP294" s="3"/>
      <c r="AQ294" s="3"/>
      <c r="AR294" s="3"/>
      <c r="AS294" s="3"/>
    </row>
    <row r="295" spans="1:45" ht="51" hidden="1" customHeight="1" x14ac:dyDescent="0.3">
      <c r="A295" s="9" t="s">
        <v>0</v>
      </c>
      <c r="B295" s="9" t="e">
        <f>VLOOKUP(#REF!,[1]Dpto!$G$2:$I$1125,2,FALSE)</f>
        <v>#REF!</v>
      </c>
      <c r="C295" s="9" t="str">
        <f>VLOOKUP(Y295,[1]Proyectos!$B$2:$D$3,3,FALSE)</f>
        <v>CONSER</v>
      </c>
      <c r="D295" s="9" t="e">
        <f>VLOOKUP(#REF!,[1]Proyectos!$D$6:$E$9,2,FALSE)</f>
        <v>#REF!</v>
      </c>
      <c r="E295" s="9" t="e">
        <f>VLOOKUP(#REF!,[1]Proyectos!$B$12:$C$22,2,FALSE)</f>
        <v>#REF!</v>
      </c>
      <c r="F295" s="9" t="e">
        <f>VLOOKUP(AD295,[1]Indi!$B$9:$C$36,2,FALSE)</f>
        <v>#N/A</v>
      </c>
      <c r="G295" s="9" t="str">
        <f>+IFERROR(IF(D295="MISIONAL",VLOOKUP(#REF!,[1]Actividades!$B$12:$C$25,2,FALSE),IF(D295="TASAS",VLOOKUP(#REF!,[1]Actividades!$B$26:$C$34,2,FALSE),IF(D295="MIPG",VLOOKUP(#REF!,[1]Actividades!$B$35:$C$41,2,FALSE),IF(D295="INFRA",VLOOKUP(#REF!,[1]Actividades!$B$42:$C$44,2,FALSE),"")))),"")</f>
        <v/>
      </c>
      <c r="H295" s="3"/>
      <c r="I295" s="7" t="s">
        <v>762</v>
      </c>
      <c r="J295" s="10" t="s">
        <v>663</v>
      </c>
      <c r="K295" s="7" t="s">
        <v>152</v>
      </c>
      <c r="L295" s="7" t="s">
        <v>156</v>
      </c>
      <c r="M295" s="7" t="str">
        <f t="shared" si="17"/>
        <v>PNN SIERRA DE LA MACARENA</v>
      </c>
      <c r="N295" s="7" t="s">
        <v>8</v>
      </c>
      <c r="O295" s="7" t="s">
        <v>467</v>
      </c>
      <c r="P295" s="183" t="s">
        <v>7</v>
      </c>
      <c r="Q295" s="7" t="s">
        <v>6</v>
      </c>
      <c r="R295" s="146">
        <v>6900000</v>
      </c>
      <c r="S295" s="35"/>
      <c r="T295" s="8"/>
      <c r="U295" s="8"/>
      <c r="V295" s="8"/>
      <c r="W295" s="35">
        <f t="shared" si="18"/>
        <v>6900000</v>
      </c>
      <c r="X295" s="35">
        <f t="shared" si="19"/>
        <v>6900000</v>
      </c>
      <c r="Y295" s="26" t="s">
        <v>465</v>
      </c>
      <c r="Z295" s="10" t="s">
        <v>19</v>
      </c>
      <c r="AA295" s="147">
        <v>202300000000060</v>
      </c>
      <c r="AB295" s="10" t="s">
        <v>462</v>
      </c>
      <c r="AC295" s="10" t="str">
        <f t="shared" si="16"/>
        <v>3202053</v>
      </c>
      <c r="AD295" s="10"/>
      <c r="AE295" s="10" t="s">
        <v>136</v>
      </c>
      <c r="AF295" s="3"/>
      <c r="AG295" s="3"/>
      <c r="AH295" s="3"/>
      <c r="AI295" s="3"/>
      <c r="AJ295" s="3"/>
      <c r="AK295" s="3"/>
      <c r="AL295" s="3"/>
      <c r="AM295" s="3"/>
      <c r="AN295" s="3"/>
      <c r="AO295" s="3"/>
      <c r="AP295" s="3"/>
      <c r="AQ295" s="3"/>
      <c r="AR295" s="3"/>
      <c r="AS295" s="3"/>
    </row>
    <row r="296" spans="1:45" ht="51" hidden="1" customHeight="1" x14ac:dyDescent="0.3">
      <c r="A296" s="9" t="s">
        <v>0</v>
      </c>
      <c r="B296" s="9" t="e">
        <f>VLOOKUP(#REF!,[1]Dpto!$G$2:$I$1125,2,FALSE)</f>
        <v>#REF!</v>
      </c>
      <c r="C296" s="9" t="str">
        <f>VLOOKUP(Y296,[1]Proyectos!$B$2:$D$3,3,FALSE)</f>
        <v>CONSER</v>
      </c>
      <c r="D296" s="9" t="e">
        <f>VLOOKUP(#REF!,[1]Proyectos!$D$6:$E$9,2,FALSE)</f>
        <v>#REF!</v>
      </c>
      <c r="E296" s="9" t="e">
        <f>VLOOKUP(#REF!,[1]Proyectos!$B$12:$C$22,2,FALSE)</f>
        <v>#REF!</v>
      </c>
      <c r="F296" s="9" t="e">
        <f>VLOOKUP(AD296,[1]Indi!$B$9:$C$36,2,FALSE)</f>
        <v>#N/A</v>
      </c>
      <c r="G296" s="9" t="str">
        <f>+IFERROR(IF(D296="MISIONAL",VLOOKUP(#REF!,[1]Actividades!$B$12:$C$25,2,FALSE),IF(D296="TASAS",VLOOKUP(#REF!,[1]Actividades!$B$26:$C$34,2,FALSE),IF(D296="MIPG",VLOOKUP(#REF!,[1]Actividades!$B$35:$C$41,2,FALSE),IF(D296="INFRA",VLOOKUP(#REF!,[1]Actividades!$B$42:$C$44,2,FALSE),"")))),"")</f>
        <v/>
      </c>
      <c r="H296" s="3"/>
      <c r="I296" s="7" t="s">
        <v>763</v>
      </c>
      <c r="J296" s="10" t="s">
        <v>663</v>
      </c>
      <c r="K296" s="7" t="s">
        <v>152</v>
      </c>
      <c r="L296" s="7" t="s">
        <v>156</v>
      </c>
      <c r="M296" s="7" t="str">
        <f t="shared" si="17"/>
        <v>PNN SIERRA DE LA MACARENA</v>
      </c>
      <c r="N296" s="7" t="s">
        <v>103</v>
      </c>
      <c r="O296" s="7" t="s">
        <v>466</v>
      </c>
      <c r="P296" s="183" t="s">
        <v>7</v>
      </c>
      <c r="Q296" s="7" t="s">
        <v>6</v>
      </c>
      <c r="R296" s="146">
        <v>33940000</v>
      </c>
      <c r="S296" s="35"/>
      <c r="T296" s="8"/>
      <c r="U296" s="8"/>
      <c r="V296" s="8"/>
      <c r="W296" s="35">
        <f t="shared" si="18"/>
        <v>33940000</v>
      </c>
      <c r="X296" s="35">
        <f t="shared" si="19"/>
        <v>33940000</v>
      </c>
      <c r="Y296" s="26" t="s">
        <v>465</v>
      </c>
      <c r="Z296" s="10" t="s">
        <v>19</v>
      </c>
      <c r="AA296" s="147">
        <v>202300000000060</v>
      </c>
      <c r="AB296" s="10" t="s">
        <v>496</v>
      </c>
      <c r="AC296" s="10" t="str">
        <f t="shared" si="16"/>
        <v>3202056</v>
      </c>
      <c r="AD296" s="10"/>
      <c r="AE296" s="10" t="s">
        <v>129</v>
      </c>
      <c r="AF296" s="3"/>
      <c r="AG296" s="3"/>
      <c r="AH296" s="3"/>
      <c r="AI296" s="3"/>
      <c r="AJ296" s="3"/>
      <c r="AK296" s="3"/>
      <c r="AL296" s="3"/>
      <c r="AM296" s="3"/>
      <c r="AN296" s="3"/>
      <c r="AO296" s="3"/>
      <c r="AP296" s="3"/>
      <c r="AQ296" s="3"/>
      <c r="AR296" s="3"/>
      <c r="AS296" s="3"/>
    </row>
    <row r="297" spans="1:45" ht="51" hidden="1" customHeight="1" x14ac:dyDescent="0.3">
      <c r="A297" s="9" t="s">
        <v>0</v>
      </c>
      <c r="B297" s="9" t="e">
        <f>VLOOKUP(#REF!,[1]Dpto!$G$2:$I$1125,2,FALSE)</f>
        <v>#REF!</v>
      </c>
      <c r="C297" s="9" t="str">
        <f>VLOOKUP(Y297,[1]Proyectos!$B$2:$D$3,3,FALSE)</f>
        <v>CONSER</v>
      </c>
      <c r="D297" s="9" t="e">
        <f>VLOOKUP(#REF!,[1]Proyectos!$D$6:$E$9,2,FALSE)</f>
        <v>#REF!</v>
      </c>
      <c r="E297" s="9" t="e">
        <f>VLOOKUP(#REF!,[1]Proyectos!$B$12:$C$22,2,FALSE)</f>
        <v>#REF!</v>
      </c>
      <c r="F297" s="9" t="e">
        <f>VLOOKUP(AD297,[1]Indi!$B$9:$C$36,2,FALSE)</f>
        <v>#N/A</v>
      </c>
      <c r="G297" s="9" t="str">
        <f>+IFERROR(IF(D297="MISIONAL",VLOOKUP(#REF!,[1]Actividades!$B$12:$C$25,2,FALSE),IF(D297="TASAS",VLOOKUP(#REF!,[1]Actividades!$B$26:$C$34,2,FALSE),IF(D297="MIPG",VLOOKUP(#REF!,[1]Actividades!$B$35:$C$41,2,FALSE),IF(D297="INFRA",VLOOKUP(#REF!,[1]Actividades!$B$42:$C$44,2,FALSE),"")))),"")</f>
        <v/>
      </c>
      <c r="H297" s="3"/>
      <c r="I297" s="7" t="s">
        <v>764</v>
      </c>
      <c r="J297" s="10" t="s">
        <v>663</v>
      </c>
      <c r="K297" s="7" t="s">
        <v>152</v>
      </c>
      <c r="L297" s="7" t="s">
        <v>156</v>
      </c>
      <c r="M297" s="7" t="str">
        <f t="shared" si="17"/>
        <v>PNN SIERRA DE LA MACARENA</v>
      </c>
      <c r="N297" s="7" t="s">
        <v>13</v>
      </c>
      <c r="O297" s="7" t="s">
        <v>467</v>
      </c>
      <c r="P297" s="183" t="s">
        <v>7</v>
      </c>
      <c r="Q297" s="7" t="s">
        <v>6</v>
      </c>
      <c r="R297" s="146">
        <v>15237857</v>
      </c>
      <c r="S297" s="35"/>
      <c r="T297" s="8"/>
      <c r="U297" s="8"/>
      <c r="V297" s="8"/>
      <c r="W297" s="35">
        <f t="shared" si="18"/>
        <v>15237857</v>
      </c>
      <c r="X297" s="35">
        <f t="shared" si="19"/>
        <v>15237857</v>
      </c>
      <c r="Y297" s="26" t="s">
        <v>465</v>
      </c>
      <c r="Z297" s="10" t="s">
        <v>19</v>
      </c>
      <c r="AA297" s="147">
        <v>202300000000060</v>
      </c>
      <c r="AB297" s="10" t="s">
        <v>496</v>
      </c>
      <c r="AC297" s="10" t="str">
        <f t="shared" si="16"/>
        <v>3202056</v>
      </c>
      <c r="AD297" s="10"/>
      <c r="AE297" s="10" t="s">
        <v>129</v>
      </c>
      <c r="AF297" s="3"/>
      <c r="AG297" s="3"/>
      <c r="AH297" s="3"/>
      <c r="AI297" s="3"/>
      <c r="AJ297" s="3"/>
      <c r="AK297" s="3"/>
      <c r="AL297" s="3"/>
      <c r="AM297" s="3"/>
      <c r="AN297" s="3"/>
      <c r="AO297" s="3"/>
      <c r="AP297" s="3"/>
      <c r="AQ297" s="3"/>
      <c r="AR297" s="3"/>
      <c r="AS297" s="3"/>
    </row>
    <row r="298" spans="1:45" ht="51" hidden="1" customHeight="1" x14ac:dyDescent="0.3">
      <c r="A298" s="9" t="s">
        <v>0</v>
      </c>
      <c r="B298" s="9" t="e">
        <f>VLOOKUP(#REF!,[1]Dpto!$G$2:$I$1125,2,FALSE)</f>
        <v>#REF!</v>
      </c>
      <c r="C298" s="9" t="str">
        <f>VLOOKUP(Y298,[1]Proyectos!$B$2:$D$3,3,FALSE)</f>
        <v>CONSER</v>
      </c>
      <c r="D298" s="9" t="e">
        <f>VLOOKUP(#REF!,[1]Proyectos!$D$6:$E$9,2,FALSE)</f>
        <v>#REF!</v>
      </c>
      <c r="E298" s="9" t="e">
        <f>VLOOKUP(#REF!,[1]Proyectos!$B$12:$C$22,2,FALSE)</f>
        <v>#REF!</v>
      </c>
      <c r="F298" s="9" t="e">
        <f>VLOOKUP(AD298,[1]Indi!$B$9:$C$36,2,FALSE)</f>
        <v>#N/A</v>
      </c>
      <c r="G298" s="9" t="str">
        <f>+IFERROR(IF(D298="MISIONAL",VLOOKUP(#REF!,[1]Actividades!$B$12:$C$25,2,FALSE),IF(D298="TASAS",VLOOKUP(#REF!,[1]Actividades!$B$26:$C$34,2,FALSE),IF(D298="MIPG",VLOOKUP(#REF!,[1]Actividades!$B$35:$C$41,2,FALSE),IF(D298="INFRA",VLOOKUP(#REF!,[1]Actividades!$B$42:$C$44,2,FALSE),"")))),"")</f>
        <v/>
      </c>
      <c r="H298" s="3"/>
      <c r="I298" s="7" t="s">
        <v>765</v>
      </c>
      <c r="J298" s="10" t="s">
        <v>663</v>
      </c>
      <c r="K298" s="7" t="s">
        <v>152</v>
      </c>
      <c r="L298" s="7" t="s">
        <v>156</v>
      </c>
      <c r="M298" s="7" t="str">
        <f t="shared" si="17"/>
        <v>PNN SIERRA DE LA MACARENA</v>
      </c>
      <c r="N298" s="7" t="s">
        <v>8</v>
      </c>
      <c r="O298" s="149" t="s">
        <v>467</v>
      </c>
      <c r="P298" s="183" t="s">
        <v>7</v>
      </c>
      <c r="Q298" s="7" t="s">
        <v>6</v>
      </c>
      <c r="R298" s="146">
        <v>5022769</v>
      </c>
      <c r="S298" s="35"/>
      <c r="T298" s="8"/>
      <c r="U298" s="8"/>
      <c r="V298" s="8"/>
      <c r="W298" s="35">
        <f t="shared" si="18"/>
        <v>5022769</v>
      </c>
      <c r="X298" s="35">
        <f t="shared" si="19"/>
        <v>5022769</v>
      </c>
      <c r="Y298" s="26" t="s">
        <v>465</v>
      </c>
      <c r="Z298" s="10" t="s">
        <v>19</v>
      </c>
      <c r="AA298" s="147">
        <v>202300000000060</v>
      </c>
      <c r="AB298" s="10" t="s">
        <v>496</v>
      </c>
      <c r="AC298" s="10" t="str">
        <f t="shared" si="16"/>
        <v>3202056</v>
      </c>
      <c r="AD298" s="10"/>
      <c r="AE298" s="10" t="s">
        <v>129</v>
      </c>
      <c r="AF298" s="3"/>
      <c r="AG298" s="3"/>
      <c r="AH298" s="3"/>
      <c r="AI298" s="3"/>
      <c r="AJ298" s="3"/>
      <c r="AK298" s="3"/>
      <c r="AL298" s="3"/>
      <c r="AM298" s="3"/>
      <c r="AN298" s="3"/>
      <c r="AO298" s="3"/>
      <c r="AP298" s="3"/>
      <c r="AQ298" s="3"/>
      <c r="AR298" s="3"/>
      <c r="AS298" s="3"/>
    </row>
    <row r="299" spans="1:45" ht="51" hidden="1" customHeight="1" x14ac:dyDescent="0.3">
      <c r="A299" s="9" t="s">
        <v>0</v>
      </c>
      <c r="B299" s="9" t="e">
        <f>VLOOKUP(#REF!,[1]Dpto!$G$2:$I$1125,2,FALSE)</f>
        <v>#REF!</v>
      </c>
      <c r="C299" s="9" t="str">
        <f>VLOOKUP(Y299,[1]Proyectos!$B$2:$D$3,3,FALSE)</f>
        <v>CONSER</v>
      </c>
      <c r="D299" s="9" t="e">
        <f>VLOOKUP(#REF!,[1]Proyectos!$D$6:$E$9,2,FALSE)</f>
        <v>#REF!</v>
      </c>
      <c r="E299" s="9" t="e">
        <f>VLOOKUP(#REF!,[1]Proyectos!$B$12:$C$22,2,FALSE)</f>
        <v>#REF!</v>
      </c>
      <c r="F299" s="9" t="e">
        <f>VLOOKUP(AD299,[1]Indi!$B$9:$C$36,2,FALSE)</f>
        <v>#N/A</v>
      </c>
      <c r="G299" s="9" t="str">
        <f>+IFERROR(IF(D299="MISIONAL",VLOOKUP(#REF!,[1]Actividades!$B$12:$C$25,2,FALSE),IF(D299="TASAS",VLOOKUP(#REF!,[1]Actividades!$B$26:$C$34,2,FALSE),IF(D299="MIPG",VLOOKUP(#REF!,[1]Actividades!$B$35:$C$41,2,FALSE),IF(D299="INFRA",VLOOKUP(#REF!,[1]Actividades!$B$42:$C$44,2,FALSE),"")))),"")</f>
        <v/>
      </c>
      <c r="H299" s="3"/>
      <c r="I299" s="7" t="s">
        <v>766</v>
      </c>
      <c r="J299" s="10" t="s">
        <v>663</v>
      </c>
      <c r="K299" s="7" t="s">
        <v>152</v>
      </c>
      <c r="L299" s="7" t="s">
        <v>156</v>
      </c>
      <c r="M299" s="7" t="str">
        <f t="shared" si="17"/>
        <v>PNN SIERRA DE LA MACARENA</v>
      </c>
      <c r="N299" s="7" t="s">
        <v>103</v>
      </c>
      <c r="O299" s="7" t="s">
        <v>466</v>
      </c>
      <c r="P299" s="183" t="s">
        <v>7</v>
      </c>
      <c r="Q299" s="7" t="s">
        <v>6</v>
      </c>
      <c r="R299" s="146">
        <v>108330700</v>
      </c>
      <c r="S299" s="35"/>
      <c r="T299" s="8"/>
      <c r="U299" s="8"/>
      <c r="V299" s="8"/>
      <c r="W299" s="35">
        <f t="shared" si="18"/>
        <v>108330700</v>
      </c>
      <c r="X299" s="35">
        <f t="shared" si="19"/>
        <v>108330700</v>
      </c>
      <c r="Y299" s="26" t="s">
        <v>465</v>
      </c>
      <c r="Z299" s="10" t="s">
        <v>19</v>
      </c>
      <c r="AA299" s="147">
        <v>202300000000060</v>
      </c>
      <c r="AB299" s="10" t="s">
        <v>24</v>
      </c>
      <c r="AC299" s="10" t="str">
        <f t="shared" si="16"/>
        <v>3202060</v>
      </c>
      <c r="AD299" s="10"/>
      <c r="AE299" s="10" t="s">
        <v>126</v>
      </c>
      <c r="AF299" s="3"/>
      <c r="AG299" s="3"/>
      <c r="AH299" s="3"/>
      <c r="AI299" s="3"/>
      <c r="AJ299" s="3"/>
      <c r="AK299" s="3"/>
      <c r="AL299" s="3"/>
      <c r="AM299" s="3"/>
      <c r="AN299" s="3"/>
      <c r="AO299" s="3"/>
      <c r="AP299" s="3"/>
      <c r="AQ299" s="3"/>
      <c r="AR299" s="3"/>
      <c r="AS299" s="3"/>
    </row>
    <row r="300" spans="1:45" ht="51" hidden="1" customHeight="1" x14ac:dyDescent="0.3">
      <c r="A300" s="9" t="s">
        <v>0</v>
      </c>
      <c r="B300" s="9" t="e">
        <f>VLOOKUP(#REF!,[1]Dpto!$G$2:$I$1125,2,FALSE)</f>
        <v>#REF!</v>
      </c>
      <c r="C300" s="9" t="str">
        <f>VLOOKUP(Y300,[1]Proyectos!$B$2:$D$3,3,FALSE)</f>
        <v>CONSER</v>
      </c>
      <c r="D300" s="9" t="e">
        <f>VLOOKUP(#REF!,[1]Proyectos!$D$6:$E$9,2,FALSE)</f>
        <v>#REF!</v>
      </c>
      <c r="E300" s="9" t="e">
        <f>VLOOKUP(#REF!,[1]Proyectos!$B$12:$C$22,2,FALSE)</f>
        <v>#REF!</v>
      </c>
      <c r="F300" s="9" t="e">
        <f>VLOOKUP(AD300,[1]Indi!$B$9:$C$36,2,FALSE)</f>
        <v>#N/A</v>
      </c>
      <c r="G300" s="9" t="str">
        <f>+IFERROR(IF(D300="MISIONAL",VLOOKUP(#REF!,[1]Actividades!$B$12:$C$25,2,FALSE),IF(D300="TASAS",VLOOKUP(#REF!,[1]Actividades!$B$26:$C$34,2,FALSE),IF(D300="MIPG",VLOOKUP(#REF!,[1]Actividades!$B$35:$C$41,2,FALSE),IF(D300="INFRA",VLOOKUP(#REF!,[1]Actividades!$B$42:$C$44,2,FALSE),"")))),"")</f>
        <v/>
      </c>
      <c r="H300" s="3"/>
      <c r="I300" s="7" t="s">
        <v>767</v>
      </c>
      <c r="J300" s="10" t="s">
        <v>663</v>
      </c>
      <c r="K300" s="7" t="s">
        <v>152</v>
      </c>
      <c r="L300" s="7" t="s">
        <v>156</v>
      </c>
      <c r="M300" s="7" t="str">
        <f t="shared" si="17"/>
        <v>PNN SIERRA DE LA MACARENA</v>
      </c>
      <c r="N300" s="7" t="s">
        <v>13</v>
      </c>
      <c r="O300" s="10" t="s">
        <v>467</v>
      </c>
      <c r="P300" s="183" t="s">
        <v>7</v>
      </c>
      <c r="Q300" s="7" t="s">
        <v>6</v>
      </c>
      <c r="R300" s="146">
        <v>5500000</v>
      </c>
      <c r="S300" s="35"/>
      <c r="T300" s="8"/>
      <c r="U300" s="8"/>
      <c r="V300" s="8"/>
      <c r="W300" s="35">
        <f t="shared" si="18"/>
        <v>5500000</v>
      </c>
      <c r="X300" s="35">
        <f t="shared" si="19"/>
        <v>5500000</v>
      </c>
      <c r="Y300" s="26" t="s">
        <v>465</v>
      </c>
      <c r="Z300" s="10" t="s">
        <v>19</v>
      </c>
      <c r="AA300" s="147">
        <v>202300000000060</v>
      </c>
      <c r="AB300" s="10" t="s">
        <v>24</v>
      </c>
      <c r="AC300" s="10" t="str">
        <f t="shared" si="16"/>
        <v>3202060</v>
      </c>
      <c r="AD300" s="10"/>
      <c r="AE300" s="10" t="s">
        <v>126</v>
      </c>
      <c r="AF300" s="3"/>
      <c r="AG300" s="3"/>
      <c r="AH300" s="3"/>
      <c r="AI300" s="3"/>
      <c r="AJ300" s="3"/>
      <c r="AK300" s="3"/>
      <c r="AL300" s="3"/>
      <c r="AM300" s="3"/>
      <c r="AN300" s="3"/>
      <c r="AO300" s="3"/>
      <c r="AP300" s="3"/>
      <c r="AQ300" s="3"/>
      <c r="AR300" s="3"/>
      <c r="AS300" s="3"/>
    </row>
    <row r="301" spans="1:45" ht="51" hidden="1" customHeight="1" x14ac:dyDescent="0.3">
      <c r="A301" s="9" t="s">
        <v>0</v>
      </c>
      <c r="B301" s="9" t="e">
        <f>VLOOKUP(#REF!,[1]Dpto!$G$2:$I$1125,2,FALSE)</f>
        <v>#REF!</v>
      </c>
      <c r="C301" s="9" t="str">
        <f>VLOOKUP(Y301,[1]Proyectos!$B$2:$D$3,3,FALSE)</f>
        <v>CONSER</v>
      </c>
      <c r="D301" s="9" t="e">
        <f>VLOOKUP(#REF!,[1]Proyectos!$D$6:$E$9,2,FALSE)</f>
        <v>#REF!</v>
      </c>
      <c r="E301" s="9" t="e">
        <f>VLOOKUP(#REF!,[1]Proyectos!$B$12:$C$22,2,FALSE)</f>
        <v>#REF!</v>
      </c>
      <c r="F301" s="9" t="e">
        <f>VLOOKUP(AD301,[1]Indi!$B$9:$C$36,2,FALSE)</f>
        <v>#N/A</v>
      </c>
      <c r="G301" s="9" t="str">
        <f>+IFERROR(IF(D301="MISIONAL",VLOOKUP(#REF!,[1]Actividades!$B$12:$C$25,2,FALSE),IF(D301="TASAS",VLOOKUP(#REF!,[1]Actividades!$B$26:$C$34,2,FALSE),IF(D301="MIPG",VLOOKUP(#REF!,[1]Actividades!$B$35:$C$41,2,FALSE),IF(D301="INFRA",VLOOKUP(#REF!,[1]Actividades!$B$42:$C$44,2,FALSE),"")))),"")</f>
        <v/>
      </c>
      <c r="H301" s="3"/>
      <c r="I301" s="7" t="s">
        <v>768</v>
      </c>
      <c r="J301" s="10" t="s">
        <v>663</v>
      </c>
      <c r="K301" s="7" t="s">
        <v>152</v>
      </c>
      <c r="L301" s="7" t="s">
        <v>156</v>
      </c>
      <c r="M301" s="7" t="str">
        <f t="shared" si="17"/>
        <v>PNN SIERRA DE LA MACARENA</v>
      </c>
      <c r="N301" s="7" t="s">
        <v>8</v>
      </c>
      <c r="O301" s="10" t="s">
        <v>467</v>
      </c>
      <c r="P301" s="183" t="s">
        <v>7</v>
      </c>
      <c r="Q301" s="7" t="s">
        <v>6</v>
      </c>
      <c r="R301" s="146">
        <v>48239756</v>
      </c>
      <c r="S301" s="35"/>
      <c r="T301" s="8"/>
      <c r="U301" s="8"/>
      <c r="V301" s="8"/>
      <c r="W301" s="35">
        <f t="shared" si="18"/>
        <v>48239756</v>
      </c>
      <c r="X301" s="35">
        <f t="shared" si="19"/>
        <v>48239756</v>
      </c>
      <c r="Y301" s="26" t="s">
        <v>465</v>
      </c>
      <c r="Z301" s="10" t="s">
        <v>19</v>
      </c>
      <c r="AA301" s="147">
        <v>202300000000060</v>
      </c>
      <c r="AB301" s="10" t="s">
        <v>24</v>
      </c>
      <c r="AC301" s="10" t="str">
        <f t="shared" si="16"/>
        <v>3202060</v>
      </c>
      <c r="AD301" s="10"/>
      <c r="AE301" s="10" t="s">
        <v>126</v>
      </c>
      <c r="AF301" s="3"/>
      <c r="AG301" s="3"/>
      <c r="AH301" s="3"/>
      <c r="AI301" s="3"/>
      <c r="AJ301" s="3"/>
      <c r="AK301" s="3"/>
      <c r="AL301" s="3"/>
      <c r="AM301" s="3"/>
      <c r="AN301" s="3"/>
      <c r="AO301" s="3"/>
      <c r="AP301" s="3"/>
      <c r="AQ301" s="3"/>
      <c r="AR301" s="3"/>
      <c r="AS301" s="3"/>
    </row>
    <row r="302" spans="1:45" ht="51" hidden="1" customHeight="1" x14ac:dyDescent="0.3">
      <c r="A302" s="9" t="s">
        <v>0</v>
      </c>
      <c r="B302" s="9" t="e">
        <f>VLOOKUP(#REF!,[1]Dpto!$G$2:$I$1125,2,FALSE)</f>
        <v>#REF!</v>
      </c>
      <c r="C302" s="9" t="str">
        <f>VLOOKUP(Y302,[1]Proyectos!$B$2:$D$3,3,FALSE)</f>
        <v>CONSER</v>
      </c>
      <c r="D302" s="9" t="e">
        <f>VLOOKUP(#REF!,[1]Proyectos!$D$6:$E$9,2,FALSE)</f>
        <v>#REF!</v>
      </c>
      <c r="E302" s="9" t="e">
        <f>VLOOKUP(#REF!,[1]Proyectos!$B$12:$C$22,2,FALSE)</f>
        <v>#REF!</v>
      </c>
      <c r="F302" s="9" t="e">
        <f>VLOOKUP(AD302,[1]Indi!$B$9:$C$36,2,FALSE)</f>
        <v>#N/A</v>
      </c>
      <c r="G302" s="9" t="str">
        <f>+IFERROR(IF(D302="MISIONAL",VLOOKUP(#REF!,[1]Actividades!$B$12:$C$25,2,FALSE),IF(D302="TASAS",VLOOKUP(#REF!,[1]Actividades!$B$26:$C$34,2,FALSE),IF(D302="MIPG",VLOOKUP(#REF!,[1]Actividades!$B$35:$C$41,2,FALSE),IF(D302="INFRA",VLOOKUP(#REF!,[1]Actividades!$B$42:$C$44,2,FALSE),"")))),"")</f>
        <v/>
      </c>
      <c r="H302" s="3"/>
      <c r="I302" s="7" t="s">
        <v>769</v>
      </c>
      <c r="J302" s="10" t="s">
        <v>663</v>
      </c>
      <c r="K302" s="7" t="s">
        <v>152</v>
      </c>
      <c r="L302" s="7" t="s">
        <v>155</v>
      </c>
      <c r="M302" s="7" t="str">
        <f t="shared" si="17"/>
        <v>PNN SUMAPAZ</v>
      </c>
      <c r="N302" s="7" t="s">
        <v>103</v>
      </c>
      <c r="O302" s="7" t="s">
        <v>466</v>
      </c>
      <c r="P302" s="183" t="s">
        <v>7</v>
      </c>
      <c r="Q302" s="7" t="s">
        <v>6</v>
      </c>
      <c r="R302" s="146">
        <v>98429867</v>
      </c>
      <c r="S302" s="35"/>
      <c r="T302" s="8"/>
      <c r="U302" s="8"/>
      <c r="V302" s="8"/>
      <c r="W302" s="35">
        <f t="shared" si="18"/>
        <v>98429867</v>
      </c>
      <c r="X302" s="35">
        <f t="shared" si="19"/>
        <v>98429867</v>
      </c>
      <c r="Y302" s="26" t="s">
        <v>465</v>
      </c>
      <c r="Z302" s="10" t="s">
        <v>19</v>
      </c>
      <c r="AA302" s="147">
        <v>202300000000060</v>
      </c>
      <c r="AB302" s="10" t="s">
        <v>30</v>
      </c>
      <c r="AC302" s="10" t="str">
        <f t="shared" si="16"/>
        <v>3202008</v>
      </c>
      <c r="AD302" s="10"/>
      <c r="AE302" s="10" t="s">
        <v>135</v>
      </c>
      <c r="AF302" s="3"/>
      <c r="AG302" s="3"/>
      <c r="AH302" s="3"/>
      <c r="AI302" s="3"/>
      <c r="AJ302" s="3"/>
      <c r="AK302" s="3"/>
      <c r="AL302" s="3"/>
      <c r="AM302" s="3"/>
      <c r="AN302" s="3"/>
      <c r="AO302" s="3"/>
      <c r="AP302" s="3"/>
      <c r="AQ302" s="3"/>
      <c r="AR302" s="3"/>
      <c r="AS302" s="3"/>
    </row>
    <row r="303" spans="1:45" ht="51" hidden="1" customHeight="1" x14ac:dyDescent="0.3">
      <c r="A303" s="9" t="s">
        <v>0</v>
      </c>
      <c r="B303" s="9" t="e">
        <f>VLOOKUP(#REF!,[1]Dpto!$G$2:$I$1125,2,FALSE)</f>
        <v>#REF!</v>
      </c>
      <c r="C303" s="9" t="str">
        <f>VLOOKUP(Y303,[1]Proyectos!$B$2:$D$3,3,FALSE)</f>
        <v>CONSER</v>
      </c>
      <c r="D303" s="9" t="e">
        <f>VLOOKUP(#REF!,[1]Proyectos!$D$6:$E$9,2,FALSE)</f>
        <v>#REF!</v>
      </c>
      <c r="E303" s="9" t="e">
        <f>VLOOKUP(#REF!,[1]Proyectos!$B$12:$C$22,2,FALSE)</f>
        <v>#REF!</v>
      </c>
      <c r="F303" s="9" t="e">
        <f>VLOOKUP(AD303,[1]Indi!$B$9:$C$36,2,FALSE)</f>
        <v>#N/A</v>
      </c>
      <c r="G303" s="9" t="str">
        <f>+IFERROR(IF(D303="MISIONAL",VLOOKUP(#REF!,[1]Actividades!$B$12:$C$25,2,FALSE),IF(D303="TASAS",VLOOKUP(#REF!,[1]Actividades!$B$26:$C$34,2,FALSE),IF(D303="MIPG",VLOOKUP(#REF!,[1]Actividades!$B$35:$C$41,2,FALSE),IF(D303="INFRA",VLOOKUP(#REF!,[1]Actividades!$B$42:$C$44,2,FALSE),"")))),"")</f>
        <v/>
      </c>
      <c r="H303" s="3"/>
      <c r="I303" s="7" t="s">
        <v>770</v>
      </c>
      <c r="J303" s="10" t="s">
        <v>663</v>
      </c>
      <c r="K303" s="7" t="s">
        <v>152</v>
      </c>
      <c r="L303" s="7" t="s">
        <v>155</v>
      </c>
      <c r="M303" s="7" t="str">
        <f t="shared" si="17"/>
        <v>PNN SUMAPAZ</v>
      </c>
      <c r="N303" s="7" t="s">
        <v>103</v>
      </c>
      <c r="O303" s="7" t="s">
        <v>466</v>
      </c>
      <c r="P303" s="183" t="s">
        <v>7</v>
      </c>
      <c r="Q303" s="7" t="s">
        <v>6</v>
      </c>
      <c r="R303" s="146">
        <v>118174667</v>
      </c>
      <c r="S303" s="35"/>
      <c r="T303" s="8"/>
      <c r="U303" s="8"/>
      <c r="V303" s="8"/>
      <c r="W303" s="35">
        <f t="shared" si="18"/>
        <v>118174667</v>
      </c>
      <c r="X303" s="35">
        <f t="shared" si="19"/>
        <v>118174667</v>
      </c>
      <c r="Y303" s="26" t="s">
        <v>465</v>
      </c>
      <c r="Z303" s="10" t="s">
        <v>19</v>
      </c>
      <c r="AA303" s="147">
        <v>202300000000060</v>
      </c>
      <c r="AB303" s="10" t="s">
        <v>30</v>
      </c>
      <c r="AC303" s="10" t="str">
        <f t="shared" si="16"/>
        <v>3202008</v>
      </c>
      <c r="AD303" s="10"/>
      <c r="AE303" s="10" t="s">
        <v>492</v>
      </c>
      <c r="AF303" s="3"/>
      <c r="AG303" s="3"/>
      <c r="AH303" s="3"/>
      <c r="AI303" s="3"/>
      <c r="AJ303" s="3"/>
      <c r="AK303" s="3"/>
      <c r="AL303" s="3"/>
      <c r="AM303" s="3"/>
      <c r="AN303" s="3"/>
      <c r="AO303" s="3"/>
      <c r="AP303" s="3"/>
      <c r="AQ303" s="3"/>
      <c r="AR303" s="3"/>
      <c r="AS303" s="3"/>
    </row>
    <row r="304" spans="1:45" ht="51" hidden="1" customHeight="1" x14ac:dyDescent="0.3">
      <c r="A304" s="9"/>
      <c r="B304" s="9"/>
      <c r="C304" s="9"/>
      <c r="D304" s="9"/>
      <c r="E304" s="9"/>
      <c r="F304" s="9"/>
      <c r="G304" s="9"/>
      <c r="H304" s="3"/>
      <c r="I304" s="7" t="s">
        <v>771</v>
      </c>
      <c r="J304" s="10" t="s">
        <v>663</v>
      </c>
      <c r="K304" s="7" t="s">
        <v>152</v>
      </c>
      <c r="L304" s="7" t="s">
        <v>155</v>
      </c>
      <c r="M304" s="7" t="str">
        <f t="shared" si="17"/>
        <v>PNN SUMAPAZ</v>
      </c>
      <c r="N304" s="7" t="s">
        <v>13</v>
      </c>
      <c r="O304" s="149" t="s">
        <v>467</v>
      </c>
      <c r="P304" s="183" t="s">
        <v>7</v>
      </c>
      <c r="Q304" s="7" t="s">
        <v>6</v>
      </c>
      <c r="R304" s="146">
        <v>30857280</v>
      </c>
      <c r="S304" s="35"/>
      <c r="T304" s="8"/>
      <c r="U304" s="8"/>
      <c r="V304" s="8"/>
      <c r="W304" s="35">
        <f t="shared" si="18"/>
        <v>30857280</v>
      </c>
      <c r="X304" s="35">
        <f t="shared" si="19"/>
        <v>30857280</v>
      </c>
      <c r="Y304" s="26" t="s">
        <v>465</v>
      </c>
      <c r="Z304" s="10" t="s">
        <v>19</v>
      </c>
      <c r="AA304" s="147">
        <v>202300000000060</v>
      </c>
      <c r="AB304" s="10" t="s">
        <v>30</v>
      </c>
      <c r="AC304" s="10" t="str">
        <f t="shared" si="16"/>
        <v>3202008</v>
      </c>
      <c r="AD304" s="10"/>
      <c r="AE304" s="10" t="s">
        <v>492</v>
      </c>
      <c r="AF304" s="3"/>
      <c r="AG304" s="3"/>
      <c r="AH304" s="3"/>
      <c r="AI304" s="3"/>
      <c r="AJ304" s="3"/>
      <c r="AK304" s="3"/>
      <c r="AL304" s="3"/>
      <c r="AM304" s="3"/>
      <c r="AN304" s="3"/>
      <c r="AO304" s="3"/>
      <c r="AP304" s="3"/>
      <c r="AQ304" s="3"/>
      <c r="AR304" s="3"/>
      <c r="AS304" s="3"/>
    </row>
    <row r="305" spans="1:45" ht="51" hidden="1" customHeight="1" x14ac:dyDescent="0.3">
      <c r="A305" s="9" t="s">
        <v>0</v>
      </c>
      <c r="B305" s="9" t="e">
        <f>VLOOKUP(#REF!,[1]Dpto!$G$2:$I$1125,2,FALSE)</f>
        <v>#REF!</v>
      </c>
      <c r="C305" s="9" t="str">
        <f>VLOOKUP(Y305,[1]Proyectos!$B$2:$D$3,3,FALSE)</f>
        <v>CONSER</v>
      </c>
      <c r="D305" s="9" t="e">
        <f>VLOOKUP(#REF!,[1]Proyectos!$D$6:$E$9,2,FALSE)</f>
        <v>#REF!</v>
      </c>
      <c r="E305" s="9" t="e">
        <f>VLOOKUP(#REF!,[1]Proyectos!$B$12:$C$22,2,FALSE)</f>
        <v>#REF!</v>
      </c>
      <c r="F305" s="9" t="e">
        <f>VLOOKUP(AD305,[1]Indi!$B$9:$C$36,2,FALSE)</f>
        <v>#N/A</v>
      </c>
      <c r="G305" s="9" t="str">
        <f>+IFERROR(IF(D305="MISIONAL",VLOOKUP(#REF!,[1]Actividades!$B$12:$C$25,2,FALSE),IF(D305="TASAS",VLOOKUP(#REF!,[1]Actividades!$B$26:$C$34,2,FALSE),IF(D305="MIPG",VLOOKUP(#REF!,[1]Actividades!$B$35:$C$41,2,FALSE),IF(D305="INFRA",VLOOKUP(#REF!,[1]Actividades!$B$42:$C$44,2,FALSE),"")))),"")</f>
        <v/>
      </c>
      <c r="H305" s="3"/>
      <c r="I305" s="7" t="s">
        <v>772</v>
      </c>
      <c r="J305" s="10" t="s">
        <v>663</v>
      </c>
      <c r="K305" s="7" t="s">
        <v>152</v>
      </c>
      <c r="L305" s="7" t="s">
        <v>155</v>
      </c>
      <c r="M305" s="7" t="str">
        <f t="shared" si="17"/>
        <v>PNN SUMAPAZ-TUA</v>
      </c>
      <c r="N305" s="7" t="s">
        <v>8</v>
      </c>
      <c r="O305" s="149" t="s">
        <v>467</v>
      </c>
      <c r="P305" s="183" t="s">
        <v>42</v>
      </c>
      <c r="Q305" s="7" t="s">
        <v>6</v>
      </c>
      <c r="R305" s="146">
        <v>1061131</v>
      </c>
      <c r="S305" s="35"/>
      <c r="T305" s="8"/>
      <c r="U305" s="8"/>
      <c r="V305" s="8"/>
      <c r="W305" s="35">
        <f t="shared" si="18"/>
        <v>1061131</v>
      </c>
      <c r="X305" s="35">
        <f t="shared" si="19"/>
        <v>1061131</v>
      </c>
      <c r="Y305" s="26" t="s">
        <v>465</v>
      </c>
      <c r="Z305" s="10" t="s">
        <v>19</v>
      </c>
      <c r="AA305" s="147">
        <v>202300000000060</v>
      </c>
      <c r="AB305" s="10" t="s">
        <v>30</v>
      </c>
      <c r="AC305" s="10" t="str">
        <f t="shared" si="16"/>
        <v>3202008</v>
      </c>
      <c r="AD305" s="10"/>
      <c r="AE305" s="10" t="s">
        <v>492</v>
      </c>
      <c r="AF305" s="3"/>
      <c r="AG305" s="3"/>
      <c r="AH305" s="3"/>
      <c r="AI305" s="3"/>
      <c r="AJ305" s="3"/>
      <c r="AK305" s="3"/>
      <c r="AL305" s="3"/>
      <c r="AM305" s="3"/>
      <c r="AN305" s="3"/>
      <c r="AO305" s="3"/>
      <c r="AP305" s="3"/>
      <c r="AQ305" s="3"/>
      <c r="AR305" s="3"/>
      <c r="AS305" s="3"/>
    </row>
    <row r="306" spans="1:45" ht="51" hidden="1" customHeight="1" x14ac:dyDescent="0.3">
      <c r="A306" s="9" t="s">
        <v>0</v>
      </c>
      <c r="B306" s="9" t="e">
        <f>VLOOKUP(#REF!,[1]Dpto!$G$2:$I$1125,2,FALSE)</f>
        <v>#REF!</v>
      </c>
      <c r="C306" s="9" t="str">
        <f>VLOOKUP(Y306,[1]Proyectos!$B$2:$D$3,3,FALSE)</f>
        <v>CONSER</v>
      </c>
      <c r="D306" s="9" t="e">
        <f>VLOOKUP(#REF!,[1]Proyectos!$D$6:$E$9,2,FALSE)</f>
        <v>#REF!</v>
      </c>
      <c r="E306" s="9" t="e">
        <f>VLOOKUP(#REF!,[1]Proyectos!$B$12:$C$22,2,FALSE)</f>
        <v>#REF!</v>
      </c>
      <c r="F306" s="9" t="e">
        <f>VLOOKUP(AD306,[1]Indi!$B$9:$C$36,2,FALSE)</f>
        <v>#N/A</v>
      </c>
      <c r="G306" s="9" t="str">
        <f>+IFERROR(IF(D306="MISIONAL",VLOOKUP(#REF!,[1]Actividades!$B$12:$C$25,2,FALSE),IF(D306="TASAS",VLOOKUP(#REF!,[1]Actividades!$B$26:$C$34,2,FALSE),IF(D306="MIPG",VLOOKUP(#REF!,[1]Actividades!$B$35:$C$41,2,FALSE),IF(D306="INFRA",VLOOKUP(#REF!,[1]Actividades!$B$42:$C$44,2,FALSE),"")))),"")</f>
        <v/>
      </c>
      <c r="H306" s="3"/>
      <c r="I306" s="7" t="s">
        <v>773</v>
      </c>
      <c r="J306" s="10" t="s">
        <v>663</v>
      </c>
      <c r="K306" s="7" t="s">
        <v>152</v>
      </c>
      <c r="L306" s="7" t="s">
        <v>155</v>
      </c>
      <c r="M306" s="7" t="str">
        <f t="shared" si="17"/>
        <v>PNN SUMAPAZ</v>
      </c>
      <c r="N306" s="7" t="s">
        <v>103</v>
      </c>
      <c r="O306" s="149" t="s">
        <v>466</v>
      </c>
      <c r="P306" s="183" t="s">
        <v>7</v>
      </c>
      <c r="Q306" s="7" t="s">
        <v>6</v>
      </c>
      <c r="R306" s="146">
        <v>110936000</v>
      </c>
      <c r="S306" s="35"/>
      <c r="T306" s="8"/>
      <c r="U306" s="8"/>
      <c r="V306" s="8"/>
      <c r="W306" s="35">
        <f t="shared" si="18"/>
        <v>110936000</v>
      </c>
      <c r="X306" s="35">
        <f t="shared" si="19"/>
        <v>110936000</v>
      </c>
      <c r="Y306" s="26" t="s">
        <v>465</v>
      </c>
      <c r="Z306" s="10" t="s">
        <v>19</v>
      </c>
      <c r="AA306" s="147">
        <v>202300000000060</v>
      </c>
      <c r="AB306" s="10" t="s">
        <v>493</v>
      </c>
      <c r="AC306" s="10" t="str">
        <f t="shared" si="16"/>
        <v>3202032</v>
      </c>
      <c r="AD306" s="10"/>
      <c r="AE306" s="10" t="s">
        <v>128</v>
      </c>
      <c r="AF306" s="3"/>
      <c r="AG306" s="3"/>
      <c r="AH306" s="3"/>
      <c r="AI306" s="3"/>
      <c r="AJ306" s="3"/>
      <c r="AK306" s="3"/>
      <c r="AL306" s="3"/>
      <c r="AM306" s="3"/>
      <c r="AN306" s="3"/>
      <c r="AO306" s="3"/>
      <c r="AP306" s="3"/>
      <c r="AQ306" s="3"/>
      <c r="AR306" s="3"/>
      <c r="AS306" s="3"/>
    </row>
    <row r="307" spans="1:45" ht="51" hidden="1" customHeight="1" x14ac:dyDescent="0.3">
      <c r="A307" s="9" t="s">
        <v>0</v>
      </c>
      <c r="B307" s="9" t="e">
        <f>VLOOKUP(#REF!,[1]Dpto!$G$2:$I$1125,2,FALSE)</f>
        <v>#REF!</v>
      </c>
      <c r="C307" s="9" t="str">
        <f>VLOOKUP(Y307,[1]Proyectos!$B$2:$D$3,3,FALSE)</f>
        <v>CONSER</v>
      </c>
      <c r="D307" s="9" t="e">
        <f>VLOOKUP(#REF!,[1]Proyectos!$D$6:$E$9,2,FALSE)</f>
        <v>#REF!</v>
      </c>
      <c r="E307" s="9" t="e">
        <f>VLOOKUP(#REF!,[1]Proyectos!$B$12:$C$22,2,FALSE)</f>
        <v>#REF!</v>
      </c>
      <c r="F307" s="9" t="e">
        <f>VLOOKUP(AD307,[1]Indi!$B$9:$C$36,2,FALSE)</f>
        <v>#N/A</v>
      </c>
      <c r="G307" s="9" t="str">
        <f>+IFERROR(IF(D307="MISIONAL",VLOOKUP(#REF!,[1]Actividades!$B$12:$C$25,2,FALSE),IF(D307="TASAS",VLOOKUP(#REF!,[1]Actividades!$B$26:$C$34,2,FALSE),IF(D307="MIPG",VLOOKUP(#REF!,[1]Actividades!$B$35:$C$41,2,FALSE),IF(D307="INFRA",VLOOKUP(#REF!,[1]Actividades!$B$42:$C$44,2,FALSE),"")))),"")</f>
        <v/>
      </c>
      <c r="H307" s="3"/>
      <c r="I307" s="7" t="s">
        <v>774</v>
      </c>
      <c r="J307" s="10" t="s">
        <v>663</v>
      </c>
      <c r="K307" s="7" t="s">
        <v>152</v>
      </c>
      <c r="L307" s="7" t="s">
        <v>155</v>
      </c>
      <c r="M307" s="7" t="str">
        <f t="shared" si="17"/>
        <v>PNN SUMAPAZ</v>
      </c>
      <c r="N307" s="7" t="s">
        <v>13</v>
      </c>
      <c r="O307" s="149" t="s">
        <v>467</v>
      </c>
      <c r="P307" s="183" t="s">
        <v>7</v>
      </c>
      <c r="Q307" s="7" t="s">
        <v>6</v>
      </c>
      <c r="R307" s="146">
        <v>64418806</v>
      </c>
      <c r="S307" s="35"/>
      <c r="T307" s="8"/>
      <c r="U307" s="8"/>
      <c r="V307" s="8"/>
      <c r="W307" s="35">
        <f t="shared" si="18"/>
        <v>64418806</v>
      </c>
      <c r="X307" s="35">
        <f t="shared" si="19"/>
        <v>64418806</v>
      </c>
      <c r="Y307" s="26" t="s">
        <v>465</v>
      </c>
      <c r="Z307" s="10" t="s">
        <v>19</v>
      </c>
      <c r="AA307" s="147">
        <v>202300000000060</v>
      </c>
      <c r="AB307" s="10" t="s">
        <v>493</v>
      </c>
      <c r="AC307" s="10" t="str">
        <f t="shared" si="16"/>
        <v>3202032</v>
      </c>
      <c r="AD307" s="10"/>
      <c r="AE307" s="10" t="s">
        <v>128</v>
      </c>
      <c r="AF307" s="3"/>
      <c r="AG307" s="3"/>
      <c r="AH307" s="3"/>
      <c r="AI307" s="3"/>
      <c r="AJ307" s="3"/>
      <c r="AK307" s="3"/>
      <c r="AL307" s="3"/>
      <c r="AM307" s="3"/>
      <c r="AN307" s="3"/>
      <c r="AO307" s="3"/>
      <c r="AP307" s="3"/>
      <c r="AQ307" s="3"/>
      <c r="AR307" s="3"/>
      <c r="AS307" s="3"/>
    </row>
    <row r="308" spans="1:45" ht="51" hidden="1" customHeight="1" x14ac:dyDescent="0.3">
      <c r="A308" s="9" t="s">
        <v>0</v>
      </c>
      <c r="B308" s="9" t="e">
        <f>VLOOKUP(#REF!,[1]Dpto!$G$2:$I$1125,2,FALSE)</f>
        <v>#REF!</v>
      </c>
      <c r="C308" s="9" t="str">
        <f>VLOOKUP(Y308,[1]Proyectos!$B$2:$D$3,3,FALSE)</f>
        <v>CONSER</v>
      </c>
      <c r="D308" s="9" t="e">
        <f>VLOOKUP(#REF!,[1]Proyectos!$D$6:$E$9,2,FALSE)</f>
        <v>#REF!</v>
      </c>
      <c r="E308" s="9" t="e">
        <f>VLOOKUP(#REF!,[1]Proyectos!$B$12:$C$22,2,FALSE)</f>
        <v>#REF!</v>
      </c>
      <c r="F308" s="9" t="e">
        <f>VLOOKUP(AD308,[1]Indi!$B$9:$C$36,2,FALSE)</f>
        <v>#N/A</v>
      </c>
      <c r="G308" s="9" t="str">
        <f>+IFERROR(IF(D308="MISIONAL",VLOOKUP(#REF!,[1]Actividades!$B$12:$C$25,2,FALSE),IF(D308="TASAS",VLOOKUP(#REF!,[1]Actividades!$B$26:$C$34,2,FALSE),IF(D308="MIPG",VLOOKUP(#REF!,[1]Actividades!$B$35:$C$41,2,FALSE),IF(D308="INFRA",VLOOKUP(#REF!,[1]Actividades!$B$42:$C$44,2,FALSE),"")))),"")</f>
        <v/>
      </c>
      <c r="H308" s="3"/>
      <c r="I308" s="7" t="s">
        <v>775</v>
      </c>
      <c r="J308" s="10" t="s">
        <v>663</v>
      </c>
      <c r="K308" s="7" t="s">
        <v>152</v>
      </c>
      <c r="L308" s="7" t="s">
        <v>155</v>
      </c>
      <c r="M308" s="7" t="str">
        <f t="shared" si="17"/>
        <v>PNN SUMAPAZ</v>
      </c>
      <c r="N308" s="7" t="s">
        <v>8</v>
      </c>
      <c r="O308" s="7" t="s">
        <v>467</v>
      </c>
      <c r="P308" s="183" t="s">
        <v>7</v>
      </c>
      <c r="Q308" s="7" t="s">
        <v>6</v>
      </c>
      <c r="R308" s="146">
        <v>224360201</v>
      </c>
      <c r="S308" s="35"/>
      <c r="T308" s="8"/>
      <c r="U308" s="8"/>
      <c r="V308" s="8"/>
      <c r="W308" s="35">
        <f t="shared" si="18"/>
        <v>224360201</v>
      </c>
      <c r="X308" s="35">
        <f t="shared" si="19"/>
        <v>224360201</v>
      </c>
      <c r="Y308" s="26" t="s">
        <v>465</v>
      </c>
      <c r="Z308" s="10" t="s">
        <v>19</v>
      </c>
      <c r="AA308" s="147">
        <v>202300000000060</v>
      </c>
      <c r="AB308" s="10" t="s">
        <v>493</v>
      </c>
      <c r="AC308" s="10" t="str">
        <f t="shared" si="16"/>
        <v>3202032</v>
      </c>
      <c r="AD308" s="10"/>
      <c r="AE308" s="10" t="s">
        <v>128</v>
      </c>
      <c r="AF308" s="3"/>
      <c r="AG308" s="3"/>
      <c r="AH308" s="3"/>
      <c r="AI308" s="3"/>
      <c r="AJ308" s="3"/>
      <c r="AK308" s="3"/>
      <c r="AL308" s="3"/>
      <c r="AM308" s="3"/>
      <c r="AN308" s="3"/>
      <c r="AO308" s="3"/>
      <c r="AP308" s="3"/>
      <c r="AQ308" s="3"/>
      <c r="AR308" s="3"/>
      <c r="AS308" s="3"/>
    </row>
    <row r="309" spans="1:45" ht="51" hidden="1" customHeight="1" x14ac:dyDescent="0.3">
      <c r="A309" s="9" t="s">
        <v>0</v>
      </c>
      <c r="B309" s="9" t="e">
        <f>VLOOKUP(#REF!,[1]Dpto!$G$2:$I$1125,2,FALSE)</f>
        <v>#REF!</v>
      </c>
      <c r="C309" s="9" t="str">
        <f>VLOOKUP(Y309,[1]Proyectos!$B$2:$D$3,3,FALSE)</f>
        <v>CONSER</v>
      </c>
      <c r="D309" s="9" t="e">
        <f>VLOOKUP(#REF!,[1]Proyectos!$D$6:$E$9,2,FALSE)</f>
        <v>#REF!</v>
      </c>
      <c r="E309" s="9" t="e">
        <f>VLOOKUP(#REF!,[1]Proyectos!$B$12:$C$22,2,FALSE)</f>
        <v>#REF!</v>
      </c>
      <c r="F309" s="9" t="e">
        <f>VLOOKUP(AD309,[1]Indi!$B$9:$C$36,2,FALSE)</f>
        <v>#N/A</v>
      </c>
      <c r="G309" s="9" t="str">
        <f>+IFERROR(IF(D309="MISIONAL",VLOOKUP(#REF!,[1]Actividades!$B$12:$C$25,2,FALSE),IF(D309="TASAS",VLOOKUP(#REF!,[1]Actividades!$B$26:$C$34,2,FALSE),IF(D309="MIPG",VLOOKUP(#REF!,[1]Actividades!$B$35:$C$41,2,FALSE),IF(D309="INFRA",VLOOKUP(#REF!,[1]Actividades!$B$42:$C$44,2,FALSE),"")))),"")</f>
        <v/>
      </c>
      <c r="H309" s="3"/>
      <c r="I309" s="7" t="s">
        <v>776</v>
      </c>
      <c r="J309" s="10" t="s">
        <v>663</v>
      </c>
      <c r="K309" s="7" t="s">
        <v>152</v>
      </c>
      <c r="L309" s="7" t="s">
        <v>155</v>
      </c>
      <c r="M309" s="7" t="str">
        <f t="shared" si="17"/>
        <v>PNN SUMAPAZ</v>
      </c>
      <c r="N309" s="7" t="s">
        <v>103</v>
      </c>
      <c r="O309" s="7" t="s">
        <v>466</v>
      </c>
      <c r="P309" s="183" t="s">
        <v>7</v>
      </c>
      <c r="Q309" s="7" t="s">
        <v>6</v>
      </c>
      <c r="R309" s="146">
        <v>60314667</v>
      </c>
      <c r="S309" s="35"/>
      <c r="T309" s="8"/>
      <c r="U309" s="8"/>
      <c r="V309" s="8"/>
      <c r="W309" s="35">
        <f t="shared" si="18"/>
        <v>60314667</v>
      </c>
      <c r="X309" s="35">
        <f t="shared" si="19"/>
        <v>60314667</v>
      </c>
      <c r="Y309" s="26" t="s">
        <v>465</v>
      </c>
      <c r="Z309" s="10" t="s">
        <v>19</v>
      </c>
      <c r="AA309" s="147">
        <v>202300000000060</v>
      </c>
      <c r="AB309" s="10" t="s">
        <v>462</v>
      </c>
      <c r="AC309" s="10" t="str">
        <f t="shared" si="16"/>
        <v>3202053</v>
      </c>
      <c r="AD309" s="10"/>
      <c r="AE309" s="10" t="s">
        <v>136</v>
      </c>
      <c r="AF309" s="3"/>
      <c r="AG309" s="3"/>
      <c r="AH309" s="3"/>
      <c r="AI309" s="3"/>
      <c r="AJ309" s="3"/>
      <c r="AK309" s="3"/>
      <c r="AL309" s="3"/>
      <c r="AM309" s="3"/>
      <c r="AN309" s="3"/>
      <c r="AO309" s="3"/>
      <c r="AP309" s="3"/>
      <c r="AQ309" s="3"/>
      <c r="AR309" s="3"/>
      <c r="AS309" s="3"/>
    </row>
    <row r="310" spans="1:45" ht="51" hidden="1" customHeight="1" x14ac:dyDescent="0.3">
      <c r="A310" s="9" t="s">
        <v>0</v>
      </c>
      <c r="B310" s="9" t="e">
        <f>VLOOKUP(#REF!,[1]Dpto!$G$2:$I$1125,2,FALSE)</f>
        <v>#REF!</v>
      </c>
      <c r="C310" s="9" t="str">
        <f>VLOOKUP(Y310,[1]Proyectos!$B$2:$D$3,3,FALSE)</f>
        <v>CONSER</v>
      </c>
      <c r="D310" s="9" t="e">
        <f>VLOOKUP(#REF!,[1]Proyectos!$D$6:$E$9,2,FALSE)</f>
        <v>#REF!</v>
      </c>
      <c r="E310" s="9" t="e">
        <f>VLOOKUP(#REF!,[1]Proyectos!$B$12:$C$22,2,FALSE)</f>
        <v>#REF!</v>
      </c>
      <c r="F310" s="9" t="e">
        <f>VLOOKUP(AD310,[1]Indi!$B$9:$C$36,2,FALSE)</f>
        <v>#N/A</v>
      </c>
      <c r="G310" s="9" t="str">
        <f>+IFERROR(IF(D310="MISIONAL",VLOOKUP(#REF!,[1]Actividades!$B$12:$C$25,2,FALSE),IF(D310="TASAS",VLOOKUP(#REF!,[1]Actividades!$B$26:$C$34,2,FALSE),IF(D310="MIPG",VLOOKUP(#REF!,[1]Actividades!$B$35:$C$41,2,FALSE),IF(D310="INFRA",VLOOKUP(#REF!,[1]Actividades!$B$42:$C$44,2,FALSE),"")))),"")</f>
        <v/>
      </c>
      <c r="H310" s="3"/>
      <c r="I310" s="7" t="s">
        <v>777</v>
      </c>
      <c r="J310" s="10" t="s">
        <v>663</v>
      </c>
      <c r="K310" s="7" t="s">
        <v>152</v>
      </c>
      <c r="L310" s="7" t="s">
        <v>155</v>
      </c>
      <c r="M310" s="7" t="str">
        <f t="shared" si="17"/>
        <v>PNN SUMAPAZ</v>
      </c>
      <c r="N310" s="7" t="s">
        <v>13</v>
      </c>
      <c r="O310" s="149" t="s">
        <v>467</v>
      </c>
      <c r="P310" s="183" t="s">
        <v>7</v>
      </c>
      <c r="Q310" s="7" t="s">
        <v>154</v>
      </c>
      <c r="R310" s="146">
        <v>200000000</v>
      </c>
      <c r="S310" s="35"/>
      <c r="T310" s="8"/>
      <c r="U310" s="8"/>
      <c r="V310" s="8"/>
      <c r="W310" s="35">
        <f t="shared" si="18"/>
        <v>200000000</v>
      </c>
      <c r="X310" s="35">
        <f t="shared" si="19"/>
        <v>200000000</v>
      </c>
      <c r="Y310" s="26" t="s">
        <v>465</v>
      </c>
      <c r="Z310" s="10" t="s">
        <v>19</v>
      </c>
      <c r="AA310" s="147">
        <v>202300000000060</v>
      </c>
      <c r="AB310" s="10" t="s">
        <v>462</v>
      </c>
      <c r="AC310" s="10" t="str">
        <f t="shared" si="16"/>
        <v>3202053</v>
      </c>
      <c r="AD310" s="10"/>
      <c r="AE310" s="10" t="s">
        <v>136</v>
      </c>
      <c r="AF310" s="3"/>
      <c r="AG310" s="3"/>
      <c r="AH310" s="3"/>
      <c r="AI310" s="3"/>
      <c r="AJ310" s="3"/>
      <c r="AK310" s="3"/>
      <c r="AL310" s="3"/>
      <c r="AM310" s="3"/>
      <c r="AN310" s="3"/>
      <c r="AO310" s="3"/>
      <c r="AP310" s="3"/>
      <c r="AQ310" s="3"/>
      <c r="AR310" s="3"/>
      <c r="AS310" s="3"/>
    </row>
    <row r="311" spans="1:45" ht="51" hidden="1" customHeight="1" x14ac:dyDescent="0.3">
      <c r="A311" s="9"/>
      <c r="B311" s="9"/>
      <c r="C311" s="9"/>
      <c r="D311" s="9"/>
      <c r="E311" s="9"/>
      <c r="F311" s="9"/>
      <c r="G311" s="9"/>
      <c r="H311" s="3"/>
      <c r="I311" s="7" t="s">
        <v>778</v>
      </c>
      <c r="J311" s="10" t="s">
        <v>663</v>
      </c>
      <c r="K311" s="7" t="s">
        <v>152</v>
      </c>
      <c r="L311" s="7" t="s">
        <v>155</v>
      </c>
      <c r="M311" s="7" t="str">
        <f t="shared" si="17"/>
        <v>PNN SUMAPAZ</v>
      </c>
      <c r="N311" s="7" t="s">
        <v>8</v>
      </c>
      <c r="O311" s="145" t="s">
        <v>467</v>
      </c>
      <c r="P311" s="183" t="s">
        <v>7</v>
      </c>
      <c r="Q311" s="7" t="s">
        <v>6</v>
      </c>
      <c r="R311" s="146">
        <v>5027595</v>
      </c>
      <c r="S311" s="35"/>
      <c r="T311" s="8"/>
      <c r="U311" s="8"/>
      <c r="V311" s="8"/>
      <c r="W311" s="35">
        <f t="shared" si="18"/>
        <v>5027595</v>
      </c>
      <c r="X311" s="35">
        <f t="shared" si="19"/>
        <v>5027595</v>
      </c>
      <c r="Y311" s="26" t="s">
        <v>465</v>
      </c>
      <c r="Z311" s="10" t="s">
        <v>19</v>
      </c>
      <c r="AA311" s="147">
        <v>202300000000060</v>
      </c>
      <c r="AB311" s="10" t="s">
        <v>462</v>
      </c>
      <c r="AC311" s="10" t="str">
        <f t="shared" si="16"/>
        <v>3202053</v>
      </c>
      <c r="AD311" s="10"/>
      <c r="AE311" s="10" t="s">
        <v>136</v>
      </c>
      <c r="AF311" s="3"/>
      <c r="AG311" s="3"/>
      <c r="AH311" s="3"/>
      <c r="AI311" s="3"/>
      <c r="AJ311" s="3"/>
      <c r="AK311" s="3"/>
      <c r="AL311" s="3"/>
      <c r="AM311" s="3"/>
      <c r="AN311" s="3"/>
      <c r="AO311" s="3"/>
      <c r="AP311" s="3"/>
      <c r="AQ311" s="3"/>
      <c r="AR311" s="3"/>
      <c r="AS311" s="3"/>
    </row>
    <row r="312" spans="1:45" ht="51" hidden="1" customHeight="1" x14ac:dyDescent="0.3">
      <c r="A312" s="9" t="s">
        <v>0</v>
      </c>
      <c r="B312" s="9" t="e">
        <f>VLOOKUP(#REF!,[1]Dpto!$G$2:$I$1125,2,FALSE)</f>
        <v>#REF!</v>
      </c>
      <c r="C312" s="9" t="str">
        <f>VLOOKUP(Y312,[1]Proyectos!$B$2:$D$3,3,FALSE)</f>
        <v>CONSER</v>
      </c>
      <c r="D312" s="9" t="e">
        <f>VLOOKUP(#REF!,[1]Proyectos!$D$6:$E$9,2,FALSE)</f>
        <v>#REF!</v>
      </c>
      <c r="E312" s="9" t="e">
        <f>VLOOKUP(#REF!,[1]Proyectos!$B$12:$C$22,2,FALSE)</f>
        <v>#REF!</v>
      </c>
      <c r="F312" s="9" t="e">
        <f>VLOOKUP(AD312,[1]Indi!$B$9:$C$36,2,FALSE)</f>
        <v>#N/A</v>
      </c>
      <c r="G312" s="9" t="str">
        <f>+IFERROR(IF(D312="MISIONAL",VLOOKUP(#REF!,[1]Actividades!$B$12:$C$25,2,FALSE),IF(D312="TASAS",VLOOKUP(#REF!,[1]Actividades!$B$26:$C$34,2,FALSE),IF(D312="MIPG",VLOOKUP(#REF!,[1]Actividades!$B$35:$C$41,2,FALSE),IF(D312="INFRA",VLOOKUP(#REF!,[1]Actividades!$B$42:$C$44,2,FALSE),"")))),"")</f>
        <v/>
      </c>
      <c r="H312" s="3"/>
      <c r="I312" s="7" t="s">
        <v>779</v>
      </c>
      <c r="J312" s="10" t="s">
        <v>663</v>
      </c>
      <c r="K312" s="7" t="s">
        <v>152</v>
      </c>
      <c r="L312" s="7" t="s">
        <v>155</v>
      </c>
      <c r="M312" s="7" t="str">
        <f t="shared" si="17"/>
        <v>PNN SUMAPAZ</v>
      </c>
      <c r="N312" s="7" t="s">
        <v>103</v>
      </c>
      <c r="O312" s="145" t="s">
        <v>466</v>
      </c>
      <c r="P312" s="183" t="s">
        <v>7</v>
      </c>
      <c r="Q312" s="7" t="s">
        <v>6</v>
      </c>
      <c r="R312" s="146">
        <v>54581333</v>
      </c>
      <c r="S312" s="35"/>
      <c r="T312" s="8"/>
      <c r="U312" s="8"/>
      <c r="V312" s="8"/>
      <c r="W312" s="35">
        <f t="shared" si="18"/>
        <v>54581333</v>
      </c>
      <c r="X312" s="35">
        <f t="shared" si="19"/>
        <v>54581333</v>
      </c>
      <c r="Y312" s="26" t="s">
        <v>465</v>
      </c>
      <c r="Z312" s="10" t="s">
        <v>19</v>
      </c>
      <c r="AA312" s="147">
        <v>202300000000060</v>
      </c>
      <c r="AB312" s="10" t="s">
        <v>496</v>
      </c>
      <c r="AC312" s="10" t="str">
        <f t="shared" si="16"/>
        <v>3202056</v>
      </c>
      <c r="AD312" s="10"/>
      <c r="AE312" s="10" t="s">
        <v>129</v>
      </c>
      <c r="AF312" s="3"/>
      <c r="AG312" s="3"/>
      <c r="AH312" s="3"/>
      <c r="AI312" s="3"/>
      <c r="AJ312" s="3"/>
      <c r="AK312" s="3"/>
      <c r="AL312" s="3"/>
      <c r="AM312" s="3"/>
      <c r="AN312" s="3"/>
      <c r="AO312" s="3"/>
      <c r="AP312" s="3"/>
      <c r="AQ312" s="3"/>
      <c r="AR312" s="3"/>
      <c r="AS312" s="3"/>
    </row>
    <row r="313" spans="1:45" ht="51" hidden="1" customHeight="1" x14ac:dyDescent="0.3">
      <c r="A313" s="9" t="s">
        <v>0</v>
      </c>
      <c r="B313" s="9" t="e">
        <f>VLOOKUP(#REF!,[1]Dpto!$G$2:$I$1125,2,FALSE)</f>
        <v>#REF!</v>
      </c>
      <c r="C313" s="9" t="str">
        <f>VLOOKUP(Y313,[1]Proyectos!$B$2:$D$3,3,FALSE)</f>
        <v>CONSER</v>
      </c>
      <c r="D313" s="9" t="e">
        <f>VLOOKUP(#REF!,[1]Proyectos!$D$6:$E$9,2,FALSE)</f>
        <v>#REF!</v>
      </c>
      <c r="E313" s="9" t="e">
        <f>VLOOKUP(#REF!,[1]Proyectos!$B$12:$C$22,2,FALSE)</f>
        <v>#REF!</v>
      </c>
      <c r="F313" s="9" t="e">
        <f>VLOOKUP(AD313,[1]Indi!$B$9:$C$36,2,FALSE)</f>
        <v>#N/A</v>
      </c>
      <c r="G313" s="9" t="str">
        <f>+IFERROR(IF(D313="MISIONAL",VLOOKUP(#REF!,[1]Actividades!$B$12:$C$25,2,FALSE),IF(D313="TASAS",VLOOKUP(#REF!,[1]Actividades!$B$26:$C$34,2,FALSE),IF(D313="MIPG",VLOOKUP(#REF!,[1]Actividades!$B$35:$C$41,2,FALSE),IF(D313="INFRA",VLOOKUP(#REF!,[1]Actividades!$B$42:$C$44,2,FALSE),"")))),"")</f>
        <v/>
      </c>
      <c r="H313" s="3"/>
      <c r="I313" s="7" t="s">
        <v>780</v>
      </c>
      <c r="J313" s="10" t="s">
        <v>663</v>
      </c>
      <c r="K313" s="7" t="s">
        <v>152</v>
      </c>
      <c r="L313" s="7" t="s">
        <v>155</v>
      </c>
      <c r="M313" s="7" t="str">
        <f t="shared" si="17"/>
        <v>PNN SUMAPAZ</v>
      </c>
      <c r="N313" s="7" t="s">
        <v>13</v>
      </c>
      <c r="O313" s="145" t="s">
        <v>467</v>
      </c>
      <c r="P313" s="183" t="s">
        <v>7</v>
      </c>
      <c r="Q313" s="7" t="s">
        <v>6</v>
      </c>
      <c r="R313" s="146">
        <v>13799809</v>
      </c>
      <c r="S313" s="35"/>
      <c r="T313" s="8"/>
      <c r="U313" s="8"/>
      <c r="V313" s="8"/>
      <c r="W313" s="35">
        <f t="shared" si="18"/>
        <v>13799809</v>
      </c>
      <c r="X313" s="35">
        <f t="shared" si="19"/>
        <v>13799809</v>
      </c>
      <c r="Y313" s="26" t="s">
        <v>465</v>
      </c>
      <c r="Z313" s="10" t="s">
        <v>19</v>
      </c>
      <c r="AA313" s="147">
        <v>202300000000060</v>
      </c>
      <c r="AB313" s="10" t="s">
        <v>496</v>
      </c>
      <c r="AC313" s="10" t="str">
        <f t="shared" si="16"/>
        <v>3202056</v>
      </c>
      <c r="AD313" s="10"/>
      <c r="AE313" s="10" t="s">
        <v>129</v>
      </c>
      <c r="AF313" s="3"/>
      <c r="AG313" s="3"/>
      <c r="AH313" s="3"/>
      <c r="AI313" s="3"/>
      <c r="AJ313" s="3"/>
      <c r="AK313" s="3"/>
      <c r="AL313" s="3"/>
      <c r="AM313" s="3"/>
      <c r="AN313" s="3"/>
      <c r="AO313" s="3"/>
      <c r="AP313" s="3"/>
      <c r="AQ313" s="3"/>
      <c r="AR313" s="3"/>
      <c r="AS313" s="3"/>
    </row>
    <row r="314" spans="1:45" ht="51" hidden="1" customHeight="1" x14ac:dyDescent="0.3">
      <c r="A314" s="9" t="s">
        <v>0</v>
      </c>
      <c r="B314" s="9" t="e">
        <f>VLOOKUP(#REF!,[1]Dpto!$G$2:$I$1125,2,FALSE)</f>
        <v>#REF!</v>
      </c>
      <c r="C314" s="9" t="str">
        <f>VLOOKUP(Y314,[1]Proyectos!$B$2:$D$3,3,FALSE)</f>
        <v>CONSER</v>
      </c>
      <c r="D314" s="9" t="e">
        <f>VLOOKUP(#REF!,[1]Proyectos!$D$6:$E$9,2,FALSE)</f>
        <v>#REF!</v>
      </c>
      <c r="E314" s="9" t="e">
        <f>VLOOKUP(#REF!,[1]Proyectos!$B$12:$C$22,2,FALSE)</f>
        <v>#REF!</v>
      </c>
      <c r="F314" s="9" t="e">
        <f>VLOOKUP(AD314,[1]Indi!$B$9:$C$36,2,FALSE)</f>
        <v>#N/A</v>
      </c>
      <c r="G314" s="9" t="str">
        <f>+IFERROR(IF(D314="MISIONAL",VLOOKUP(#REF!,[1]Actividades!$B$12:$C$25,2,FALSE),IF(D314="TASAS",VLOOKUP(#REF!,[1]Actividades!$B$26:$C$34,2,FALSE),IF(D314="MIPG",VLOOKUP(#REF!,[1]Actividades!$B$35:$C$41,2,FALSE),IF(D314="INFRA",VLOOKUP(#REF!,[1]Actividades!$B$42:$C$44,2,FALSE),"")))),"")</f>
        <v/>
      </c>
      <c r="H314" s="3"/>
      <c r="I314" s="7" t="s">
        <v>781</v>
      </c>
      <c r="J314" s="10" t="s">
        <v>663</v>
      </c>
      <c r="K314" s="7" t="s">
        <v>152</v>
      </c>
      <c r="L314" s="7" t="s">
        <v>155</v>
      </c>
      <c r="M314" s="7" t="str">
        <f t="shared" si="17"/>
        <v>PNN SUMAPAZ</v>
      </c>
      <c r="N314" s="7" t="s">
        <v>103</v>
      </c>
      <c r="O314" s="10" t="s">
        <v>466</v>
      </c>
      <c r="P314" s="183" t="s">
        <v>7</v>
      </c>
      <c r="Q314" s="7" t="s">
        <v>6</v>
      </c>
      <c r="R314" s="146">
        <v>1617762</v>
      </c>
      <c r="S314" s="35"/>
      <c r="T314" s="8"/>
      <c r="U314" s="8"/>
      <c r="V314" s="8"/>
      <c r="W314" s="35">
        <f t="shared" si="18"/>
        <v>1617762</v>
      </c>
      <c r="X314" s="35">
        <f t="shared" si="19"/>
        <v>1617762</v>
      </c>
      <c r="Y314" s="26" t="s">
        <v>465</v>
      </c>
      <c r="Z314" s="10" t="s">
        <v>19</v>
      </c>
      <c r="AA314" s="147">
        <v>202300000000060</v>
      </c>
      <c r="AB314" s="10" t="s">
        <v>24</v>
      </c>
      <c r="AC314" s="10" t="str">
        <f t="shared" si="16"/>
        <v>3202060</v>
      </c>
      <c r="AD314" s="10"/>
      <c r="AE314" s="10" t="s">
        <v>126</v>
      </c>
      <c r="AF314" s="3"/>
      <c r="AG314" s="3"/>
      <c r="AH314" s="3"/>
      <c r="AI314" s="3"/>
      <c r="AJ314" s="3"/>
      <c r="AK314" s="3"/>
      <c r="AL314" s="3"/>
      <c r="AM314" s="3"/>
      <c r="AN314" s="3"/>
      <c r="AO314" s="3"/>
      <c r="AP314" s="3"/>
      <c r="AQ314" s="3"/>
      <c r="AR314" s="3"/>
      <c r="AS314" s="3"/>
    </row>
    <row r="315" spans="1:45" ht="51" hidden="1" customHeight="1" x14ac:dyDescent="0.3">
      <c r="A315" s="9" t="s">
        <v>0</v>
      </c>
      <c r="B315" s="9" t="e">
        <f>VLOOKUP(#REF!,[1]Dpto!$G$2:$I$1125,2,FALSE)</f>
        <v>#REF!</v>
      </c>
      <c r="C315" s="9" t="str">
        <f>VLOOKUP(Y315,[1]Proyectos!$B$2:$D$3,3,FALSE)</f>
        <v>CONSER</v>
      </c>
      <c r="D315" s="9" t="e">
        <f>VLOOKUP(#REF!,[1]Proyectos!$D$6:$E$9,2,FALSE)</f>
        <v>#REF!</v>
      </c>
      <c r="E315" s="9" t="e">
        <f>VLOOKUP(#REF!,[1]Proyectos!$B$12:$C$22,2,FALSE)</f>
        <v>#REF!</v>
      </c>
      <c r="F315" s="9" t="e">
        <f>VLOOKUP(AD315,[1]Indi!$B$9:$C$36,2,FALSE)</f>
        <v>#N/A</v>
      </c>
      <c r="G315" s="9" t="str">
        <f>+IFERROR(IF(D315="MISIONAL",VLOOKUP(#REF!,[1]Actividades!$B$12:$C$25,2,FALSE),IF(D315="TASAS",VLOOKUP(#REF!,[1]Actividades!$B$26:$C$34,2,FALSE),IF(D315="MIPG",VLOOKUP(#REF!,[1]Actividades!$B$35:$C$41,2,FALSE),IF(D315="INFRA",VLOOKUP(#REF!,[1]Actividades!$B$42:$C$44,2,FALSE),"")))),"")</f>
        <v/>
      </c>
      <c r="H315" s="3"/>
      <c r="I315" s="7" t="s">
        <v>782</v>
      </c>
      <c r="J315" s="10" t="s">
        <v>663</v>
      </c>
      <c r="K315" s="7" t="s">
        <v>152</v>
      </c>
      <c r="L315" s="7" t="s">
        <v>155</v>
      </c>
      <c r="M315" s="7" t="str">
        <f t="shared" si="17"/>
        <v>PNN SUMAPAZ</v>
      </c>
      <c r="N315" s="7" t="s">
        <v>13</v>
      </c>
      <c r="O315" s="10" t="s">
        <v>467</v>
      </c>
      <c r="P315" s="183" t="s">
        <v>7</v>
      </c>
      <c r="Q315" s="7" t="s">
        <v>6</v>
      </c>
      <c r="R315" s="146">
        <v>72860000</v>
      </c>
      <c r="S315" s="35"/>
      <c r="T315" s="8"/>
      <c r="U315" s="8"/>
      <c r="V315" s="8"/>
      <c r="W315" s="35">
        <f t="shared" si="18"/>
        <v>72860000</v>
      </c>
      <c r="X315" s="35">
        <f t="shared" si="19"/>
        <v>72860000</v>
      </c>
      <c r="Y315" s="26" t="s">
        <v>465</v>
      </c>
      <c r="Z315" s="10" t="s">
        <v>19</v>
      </c>
      <c r="AA315" s="147">
        <v>202300000000060</v>
      </c>
      <c r="AB315" s="10" t="s">
        <v>24</v>
      </c>
      <c r="AC315" s="10" t="str">
        <f t="shared" si="16"/>
        <v>3202060</v>
      </c>
      <c r="AD315" s="10"/>
      <c r="AE315" s="10" t="s">
        <v>126</v>
      </c>
      <c r="AF315" s="3"/>
      <c r="AG315" s="3"/>
      <c r="AH315" s="3"/>
      <c r="AI315" s="3"/>
      <c r="AJ315" s="3"/>
      <c r="AK315" s="3"/>
      <c r="AL315" s="3"/>
      <c r="AM315" s="3"/>
      <c r="AN315" s="3"/>
      <c r="AO315" s="3"/>
      <c r="AP315" s="3"/>
      <c r="AQ315" s="3"/>
      <c r="AR315" s="3"/>
      <c r="AS315" s="3"/>
    </row>
    <row r="316" spans="1:45" ht="51" hidden="1" customHeight="1" x14ac:dyDescent="0.3">
      <c r="A316" s="9" t="s">
        <v>0</v>
      </c>
      <c r="B316" s="9" t="e">
        <f>VLOOKUP(#REF!,[1]Dpto!$G$2:$I$1125,2,FALSE)</f>
        <v>#REF!</v>
      </c>
      <c r="C316" s="9" t="str">
        <f>VLOOKUP(Y316,[1]Proyectos!$B$2:$D$3,3,FALSE)</f>
        <v>CONSER</v>
      </c>
      <c r="D316" s="9" t="e">
        <f>VLOOKUP(#REF!,[1]Proyectos!$D$6:$E$9,2,FALSE)</f>
        <v>#REF!</v>
      </c>
      <c r="E316" s="9" t="e">
        <f>VLOOKUP(#REF!,[1]Proyectos!$B$12:$C$22,2,FALSE)</f>
        <v>#REF!</v>
      </c>
      <c r="F316" s="9" t="e">
        <f>VLOOKUP(AD316,[1]Indi!$B$9:$C$36,2,FALSE)</f>
        <v>#N/A</v>
      </c>
      <c r="G316" s="9" t="str">
        <f>+IFERROR(IF(D316="MISIONAL",VLOOKUP(#REF!,[1]Actividades!$B$12:$C$25,2,FALSE),IF(D316="TASAS",VLOOKUP(#REF!,[1]Actividades!$B$26:$C$34,2,FALSE),IF(D316="MIPG",VLOOKUP(#REF!,[1]Actividades!$B$35:$C$41,2,FALSE),IF(D316="INFRA",VLOOKUP(#REF!,[1]Actividades!$B$42:$C$44,2,FALSE),"")))),"")</f>
        <v/>
      </c>
      <c r="H316" s="3"/>
      <c r="I316" s="7" t="s">
        <v>783</v>
      </c>
      <c r="J316" s="10" t="s">
        <v>663</v>
      </c>
      <c r="K316" s="7" t="s">
        <v>152</v>
      </c>
      <c r="L316" s="7" t="s">
        <v>155</v>
      </c>
      <c r="M316" s="7" t="str">
        <f t="shared" si="17"/>
        <v>PNN SUMAPAZ</v>
      </c>
      <c r="N316" s="7" t="s">
        <v>8</v>
      </c>
      <c r="O316" s="10" t="s">
        <v>467</v>
      </c>
      <c r="P316" s="183" t="s">
        <v>7</v>
      </c>
      <c r="Q316" s="7" t="s">
        <v>6</v>
      </c>
      <c r="R316" s="146">
        <v>28221706</v>
      </c>
      <c r="S316" s="35"/>
      <c r="T316" s="8"/>
      <c r="U316" s="8"/>
      <c r="V316" s="8"/>
      <c r="W316" s="35">
        <f t="shared" si="18"/>
        <v>28221706</v>
      </c>
      <c r="X316" s="35">
        <f t="shared" si="19"/>
        <v>28221706</v>
      </c>
      <c r="Y316" s="26" t="s">
        <v>465</v>
      </c>
      <c r="Z316" s="10" t="s">
        <v>19</v>
      </c>
      <c r="AA316" s="147">
        <v>202300000000060</v>
      </c>
      <c r="AB316" s="10" t="s">
        <v>24</v>
      </c>
      <c r="AC316" s="10" t="str">
        <f t="shared" si="16"/>
        <v>3202060</v>
      </c>
      <c r="AD316" s="10"/>
      <c r="AE316" s="10" t="s">
        <v>126</v>
      </c>
      <c r="AF316" s="3"/>
      <c r="AG316" s="3"/>
      <c r="AH316" s="3"/>
      <c r="AI316" s="3"/>
      <c r="AJ316" s="3"/>
      <c r="AK316" s="3"/>
      <c r="AL316" s="3"/>
      <c r="AM316" s="3"/>
      <c r="AN316" s="3"/>
      <c r="AO316" s="3"/>
      <c r="AP316" s="3"/>
      <c r="AQ316" s="3"/>
      <c r="AR316" s="3"/>
      <c r="AS316" s="3"/>
    </row>
    <row r="317" spans="1:45" ht="51" hidden="1" customHeight="1" x14ac:dyDescent="0.3">
      <c r="A317" s="9" t="s">
        <v>0</v>
      </c>
      <c r="B317" s="9" t="e">
        <f>VLOOKUP(#REF!,[1]Dpto!$G$2:$I$1125,2,FALSE)</f>
        <v>#REF!</v>
      </c>
      <c r="C317" s="9" t="str">
        <f>VLOOKUP(Y317,[1]Proyectos!$B$2:$D$3,3,FALSE)</f>
        <v>FORTA</v>
      </c>
      <c r="D317" s="9" t="e">
        <f>VLOOKUP(#REF!,[1]Proyectos!$D$6:$E$9,2,FALSE)</f>
        <v>#REF!</v>
      </c>
      <c r="E317" s="9" t="e">
        <f>VLOOKUP(#REF!,[1]Proyectos!$B$12:$C$22,2,FALSE)</f>
        <v>#REF!</v>
      </c>
      <c r="F317" s="9" t="e">
        <f>VLOOKUP(AD317,[1]Indi!$B$9:$C$36,2,FALSE)</f>
        <v>#N/A</v>
      </c>
      <c r="G317" s="9" t="str">
        <f>+IFERROR(IF(D317="MISIONAL",VLOOKUP(#REF!,[1]Actividades!$B$12:$C$25,2,FALSE),IF(D317="TASAS",VLOOKUP(#REF!,[1]Actividades!$B$26:$C$34,2,FALSE),IF(D317="MIPG",VLOOKUP(#REF!,[1]Actividades!$B$35:$C$41,2,FALSE),IF(D317="INFRA",VLOOKUP(#REF!,[1]Actividades!$B$42:$C$44,2,FALSE),"")))),"")</f>
        <v/>
      </c>
      <c r="H317" s="3"/>
      <c r="I317" s="7" t="s">
        <v>784</v>
      </c>
      <c r="J317" s="10" t="s">
        <v>663</v>
      </c>
      <c r="K317" s="7" t="s">
        <v>152</v>
      </c>
      <c r="L317" s="7" t="s">
        <v>155</v>
      </c>
      <c r="M317" s="7" t="str">
        <f t="shared" si="17"/>
        <v>PNN SUMAPAZ</v>
      </c>
      <c r="N317" s="7" t="s">
        <v>13</v>
      </c>
      <c r="O317" s="145" t="s">
        <v>467</v>
      </c>
      <c r="P317" s="183" t="s">
        <v>7</v>
      </c>
      <c r="Q317" s="7" t="s">
        <v>6</v>
      </c>
      <c r="R317" s="146">
        <v>15000000</v>
      </c>
      <c r="S317" s="35"/>
      <c r="T317" s="8"/>
      <c r="U317" s="8"/>
      <c r="V317" s="8"/>
      <c r="W317" s="35">
        <f t="shared" si="18"/>
        <v>15000000</v>
      </c>
      <c r="X317" s="35">
        <f t="shared" si="19"/>
        <v>15000000</v>
      </c>
      <c r="Y317" s="26" t="s">
        <v>1483</v>
      </c>
      <c r="Z317" s="10" t="s">
        <v>4</v>
      </c>
      <c r="AA317" s="147">
        <v>2019011000081</v>
      </c>
      <c r="AB317" s="10" t="s">
        <v>3</v>
      </c>
      <c r="AC317" s="10" t="str">
        <f t="shared" si="16"/>
        <v>3299016</v>
      </c>
      <c r="AD317" s="10"/>
      <c r="AE317" s="10" t="s">
        <v>244</v>
      </c>
      <c r="AF317" s="3"/>
      <c r="AG317" s="3"/>
      <c r="AH317" s="3"/>
      <c r="AI317" s="3"/>
      <c r="AJ317" s="3"/>
      <c r="AK317" s="3"/>
      <c r="AL317" s="3"/>
      <c r="AM317" s="3"/>
      <c r="AN317" s="3"/>
      <c r="AO317" s="3"/>
      <c r="AP317" s="3"/>
      <c r="AQ317" s="3"/>
      <c r="AR317" s="3"/>
      <c r="AS317" s="3"/>
    </row>
    <row r="318" spans="1:45" ht="51" hidden="1" customHeight="1" x14ac:dyDescent="0.3">
      <c r="A318" s="9" t="s">
        <v>0</v>
      </c>
      <c r="B318" s="9" t="e">
        <f>VLOOKUP(#REF!,[1]Dpto!$G$2:$I$1125,2,FALSE)</f>
        <v>#REF!</v>
      </c>
      <c r="C318" s="9" t="str">
        <f>VLOOKUP(Y318,[1]Proyectos!$B$2:$D$3,3,FALSE)</f>
        <v>CONSER</v>
      </c>
      <c r="D318" s="9" t="e">
        <f>VLOOKUP(#REF!,[1]Proyectos!$D$6:$E$9,2,FALSE)</f>
        <v>#REF!</v>
      </c>
      <c r="E318" s="9" t="e">
        <f>VLOOKUP(#REF!,[1]Proyectos!$B$12:$C$22,2,FALSE)</f>
        <v>#REF!</v>
      </c>
      <c r="F318" s="9" t="e">
        <f>VLOOKUP(AD318,[1]Indi!$B$9:$C$36,2,FALSE)</f>
        <v>#N/A</v>
      </c>
      <c r="G318" s="9" t="str">
        <f>+IFERROR(IF(D318="MISIONAL",VLOOKUP(#REF!,[1]Actividades!$B$12:$C$25,2,FALSE),IF(D318="TASAS",VLOOKUP(#REF!,[1]Actividades!$B$26:$C$34,2,FALSE),IF(D318="MIPG",VLOOKUP(#REF!,[1]Actividades!$B$35:$C$41,2,FALSE),IF(D318="INFRA",VLOOKUP(#REF!,[1]Actividades!$B$42:$C$44,2,FALSE),"")))),"")</f>
        <v/>
      </c>
      <c r="H318" s="3"/>
      <c r="I318" s="7" t="s">
        <v>785</v>
      </c>
      <c r="J318" s="10" t="s">
        <v>663</v>
      </c>
      <c r="K318" s="7" t="s">
        <v>152</v>
      </c>
      <c r="L318" s="7" t="s">
        <v>153</v>
      </c>
      <c r="M318" s="7" t="str">
        <f t="shared" si="17"/>
        <v>PNN TINIGUA</v>
      </c>
      <c r="N318" s="7" t="s">
        <v>13</v>
      </c>
      <c r="O318" s="145" t="s">
        <v>467</v>
      </c>
      <c r="P318" s="183" t="s">
        <v>7</v>
      </c>
      <c r="Q318" s="7" t="s">
        <v>6</v>
      </c>
      <c r="R318" s="146">
        <v>3000000</v>
      </c>
      <c r="S318" s="35"/>
      <c r="T318" s="8"/>
      <c r="U318" s="8"/>
      <c r="V318" s="8"/>
      <c r="W318" s="35">
        <f t="shared" si="18"/>
        <v>3000000</v>
      </c>
      <c r="X318" s="35">
        <f t="shared" si="19"/>
        <v>3000000</v>
      </c>
      <c r="Y318" s="26" t="s">
        <v>465</v>
      </c>
      <c r="Z318" s="10" t="s">
        <v>19</v>
      </c>
      <c r="AA318" s="147">
        <v>202300000000060</v>
      </c>
      <c r="AB318" s="10" t="s">
        <v>30</v>
      </c>
      <c r="AC318" s="10" t="str">
        <f t="shared" si="16"/>
        <v>3202008</v>
      </c>
      <c r="AD318" s="10"/>
      <c r="AE318" s="10" t="s">
        <v>143</v>
      </c>
      <c r="AF318" s="3"/>
      <c r="AG318" s="3"/>
      <c r="AH318" s="3"/>
      <c r="AI318" s="3"/>
      <c r="AJ318" s="3"/>
      <c r="AK318" s="3"/>
      <c r="AL318" s="3"/>
      <c r="AM318" s="3"/>
      <c r="AN318" s="3"/>
      <c r="AO318" s="3"/>
      <c r="AP318" s="3"/>
      <c r="AQ318" s="3"/>
      <c r="AR318" s="3"/>
      <c r="AS318" s="3"/>
    </row>
    <row r="319" spans="1:45" ht="51" hidden="1" customHeight="1" x14ac:dyDescent="0.3">
      <c r="A319" s="9" t="s">
        <v>0</v>
      </c>
      <c r="B319" s="9" t="e">
        <f>VLOOKUP(#REF!,[1]Dpto!$G$2:$I$1125,2,FALSE)</f>
        <v>#REF!</v>
      </c>
      <c r="C319" s="9" t="str">
        <f>VLOOKUP(Y319,[1]Proyectos!$B$2:$D$3,3,FALSE)</f>
        <v>CONSER</v>
      </c>
      <c r="D319" s="9" t="e">
        <f>VLOOKUP(#REF!,[1]Proyectos!$D$6:$E$9,2,FALSE)</f>
        <v>#REF!</v>
      </c>
      <c r="E319" s="9" t="e">
        <f>VLOOKUP(#REF!,[1]Proyectos!$B$12:$C$22,2,FALSE)</f>
        <v>#REF!</v>
      </c>
      <c r="F319" s="9" t="e">
        <f>VLOOKUP(AD319,[1]Indi!$B$9:$C$36,2,FALSE)</f>
        <v>#N/A</v>
      </c>
      <c r="G319" s="9" t="str">
        <f>+IFERROR(IF(D319="MISIONAL",VLOOKUP(#REF!,[1]Actividades!$B$12:$C$25,2,FALSE),IF(D319="TASAS",VLOOKUP(#REF!,[1]Actividades!$B$26:$C$34,2,FALSE),IF(D319="MIPG",VLOOKUP(#REF!,[1]Actividades!$B$35:$C$41,2,FALSE),IF(D319="INFRA",VLOOKUP(#REF!,[1]Actividades!$B$42:$C$44,2,FALSE),"")))),"")</f>
        <v/>
      </c>
      <c r="H319" s="3"/>
      <c r="I319" s="7" t="s">
        <v>786</v>
      </c>
      <c r="J319" s="10" t="s">
        <v>663</v>
      </c>
      <c r="K319" s="7" t="s">
        <v>152</v>
      </c>
      <c r="L319" s="7" t="s">
        <v>153</v>
      </c>
      <c r="M319" s="7" t="str">
        <f t="shared" si="17"/>
        <v>PNN TINIGUA</v>
      </c>
      <c r="N319" s="7" t="s">
        <v>103</v>
      </c>
      <c r="O319" s="7" t="s">
        <v>466</v>
      </c>
      <c r="P319" s="183" t="s">
        <v>7</v>
      </c>
      <c r="Q319" s="7" t="s">
        <v>6</v>
      </c>
      <c r="R319" s="146">
        <v>60490000</v>
      </c>
      <c r="S319" s="35"/>
      <c r="T319" s="8"/>
      <c r="U319" s="8"/>
      <c r="V319" s="8"/>
      <c r="W319" s="35">
        <f t="shared" si="18"/>
        <v>60490000</v>
      </c>
      <c r="X319" s="35">
        <f t="shared" si="19"/>
        <v>60490000</v>
      </c>
      <c r="Y319" s="26" t="s">
        <v>465</v>
      </c>
      <c r="Z319" s="10" t="s">
        <v>19</v>
      </c>
      <c r="AA319" s="147">
        <v>202300000000060</v>
      </c>
      <c r="AB319" s="10" t="s">
        <v>30</v>
      </c>
      <c r="AC319" s="10" t="str">
        <f t="shared" si="16"/>
        <v>3202008</v>
      </c>
      <c r="AD319" s="10"/>
      <c r="AE319" s="10" t="s">
        <v>135</v>
      </c>
      <c r="AF319" s="3"/>
      <c r="AG319" s="3"/>
      <c r="AH319" s="3"/>
      <c r="AI319" s="3"/>
      <c r="AJ319" s="3"/>
      <c r="AK319" s="3"/>
      <c r="AL319" s="3"/>
      <c r="AM319" s="3"/>
      <c r="AN319" s="3"/>
      <c r="AO319" s="3"/>
      <c r="AP319" s="3"/>
      <c r="AQ319" s="3"/>
      <c r="AR319" s="3"/>
      <c r="AS319" s="3"/>
    </row>
    <row r="320" spans="1:45" ht="51" hidden="1" customHeight="1" x14ac:dyDescent="0.3">
      <c r="A320" s="9" t="s">
        <v>0</v>
      </c>
      <c r="B320" s="9" t="e">
        <f>VLOOKUP(#REF!,[1]Dpto!$G$2:$I$1125,2,FALSE)</f>
        <v>#REF!</v>
      </c>
      <c r="C320" s="9" t="str">
        <f>VLOOKUP(Y320,[1]Proyectos!$B$2:$D$3,3,FALSE)</f>
        <v>CONSER</v>
      </c>
      <c r="D320" s="9" t="e">
        <f>VLOOKUP(#REF!,[1]Proyectos!$D$6:$E$9,2,FALSE)</f>
        <v>#REF!</v>
      </c>
      <c r="E320" s="9" t="e">
        <f>VLOOKUP(#REF!,[1]Proyectos!$B$12:$C$22,2,FALSE)</f>
        <v>#REF!</v>
      </c>
      <c r="F320" s="9" t="e">
        <f>VLOOKUP(AD320,[1]Indi!$B$9:$C$36,2,FALSE)</f>
        <v>#N/A</v>
      </c>
      <c r="G320" s="9" t="str">
        <f>+IFERROR(IF(D320="MISIONAL",VLOOKUP(#REF!,[1]Actividades!$B$12:$C$25,2,FALSE),IF(D320="TASAS",VLOOKUP(#REF!,[1]Actividades!$B$26:$C$34,2,FALSE),IF(D320="MIPG",VLOOKUP(#REF!,[1]Actividades!$B$35:$C$41,2,FALSE),IF(D320="INFRA",VLOOKUP(#REF!,[1]Actividades!$B$42:$C$44,2,FALSE),"")))),"")</f>
        <v/>
      </c>
      <c r="H320" s="3"/>
      <c r="I320" s="7" t="s">
        <v>787</v>
      </c>
      <c r="J320" s="10" t="s">
        <v>663</v>
      </c>
      <c r="K320" s="7" t="s">
        <v>152</v>
      </c>
      <c r="L320" s="7" t="s">
        <v>153</v>
      </c>
      <c r="M320" s="7" t="str">
        <f t="shared" si="17"/>
        <v>PNN TINIGUA</v>
      </c>
      <c r="N320" s="7" t="s">
        <v>103</v>
      </c>
      <c r="O320" s="7" t="s">
        <v>466</v>
      </c>
      <c r="P320" s="183" t="s">
        <v>7</v>
      </c>
      <c r="Q320" s="7" t="s">
        <v>6</v>
      </c>
      <c r="R320" s="146">
        <v>3045334</v>
      </c>
      <c r="S320" s="35"/>
      <c r="T320" s="8"/>
      <c r="U320" s="8"/>
      <c r="V320" s="8"/>
      <c r="W320" s="35">
        <f t="shared" si="18"/>
        <v>3045334</v>
      </c>
      <c r="X320" s="35">
        <f t="shared" si="19"/>
        <v>3045334</v>
      </c>
      <c r="Y320" s="26" t="s">
        <v>465</v>
      </c>
      <c r="Z320" s="10" t="s">
        <v>19</v>
      </c>
      <c r="AA320" s="147">
        <v>202300000000060</v>
      </c>
      <c r="AB320" s="10" t="s">
        <v>30</v>
      </c>
      <c r="AC320" s="10" t="str">
        <f t="shared" si="16"/>
        <v>3202008</v>
      </c>
      <c r="AD320" s="10"/>
      <c r="AE320" s="10" t="s">
        <v>492</v>
      </c>
      <c r="AF320" s="3"/>
      <c r="AG320" s="3"/>
      <c r="AH320" s="3"/>
      <c r="AI320" s="3"/>
      <c r="AJ320" s="3"/>
      <c r="AK320" s="3"/>
      <c r="AL320" s="3"/>
      <c r="AM320" s="3"/>
      <c r="AN320" s="3"/>
      <c r="AO320" s="3"/>
      <c r="AP320" s="3"/>
      <c r="AQ320" s="3"/>
      <c r="AR320" s="3"/>
      <c r="AS320" s="3"/>
    </row>
    <row r="321" spans="1:45" ht="51" hidden="1" customHeight="1" x14ac:dyDescent="0.3">
      <c r="A321" s="9" t="s">
        <v>0</v>
      </c>
      <c r="B321" s="9" t="e">
        <f>VLOOKUP(#REF!,[1]Dpto!$G$2:$I$1125,2,FALSE)</f>
        <v>#REF!</v>
      </c>
      <c r="C321" s="9" t="str">
        <f>VLOOKUP(Y321,[1]Proyectos!$B$2:$D$3,3,FALSE)</f>
        <v>CONSER</v>
      </c>
      <c r="D321" s="9" t="e">
        <f>VLOOKUP(#REF!,[1]Proyectos!$D$6:$E$9,2,FALSE)</f>
        <v>#REF!</v>
      </c>
      <c r="E321" s="9" t="e">
        <f>VLOOKUP(#REF!,[1]Proyectos!$B$12:$C$22,2,FALSE)</f>
        <v>#REF!</v>
      </c>
      <c r="F321" s="9" t="e">
        <f>VLOOKUP(AD321,[1]Indi!$B$9:$C$36,2,FALSE)</f>
        <v>#N/A</v>
      </c>
      <c r="G321" s="9" t="str">
        <f>+IFERROR(IF(D321="MISIONAL",VLOOKUP(#REF!,[1]Actividades!$B$12:$C$25,2,FALSE),IF(D321="TASAS",VLOOKUP(#REF!,[1]Actividades!$B$26:$C$34,2,FALSE),IF(D321="MIPG",VLOOKUP(#REF!,[1]Actividades!$B$35:$C$41,2,FALSE),IF(D321="INFRA",VLOOKUP(#REF!,[1]Actividades!$B$42:$C$44,2,FALSE),"")))),"")</f>
        <v/>
      </c>
      <c r="H321" s="3"/>
      <c r="I321" s="7" t="s">
        <v>788</v>
      </c>
      <c r="J321" s="10" t="s">
        <v>663</v>
      </c>
      <c r="K321" s="7" t="s">
        <v>152</v>
      </c>
      <c r="L321" s="7" t="s">
        <v>153</v>
      </c>
      <c r="M321" s="7" t="str">
        <f t="shared" si="17"/>
        <v>PNN TINIGUA</v>
      </c>
      <c r="N321" s="7" t="s">
        <v>13</v>
      </c>
      <c r="O321" s="149" t="s">
        <v>467</v>
      </c>
      <c r="P321" s="183" t="s">
        <v>7</v>
      </c>
      <c r="Q321" s="7" t="s">
        <v>6</v>
      </c>
      <c r="R321" s="146">
        <v>42000000</v>
      </c>
      <c r="S321" s="35"/>
      <c r="T321" s="8"/>
      <c r="U321" s="8"/>
      <c r="V321" s="8"/>
      <c r="W321" s="35">
        <f t="shared" si="18"/>
        <v>42000000</v>
      </c>
      <c r="X321" s="35">
        <f t="shared" si="19"/>
        <v>42000000</v>
      </c>
      <c r="Y321" s="26" t="s">
        <v>465</v>
      </c>
      <c r="Z321" s="10" t="s">
        <v>19</v>
      </c>
      <c r="AA321" s="147">
        <v>202300000000060</v>
      </c>
      <c r="AB321" s="10" t="s">
        <v>30</v>
      </c>
      <c r="AC321" s="10" t="str">
        <f t="shared" si="16"/>
        <v>3202008</v>
      </c>
      <c r="AD321" s="10"/>
      <c r="AE321" s="10" t="s">
        <v>492</v>
      </c>
      <c r="AF321" s="3"/>
      <c r="AG321" s="3"/>
      <c r="AH321" s="3"/>
      <c r="AI321" s="3"/>
      <c r="AJ321" s="3"/>
      <c r="AK321" s="3"/>
      <c r="AL321" s="3"/>
      <c r="AM321" s="3"/>
      <c r="AN321" s="3"/>
      <c r="AO321" s="3"/>
      <c r="AP321" s="3"/>
      <c r="AQ321" s="3"/>
      <c r="AR321" s="3"/>
      <c r="AS321" s="3"/>
    </row>
    <row r="322" spans="1:45" ht="51" hidden="1" customHeight="1" x14ac:dyDescent="0.3">
      <c r="A322" s="9" t="s">
        <v>0</v>
      </c>
      <c r="B322" s="9" t="e">
        <f>VLOOKUP(#REF!,[1]Dpto!$G$2:$I$1125,2,FALSE)</f>
        <v>#REF!</v>
      </c>
      <c r="C322" s="9" t="str">
        <f>VLOOKUP(Y322,[1]Proyectos!$B$2:$D$3,3,FALSE)</f>
        <v>CONSER</v>
      </c>
      <c r="D322" s="9" t="e">
        <f>VLOOKUP(#REF!,[1]Proyectos!$D$6:$E$9,2,FALSE)</f>
        <v>#REF!</v>
      </c>
      <c r="E322" s="9" t="e">
        <f>VLOOKUP(#REF!,[1]Proyectos!$B$12:$C$22,2,FALSE)</f>
        <v>#REF!</v>
      </c>
      <c r="F322" s="9" t="e">
        <f>VLOOKUP(AD322,[1]Indi!$B$9:$C$36,2,FALSE)</f>
        <v>#N/A</v>
      </c>
      <c r="G322" s="9" t="str">
        <f>+IFERROR(IF(D322="MISIONAL",VLOOKUP(#REF!,[1]Actividades!$B$12:$C$25,2,FALSE),IF(D322="TASAS",VLOOKUP(#REF!,[1]Actividades!$B$26:$C$34,2,FALSE),IF(D322="MIPG",VLOOKUP(#REF!,[1]Actividades!$B$35:$C$41,2,FALSE),IF(D322="INFRA",VLOOKUP(#REF!,[1]Actividades!$B$42:$C$44,2,FALSE),"")))),"")</f>
        <v/>
      </c>
      <c r="H322" s="3"/>
      <c r="I322" s="7" t="s">
        <v>789</v>
      </c>
      <c r="J322" s="10" t="s">
        <v>663</v>
      </c>
      <c r="K322" s="152" t="s">
        <v>152</v>
      </c>
      <c r="L322" s="7" t="s">
        <v>153</v>
      </c>
      <c r="M322" s="7" t="str">
        <f t="shared" si="17"/>
        <v>PNN TINIGUA</v>
      </c>
      <c r="N322" s="7" t="s">
        <v>8</v>
      </c>
      <c r="O322" s="149" t="s">
        <v>467</v>
      </c>
      <c r="P322" s="183" t="s">
        <v>7</v>
      </c>
      <c r="Q322" s="7" t="s">
        <v>6</v>
      </c>
      <c r="R322" s="146">
        <v>133024025</v>
      </c>
      <c r="S322" s="35"/>
      <c r="T322" s="8"/>
      <c r="U322" s="8"/>
      <c r="V322" s="8"/>
      <c r="W322" s="35">
        <f t="shared" si="18"/>
        <v>133024025</v>
      </c>
      <c r="X322" s="35">
        <f t="shared" si="19"/>
        <v>133024025</v>
      </c>
      <c r="Y322" s="26" t="s">
        <v>465</v>
      </c>
      <c r="Z322" s="10" t="s">
        <v>19</v>
      </c>
      <c r="AA322" s="147">
        <v>202300000000060</v>
      </c>
      <c r="AB322" s="10" t="s">
        <v>30</v>
      </c>
      <c r="AC322" s="10" t="str">
        <f t="shared" si="16"/>
        <v>3202008</v>
      </c>
      <c r="AD322" s="10"/>
      <c r="AE322" s="10" t="s">
        <v>492</v>
      </c>
      <c r="AF322" s="3"/>
      <c r="AG322" s="3"/>
      <c r="AH322" s="3"/>
      <c r="AI322" s="3"/>
      <c r="AJ322" s="3"/>
      <c r="AK322" s="3"/>
      <c r="AL322" s="3"/>
      <c r="AM322" s="3"/>
      <c r="AN322" s="3"/>
      <c r="AO322" s="3"/>
      <c r="AP322" s="3"/>
      <c r="AQ322" s="3"/>
      <c r="AR322" s="3"/>
      <c r="AS322" s="3"/>
    </row>
    <row r="323" spans="1:45" ht="51" hidden="1" customHeight="1" x14ac:dyDescent="0.3">
      <c r="A323" s="9" t="s">
        <v>0</v>
      </c>
      <c r="B323" s="9" t="e">
        <f>VLOOKUP(#REF!,[1]Dpto!$G$2:$I$1125,2,FALSE)</f>
        <v>#REF!</v>
      </c>
      <c r="C323" s="9" t="str">
        <f>VLOOKUP(Y323,[1]Proyectos!$B$2:$D$3,3,FALSE)</f>
        <v>CONSER</v>
      </c>
      <c r="D323" s="9" t="e">
        <f>VLOOKUP(#REF!,[1]Proyectos!$D$6:$E$9,2,FALSE)</f>
        <v>#REF!</v>
      </c>
      <c r="E323" s="9" t="e">
        <f>VLOOKUP(#REF!,[1]Proyectos!$B$12:$C$22,2,FALSE)</f>
        <v>#REF!</v>
      </c>
      <c r="F323" s="9" t="e">
        <f>VLOOKUP(AD323,[1]Indi!$B$9:$C$36,2,FALSE)</f>
        <v>#N/A</v>
      </c>
      <c r="G323" s="9" t="str">
        <f>+IFERROR(IF(D323="MISIONAL",VLOOKUP(#REF!,[1]Actividades!$B$12:$C$25,2,FALSE),IF(D323="TASAS",VLOOKUP(#REF!,[1]Actividades!$B$26:$C$34,2,FALSE),IF(D323="MIPG",VLOOKUP(#REF!,[1]Actividades!$B$35:$C$41,2,FALSE),IF(D323="INFRA",VLOOKUP(#REF!,[1]Actividades!$B$42:$C$44,2,FALSE),"")))),"")</f>
        <v/>
      </c>
      <c r="H323" s="3"/>
      <c r="I323" s="7" t="s">
        <v>790</v>
      </c>
      <c r="J323" s="10" t="s">
        <v>663</v>
      </c>
      <c r="K323" s="152" t="s">
        <v>152</v>
      </c>
      <c r="L323" s="7" t="s">
        <v>153</v>
      </c>
      <c r="M323" s="7" t="str">
        <f t="shared" si="17"/>
        <v>PNN TINIGUA</v>
      </c>
      <c r="N323" s="7" t="s">
        <v>103</v>
      </c>
      <c r="O323" s="10" t="s">
        <v>466</v>
      </c>
      <c r="P323" s="183" t="s">
        <v>7</v>
      </c>
      <c r="Q323" s="7" t="s">
        <v>6</v>
      </c>
      <c r="R323" s="146">
        <v>57860000</v>
      </c>
      <c r="S323" s="35"/>
      <c r="T323" s="8"/>
      <c r="U323" s="8"/>
      <c r="V323" s="8"/>
      <c r="W323" s="35">
        <f t="shared" si="18"/>
        <v>57860000</v>
      </c>
      <c r="X323" s="35">
        <f t="shared" si="19"/>
        <v>57860000</v>
      </c>
      <c r="Y323" s="26" t="s">
        <v>465</v>
      </c>
      <c r="Z323" s="10" t="s">
        <v>19</v>
      </c>
      <c r="AA323" s="147">
        <v>202300000000060</v>
      </c>
      <c r="AB323" s="10" t="s">
        <v>36</v>
      </c>
      <c r="AC323" s="10" t="str">
        <f t="shared" si="16"/>
        <v>3202010</v>
      </c>
      <c r="AD323" s="10"/>
      <c r="AE323" s="10" t="s">
        <v>181</v>
      </c>
      <c r="AF323" s="3"/>
      <c r="AG323" s="3"/>
      <c r="AH323" s="3"/>
      <c r="AI323" s="3"/>
      <c r="AJ323" s="3"/>
      <c r="AK323" s="3"/>
      <c r="AL323" s="3"/>
      <c r="AM323" s="3"/>
      <c r="AN323" s="3"/>
      <c r="AO323" s="3"/>
      <c r="AP323" s="3"/>
      <c r="AQ323" s="3"/>
      <c r="AR323" s="3"/>
      <c r="AS323" s="3"/>
    </row>
    <row r="324" spans="1:45" ht="51" hidden="1" customHeight="1" x14ac:dyDescent="0.3">
      <c r="A324" s="9" t="s">
        <v>0</v>
      </c>
      <c r="B324" s="9" t="e">
        <f>VLOOKUP(#REF!,[1]Dpto!$G$2:$I$1125,2,FALSE)</f>
        <v>#REF!</v>
      </c>
      <c r="C324" s="9" t="str">
        <f>VLOOKUP(Y324,[1]Proyectos!$B$2:$D$3,3,FALSE)</f>
        <v>CONSER</v>
      </c>
      <c r="D324" s="9" t="e">
        <f>VLOOKUP(#REF!,[1]Proyectos!$D$6:$E$9,2,FALSE)</f>
        <v>#REF!</v>
      </c>
      <c r="E324" s="9" t="e">
        <f>VLOOKUP(#REF!,[1]Proyectos!$B$12:$C$22,2,FALSE)</f>
        <v>#REF!</v>
      </c>
      <c r="F324" s="9" t="e">
        <f>VLOOKUP(AD324,[1]Indi!$B$9:$C$36,2,FALSE)</f>
        <v>#N/A</v>
      </c>
      <c r="G324" s="9" t="str">
        <f>+IFERROR(IF(D324="MISIONAL",VLOOKUP(#REF!,[1]Actividades!$B$12:$C$25,2,FALSE),IF(D324="TASAS",VLOOKUP(#REF!,[1]Actividades!$B$26:$C$34,2,FALSE),IF(D324="MIPG",VLOOKUP(#REF!,[1]Actividades!$B$35:$C$41,2,FALSE),IF(D324="INFRA",VLOOKUP(#REF!,[1]Actividades!$B$42:$C$44,2,FALSE),"")))),"")</f>
        <v/>
      </c>
      <c r="H324" s="3"/>
      <c r="I324" s="7" t="s">
        <v>791</v>
      </c>
      <c r="J324" s="10" t="s">
        <v>663</v>
      </c>
      <c r="K324" s="152" t="s">
        <v>152</v>
      </c>
      <c r="L324" s="7" t="s">
        <v>153</v>
      </c>
      <c r="M324" s="7" t="str">
        <f t="shared" si="17"/>
        <v>PNN TINIGUA</v>
      </c>
      <c r="N324" s="7" t="s">
        <v>103</v>
      </c>
      <c r="O324" s="10" t="s">
        <v>466</v>
      </c>
      <c r="P324" s="183" t="s">
        <v>7</v>
      </c>
      <c r="Q324" s="8" t="s">
        <v>6</v>
      </c>
      <c r="R324" s="146">
        <v>67892000</v>
      </c>
      <c r="S324" s="35"/>
      <c r="T324" s="8"/>
      <c r="U324" s="8"/>
      <c r="V324" s="8"/>
      <c r="W324" s="35">
        <f t="shared" si="18"/>
        <v>67892000</v>
      </c>
      <c r="X324" s="35">
        <f t="shared" si="19"/>
        <v>67892000</v>
      </c>
      <c r="Y324" s="26" t="s">
        <v>465</v>
      </c>
      <c r="Z324" s="10" t="s">
        <v>19</v>
      </c>
      <c r="AA324" s="147">
        <v>202300000000060</v>
      </c>
      <c r="AB324" s="10" t="s">
        <v>493</v>
      </c>
      <c r="AC324" s="10" t="str">
        <f t="shared" si="16"/>
        <v>3202032</v>
      </c>
      <c r="AD324" s="10"/>
      <c r="AE324" s="10" t="s">
        <v>128</v>
      </c>
      <c r="AF324" s="3"/>
      <c r="AG324" s="3"/>
      <c r="AH324" s="3"/>
      <c r="AI324" s="3"/>
      <c r="AJ324" s="3"/>
      <c r="AK324" s="3"/>
      <c r="AL324" s="3"/>
      <c r="AM324" s="3"/>
      <c r="AN324" s="3"/>
      <c r="AO324" s="3"/>
      <c r="AP324" s="3"/>
      <c r="AQ324" s="3"/>
      <c r="AR324" s="3"/>
      <c r="AS324" s="3"/>
    </row>
    <row r="325" spans="1:45" ht="51" hidden="1" customHeight="1" x14ac:dyDescent="0.3">
      <c r="A325" s="9" t="s">
        <v>0</v>
      </c>
      <c r="B325" s="9" t="e">
        <f>VLOOKUP(#REF!,[1]Dpto!$G$2:$I$1125,2,FALSE)</f>
        <v>#REF!</v>
      </c>
      <c r="C325" s="9" t="str">
        <f>VLOOKUP(Y325,[1]Proyectos!$B$2:$D$3,3,FALSE)</f>
        <v>CONSER</v>
      </c>
      <c r="D325" s="9" t="e">
        <f>VLOOKUP(#REF!,[1]Proyectos!$D$6:$E$9,2,FALSE)</f>
        <v>#REF!</v>
      </c>
      <c r="E325" s="9" t="e">
        <f>VLOOKUP(#REF!,[1]Proyectos!$B$12:$C$22,2,FALSE)</f>
        <v>#REF!</v>
      </c>
      <c r="F325" s="9" t="e">
        <f>VLOOKUP(AD325,[1]Indi!$B$9:$C$36,2,FALSE)</f>
        <v>#N/A</v>
      </c>
      <c r="G325" s="9" t="str">
        <f>+IFERROR(IF(D325="MISIONAL",VLOOKUP(#REF!,[1]Actividades!$B$12:$C$25,2,FALSE),IF(D325="TASAS",VLOOKUP(#REF!,[1]Actividades!$B$26:$C$34,2,FALSE),IF(D325="MIPG",VLOOKUP(#REF!,[1]Actividades!$B$35:$C$41,2,FALSE),IF(D325="INFRA",VLOOKUP(#REF!,[1]Actividades!$B$42:$C$44,2,FALSE),"")))),"")</f>
        <v/>
      </c>
      <c r="H325" s="3"/>
      <c r="I325" s="7" t="s">
        <v>792</v>
      </c>
      <c r="J325" s="10" t="s">
        <v>663</v>
      </c>
      <c r="K325" s="7" t="s">
        <v>152</v>
      </c>
      <c r="L325" s="7" t="s">
        <v>153</v>
      </c>
      <c r="M325" s="7" t="str">
        <f t="shared" si="17"/>
        <v>PNN TINIGUA</v>
      </c>
      <c r="N325" s="7" t="s">
        <v>13</v>
      </c>
      <c r="O325" s="10" t="s">
        <v>467</v>
      </c>
      <c r="P325" s="183" t="s">
        <v>7</v>
      </c>
      <c r="Q325" s="7" t="s">
        <v>6</v>
      </c>
      <c r="R325" s="146">
        <v>9000000</v>
      </c>
      <c r="S325" s="35"/>
      <c r="T325" s="8"/>
      <c r="U325" s="8"/>
      <c r="V325" s="8"/>
      <c r="W325" s="35">
        <f t="shared" si="18"/>
        <v>9000000</v>
      </c>
      <c r="X325" s="35">
        <f t="shared" si="19"/>
        <v>9000000</v>
      </c>
      <c r="Y325" s="26" t="s">
        <v>465</v>
      </c>
      <c r="Z325" s="10" t="s">
        <v>19</v>
      </c>
      <c r="AA325" s="147">
        <v>202300000000060</v>
      </c>
      <c r="AB325" s="10" t="s">
        <v>493</v>
      </c>
      <c r="AC325" s="10" t="str">
        <f t="shared" si="16"/>
        <v>3202032</v>
      </c>
      <c r="AD325" s="10"/>
      <c r="AE325" s="10" t="s">
        <v>128</v>
      </c>
      <c r="AF325" s="3"/>
      <c r="AG325" s="3"/>
      <c r="AH325" s="3"/>
      <c r="AI325" s="3"/>
      <c r="AJ325" s="3"/>
      <c r="AK325" s="3"/>
      <c r="AL325" s="3"/>
      <c r="AM325" s="3"/>
      <c r="AN325" s="3"/>
      <c r="AO325" s="3"/>
      <c r="AP325" s="3"/>
      <c r="AQ325" s="3"/>
      <c r="AR325" s="3"/>
      <c r="AS325" s="3"/>
    </row>
    <row r="326" spans="1:45" ht="51" hidden="1" customHeight="1" x14ac:dyDescent="0.3">
      <c r="A326" s="9" t="s">
        <v>0</v>
      </c>
      <c r="B326" s="9" t="e">
        <f>VLOOKUP(#REF!,[1]Dpto!$G$2:$I$1125,2,FALSE)</f>
        <v>#REF!</v>
      </c>
      <c r="C326" s="9" t="str">
        <f>VLOOKUP(Y326,[1]Proyectos!$B$2:$D$3,3,FALSE)</f>
        <v>CONSER</v>
      </c>
      <c r="D326" s="9" t="e">
        <f>VLOOKUP(#REF!,[1]Proyectos!$D$6:$E$9,2,FALSE)</f>
        <v>#REF!</v>
      </c>
      <c r="E326" s="9" t="e">
        <f>VLOOKUP(#REF!,[1]Proyectos!$B$12:$C$22,2,FALSE)</f>
        <v>#REF!</v>
      </c>
      <c r="F326" s="9" t="e">
        <f>VLOOKUP(AD326,[1]Indi!$B$9:$C$36,2,FALSE)</f>
        <v>#N/A</v>
      </c>
      <c r="G326" s="9" t="str">
        <f>+IFERROR(IF(D326="MISIONAL",VLOOKUP(#REF!,[1]Actividades!$B$12:$C$25,2,FALSE),IF(D326="TASAS",VLOOKUP(#REF!,[1]Actividades!$B$26:$C$34,2,FALSE),IF(D326="MIPG",VLOOKUP(#REF!,[1]Actividades!$B$35:$C$41,2,FALSE),IF(D326="INFRA",VLOOKUP(#REF!,[1]Actividades!$B$42:$C$44,2,FALSE),"")))),"")</f>
        <v/>
      </c>
      <c r="H326" s="3"/>
      <c r="I326" s="7" t="s">
        <v>793</v>
      </c>
      <c r="J326" s="10" t="s">
        <v>663</v>
      </c>
      <c r="K326" s="149" t="s">
        <v>152</v>
      </c>
      <c r="L326" s="7" t="s">
        <v>153</v>
      </c>
      <c r="M326" s="7" t="str">
        <f t="shared" si="17"/>
        <v>PNN TINIGUA</v>
      </c>
      <c r="N326" s="7" t="s">
        <v>8</v>
      </c>
      <c r="O326" s="10" t="s">
        <v>467</v>
      </c>
      <c r="P326" s="183" t="s">
        <v>7</v>
      </c>
      <c r="Q326" s="149" t="s">
        <v>6</v>
      </c>
      <c r="R326" s="146">
        <v>14330000</v>
      </c>
      <c r="S326" s="35"/>
      <c r="T326" s="8"/>
      <c r="U326" s="8"/>
      <c r="V326" s="8"/>
      <c r="W326" s="35">
        <f t="shared" si="18"/>
        <v>14330000</v>
      </c>
      <c r="X326" s="35">
        <f t="shared" si="19"/>
        <v>14330000</v>
      </c>
      <c r="Y326" s="26" t="s">
        <v>465</v>
      </c>
      <c r="Z326" s="10" t="s">
        <v>19</v>
      </c>
      <c r="AA326" s="147">
        <v>202300000000060</v>
      </c>
      <c r="AB326" s="10" t="s">
        <v>493</v>
      </c>
      <c r="AC326" s="10" t="str">
        <f t="shared" ref="AC326:AC389" si="20">MID(I326,SEARCH("-",I326)+1,SEARCH("-",I326,SEARCH("-",I326)+1)-SEARCH("-",I326)-1)</f>
        <v>3202032</v>
      </c>
      <c r="AD326" s="10"/>
      <c r="AE326" s="10" t="s">
        <v>128</v>
      </c>
      <c r="AF326" s="3"/>
      <c r="AG326" s="3"/>
      <c r="AH326" s="3"/>
      <c r="AI326" s="3"/>
      <c r="AJ326" s="3"/>
      <c r="AK326" s="3"/>
      <c r="AL326" s="3"/>
      <c r="AM326" s="3"/>
      <c r="AN326" s="3"/>
      <c r="AO326" s="3"/>
      <c r="AP326" s="3"/>
      <c r="AQ326" s="3"/>
      <c r="AR326" s="3"/>
      <c r="AS326" s="3"/>
    </row>
    <row r="327" spans="1:45" ht="51" hidden="1" customHeight="1" x14ac:dyDescent="0.3">
      <c r="A327" s="9" t="s">
        <v>0</v>
      </c>
      <c r="B327" s="9" t="e">
        <f>VLOOKUP(#REF!,[1]Dpto!$G$2:$I$1125,2,FALSE)</f>
        <v>#REF!</v>
      </c>
      <c r="C327" s="9" t="str">
        <f>VLOOKUP(Y327,[1]Proyectos!$B$2:$D$3,3,FALSE)</f>
        <v>CONSER</v>
      </c>
      <c r="D327" s="9" t="e">
        <f>VLOOKUP(#REF!,[1]Proyectos!$D$6:$E$9,2,FALSE)</f>
        <v>#REF!</v>
      </c>
      <c r="E327" s="9" t="e">
        <f>VLOOKUP(#REF!,[1]Proyectos!$B$12:$C$22,2,FALSE)</f>
        <v>#REF!</v>
      </c>
      <c r="F327" s="9" t="e">
        <f>VLOOKUP(AD327,[1]Indi!$B$9:$C$36,2,FALSE)</f>
        <v>#N/A</v>
      </c>
      <c r="G327" s="9" t="str">
        <f>+IFERROR(IF(D327="MISIONAL",VLOOKUP(#REF!,[1]Actividades!$B$12:$C$25,2,FALSE),IF(D327="TASAS",VLOOKUP(#REF!,[1]Actividades!$B$26:$C$34,2,FALSE),IF(D327="MIPG",VLOOKUP(#REF!,[1]Actividades!$B$35:$C$41,2,FALSE),IF(D327="INFRA",VLOOKUP(#REF!,[1]Actividades!$B$42:$C$44,2,FALSE),"")))),"")</f>
        <v/>
      </c>
      <c r="H327" s="3"/>
      <c r="I327" s="7" t="s">
        <v>794</v>
      </c>
      <c r="J327" s="10" t="s">
        <v>663</v>
      </c>
      <c r="K327" s="149" t="s">
        <v>152</v>
      </c>
      <c r="L327" s="7" t="s">
        <v>153</v>
      </c>
      <c r="M327" s="7" t="str">
        <f t="shared" ref="M327:M390" si="21">+IF(P327="GENERAL",L327,L327&amp;"-"&amp;P327)</f>
        <v>PNN TINIGUA</v>
      </c>
      <c r="N327" s="7" t="s">
        <v>103</v>
      </c>
      <c r="O327" s="10" t="s">
        <v>466</v>
      </c>
      <c r="P327" s="183" t="s">
        <v>7</v>
      </c>
      <c r="Q327" s="149" t="s">
        <v>6</v>
      </c>
      <c r="R327" s="146">
        <v>94468000</v>
      </c>
      <c r="S327" s="35"/>
      <c r="T327" s="8"/>
      <c r="U327" s="8"/>
      <c r="V327" s="8"/>
      <c r="W327" s="35">
        <f t="shared" ref="W327:W390" si="22">+R327-S327+T327</f>
        <v>94468000</v>
      </c>
      <c r="X327" s="35">
        <f t="shared" ref="X327:X390" si="23">+R327-S327+T327-U327+V327</f>
        <v>94468000</v>
      </c>
      <c r="Y327" s="26" t="s">
        <v>465</v>
      </c>
      <c r="Z327" s="10" t="s">
        <v>19</v>
      </c>
      <c r="AA327" s="147">
        <v>202300000000060</v>
      </c>
      <c r="AB327" s="10" t="s">
        <v>60</v>
      </c>
      <c r="AC327" s="10" t="str">
        <f t="shared" si="20"/>
        <v>3202038</v>
      </c>
      <c r="AD327" s="10"/>
      <c r="AE327" s="10" t="s">
        <v>134</v>
      </c>
      <c r="AF327" s="3"/>
      <c r="AG327" s="3"/>
      <c r="AH327" s="3"/>
      <c r="AI327" s="3"/>
      <c r="AJ327" s="3"/>
      <c r="AK327" s="3"/>
      <c r="AL327" s="3"/>
      <c r="AM327" s="3"/>
      <c r="AN327" s="3"/>
      <c r="AO327" s="3"/>
      <c r="AP327" s="3"/>
      <c r="AQ327" s="3"/>
      <c r="AR327" s="3"/>
      <c r="AS327" s="3"/>
    </row>
    <row r="328" spans="1:45" ht="51" hidden="1" customHeight="1" x14ac:dyDescent="0.3">
      <c r="A328" s="9" t="s">
        <v>0</v>
      </c>
      <c r="B328" s="9" t="e">
        <f>VLOOKUP(#REF!,[1]Dpto!$G$2:$I$1125,2,FALSE)</f>
        <v>#REF!</v>
      </c>
      <c r="C328" s="9" t="str">
        <f>VLOOKUP(Y328,[1]Proyectos!$B$2:$D$3,3,FALSE)</f>
        <v>CONSER</v>
      </c>
      <c r="D328" s="9" t="e">
        <f>VLOOKUP(#REF!,[1]Proyectos!$D$6:$E$9,2,FALSE)</f>
        <v>#REF!</v>
      </c>
      <c r="E328" s="9" t="e">
        <f>VLOOKUP(#REF!,[1]Proyectos!$B$12:$C$22,2,FALSE)</f>
        <v>#REF!</v>
      </c>
      <c r="F328" s="9" t="e">
        <f>VLOOKUP(AD328,[1]Indi!$B$9:$C$36,2,FALSE)</f>
        <v>#N/A</v>
      </c>
      <c r="G328" s="9" t="str">
        <f>+IFERROR(IF(D328="MISIONAL",VLOOKUP(#REF!,[1]Actividades!$B$12:$C$25,2,FALSE),IF(D328="TASAS",VLOOKUP(#REF!,[1]Actividades!$B$26:$C$34,2,FALSE),IF(D328="MIPG",VLOOKUP(#REF!,[1]Actividades!$B$35:$C$41,2,FALSE),IF(D328="INFRA",VLOOKUP(#REF!,[1]Actividades!$B$42:$C$44,2,FALSE),"")))),"")</f>
        <v/>
      </c>
      <c r="H328" s="3"/>
      <c r="I328" s="7" t="s">
        <v>795</v>
      </c>
      <c r="J328" s="10" t="s">
        <v>663</v>
      </c>
      <c r="K328" s="7" t="s">
        <v>152</v>
      </c>
      <c r="L328" s="7" t="s">
        <v>153</v>
      </c>
      <c r="M328" s="7" t="str">
        <f t="shared" si="21"/>
        <v>PNN TINIGUA</v>
      </c>
      <c r="N328" s="7" t="s">
        <v>13</v>
      </c>
      <c r="O328" s="145" t="s">
        <v>467</v>
      </c>
      <c r="P328" s="183" t="s">
        <v>7</v>
      </c>
      <c r="Q328" s="7" t="s">
        <v>154</v>
      </c>
      <c r="R328" s="146">
        <v>60000000</v>
      </c>
      <c r="S328" s="35"/>
      <c r="T328" s="8"/>
      <c r="U328" s="8"/>
      <c r="V328" s="8"/>
      <c r="W328" s="35">
        <f t="shared" si="22"/>
        <v>60000000</v>
      </c>
      <c r="X328" s="35">
        <f t="shared" si="23"/>
        <v>60000000</v>
      </c>
      <c r="Y328" s="26" t="s">
        <v>465</v>
      </c>
      <c r="Z328" s="10" t="s">
        <v>19</v>
      </c>
      <c r="AA328" s="147">
        <v>202300000000060</v>
      </c>
      <c r="AB328" s="10" t="s">
        <v>60</v>
      </c>
      <c r="AC328" s="10" t="str">
        <f t="shared" si="20"/>
        <v>3202038</v>
      </c>
      <c r="AD328" s="10"/>
      <c r="AE328" s="10" t="s">
        <v>134</v>
      </c>
      <c r="AF328" s="3"/>
      <c r="AG328" s="3"/>
      <c r="AH328" s="3"/>
      <c r="AI328" s="3"/>
      <c r="AJ328" s="3"/>
      <c r="AK328" s="3"/>
      <c r="AL328" s="3"/>
      <c r="AM328" s="3"/>
      <c r="AN328" s="3"/>
      <c r="AO328" s="3"/>
      <c r="AP328" s="3"/>
      <c r="AQ328" s="3"/>
      <c r="AR328" s="3"/>
      <c r="AS328" s="3"/>
    </row>
    <row r="329" spans="1:45" ht="51" hidden="1" customHeight="1" x14ac:dyDescent="0.3">
      <c r="A329" s="9" t="s">
        <v>0</v>
      </c>
      <c r="B329" s="9" t="e">
        <f>VLOOKUP(#REF!,[1]Dpto!$G$2:$I$1125,2,FALSE)</f>
        <v>#REF!</v>
      </c>
      <c r="C329" s="9" t="str">
        <f>VLOOKUP(Y329,[1]Proyectos!$B$2:$D$3,3,FALSE)</f>
        <v>CONSER</v>
      </c>
      <c r="D329" s="9" t="e">
        <f>VLOOKUP(#REF!,[1]Proyectos!$D$6:$E$9,2,FALSE)</f>
        <v>#REF!</v>
      </c>
      <c r="E329" s="9" t="e">
        <f>VLOOKUP(#REF!,[1]Proyectos!$B$12:$C$22,2,FALSE)</f>
        <v>#REF!</v>
      </c>
      <c r="F329" s="9" t="e">
        <f>VLOOKUP(AD329,[1]Indi!$B$9:$C$36,2,FALSE)</f>
        <v>#N/A</v>
      </c>
      <c r="G329" s="9" t="str">
        <f>+IFERROR(IF(D329="MISIONAL",VLOOKUP(#REF!,[1]Actividades!$B$12:$C$25,2,FALSE),IF(D329="TASAS",VLOOKUP(#REF!,[1]Actividades!$B$26:$C$34,2,FALSE),IF(D329="MIPG",VLOOKUP(#REF!,[1]Actividades!$B$35:$C$41,2,FALSE),IF(D329="INFRA",VLOOKUP(#REF!,[1]Actividades!$B$42:$C$44,2,FALSE),"")))),"")</f>
        <v/>
      </c>
      <c r="H329" s="3"/>
      <c r="I329" s="7" t="s">
        <v>796</v>
      </c>
      <c r="J329" s="10" t="s">
        <v>663</v>
      </c>
      <c r="K329" s="7" t="s">
        <v>152</v>
      </c>
      <c r="L329" s="7" t="s">
        <v>153</v>
      </c>
      <c r="M329" s="7" t="str">
        <f t="shared" si="21"/>
        <v>PNN TINIGUA</v>
      </c>
      <c r="N329" s="7" t="s">
        <v>103</v>
      </c>
      <c r="O329" s="10" t="s">
        <v>466</v>
      </c>
      <c r="P329" s="183" t="s">
        <v>7</v>
      </c>
      <c r="Q329" s="7" t="s">
        <v>6</v>
      </c>
      <c r="R329" s="146">
        <v>57860000</v>
      </c>
      <c r="S329" s="35"/>
      <c r="T329" s="8"/>
      <c r="U329" s="8"/>
      <c r="V329" s="8"/>
      <c r="W329" s="35">
        <f t="shared" si="22"/>
        <v>57860000</v>
      </c>
      <c r="X329" s="35">
        <f t="shared" si="23"/>
        <v>57860000</v>
      </c>
      <c r="Y329" s="26" t="s">
        <v>465</v>
      </c>
      <c r="Z329" s="10" t="s">
        <v>19</v>
      </c>
      <c r="AA329" s="147">
        <v>202300000000060</v>
      </c>
      <c r="AB329" s="10" t="s">
        <v>17</v>
      </c>
      <c r="AC329" s="10" t="str">
        <f t="shared" si="20"/>
        <v>3202052</v>
      </c>
      <c r="AD329" s="10"/>
      <c r="AE329" s="10" t="s">
        <v>495</v>
      </c>
      <c r="AF329" s="3"/>
      <c r="AG329" s="3"/>
      <c r="AH329" s="3"/>
      <c r="AI329" s="3"/>
      <c r="AJ329" s="3"/>
      <c r="AK329" s="3"/>
      <c r="AL329" s="3"/>
      <c r="AM329" s="3"/>
      <c r="AN329" s="3"/>
      <c r="AO329" s="3"/>
      <c r="AP329" s="3"/>
      <c r="AQ329" s="3"/>
      <c r="AR329" s="3"/>
      <c r="AS329" s="3"/>
    </row>
    <row r="330" spans="1:45" ht="51" hidden="1" customHeight="1" x14ac:dyDescent="0.3">
      <c r="A330" s="9" t="s">
        <v>0</v>
      </c>
      <c r="B330" s="9" t="e">
        <f>VLOOKUP(#REF!,[1]Dpto!$G$2:$I$1125,2,FALSE)</f>
        <v>#REF!</v>
      </c>
      <c r="C330" s="9" t="str">
        <f>VLOOKUP(Y330,[1]Proyectos!$B$2:$D$3,3,FALSE)</f>
        <v>CONSER</v>
      </c>
      <c r="D330" s="9" t="e">
        <f>VLOOKUP(#REF!,[1]Proyectos!$D$6:$E$9,2,FALSE)</f>
        <v>#REF!</v>
      </c>
      <c r="E330" s="9" t="e">
        <f>VLOOKUP(#REF!,[1]Proyectos!$B$12:$C$22,2,FALSE)</f>
        <v>#REF!</v>
      </c>
      <c r="F330" s="9" t="e">
        <f>VLOOKUP(AD330,[1]Indi!$B$9:$C$36,2,FALSE)</f>
        <v>#N/A</v>
      </c>
      <c r="G330" s="9" t="str">
        <f>+IFERROR(IF(D330="MISIONAL",VLOOKUP(#REF!,[1]Actividades!$B$12:$C$25,2,FALSE),IF(D330="TASAS",VLOOKUP(#REF!,[1]Actividades!$B$26:$C$34,2,FALSE),IF(D330="MIPG",VLOOKUP(#REF!,[1]Actividades!$B$35:$C$41,2,FALSE),IF(D330="INFRA",VLOOKUP(#REF!,[1]Actividades!$B$42:$C$44,2,FALSE),"")))),"")</f>
        <v/>
      </c>
      <c r="H330" s="3"/>
      <c r="I330" s="7" t="s">
        <v>797</v>
      </c>
      <c r="J330" s="10" t="s">
        <v>663</v>
      </c>
      <c r="K330" s="7" t="s">
        <v>152</v>
      </c>
      <c r="L330" s="7" t="s">
        <v>153</v>
      </c>
      <c r="M330" s="7" t="str">
        <f t="shared" si="21"/>
        <v>PNN TINIGUA</v>
      </c>
      <c r="N330" s="7" t="s">
        <v>13</v>
      </c>
      <c r="O330" s="145" t="s">
        <v>467</v>
      </c>
      <c r="P330" s="183" t="s">
        <v>7</v>
      </c>
      <c r="Q330" s="7" t="s">
        <v>6</v>
      </c>
      <c r="R330" s="146">
        <v>3000000</v>
      </c>
      <c r="S330" s="35"/>
      <c r="T330" s="8"/>
      <c r="U330" s="8"/>
      <c r="V330" s="8"/>
      <c r="W330" s="35">
        <f t="shared" si="22"/>
        <v>3000000</v>
      </c>
      <c r="X330" s="35">
        <f t="shared" si="23"/>
        <v>3000000</v>
      </c>
      <c r="Y330" s="26" t="s">
        <v>465</v>
      </c>
      <c r="Z330" s="10" t="s">
        <v>19</v>
      </c>
      <c r="AA330" s="147">
        <v>202300000000060</v>
      </c>
      <c r="AB330" s="10" t="s">
        <v>17</v>
      </c>
      <c r="AC330" s="10" t="str">
        <f t="shared" si="20"/>
        <v>3202052</v>
      </c>
      <c r="AD330" s="10"/>
      <c r="AE330" s="10" t="s">
        <v>495</v>
      </c>
      <c r="AF330" s="3"/>
      <c r="AG330" s="3"/>
      <c r="AH330" s="3"/>
      <c r="AI330" s="3"/>
      <c r="AJ330" s="3"/>
      <c r="AK330" s="3"/>
      <c r="AL330" s="3"/>
      <c r="AM330" s="3"/>
      <c r="AN330" s="3"/>
      <c r="AO330" s="3"/>
      <c r="AP330" s="3"/>
      <c r="AQ330" s="3"/>
      <c r="AR330" s="3"/>
      <c r="AS330" s="3"/>
    </row>
    <row r="331" spans="1:45" ht="51" hidden="1" customHeight="1" x14ac:dyDescent="0.3">
      <c r="A331" s="9" t="s">
        <v>0</v>
      </c>
      <c r="B331" s="9" t="e">
        <f>VLOOKUP(#REF!,[1]Dpto!$G$2:$I$1125,2,FALSE)</f>
        <v>#REF!</v>
      </c>
      <c r="C331" s="9" t="str">
        <f>VLOOKUP(Y331,[1]Proyectos!$B$2:$D$3,3,FALSE)</f>
        <v>CONSER</v>
      </c>
      <c r="D331" s="9" t="e">
        <f>VLOOKUP(#REF!,[1]Proyectos!$D$6:$E$9,2,FALSE)</f>
        <v>#REF!</v>
      </c>
      <c r="E331" s="9" t="e">
        <f>VLOOKUP(#REF!,[1]Proyectos!$B$12:$C$22,2,FALSE)</f>
        <v>#REF!</v>
      </c>
      <c r="F331" s="9" t="e">
        <f>VLOOKUP(AD331,[1]Indi!$B$9:$C$36,2,FALSE)</f>
        <v>#N/A</v>
      </c>
      <c r="G331" s="9" t="str">
        <f>+IFERROR(IF(D331="MISIONAL",VLOOKUP(#REF!,[1]Actividades!$B$12:$C$25,2,FALSE),IF(D331="TASAS",VLOOKUP(#REF!,[1]Actividades!$B$26:$C$34,2,FALSE),IF(D331="MIPG",VLOOKUP(#REF!,[1]Actividades!$B$35:$C$41,2,FALSE),IF(D331="INFRA",VLOOKUP(#REF!,[1]Actividades!$B$42:$C$44,2,FALSE),"")))),"")</f>
        <v/>
      </c>
      <c r="H331" s="3"/>
      <c r="I331" s="7" t="s">
        <v>798</v>
      </c>
      <c r="J331" s="10" t="s">
        <v>663</v>
      </c>
      <c r="K331" s="7" t="s">
        <v>152</v>
      </c>
      <c r="L331" s="7" t="s">
        <v>153</v>
      </c>
      <c r="M331" s="7" t="str">
        <f t="shared" si="21"/>
        <v>PNN TINIGUA</v>
      </c>
      <c r="N331" s="7" t="s">
        <v>13</v>
      </c>
      <c r="O331" s="7" t="s">
        <v>467</v>
      </c>
      <c r="P331" s="183" t="s">
        <v>7</v>
      </c>
      <c r="Q331" s="7" t="s">
        <v>6</v>
      </c>
      <c r="R331" s="146">
        <v>10000000</v>
      </c>
      <c r="S331" s="35"/>
      <c r="T331" s="8"/>
      <c r="U331" s="8"/>
      <c r="V331" s="8"/>
      <c r="W331" s="35">
        <f t="shared" si="22"/>
        <v>10000000</v>
      </c>
      <c r="X331" s="35">
        <f t="shared" si="23"/>
        <v>10000000</v>
      </c>
      <c r="Y331" s="26" t="s">
        <v>465</v>
      </c>
      <c r="Z331" s="10" t="s">
        <v>19</v>
      </c>
      <c r="AA331" s="147">
        <v>202300000000060</v>
      </c>
      <c r="AB331" s="10" t="s">
        <v>462</v>
      </c>
      <c r="AC331" s="10" t="str">
        <f t="shared" si="20"/>
        <v>3202053</v>
      </c>
      <c r="AD331" s="10"/>
      <c r="AE331" s="10" t="s">
        <v>136</v>
      </c>
      <c r="AF331" s="3"/>
      <c r="AG331" s="3"/>
      <c r="AH331" s="3"/>
      <c r="AI331" s="3"/>
      <c r="AJ331" s="3"/>
      <c r="AK331" s="3"/>
      <c r="AL331" s="3"/>
      <c r="AM331" s="3"/>
      <c r="AN331" s="3"/>
      <c r="AO331" s="3"/>
      <c r="AP331" s="3"/>
      <c r="AQ331" s="3"/>
      <c r="AR331" s="3"/>
      <c r="AS331" s="3"/>
    </row>
    <row r="332" spans="1:45" ht="51" hidden="1" customHeight="1" x14ac:dyDescent="0.3">
      <c r="A332" s="9" t="s">
        <v>0</v>
      </c>
      <c r="B332" s="9" t="e">
        <f>VLOOKUP(#REF!,[1]Dpto!$G$2:$I$1125,2,FALSE)</f>
        <v>#REF!</v>
      </c>
      <c r="C332" s="9" t="str">
        <f>VLOOKUP(Y332,[1]Proyectos!$B$2:$D$3,3,FALSE)</f>
        <v>CONSER</v>
      </c>
      <c r="D332" s="9" t="e">
        <f>VLOOKUP(#REF!,[1]Proyectos!$D$6:$E$9,2,FALSE)</f>
        <v>#REF!</v>
      </c>
      <c r="E332" s="9" t="e">
        <f>VLOOKUP(#REF!,[1]Proyectos!$B$12:$C$22,2,FALSE)</f>
        <v>#REF!</v>
      </c>
      <c r="F332" s="9" t="e">
        <f>VLOOKUP(AD332,[1]Indi!$B$9:$C$36,2,FALSE)</f>
        <v>#N/A</v>
      </c>
      <c r="G332" s="9" t="str">
        <f>+IFERROR(IF(D332="MISIONAL",VLOOKUP(#REF!,[1]Actividades!$B$12:$C$25,2,FALSE),IF(D332="TASAS",VLOOKUP(#REF!,[1]Actividades!$B$26:$C$34,2,FALSE),IF(D332="MIPG",VLOOKUP(#REF!,[1]Actividades!$B$35:$C$41,2,FALSE),IF(D332="INFRA",VLOOKUP(#REF!,[1]Actividades!$B$42:$C$44,2,FALSE),"")))),"")</f>
        <v/>
      </c>
      <c r="H332" s="3"/>
      <c r="I332" s="7" t="s">
        <v>799</v>
      </c>
      <c r="J332" s="10" t="s">
        <v>663</v>
      </c>
      <c r="K332" s="7" t="s">
        <v>152</v>
      </c>
      <c r="L332" s="7" t="s">
        <v>153</v>
      </c>
      <c r="M332" s="7" t="str">
        <f t="shared" si="21"/>
        <v>PNN TINIGUA</v>
      </c>
      <c r="N332" s="7" t="s">
        <v>13</v>
      </c>
      <c r="O332" s="7" t="s">
        <v>467</v>
      </c>
      <c r="P332" s="183" t="s">
        <v>7</v>
      </c>
      <c r="Q332" s="7" t="s">
        <v>154</v>
      </c>
      <c r="R332" s="146">
        <v>190651111</v>
      </c>
      <c r="S332" s="35"/>
      <c r="T332" s="8"/>
      <c r="U332" s="8"/>
      <c r="V332" s="8"/>
      <c r="W332" s="35">
        <f t="shared" si="22"/>
        <v>190651111</v>
      </c>
      <c r="X332" s="35">
        <f t="shared" si="23"/>
        <v>190651111</v>
      </c>
      <c r="Y332" s="26" t="s">
        <v>465</v>
      </c>
      <c r="Z332" s="10" t="s">
        <v>19</v>
      </c>
      <c r="AA332" s="147">
        <v>202300000000060</v>
      </c>
      <c r="AB332" s="10" t="s">
        <v>462</v>
      </c>
      <c r="AC332" s="10" t="str">
        <f t="shared" si="20"/>
        <v>3202053</v>
      </c>
      <c r="AD332" s="10"/>
      <c r="AE332" s="10" t="s">
        <v>136</v>
      </c>
      <c r="AF332" s="3"/>
      <c r="AG332" s="3"/>
      <c r="AH332" s="3"/>
      <c r="AI332" s="3"/>
      <c r="AJ332" s="3"/>
      <c r="AK332" s="3"/>
      <c r="AL332" s="3"/>
      <c r="AM332" s="3"/>
      <c r="AN332" s="3"/>
      <c r="AO332" s="3"/>
      <c r="AP332" s="3"/>
      <c r="AQ332" s="3"/>
      <c r="AR332" s="3"/>
      <c r="AS332" s="3"/>
    </row>
    <row r="333" spans="1:45" ht="51" hidden="1" customHeight="1" x14ac:dyDescent="0.3">
      <c r="A333" s="9" t="s">
        <v>0</v>
      </c>
      <c r="B333" s="9" t="e">
        <f>VLOOKUP(#REF!,[1]Dpto!$G$2:$I$1125,2,FALSE)</f>
        <v>#REF!</v>
      </c>
      <c r="C333" s="9" t="str">
        <f>VLOOKUP(Y333,[1]Proyectos!$B$2:$D$3,3,FALSE)</f>
        <v>CONSER</v>
      </c>
      <c r="D333" s="9" t="e">
        <f>VLOOKUP(#REF!,[1]Proyectos!$D$6:$E$9,2,FALSE)</f>
        <v>#REF!</v>
      </c>
      <c r="E333" s="9" t="e">
        <f>VLOOKUP(#REF!,[1]Proyectos!$B$12:$C$22,2,FALSE)</f>
        <v>#REF!</v>
      </c>
      <c r="F333" s="9" t="e">
        <f>VLOOKUP(AD333,[1]Indi!$B$9:$C$36,2,FALSE)</f>
        <v>#N/A</v>
      </c>
      <c r="G333" s="9" t="str">
        <f>+IFERROR(IF(D333="MISIONAL",VLOOKUP(#REF!,[1]Actividades!$B$12:$C$25,2,FALSE),IF(D333="TASAS",VLOOKUP(#REF!,[1]Actividades!$B$26:$C$34,2,FALSE),IF(D333="MIPG",VLOOKUP(#REF!,[1]Actividades!$B$35:$C$41,2,FALSE),IF(D333="INFRA",VLOOKUP(#REF!,[1]Actividades!$B$42:$C$44,2,FALSE),"")))),"")</f>
        <v/>
      </c>
      <c r="H333" s="3"/>
      <c r="I333" s="7" t="s">
        <v>800</v>
      </c>
      <c r="J333" s="10" t="s">
        <v>663</v>
      </c>
      <c r="K333" s="7" t="s">
        <v>152</v>
      </c>
      <c r="L333" s="7" t="s">
        <v>153</v>
      </c>
      <c r="M333" s="7" t="str">
        <f t="shared" si="21"/>
        <v>PNN TINIGUA</v>
      </c>
      <c r="N333" s="7" t="s">
        <v>8</v>
      </c>
      <c r="O333" s="7" t="s">
        <v>467</v>
      </c>
      <c r="P333" s="183" t="s">
        <v>7</v>
      </c>
      <c r="Q333" s="7" t="s">
        <v>6</v>
      </c>
      <c r="R333" s="146">
        <v>113531000</v>
      </c>
      <c r="S333" s="35"/>
      <c r="T333" s="8"/>
      <c r="U333" s="8"/>
      <c r="V333" s="8"/>
      <c r="W333" s="35">
        <f t="shared" si="22"/>
        <v>113531000</v>
      </c>
      <c r="X333" s="35">
        <f t="shared" si="23"/>
        <v>113531000</v>
      </c>
      <c r="Y333" s="26" t="s">
        <v>465</v>
      </c>
      <c r="Z333" s="10" t="s">
        <v>19</v>
      </c>
      <c r="AA333" s="147">
        <v>202300000000060</v>
      </c>
      <c r="AB333" s="10" t="s">
        <v>462</v>
      </c>
      <c r="AC333" s="10" t="str">
        <f t="shared" si="20"/>
        <v>3202053</v>
      </c>
      <c r="AD333" s="10"/>
      <c r="AE333" s="10" t="s">
        <v>136</v>
      </c>
      <c r="AF333" s="3"/>
      <c r="AG333" s="3"/>
      <c r="AH333" s="3"/>
      <c r="AI333" s="3"/>
      <c r="AJ333" s="3"/>
      <c r="AK333" s="3"/>
      <c r="AL333" s="3"/>
      <c r="AM333" s="3"/>
      <c r="AN333" s="3"/>
      <c r="AO333" s="3"/>
      <c r="AP333" s="3"/>
      <c r="AQ333" s="3"/>
      <c r="AR333" s="3"/>
      <c r="AS333" s="3"/>
    </row>
    <row r="334" spans="1:45" ht="51" hidden="1" customHeight="1" x14ac:dyDescent="0.3">
      <c r="A334" s="9" t="s">
        <v>0</v>
      </c>
      <c r="B334" s="9" t="e">
        <f>VLOOKUP(#REF!,[1]Dpto!$G$2:$I$1125,2,FALSE)</f>
        <v>#REF!</v>
      </c>
      <c r="C334" s="9" t="str">
        <f>VLOOKUP(Y334,[1]Proyectos!$B$2:$D$3,3,FALSE)</f>
        <v>CONSER</v>
      </c>
      <c r="D334" s="9" t="e">
        <f>VLOOKUP(#REF!,[1]Proyectos!$D$6:$E$9,2,FALSE)</f>
        <v>#REF!</v>
      </c>
      <c r="E334" s="9" t="e">
        <f>VLOOKUP(#REF!,[1]Proyectos!$B$12:$C$22,2,FALSE)</f>
        <v>#REF!</v>
      </c>
      <c r="F334" s="9" t="e">
        <f>VLOOKUP(AD334,[1]Indi!$B$9:$C$36,2,FALSE)</f>
        <v>#N/A</v>
      </c>
      <c r="G334" s="9" t="str">
        <f>+IFERROR(IF(D334="MISIONAL",VLOOKUP(#REF!,[1]Actividades!$B$12:$C$25,2,FALSE),IF(D334="TASAS",VLOOKUP(#REF!,[1]Actividades!$B$26:$C$34,2,FALSE),IF(D334="MIPG",VLOOKUP(#REF!,[1]Actividades!$B$35:$C$41,2,FALSE),IF(D334="INFRA",VLOOKUP(#REF!,[1]Actividades!$B$42:$C$44,2,FALSE),"")))),"")</f>
        <v/>
      </c>
      <c r="H334" s="3"/>
      <c r="I334" s="7" t="s">
        <v>801</v>
      </c>
      <c r="J334" s="10" t="s">
        <v>663</v>
      </c>
      <c r="K334" s="7" t="s">
        <v>152</v>
      </c>
      <c r="L334" s="7" t="s">
        <v>153</v>
      </c>
      <c r="M334" s="7" t="str">
        <f t="shared" si="21"/>
        <v>PNN TINIGUA</v>
      </c>
      <c r="N334" s="7" t="s">
        <v>103</v>
      </c>
      <c r="O334" s="7" t="s">
        <v>466</v>
      </c>
      <c r="P334" s="183" t="s">
        <v>7</v>
      </c>
      <c r="Q334" s="7" t="s">
        <v>6</v>
      </c>
      <c r="R334" s="146">
        <v>87601961</v>
      </c>
      <c r="S334" s="35"/>
      <c r="T334" s="8"/>
      <c r="U334" s="8"/>
      <c r="V334" s="8"/>
      <c r="W334" s="35">
        <f t="shared" si="22"/>
        <v>87601961</v>
      </c>
      <c r="X334" s="35">
        <f t="shared" si="23"/>
        <v>87601961</v>
      </c>
      <c r="Y334" s="26" t="s">
        <v>465</v>
      </c>
      <c r="Z334" s="10" t="s">
        <v>19</v>
      </c>
      <c r="AA334" s="147">
        <v>202300000000060</v>
      </c>
      <c r="AB334" s="10" t="s">
        <v>496</v>
      </c>
      <c r="AC334" s="10" t="str">
        <f t="shared" si="20"/>
        <v>3202056</v>
      </c>
      <c r="AD334" s="10"/>
      <c r="AE334" s="10" t="s">
        <v>129</v>
      </c>
      <c r="AF334" s="3"/>
      <c r="AG334" s="3"/>
      <c r="AH334" s="3"/>
      <c r="AI334" s="3"/>
      <c r="AJ334" s="3"/>
      <c r="AK334" s="3"/>
      <c r="AL334" s="3"/>
      <c r="AM334" s="3"/>
      <c r="AN334" s="3"/>
      <c r="AO334" s="3"/>
      <c r="AP334" s="3"/>
      <c r="AQ334" s="3"/>
      <c r="AR334" s="3"/>
      <c r="AS334" s="3"/>
    </row>
    <row r="335" spans="1:45" ht="51" hidden="1" customHeight="1" x14ac:dyDescent="0.3">
      <c r="A335" s="9" t="s">
        <v>0</v>
      </c>
      <c r="B335" s="9" t="e">
        <f>VLOOKUP(#REF!,[1]Dpto!$G$2:$I$1125,2,FALSE)</f>
        <v>#REF!</v>
      </c>
      <c r="C335" s="9" t="str">
        <f>VLOOKUP(Y335,[1]Proyectos!$B$2:$D$3,3,FALSE)</f>
        <v>CONSER</v>
      </c>
      <c r="D335" s="9" t="e">
        <f>VLOOKUP(#REF!,[1]Proyectos!$D$6:$E$9,2,FALSE)</f>
        <v>#REF!</v>
      </c>
      <c r="E335" s="9" t="e">
        <f>VLOOKUP(#REF!,[1]Proyectos!$B$12:$C$22,2,FALSE)</f>
        <v>#REF!</v>
      </c>
      <c r="F335" s="9" t="e">
        <f>VLOOKUP(AD335,[1]Indi!$B$9:$C$36,2,FALSE)</f>
        <v>#N/A</v>
      </c>
      <c r="G335" s="9" t="str">
        <f>+IFERROR(IF(D335="MISIONAL",VLOOKUP(#REF!,[1]Actividades!$B$12:$C$25,2,FALSE),IF(D335="TASAS",VLOOKUP(#REF!,[1]Actividades!$B$26:$C$34,2,FALSE),IF(D335="MIPG",VLOOKUP(#REF!,[1]Actividades!$B$35:$C$41,2,FALSE),IF(D335="INFRA",VLOOKUP(#REF!,[1]Actividades!$B$42:$C$44,2,FALSE),"")))),"")</f>
        <v/>
      </c>
      <c r="H335" s="3"/>
      <c r="I335" s="7" t="s">
        <v>802</v>
      </c>
      <c r="J335" s="10" t="s">
        <v>663</v>
      </c>
      <c r="K335" s="7" t="s">
        <v>152</v>
      </c>
      <c r="L335" s="7" t="s">
        <v>153</v>
      </c>
      <c r="M335" s="7" t="str">
        <f t="shared" si="21"/>
        <v>PNN TINIGUA</v>
      </c>
      <c r="N335" s="7" t="s">
        <v>13</v>
      </c>
      <c r="O335" s="7" t="s">
        <v>467</v>
      </c>
      <c r="P335" s="183" t="s">
        <v>7</v>
      </c>
      <c r="Q335" s="7" t="s">
        <v>6</v>
      </c>
      <c r="R335" s="146">
        <v>2000000</v>
      </c>
      <c r="S335" s="35"/>
      <c r="T335" s="8"/>
      <c r="U335" s="8"/>
      <c r="V335" s="8"/>
      <c r="W335" s="35">
        <f t="shared" si="22"/>
        <v>2000000</v>
      </c>
      <c r="X335" s="35">
        <f t="shared" si="23"/>
        <v>2000000</v>
      </c>
      <c r="Y335" s="26" t="s">
        <v>465</v>
      </c>
      <c r="Z335" s="10" t="s">
        <v>19</v>
      </c>
      <c r="AA335" s="147">
        <v>202300000000060</v>
      </c>
      <c r="AB335" s="10" t="s">
        <v>496</v>
      </c>
      <c r="AC335" s="10" t="str">
        <f t="shared" si="20"/>
        <v>3202056</v>
      </c>
      <c r="AD335" s="10"/>
      <c r="AE335" s="10" t="s">
        <v>129</v>
      </c>
      <c r="AF335" s="3"/>
      <c r="AG335" s="3"/>
      <c r="AH335" s="3"/>
      <c r="AI335" s="3"/>
      <c r="AJ335" s="3"/>
      <c r="AK335" s="3"/>
      <c r="AL335" s="3"/>
      <c r="AM335" s="3"/>
      <c r="AN335" s="3"/>
      <c r="AO335" s="3"/>
      <c r="AP335" s="3"/>
      <c r="AQ335" s="3"/>
      <c r="AR335" s="3"/>
      <c r="AS335" s="3"/>
    </row>
    <row r="336" spans="1:45" ht="51" hidden="1" customHeight="1" x14ac:dyDescent="0.3">
      <c r="A336" s="9" t="s">
        <v>0</v>
      </c>
      <c r="B336" s="9" t="e">
        <f>VLOOKUP(#REF!,[1]Dpto!$G$2:$I$1125,2,FALSE)</f>
        <v>#REF!</v>
      </c>
      <c r="C336" s="9" t="str">
        <f>VLOOKUP(Y336,[1]Proyectos!$B$2:$D$3,3,FALSE)</f>
        <v>CONSER</v>
      </c>
      <c r="D336" s="9" t="e">
        <f>VLOOKUP(#REF!,[1]Proyectos!$D$6:$E$9,2,FALSE)</f>
        <v>#REF!</v>
      </c>
      <c r="E336" s="9" t="e">
        <f>VLOOKUP(#REF!,[1]Proyectos!$B$12:$C$22,2,FALSE)</f>
        <v>#REF!</v>
      </c>
      <c r="F336" s="9" t="e">
        <f>VLOOKUP(AD336,[1]Indi!$B$9:$C$36,2,FALSE)</f>
        <v>#N/A</v>
      </c>
      <c r="G336" s="9" t="str">
        <f>+IFERROR(IF(D336="MISIONAL",VLOOKUP(#REF!,[1]Actividades!$B$12:$C$25,2,FALSE),IF(D336="TASAS",VLOOKUP(#REF!,[1]Actividades!$B$26:$C$34,2,FALSE),IF(D336="MIPG",VLOOKUP(#REF!,[1]Actividades!$B$35:$C$41,2,FALSE),IF(D336="INFRA",VLOOKUP(#REF!,[1]Actividades!$B$42:$C$44,2,FALSE),"")))),"")</f>
        <v/>
      </c>
      <c r="H336" s="3"/>
      <c r="I336" s="7" t="s">
        <v>803</v>
      </c>
      <c r="J336" s="10" t="s">
        <v>663</v>
      </c>
      <c r="K336" s="7" t="s">
        <v>152</v>
      </c>
      <c r="L336" s="7" t="s">
        <v>153</v>
      </c>
      <c r="M336" s="7" t="str">
        <f t="shared" si="21"/>
        <v>PNN TINIGUA</v>
      </c>
      <c r="N336" s="7" t="s">
        <v>13</v>
      </c>
      <c r="O336" s="149" t="s">
        <v>467</v>
      </c>
      <c r="P336" s="183" t="s">
        <v>7</v>
      </c>
      <c r="Q336" s="7" t="s">
        <v>6</v>
      </c>
      <c r="R336" s="146">
        <v>68000000</v>
      </c>
      <c r="S336" s="35"/>
      <c r="T336" s="8"/>
      <c r="U336" s="8"/>
      <c r="V336" s="8"/>
      <c r="W336" s="35">
        <f t="shared" si="22"/>
        <v>68000000</v>
      </c>
      <c r="X336" s="35">
        <f t="shared" si="23"/>
        <v>68000000</v>
      </c>
      <c r="Y336" s="26" t="s">
        <v>465</v>
      </c>
      <c r="Z336" s="10" t="s">
        <v>19</v>
      </c>
      <c r="AA336" s="147">
        <v>202300000000060</v>
      </c>
      <c r="AB336" s="10" t="s">
        <v>24</v>
      </c>
      <c r="AC336" s="10" t="str">
        <f t="shared" si="20"/>
        <v>3202060</v>
      </c>
      <c r="AD336" s="10"/>
      <c r="AE336" s="10" t="s">
        <v>126</v>
      </c>
      <c r="AF336" s="3"/>
      <c r="AG336" s="3"/>
      <c r="AH336" s="3"/>
      <c r="AI336" s="3"/>
      <c r="AJ336" s="3"/>
      <c r="AK336" s="3"/>
      <c r="AL336" s="3"/>
      <c r="AM336" s="3"/>
      <c r="AN336" s="3"/>
      <c r="AO336" s="3"/>
      <c r="AP336" s="3"/>
      <c r="AQ336" s="3"/>
      <c r="AR336" s="3"/>
      <c r="AS336" s="3"/>
    </row>
    <row r="337" spans="1:45" ht="51" hidden="1" customHeight="1" x14ac:dyDescent="0.3">
      <c r="A337" s="9" t="s">
        <v>0</v>
      </c>
      <c r="B337" s="9" t="e">
        <f>VLOOKUP(#REF!,[1]Dpto!$G$2:$I$1125,2,FALSE)</f>
        <v>#REF!</v>
      </c>
      <c r="C337" s="9" t="str">
        <f>VLOOKUP(Y337,[1]Proyectos!$B$2:$D$3,3,FALSE)</f>
        <v>CONSER</v>
      </c>
      <c r="D337" s="9" t="e">
        <f>VLOOKUP(#REF!,[1]Proyectos!$D$6:$E$9,2,FALSE)</f>
        <v>#REF!</v>
      </c>
      <c r="E337" s="9" t="e">
        <f>VLOOKUP(#REF!,[1]Proyectos!$B$12:$C$22,2,FALSE)</f>
        <v>#REF!</v>
      </c>
      <c r="F337" s="9" t="e">
        <f>VLOOKUP(AD337,[1]Indi!$B$9:$C$36,2,FALSE)</f>
        <v>#N/A</v>
      </c>
      <c r="G337" s="9" t="str">
        <f>+IFERROR(IF(D337="MISIONAL",VLOOKUP(#REF!,[1]Actividades!$B$12:$C$25,2,FALSE),IF(D337="TASAS",VLOOKUP(#REF!,[1]Actividades!$B$26:$C$34,2,FALSE),IF(D337="MIPG",VLOOKUP(#REF!,[1]Actividades!$B$35:$C$41,2,FALSE),IF(D337="INFRA",VLOOKUP(#REF!,[1]Actividades!$B$42:$C$44,2,FALSE),"")))),"")</f>
        <v/>
      </c>
      <c r="H337" s="3"/>
      <c r="I337" s="7" t="s">
        <v>804</v>
      </c>
      <c r="J337" s="10" t="s">
        <v>663</v>
      </c>
      <c r="K337" s="7" t="s">
        <v>152</v>
      </c>
      <c r="L337" s="7" t="s">
        <v>153</v>
      </c>
      <c r="M337" s="7" t="str">
        <f t="shared" si="21"/>
        <v>PNN TINIGUA</v>
      </c>
      <c r="N337" s="7" t="s">
        <v>8</v>
      </c>
      <c r="O337" s="7" t="s">
        <v>467</v>
      </c>
      <c r="P337" s="183" t="s">
        <v>7</v>
      </c>
      <c r="Q337" s="7" t="s">
        <v>6</v>
      </c>
      <c r="R337" s="146">
        <v>52360000</v>
      </c>
      <c r="S337" s="35"/>
      <c r="T337" s="8"/>
      <c r="U337" s="8"/>
      <c r="V337" s="8"/>
      <c r="W337" s="35">
        <f t="shared" si="22"/>
        <v>52360000</v>
      </c>
      <c r="X337" s="35">
        <f t="shared" si="23"/>
        <v>52360000</v>
      </c>
      <c r="Y337" s="26" t="s">
        <v>465</v>
      </c>
      <c r="Z337" s="10" t="s">
        <v>19</v>
      </c>
      <c r="AA337" s="147">
        <v>202300000000060</v>
      </c>
      <c r="AB337" s="10" t="s">
        <v>24</v>
      </c>
      <c r="AC337" s="10" t="str">
        <f t="shared" si="20"/>
        <v>3202060</v>
      </c>
      <c r="AD337" s="10"/>
      <c r="AE337" s="10" t="s">
        <v>126</v>
      </c>
      <c r="AF337" s="3"/>
      <c r="AG337" s="3"/>
      <c r="AH337" s="3"/>
      <c r="AI337" s="3"/>
      <c r="AJ337" s="3"/>
      <c r="AK337" s="3"/>
      <c r="AL337" s="3"/>
      <c r="AM337" s="3"/>
      <c r="AN337" s="3"/>
      <c r="AO337" s="3"/>
      <c r="AP337" s="3"/>
      <c r="AQ337" s="3"/>
      <c r="AR337" s="3"/>
      <c r="AS337" s="3"/>
    </row>
    <row r="338" spans="1:45" ht="51" hidden="1" customHeight="1" x14ac:dyDescent="0.3">
      <c r="A338" s="9" t="s">
        <v>0</v>
      </c>
      <c r="B338" s="9" t="e">
        <f>VLOOKUP(#REF!,[1]Dpto!$G$2:$I$1125,2,FALSE)</f>
        <v>#REF!</v>
      </c>
      <c r="C338" s="9" t="str">
        <f>VLOOKUP(Y338,[1]Proyectos!$B$2:$D$3,3,FALSE)</f>
        <v>CONSER</v>
      </c>
      <c r="D338" s="9" t="e">
        <f>VLOOKUP(#REF!,[1]Proyectos!$D$6:$E$9,2,FALSE)</f>
        <v>#REF!</v>
      </c>
      <c r="E338" s="9" t="e">
        <f>VLOOKUP(#REF!,[1]Proyectos!$B$12:$C$22,2,FALSE)</f>
        <v>#REF!</v>
      </c>
      <c r="F338" s="9" t="e">
        <f>VLOOKUP(AD338,[1]Indi!$B$9:$C$36,2,FALSE)</f>
        <v>#N/A</v>
      </c>
      <c r="G338" s="9" t="str">
        <f>+IFERROR(IF(D338="MISIONAL",VLOOKUP(#REF!,[1]Actividades!$B$12:$C$25,2,FALSE),IF(D338="TASAS",VLOOKUP(#REF!,[1]Actividades!$B$26:$C$34,2,FALSE),IF(D338="MIPG",VLOOKUP(#REF!,[1]Actividades!$B$35:$C$41,2,FALSE),IF(D338="INFRA",VLOOKUP(#REF!,[1]Actividades!$B$42:$C$44,2,FALSE),"")))),"")</f>
        <v/>
      </c>
      <c r="H338" s="3"/>
      <c r="I338" s="7" t="s">
        <v>805</v>
      </c>
      <c r="J338" s="10" t="s">
        <v>663</v>
      </c>
      <c r="K338" s="7" t="s">
        <v>152</v>
      </c>
      <c r="L338" s="7" t="s">
        <v>157</v>
      </c>
      <c r="M338" s="7" t="str">
        <f t="shared" si="21"/>
        <v>PNN SERRANÍA MANACACIAS</v>
      </c>
      <c r="N338" s="7" t="s">
        <v>103</v>
      </c>
      <c r="O338" s="7" t="s">
        <v>466</v>
      </c>
      <c r="P338" s="183" t="s">
        <v>7</v>
      </c>
      <c r="Q338" s="7" t="s">
        <v>6</v>
      </c>
      <c r="R338" s="146">
        <v>60490000</v>
      </c>
      <c r="S338" s="35"/>
      <c r="T338" s="8"/>
      <c r="U338" s="8"/>
      <c r="V338" s="8"/>
      <c r="W338" s="35">
        <f t="shared" si="22"/>
        <v>60490000</v>
      </c>
      <c r="X338" s="35">
        <f t="shared" si="23"/>
        <v>60490000</v>
      </c>
      <c r="Y338" s="26" t="s">
        <v>465</v>
      </c>
      <c r="Z338" s="10" t="s">
        <v>19</v>
      </c>
      <c r="AA338" s="147">
        <v>202300000000060</v>
      </c>
      <c r="AB338" s="10" t="s">
        <v>30</v>
      </c>
      <c r="AC338" s="10" t="str">
        <f t="shared" si="20"/>
        <v>3202008</v>
      </c>
      <c r="AD338" s="10"/>
      <c r="AE338" s="10" t="s">
        <v>135</v>
      </c>
      <c r="AF338" s="3"/>
      <c r="AG338" s="3"/>
      <c r="AH338" s="3"/>
      <c r="AI338" s="3"/>
      <c r="AJ338" s="3"/>
      <c r="AK338" s="3"/>
      <c r="AL338" s="3"/>
      <c r="AM338" s="3"/>
      <c r="AN338" s="3"/>
      <c r="AO338" s="3"/>
      <c r="AP338" s="3"/>
      <c r="AQ338" s="3"/>
      <c r="AR338" s="3"/>
      <c r="AS338" s="3"/>
    </row>
    <row r="339" spans="1:45" ht="51" hidden="1" customHeight="1" x14ac:dyDescent="0.3">
      <c r="A339" s="9" t="s">
        <v>0</v>
      </c>
      <c r="B339" s="9" t="e">
        <f>VLOOKUP(#REF!,[1]Dpto!$G$2:$I$1125,2,FALSE)</f>
        <v>#REF!</v>
      </c>
      <c r="C339" s="9" t="str">
        <f>VLOOKUP(Y339,[1]Proyectos!$B$2:$D$3,3,FALSE)</f>
        <v>CONSER</v>
      </c>
      <c r="D339" s="9" t="e">
        <f>VLOOKUP(#REF!,[1]Proyectos!$D$6:$E$9,2,FALSE)</f>
        <v>#REF!</v>
      </c>
      <c r="E339" s="9" t="e">
        <f>VLOOKUP(#REF!,[1]Proyectos!$B$12:$C$22,2,FALSE)</f>
        <v>#REF!</v>
      </c>
      <c r="F339" s="9" t="e">
        <f>VLOOKUP(AD339,[1]Indi!$B$9:$C$36,2,FALSE)</f>
        <v>#N/A</v>
      </c>
      <c r="G339" s="9" t="str">
        <f>+IFERROR(IF(D339="MISIONAL",VLOOKUP(#REF!,[1]Actividades!$B$12:$C$25,2,FALSE),IF(D339="TASAS",VLOOKUP(#REF!,[1]Actividades!$B$26:$C$34,2,FALSE),IF(D339="MIPG",VLOOKUP(#REF!,[1]Actividades!$B$35:$C$41,2,FALSE),IF(D339="INFRA",VLOOKUP(#REF!,[1]Actividades!$B$42:$C$44,2,FALSE),"")))),"")</f>
        <v/>
      </c>
      <c r="H339" s="3"/>
      <c r="I339" s="7" t="s">
        <v>806</v>
      </c>
      <c r="J339" s="10" t="s">
        <v>663</v>
      </c>
      <c r="K339" s="7" t="s">
        <v>152</v>
      </c>
      <c r="L339" s="7" t="s">
        <v>157</v>
      </c>
      <c r="M339" s="7" t="str">
        <f t="shared" si="21"/>
        <v>PNN SERRANÍA MANACACIAS</v>
      </c>
      <c r="N339" s="7" t="s">
        <v>13</v>
      </c>
      <c r="O339" s="7" t="s">
        <v>467</v>
      </c>
      <c r="P339" s="183" t="s">
        <v>7</v>
      </c>
      <c r="Q339" s="7" t="s">
        <v>6</v>
      </c>
      <c r="R339" s="146">
        <v>42295921</v>
      </c>
      <c r="S339" s="35"/>
      <c r="T339" s="8"/>
      <c r="U339" s="8"/>
      <c r="V339" s="8"/>
      <c r="W339" s="35">
        <f t="shared" si="22"/>
        <v>42295921</v>
      </c>
      <c r="X339" s="35">
        <f t="shared" si="23"/>
        <v>42295921</v>
      </c>
      <c r="Y339" s="26" t="s">
        <v>465</v>
      </c>
      <c r="Z339" s="10" t="s">
        <v>19</v>
      </c>
      <c r="AA339" s="147">
        <v>202300000000060</v>
      </c>
      <c r="AB339" s="10" t="s">
        <v>30</v>
      </c>
      <c r="AC339" s="10" t="str">
        <f t="shared" si="20"/>
        <v>3202008</v>
      </c>
      <c r="AD339" s="10"/>
      <c r="AE339" s="10" t="s">
        <v>135</v>
      </c>
      <c r="AF339" s="3"/>
      <c r="AG339" s="3"/>
      <c r="AH339" s="3"/>
      <c r="AI339" s="3"/>
      <c r="AJ339" s="3"/>
      <c r="AK339" s="3"/>
      <c r="AL339" s="3"/>
      <c r="AM339" s="3"/>
      <c r="AN339" s="3"/>
      <c r="AO339" s="3"/>
      <c r="AP339" s="3"/>
      <c r="AQ339" s="3"/>
      <c r="AR339" s="3"/>
      <c r="AS339" s="3"/>
    </row>
    <row r="340" spans="1:45" ht="51" hidden="1" customHeight="1" x14ac:dyDescent="0.3">
      <c r="A340" s="9" t="s">
        <v>0</v>
      </c>
      <c r="B340" s="9" t="e">
        <f>VLOOKUP(#REF!,[1]Dpto!$G$2:$I$1125,2,FALSE)</f>
        <v>#REF!</v>
      </c>
      <c r="C340" s="9" t="str">
        <f>VLOOKUP(Y340,[1]Proyectos!$B$2:$D$3,3,FALSE)</f>
        <v>CONSER</v>
      </c>
      <c r="D340" s="9" t="e">
        <f>VLOOKUP(#REF!,[1]Proyectos!$D$6:$E$9,2,FALSE)</f>
        <v>#REF!</v>
      </c>
      <c r="E340" s="9" t="e">
        <f>VLOOKUP(#REF!,[1]Proyectos!$B$12:$C$22,2,FALSE)</f>
        <v>#REF!</v>
      </c>
      <c r="F340" s="9" t="e">
        <f>VLOOKUP(AD340,[1]Indi!$B$9:$C$36,2,FALSE)</f>
        <v>#N/A</v>
      </c>
      <c r="G340" s="9" t="str">
        <f>+IFERROR(IF(D340="MISIONAL",VLOOKUP(#REF!,[1]Actividades!$B$12:$C$25,2,FALSE),IF(D340="TASAS",VLOOKUP(#REF!,[1]Actividades!$B$26:$C$34,2,FALSE),IF(D340="MIPG",VLOOKUP(#REF!,[1]Actividades!$B$35:$C$41,2,FALSE),IF(D340="INFRA",VLOOKUP(#REF!,[1]Actividades!$B$42:$C$44,2,FALSE),"")))),"")</f>
        <v/>
      </c>
      <c r="H340" s="3"/>
      <c r="I340" s="7" t="s">
        <v>807</v>
      </c>
      <c r="J340" s="10" t="s">
        <v>663</v>
      </c>
      <c r="K340" s="7" t="s">
        <v>152</v>
      </c>
      <c r="L340" s="7" t="s">
        <v>157</v>
      </c>
      <c r="M340" s="7" t="str">
        <f t="shared" si="21"/>
        <v>PNN SERRANÍA MANACACIAS</v>
      </c>
      <c r="N340" s="7" t="s">
        <v>8</v>
      </c>
      <c r="O340" s="7" t="s">
        <v>467</v>
      </c>
      <c r="P340" s="183" t="s">
        <v>7</v>
      </c>
      <c r="Q340" s="7" t="s">
        <v>6</v>
      </c>
      <c r="R340" s="146">
        <v>39830883</v>
      </c>
      <c r="S340" s="35"/>
      <c r="T340" s="8"/>
      <c r="U340" s="8"/>
      <c r="V340" s="8"/>
      <c r="W340" s="35">
        <f t="shared" si="22"/>
        <v>39830883</v>
      </c>
      <c r="X340" s="35">
        <f t="shared" si="23"/>
        <v>39830883</v>
      </c>
      <c r="Y340" s="26" t="s">
        <v>465</v>
      </c>
      <c r="Z340" s="10" t="s">
        <v>19</v>
      </c>
      <c r="AA340" s="147">
        <v>202300000000060</v>
      </c>
      <c r="AB340" s="10" t="s">
        <v>30</v>
      </c>
      <c r="AC340" s="10" t="str">
        <f t="shared" si="20"/>
        <v>3202008</v>
      </c>
      <c r="AD340" s="10"/>
      <c r="AE340" s="10" t="s">
        <v>135</v>
      </c>
      <c r="AF340" s="3"/>
      <c r="AG340" s="3"/>
      <c r="AH340" s="3"/>
      <c r="AI340" s="3"/>
      <c r="AJ340" s="3"/>
      <c r="AK340" s="3"/>
      <c r="AL340" s="3"/>
      <c r="AM340" s="3"/>
      <c r="AN340" s="3"/>
      <c r="AO340" s="3"/>
      <c r="AP340" s="3"/>
      <c r="AQ340" s="3"/>
      <c r="AR340" s="3"/>
      <c r="AS340" s="3"/>
    </row>
    <row r="341" spans="1:45" ht="51" hidden="1" customHeight="1" x14ac:dyDescent="0.3">
      <c r="A341" s="9" t="s">
        <v>0</v>
      </c>
      <c r="B341" s="9" t="e">
        <f>VLOOKUP(#REF!,[1]Dpto!$G$2:$I$1125,2,FALSE)</f>
        <v>#REF!</v>
      </c>
      <c r="C341" s="9" t="str">
        <f>VLOOKUP(Y341,[1]Proyectos!$B$2:$D$3,3,FALSE)</f>
        <v>CONSER</v>
      </c>
      <c r="D341" s="9" t="e">
        <f>VLOOKUP(#REF!,[1]Proyectos!$D$6:$E$9,2,FALSE)</f>
        <v>#REF!</v>
      </c>
      <c r="E341" s="9" t="e">
        <f>VLOOKUP(#REF!,[1]Proyectos!$B$12:$C$22,2,FALSE)</f>
        <v>#REF!</v>
      </c>
      <c r="F341" s="9" t="e">
        <f>VLOOKUP(AD341,[1]Indi!$B$9:$C$36,2,FALSE)</f>
        <v>#N/A</v>
      </c>
      <c r="G341" s="9" t="str">
        <f>+IFERROR(IF(D341="MISIONAL",VLOOKUP(#REF!,[1]Actividades!$B$12:$C$25,2,FALSE),IF(D341="TASAS",VLOOKUP(#REF!,[1]Actividades!$B$26:$C$34,2,FALSE),IF(D341="MIPG",VLOOKUP(#REF!,[1]Actividades!$B$35:$C$41,2,FALSE),IF(D341="INFRA",VLOOKUP(#REF!,[1]Actividades!$B$42:$C$44,2,FALSE),"")))),"")</f>
        <v/>
      </c>
      <c r="H341" s="3"/>
      <c r="I341" s="7" t="s">
        <v>808</v>
      </c>
      <c r="J341" s="10" t="s">
        <v>663</v>
      </c>
      <c r="K341" s="7" t="s">
        <v>152</v>
      </c>
      <c r="L341" s="7" t="s">
        <v>157</v>
      </c>
      <c r="M341" s="7" t="str">
        <f t="shared" si="21"/>
        <v>PNN SERRANÍA MANACACIAS</v>
      </c>
      <c r="N341" s="7" t="s">
        <v>103</v>
      </c>
      <c r="O341" s="149" t="s">
        <v>466</v>
      </c>
      <c r="P341" s="183" t="s">
        <v>7</v>
      </c>
      <c r="Q341" s="7" t="s">
        <v>6</v>
      </c>
      <c r="R341" s="146">
        <v>82500500</v>
      </c>
      <c r="S341" s="35"/>
      <c r="T341" s="8"/>
      <c r="U341" s="8"/>
      <c r="V341" s="8"/>
      <c r="W341" s="35">
        <f t="shared" si="22"/>
        <v>82500500</v>
      </c>
      <c r="X341" s="35">
        <f t="shared" si="23"/>
        <v>82500500</v>
      </c>
      <c r="Y341" s="26" t="s">
        <v>465</v>
      </c>
      <c r="Z341" s="10" t="s">
        <v>19</v>
      </c>
      <c r="AA341" s="147">
        <v>202300000000060</v>
      </c>
      <c r="AB341" s="10" t="s">
        <v>30</v>
      </c>
      <c r="AC341" s="10" t="str">
        <f t="shared" si="20"/>
        <v>3202008</v>
      </c>
      <c r="AD341" s="10"/>
      <c r="AE341" s="10" t="s">
        <v>492</v>
      </c>
      <c r="AF341" s="3"/>
      <c r="AG341" s="3"/>
      <c r="AH341" s="3"/>
      <c r="AI341" s="3"/>
      <c r="AJ341" s="3"/>
      <c r="AK341" s="3"/>
      <c r="AL341" s="3"/>
      <c r="AM341" s="3"/>
      <c r="AN341" s="3"/>
      <c r="AO341" s="3"/>
      <c r="AP341" s="3"/>
      <c r="AQ341" s="3"/>
      <c r="AR341" s="3"/>
      <c r="AS341" s="3"/>
    </row>
    <row r="342" spans="1:45" ht="51" hidden="1" customHeight="1" x14ac:dyDescent="0.3">
      <c r="A342" s="9" t="s">
        <v>0</v>
      </c>
      <c r="B342" s="9" t="e">
        <f>VLOOKUP(#REF!,[1]Dpto!$G$2:$I$1125,2,FALSE)</f>
        <v>#REF!</v>
      </c>
      <c r="C342" s="9" t="str">
        <f>VLOOKUP(Y342,[1]Proyectos!$B$2:$D$3,3,FALSE)</f>
        <v>CONSER</v>
      </c>
      <c r="D342" s="9" t="e">
        <f>VLOOKUP(#REF!,[1]Proyectos!$D$6:$E$9,2,FALSE)</f>
        <v>#REF!</v>
      </c>
      <c r="E342" s="9" t="e">
        <f>VLOOKUP(#REF!,[1]Proyectos!$B$12:$C$22,2,FALSE)</f>
        <v>#REF!</v>
      </c>
      <c r="F342" s="9" t="e">
        <f>VLOOKUP(AD342,[1]Indi!$B$9:$C$36,2,FALSE)</f>
        <v>#N/A</v>
      </c>
      <c r="G342" s="9" t="str">
        <f>+IFERROR(IF(D342="MISIONAL",VLOOKUP(#REF!,[1]Actividades!$B$12:$C$25,2,FALSE),IF(D342="TASAS",VLOOKUP(#REF!,[1]Actividades!$B$26:$C$34,2,FALSE),IF(D342="MIPG",VLOOKUP(#REF!,[1]Actividades!$B$35:$C$41,2,FALSE),IF(D342="INFRA",VLOOKUP(#REF!,[1]Actividades!$B$42:$C$44,2,FALSE),"")))),"")</f>
        <v/>
      </c>
      <c r="H342" s="3"/>
      <c r="I342" s="7" t="s">
        <v>809</v>
      </c>
      <c r="J342" s="10" t="s">
        <v>663</v>
      </c>
      <c r="K342" s="7" t="s">
        <v>152</v>
      </c>
      <c r="L342" s="7" t="s">
        <v>157</v>
      </c>
      <c r="M342" s="7" t="str">
        <f t="shared" si="21"/>
        <v>PNN SERRANÍA MANACACIAS</v>
      </c>
      <c r="N342" s="7" t="s">
        <v>8</v>
      </c>
      <c r="O342" s="10" t="s">
        <v>467</v>
      </c>
      <c r="P342" s="183" t="s">
        <v>7</v>
      </c>
      <c r="Q342" s="7" t="s">
        <v>6</v>
      </c>
      <c r="R342" s="146">
        <v>208007500</v>
      </c>
      <c r="S342" s="35"/>
      <c r="T342" s="8"/>
      <c r="U342" s="8"/>
      <c r="V342" s="8"/>
      <c r="W342" s="35">
        <f t="shared" si="22"/>
        <v>208007500</v>
      </c>
      <c r="X342" s="35">
        <f t="shared" si="23"/>
        <v>208007500</v>
      </c>
      <c r="Y342" s="26" t="s">
        <v>465</v>
      </c>
      <c r="Z342" s="10" t="s">
        <v>19</v>
      </c>
      <c r="AA342" s="147">
        <v>202300000000060</v>
      </c>
      <c r="AB342" s="10" t="s">
        <v>30</v>
      </c>
      <c r="AC342" s="10" t="str">
        <f t="shared" si="20"/>
        <v>3202008</v>
      </c>
      <c r="AD342" s="10"/>
      <c r="AE342" s="10" t="s">
        <v>492</v>
      </c>
      <c r="AF342" s="3"/>
      <c r="AG342" s="3"/>
      <c r="AH342" s="3"/>
      <c r="AI342" s="3"/>
      <c r="AJ342" s="3"/>
      <c r="AK342" s="3"/>
      <c r="AL342" s="3"/>
      <c r="AM342" s="3"/>
      <c r="AN342" s="3"/>
      <c r="AO342" s="3"/>
      <c r="AP342" s="3"/>
      <c r="AQ342" s="3"/>
      <c r="AR342" s="3"/>
      <c r="AS342" s="3"/>
    </row>
    <row r="343" spans="1:45" ht="51" hidden="1" customHeight="1" x14ac:dyDescent="0.3">
      <c r="A343" s="9" t="s">
        <v>0</v>
      </c>
      <c r="B343" s="9" t="e">
        <f>VLOOKUP(#REF!,[1]Dpto!$G$2:$I$1125,2,FALSE)</f>
        <v>#REF!</v>
      </c>
      <c r="C343" s="9" t="str">
        <f>VLOOKUP(Y343,[1]Proyectos!$B$2:$D$3,3,FALSE)</f>
        <v>CONSER</v>
      </c>
      <c r="D343" s="9" t="e">
        <f>VLOOKUP(#REF!,[1]Proyectos!$D$6:$E$9,2,FALSE)</f>
        <v>#REF!</v>
      </c>
      <c r="E343" s="9" t="e">
        <f>VLOOKUP(#REF!,[1]Proyectos!$B$12:$C$22,2,FALSE)</f>
        <v>#REF!</v>
      </c>
      <c r="F343" s="9" t="e">
        <f>VLOOKUP(AD343,[1]Indi!$B$9:$C$36,2,FALSE)</f>
        <v>#N/A</v>
      </c>
      <c r="G343" s="9" t="str">
        <f>+IFERROR(IF(D343="MISIONAL",VLOOKUP(#REF!,[1]Actividades!$B$12:$C$25,2,FALSE),IF(D343="TASAS",VLOOKUP(#REF!,[1]Actividades!$B$26:$C$34,2,FALSE),IF(D343="MIPG",VLOOKUP(#REF!,[1]Actividades!$B$35:$C$41,2,FALSE),IF(D343="INFRA",VLOOKUP(#REF!,[1]Actividades!$B$42:$C$44,2,FALSE),"")))),"")</f>
        <v/>
      </c>
      <c r="H343" s="3"/>
      <c r="I343" s="7" t="s">
        <v>810</v>
      </c>
      <c r="J343" s="10" t="s">
        <v>663</v>
      </c>
      <c r="K343" s="7" t="s">
        <v>152</v>
      </c>
      <c r="L343" s="7" t="s">
        <v>157</v>
      </c>
      <c r="M343" s="7" t="str">
        <f t="shared" si="21"/>
        <v>PNN SERRANÍA MANACACIAS</v>
      </c>
      <c r="N343" s="7" t="s">
        <v>103</v>
      </c>
      <c r="O343" s="145" t="s">
        <v>466</v>
      </c>
      <c r="P343" s="183" t="s">
        <v>7</v>
      </c>
      <c r="Q343" s="7" t="s">
        <v>6</v>
      </c>
      <c r="R343" s="146">
        <v>305771313</v>
      </c>
      <c r="S343" s="35"/>
      <c r="T343" s="8"/>
      <c r="U343" s="8"/>
      <c r="V343" s="8"/>
      <c r="W343" s="35">
        <f t="shared" si="22"/>
        <v>305771313</v>
      </c>
      <c r="X343" s="35">
        <f t="shared" si="23"/>
        <v>305771313</v>
      </c>
      <c r="Y343" s="26" t="s">
        <v>465</v>
      </c>
      <c r="Z343" s="10" t="s">
        <v>19</v>
      </c>
      <c r="AA343" s="147">
        <v>202300000000060</v>
      </c>
      <c r="AB343" s="10" t="s">
        <v>493</v>
      </c>
      <c r="AC343" s="10" t="str">
        <f t="shared" si="20"/>
        <v>3202032</v>
      </c>
      <c r="AD343" s="10"/>
      <c r="AE343" s="10" t="s">
        <v>128</v>
      </c>
      <c r="AF343" s="3"/>
      <c r="AG343" s="3"/>
      <c r="AH343" s="3"/>
      <c r="AI343" s="3"/>
      <c r="AJ343" s="3"/>
      <c r="AK343" s="3"/>
      <c r="AL343" s="3"/>
      <c r="AM343" s="3"/>
      <c r="AN343" s="3"/>
      <c r="AO343" s="3"/>
      <c r="AP343" s="3"/>
      <c r="AQ343" s="3"/>
      <c r="AR343" s="3"/>
      <c r="AS343" s="3"/>
    </row>
    <row r="344" spans="1:45" ht="51" hidden="1" customHeight="1" x14ac:dyDescent="0.3">
      <c r="A344" s="9" t="s">
        <v>0</v>
      </c>
      <c r="B344" s="9" t="e">
        <f>VLOOKUP(#REF!,[1]Dpto!$G$2:$I$1125,2,FALSE)</f>
        <v>#REF!</v>
      </c>
      <c r="C344" s="9" t="str">
        <f>VLOOKUP(Y344,[1]Proyectos!$B$2:$D$3,3,FALSE)</f>
        <v>CONSER</v>
      </c>
      <c r="D344" s="9" t="e">
        <f>VLOOKUP(#REF!,[1]Proyectos!$D$6:$E$9,2,FALSE)</f>
        <v>#REF!</v>
      </c>
      <c r="E344" s="9" t="e">
        <f>VLOOKUP(#REF!,[1]Proyectos!$B$12:$C$22,2,FALSE)</f>
        <v>#REF!</v>
      </c>
      <c r="F344" s="9" t="e">
        <f>VLOOKUP(AD344,[1]Indi!$B$9:$C$36,2,FALSE)</f>
        <v>#N/A</v>
      </c>
      <c r="G344" s="9" t="str">
        <f>+IFERROR(IF(D344="MISIONAL",VLOOKUP(#REF!,[1]Actividades!$B$12:$C$25,2,FALSE),IF(D344="TASAS",VLOOKUP(#REF!,[1]Actividades!$B$26:$C$34,2,FALSE),IF(D344="MIPG",VLOOKUP(#REF!,[1]Actividades!$B$35:$C$41,2,FALSE),IF(D344="INFRA",VLOOKUP(#REF!,[1]Actividades!$B$42:$C$44,2,FALSE),"")))),"")</f>
        <v/>
      </c>
      <c r="H344" s="3"/>
      <c r="I344" s="7" t="s">
        <v>811</v>
      </c>
      <c r="J344" s="10" t="s">
        <v>663</v>
      </c>
      <c r="K344" s="7" t="s">
        <v>152</v>
      </c>
      <c r="L344" s="7" t="s">
        <v>157</v>
      </c>
      <c r="M344" s="7" t="str">
        <f t="shared" si="21"/>
        <v>PNN SERRANÍA MANACACIAS</v>
      </c>
      <c r="N344" s="7" t="s">
        <v>13</v>
      </c>
      <c r="O344" s="10" t="s">
        <v>467</v>
      </c>
      <c r="P344" s="183" t="s">
        <v>7</v>
      </c>
      <c r="Q344" s="7" t="s">
        <v>6</v>
      </c>
      <c r="R344" s="146">
        <v>119639974</v>
      </c>
      <c r="S344" s="35"/>
      <c r="T344" s="8"/>
      <c r="U344" s="8"/>
      <c r="V344" s="8"/>
      <c r="W344" s="35">
        <f t="shared" si="22"/>
        <v>119639974</v>
      </c>
      <c r="X344" s="35">
        <f t="shared" si="23"/>
        <v>119639974</v>
      </c>
      <c r="Y344" s="26" t="s">
        <v>465</v>
      </c>
      <c r="Z344" s="10" t="s">
        <v>19</v>
      </c>
      <c r="AA344" s="147">
        <v>202300000000060</v>
      </c>
      <c r="AB344" s="10" t="s">
        <v>493</v>
      </c>
      <c r="AC344" s="10" t="str">
        <f t="shared" si="20"/>
        <v>3202032</v>
      </c>
      <c r="AD344" s="10"/>
      <c r="AE344" s="10" t="s">
        <v>128</v>
      </c>
      <c r="AF344" s="3"/>
      <c r="AG344" s="3"/>
      <c r="AH344" s="3"/>
      <c r="AI344" s="3"/>
      <c r="AJ344" s="3"/>
      <c r="AK344" s="3"/>
      <c r="AL344" s="3"/>
      <c r="AM344" s="3"/>
      <c r="AN344" s="3"/>
      <c r="AO344" s="3"/>
      <c r="AP344" s="3"/>
      <c r="AQ344" s="3"/>
      <c r="AR344" s="3"/>
      <c r="AS344" s="3"/>
    </row>
    <row r="345" spans="1:45" ht="51" hidden="1" customHeight="1" x14ac:dyDescent="0.3">
      <c r="A345" s="9" t="s">
        <v>0</v>
      </c>
      <c r="B345" s="9" t="e">
        <f>VLOOKUP(#REF!,[1]Dpto!$G$2:$I$1125,2,FALSE)</f>
        <v>#REF!</v>
      </c>
      <c r="C345" s="9" t="str">
        <f>VLOOKUP(Y345,[1]Proyectos!$B$2:$D$3,3,FALSE)</f>
        <v>CONSER</v>
      </c>
      <c r="D345" s="9" t="e">
        <f>VLOOKUP(#REF!,[1]Proyectos!$D$6:$E$9,2,FALSE)</f>
        <v>#REF!</v>
      </c>
      <c r="E345" s="9" t="e">
        <f>VLOOKUP(#REF!,[1]Proyectos!$B$12:$C$22,2,FALSE)</f>
        <v>#REF!</v>
      </c>
      <c r="F345" s="9" t="e">
        <f>VLOOKUP(AD345,[1]Indi!$B$9:$C$36,2,FALSE)</f>
        <v>#N/A</v>
      </c>
      <c r="G345" s="9" t="str">
        <f>+IFERROR(IF(D345="MISIONAL",VLOOKUP(#REF!,[1]Actividades!$B$12:$C$25,2,FALSE),IF(D345="TASAS",VLOOKUP(#REF!,[1]Actividades!$B$26:$C$34,2,FALSE),IF(D345="MIPG",VLOOKUP(#REF!,[1]Actividades!$B$35:$C$41,2,FALSE),IF(D345="INFRA",VLOOKUP(#REF!,[1]Actividades!$B$42:$C$44,2,FALSE),"")))),"")</f>
        <v/>
      </c>
      <c r="H345" s="3"/>
      <c r="I345" s="7" t="s">
        <v>812</v>
      </c>
      <c r="J345" s="10" t="s">
        <v>663</v>
      </c>
      <c r="K345" s="7" t="s">
        <v>152</v>
      </c>
      <c r="L345" s="7" t="s">
        <v>157</v>
      </c>
      <c r="M345" s="7" t="str">
        <f t="shared" si="21"/>
        <v>PNN SERRANÍA MANACACIAS</v>
      </c>
      <c r="N345" s="7" t="s">
        <v>8</v>
      </c>
      <c r="O345" s="145" t="s">
        <v>467</v>
      </c>
      <c r="P345" s="183" t="s">
        <v>7</v>
      </c>
      <c r="Q345" s="7" t="s">
        <v>6</v>
      </c>
      <c r="R345" s="146">
        <v>45001485</v>
      </c>
      <c r="S345" s="35"/>
      <c r="T345" s="8"/>
      <c r="U345" s="8"/>
      <c r="V345" s="8"/>
      <c r="W345" s="35">
        <f t="shared" si="22"/>
        <v>45001485</v>
      </c>
      <c r="X345" s="35">
        <f t="shared" si="23"/>
        <v>45001485</v>
      </c>
      <c r="Y345" s="26" t="s">
        <v>465</v>
      </c>
      <c r="Z345" s="10" t="s">
        <v>19</v>
      </c>
      <c r="AA345" s="147">
        <v>202300000000060</v>
      </c>
      <c r="AB345" s="10" t="s">
        <v>493</v>
      </c>
      <c r="AC345" s="10" t="str">
        <f t="shared" si="20"/>
        <v>3202032</v>
      </c>
      <c r="AD345" s="10"/>
      <c r="AE345" s="10" t="s">
        <v>128</v>
      </c>
      <c r="AF345" s="3"/>
      <c r="AG345" s="3"/>
      <c r="AH345" s="3"/>
      <c r="AI345" s="3"/>
      <c r="AJ345" s="3"/>
      <c r="AK345" s="3"/>
      <c r="AL345" s="3"/>
      <c r="AM345" s="3"/>
      <c r="AN345" s="3"/>
      <c r="AO345" s="3"/>
      <c r="AP345" s="3"/>
      <c r="AQ345" s="3"/>
      <c r="AR345" s="3"/>
      <c r="AS345" s="3"/>
    </row>
    <row r="346" spans="1:45" ht="51" hidden="1" customHeight="1" x14ac:dyDescent="0.3">
      <c r="A346" s="9" t="s">
        <v>0</v>
      </c>
      <c r="B346" s="9" t="e">
        <f>VLOOKUP(#REF!,[1]Dpto!$G$2:$I$1125,2,FALSE)</f>
        <v>#REF!</v>
      </c>
      <c r="C346" s="9" t="str">
        <f>VLOOKUP(Y346,[1]Proyectos!$B$2:$D$3,3,FALSE)</f>
        <v>CONSER</v>
      </c>
      <c r="D346" s="9" t="e">
        <f>VLOOKUP(#REF!,[1]Proyectos!$D$6:$E$9,2,FALSE)</f>
        <v>#REF!</v>
      </c>
      <c r="E346" s="9" t="e">
        <f>VLOOKUP(#REF!,[1]Proyectos!$B$12:$C$22,2,FALSE)</f>
        <v>#REF!</v>
      </c>
      <c r="F346" s="9" t="e">
        <f>VLOOKUP(AD346,[1]Indi!$B$9:$C$36,2,FALSE)</f>
        <v>#N/A</v>
      </c>
      <c r="G346" s="9" t="str">
        <f>+IFERROR(IF(D346="MISIONAL",VLOOKUP(#REF!,[1]Actividades!$B$12:$C$25,2,FALSE),IF(D346="TASAS",VLOOKUP(#REF!,[1]Actividades!$B$26:$C$34,2,FALSE),IF(D346="MIPG",VLOOKUP(#REF!,[1]Actividades!$B$35:$C$41,2,FALSE),IF(D346="INFRA",VLOOKUP(#REF!,[1]Actividades!$B$42:$C$44,2,FALSE),"")))),"")</f>
        <v/>
      </c>
      <c r="H346" s="3"/>
      <c r="I346" s="7" t="s">
        <v>813</v>
      </c>
      <c r="J346" s="10" t="s">
        <v>663</v>
      </c>
      <c r="K346" s="7" t="s">
        <v>152</v>
      </c>
      <c r="L346" s="7" t="s">
        <v>157</v>
      </c>
      <c r="M346" s="7" t="str">
        <f t="shared" si="21"/>
        <v>PNN SERRANÍA MANACACIAS</v>
      </c>
      <c r="N346" s="7" t="s">
        <v>13</v>
      </c>
      <c r="O346" s="10" t="s">
        <v>467</v>
      </c>
      <c r="P346" s="183" t="s">
        <v>7</v>
      </c>
      <c r="Q346" s="7" t="s">
        <v>6</v>
      </c>
      <c r="R346" s="146">
        <v>30000000</v>
      </c>
      <c r="S346" s="35"/>
      <c r="T346" s="8"/>
      <c r="U346" s="8"/>
      <c r="V346" s="8"/>
      <c r="W346" s="35">
        <f t="shared" si="22"/>
        <v>30000000</v>
      </c>
      <c r="X346" s="35">
        <f t="shared" si="23"/>
        <v>30000000</v>
      </c>
      <c r="Y346" s="26" t="s">
        <v>465</v>
      </c>
      <c r="Z346" s="10" t="s">
        <v>19</v>
      </c>
      <c r="AA346" s="147">
        <v>202300000000060</v>
      </c>
      <c r="AB346" s="10" t="s">
        <v>60</v>
      </c>
      <c r="AC346" s="10" t="str">
        <f t="shared" si="20"/>
        <v>3202038</v>
      </c>
      <c r="AD346" s="10"/>
      <c r="AE346" s="10" t="s">
        <v>134</v>
      </c>
      <c r="AF346" s="3"/>
      <c r="AG346" s="3"/>
      <c r="AH346" s="3"/>
      <c r="AI346" s="3"/>
      <c r="AJ346" s="3"/>
      <c r="AK346" s="3"/>
      <c r="AL346" s="3"/>
      <c r="AM346" s="3"/>
      <c r="AN346" s="3"/>
      <c r="AO346" s="3"/>
      <c r="AP346" s="3"/>
      <c r="AQ346" s="3"/>
      <c r="AR346" s="3"/>
      <c r="AS346" s="3"/>
    </row>
    <row r="347" spans="1:45" ht="51" hidden="1" customHeight="1" x14ac:dyDescent="0.3">
      <c r="A347" s="9" t="s">
        <v>0</v>
      </c>
      <c r="B347" s="9" t="e">
        <f>VLOOKUP(#REF!,[1]Dpto!$G$2:$I$1125,2,FALSE)</f>
        <v>#REF!</v>
      </c>
      <c r="C347" s="9" t="str">
        <f>VLOOKUP(Y347,[1]Proyectos!$B$2:$D$3,3,FALSE)</f>
        <v>CONSER</v>
      </c>
      <c r="D347" s="9" t="e">
        <f>VLOOKUP(#REF!,[1]Proyectos!$D$6:$E$9,2,FALSE)</f>
        <v>#REF!</v>
      </c>
      <c r="E347" s="9" t="e">
        <f>VLOOKUP(#REF!,[1]Proyectos!$B$12:$C$22,2,FALSE)</f>
        <v>#REF!</v>
      </c>
      <c r="F347" s="9" t="e">
        <f>VLOOKUP(AD347,[1]Indi!$B$9:$C$36,2,FALSE)</f>
        <v>#N/A</v>
      </c>
      <c r="G347" s="9" t="str">
        <f>+IFERROR(IF(D347="MISIONAL",VLOOKUP(#REF!,[1]Actividades!$B$12:$C$25,2,FALSE),IF(D347="TASAS",VLOOKUP(#REF!,[1]Actividades!$B$26:$C$34,2,FALSE),IF(D347="MIPG",VLOOKUP(#REF!,[1]Actividades!$B$35:$C$41,2,FALSE),IF(D347="INFRA",VLOOKUP(#REF!,[1]Actividades!$B$42:$C$44,2,FALSE),"")))),"")</f>
        <v/>
      </c>
      <c r="H347" s="3"/>
      <c r="I347" s="7" t="s">
        <v>814</v>
      </c>
      <c r="J347" s="10" t="s">
        <v>663</v>
      </c>
      <c r="K347" s="7" t="s">
        <v>152</v>
      </c>
      <c r="L347" s="7" t="s">
        <v>157</v>
      </c>
      <c r="M347" s="7" t="str">
        <f t="shared" si="21"/>
        <v>PNN SERRANÍA MANACACIAS</v>
      </c>
      <c r="N347" s="7" t="s">
        <v>103</v>
      </c>
      <c r="O347" s="145" t="s">
        <v>466</v>
      </c>
      <c r="P347" s="183" t="s">
        <v>7</v>
      </c>
      <c r="Q347" s="7" t="s">
        <v>6</v>
      </c>
      <c r="R347" s="146">
        <v>29646500</v>
      </c>
      <c r="S347" s="35"/>
      <c r="T347" s="8"/>
      <c r="U347" s="8"/>
      <c r="V347" s="8"/>
      <c r="W347" s="35">
        <f t="shared" si="22"/>
        <v>29646500</v>
      </c>
      <c r="X347" s="35">
        <f t="shared" si="23"/>
        <v>29646500</v>
      </c>
      <c r="Y347" s="26" t="s">
        <v>465</v>
      </c>
      <c r="Z347" s="10" t="s">
        <v>19</v>
      </c>
      <c r="AA347" s="147">
        <v>202300000000060</v>
      </c>
      <c r="AB347" s="10" t="s">
        <v>496</v>
      </c>
      <c r="AC347" s="10" t="str">
        <f t="shared" si="20"/>
        <v>3202056</v>
      </c>
      <c r="AD347" s="10"/>
      <c r="AE347" s="10" t="s">
        <v>129</v>
      </c>
      <c r="AF347" s="3"/>
      <c r="AG347" s="3"/>
      <c r="AH347" s="3"/>
      <c r="AI347" s="3"/>
      <c r="AJ347" s="3"/>
      <c r="AK347" s="3"/>
      <c r="AL347" s="3"/>
      <c r="AM347" s="3"/>
      <c r="AN347" s="3"/>
      <c r="AO347" s="3"/>
      <c r="AP347" s="3"/>
      <c r="AQ347" s="3"/>
      <c r="AR347" s="3"/>
      <c r="AS347" s="3"/>
    </row>
    <row r="348" spans="1:45" ht="51" hidden="1" customHeight="1" x14ac:dyDescent="0.3">
      <c r="A348" s="9" t="s">
        <v>0</v>
      </c>
      <c r="B348" s="9" t="e">
        <f>VLOOKUP(#REF!,[1]Dpto!$G$2:$I$1125,2,FALSE)</f>
        <v>#REF!</v>
      </c>
      <c r="C348" s="9" t="str">
        <f>VLOOKUP(Y348,[1]Proyectos!$B$2:$D$3,3,FALSE)</f>
        <v>CONSER</v>
      </c>
      <c r="D348" s="9" t="e">
        <f>VLOOKUP(#REF!,[1]Proyectos!$D$6:$E$9,2,FALSE)</f>
        <v>#REF!</v>
      </c>
      <c r="E348" s="9" t="e">
        <f>VLOOKUP(#REF!,[1]Proyectos!$B$12:$C$22,2,FALSE)</f>
        <v>#REF!</v>
      </c>
      <c r="F348" s="9" t="e">
        <f>VLOOKUP(AD348,[1]Indi!$B$9:$C$36,2,FALSE)</f>
        <v>#N/A</v>
      </c>
      <c r="G348" s="9" t="str">
        <f>+IFERROR(IF(D348="MISIONAL",VLOOKUP(#REF!,[1]Actividades!$B$12:$C$25,2,FALSE),IF(D348="TASAS",VLOOKUP(#REF!,[1]Actividades!$B$26:$C$34,2,FALSE),IF(D348="MIPG",VLOOKUP(#REF!,[1]Actividades!$B$35:$C$41,2,FALSE),IF(D348="INFRA",VLOOKUP(#REF!,[1]Actividades!$B$42:$C$44,2,FALSE),"")))),"")</f>
        <v/>
      </c>
      <c r="H348" s="3"/>
      <c r="I348" s="7" t="s">
        <v>815</v>
      </c>
      <c r="J348" s="10" t="s">
        <v>663</v>
      </c>
      <c r="K348" s="7" t="s">
        <v>152</v>
      </c>
      <c r="L348" s="7" t="s">
        <v>157</v>
      </c>
      <c r="M348" s="7" t="str">
        <f t="shared" si="21"/>
        <v>PNN SERRANÍA MANACACIAS</v>
      </c>
      <c r="N348" s="7" t="s">
        <v>13</v>
      </c>
      <c r="O348" s="7" t="s">
        <v>467</v>
      </c>
      <c r="P348" s="183" t="s">
        <v>7</v>
      </c>
      <c r="Q348" s="7" t="s">
        <v>6</v>
      </c>
      <c r="R348" s="146">
        <v>30000000</v>
      </c>
      <c r="S348" s="35"/>
      <c r="T348" s="8"/>
      <c r="U348" s="8"/>
      <c r="V348" s="8"/>
      <c r="W348" s="35">
        <f t="shared" si="22"/>
        <v>30000000</v>
      </c>
      <c r="X348" s="35">
        <f t="shared" si="23"/>
        <v>30000000</v>
      </c>
      <c r="Y348" s="26" t="s">
        <v>465</v>
      </c>
      <c r="Z348" s="10" t="s">
        <v>19</v>
      </c>
      <c r="AA348" s="147">
        <v>202300000000060</v>
      </c>
      <c r="AB348" s="10" t="s">
        <v>496</v>
      </c>
      <c r="AC348" s="10" t="str">
        <f t="shared" si="20"/>
        <v>3202056</v>
      </c>
      <c r="AD348" s="10"/>
      <c r="AE348" s="10" t="s">
        <v>129</v>
      </c>
      <c r="AF348" s="3"/>
      <c r="AG348" s="3"/>
      <c r="AH348" s="3"/>
      <c r="AI348" s="3"/>
      <c r="AJ348" s="3"/>
      <c r="AK348" s="3"/>
      <c r="AL348" s="3"/>
      <c r="AM348" s="3"/>
      <c r="AN348" s="3"/>
      <c r="AO348" s="3"/>
      <c r="AP348" s="3"/>
      <c r="AQ348" s="3"/>
      <c r="AR348" s="3"/>
      <c r="AS348" s="3"/>
    </row>
    <row r="349" spans="1:45" ht="51" hidden="1" customHeight="1" x14ac:dyDescent="0.3">
      <c r="A349" s="9" t="s">
        <v>0</v>
      </c>
      <c r="B349" s="9" t="e">
        <f>VLOOKUP(#REF!,[1]Dpto!$G$2:$I$1125,2,FALSE)</f>
        <v>#REF!</v>
      </c>
      <c r="C349" s="9" t="str">
        <f>VLOOKUP(Y349,[1]Proyectos!$B$2:$D$3,3,FALSE)</f>
        <v>CONSER</v>
      </c>
      <c r="D349" s="9" t="e">
        <f>VLOOKUP(#REF!,[1]Proyectos!$D$6:$E$9,2,FALSE)</f>
        <v>#REF!</v>
      </c>
      <c r="E349" s="9" t="e">
        <f>VLOOKUP(#REF!,[1]Proyectos!$B$12:$C$22,2,FALSE)</f>
        <v>#REF!</v>
      </c>
      <c r="F349" s="9" t="e">
        <f>VLOOKUP(AD349,[1]Indi!$B$9:$C$36,2,FALSE)</f>
        <v>#N/A</v>
      </c>
      <c r="G349" s="9" t="str">
        <f>+IFERROR(IF(D349="MISIONAL",VLOOKUP(#REF!,[1]Actividades!$B$12:$C$25,2,FALSE),IF(D349="TASAS",VLOOKUP(#REF!,[1]Actividades!$B$26:$C$34,2,FALSE),IF(D349="MIPG",VLOOKUP(#REF!,[1]Actividades!$B$35:$C$41,2,FALSE),IF(D349="INFRA",VLOOKUP(#REF!,[1]Actividades!$B$42:$C$44,2,FALSE),"")))),"")</f>
        <v/>
      </c>
      <c r="H349" s="3"/>
      <c r="I349" s="7" t="s">
        <v>816</v>
      </c>
      <c r="J349" s="10" t="s">
        <v>663</v>
      </c>
      <c r="K349" s="7" t="s">
        <v>152</v>
      </c>
      <c r="L349" s="7" t="s">
        <v>157</v>
      </c>
      <c r="M349" s="7" t="str">
        <f t="shared" si="21"/>
        <v>PNN SERRANÍA MANACACIAS</v>
      </c>
      <c r="N349" s="7" t="s">
        <v>8</v>
      </c>
      <c r="O349" s="7" t="s">
        <v>467</v>
      </c>
      <c r="P349" s="183" t="s">
        <v>7</v>
      </c>
      <c r="Q349" s="7" t="s">
        <v>6</v>
      </c>
      <c r="R349" s="146">
        <v>73151000</v>
      </c>
      <c r="S349" s="35"/>
      <c r="T349" s="8"/>
      <c r="U349" s="8"/>
      <c r="V349" s="8"/>
      <c r="W349" s="35">
        <f t="shared" si="22"/>
        <v>73151000</v>
      </c>
      <c r="X349" s="35">
        <f t="shared" si="23"/>
        <v>73151000</v>
      </c>
      <c r="Y349" s="26" t="s">
        <v>465</v>
      </c>
      <c r="Z349" s="10" t="s">
        <v>19</v>
      </c>
      <c r="AA349" s="147">
        <v>202300000000060</v>
      </c>
      <c r="AB349" s="10" t="s">
        <v>24</v>
      </c>
      <c r="AC349" s="10" t="str">
        <f t="shared" si="20"/>
        <v>3202060</v>
      </c>
      <c r="AD349" s="10"/>
      <c r="AE349" s="10" t="s">
        <v>126</v>
      </c>
      <c r="AF349" s="3"/>
      <c r="AG349" s="3"/>
      <c r="AH349" s="3"/>
      <c r="AI349" s="3"/>
      <c r="AJ349" s="3"/>
      <c r="AK349" s="3"/>
      <c r="AL349" s="3"/>
      <c r="AM349" s="3"/>
      <c r="AN349" s="3"/>
      <c r="AO349" s="3"/>
      <c r="AP349" s="3"/>
      <c r="AQ349" s="3"/>
      <c r="AR349" s="3"/>
      <c r="AS349" s="3"/>
    </row>
    <row r="350" spans="1:45" ht="51" hidden="1" customHeight="1" x14ac:dyDescent="0.3">
      <c r="A350" s="9" t="s">
        <v>0</v>
      </c>
      <c r="B350" s="9" t="e">
        <f>VLOOKUP(#REF!,[1]Dpto!$G$2:$I$1125,2,FALSE)</f>
        <v>#REF!</v>
      </c>
      <c r="C350" s="9" t="str">
        <f>VLOOKUP(Y350,[1]Proyectos!$B$2:$D$3,3,FALSE)</f>
        <v>FORTA</v>
      </c>
      <c r="D350" s="9" t="e">
        <f>VLOOKUP(#REF!,[1]Proyectos!$D$6:$E$9,2,FALSE)</f>
        <v>#REF!</v>
      </c>
      <c r="E350" s="9" t="e">
        <f>VLOOKUP(#REF!,[1]Proyectos!$B$12:$C$22,2,FALSE)</f>
        <v>#REF!</v>
      </c>
      <c r="F350" s="9" t="e">
        <f>VLOOKUP(AD350,[1]Indi!$B$9:$C$36,2,FALSE)</f>
        <v>#N/A</v>
      </c>
      <c r="G350" s="9" t="str">
        <f>+IFERROR(IF(D350="MISIONAL",VLOOKUP(#REF!,[1]Actividades!$B$12:$C$25,2,FALSE),IF(D350="TASAS",VLOOKUP(#REF!,[1]Actividades!$B$26:$C$34,2,FALSE),IF(D350="MIPG",VLOOKUP(#REF!,[1]Actividades!$B$35:$C$41,2,FALSE),IF(D350="INFRA",VLOOKUP(#REF!,[1]Actividades!$B$42:$C$44,2,FALSE),"")))),"")</f>
        <v/>
      </c>
      <c r="H350" s="3"/>
      <c r="I350" s="7" t="s">
        <v>817</v>
      </c>
      <c r="J350" s="10" t="s">
        <v>663</v>
      </c>
      <c r="K350" s="7" t="s">
        <v>152</v>
      </c>
      <c r="L350" s="7" t="s">
        <v>157</v>
      </c>
      <c r="M350" s="7" t="str">
        <f t="shared" si="21"/>
        <v>PNN SERRANÍA MANACACIAS</v>
      </c>
      <c r="N350" s="7" t="s">
        <v>13</v>
      </c>
      <c r="O350" s="149" t="s">
        <v>467</v>
      </c>
      <c r="P350" s="183" t="s">
        <v>7</v>
      </c>
      <c r="Q350" s="7" t="s">
        <v>6</v>
      </c>
      <c r="R350" s="146">
        <v>190000000</v>
      </c>
      <c r="S350" s="35"/>
      <c r="T350" s="8"/>
      <c r="U350" s="8"/>
      <c r="V350" s="8"/>
      <c r="W350" s="35">
        <f t="shared" si="22"/>
        <v>190000000</v>
      </c>
      <c r="X350" s="35">
        <f t="shared" si="23"/>
        <v>190000000</v>
      </c>
      <c r="Y350" s="26" t="s">
        <v>1483</v>
      </c>
      <c r="Z350" s="10" t="s">
        <v>4</v>
      </c>
      <c r="AA350" s="147">
        <v>2019011000081</v>
      </c>
      <c r="AB350" s="10" t="s">
        <v>3</v>
      </c>
      <c r="AC350" s="10" t="str">
        <f t="shared" si="20"/>
        <v>3299016</v>
      </c>
      <c r="AD350" s="10"/>
      <c r="AE350" s="10" t="s">
        <v>244</v>
      </c>
      <c r="AF350" s="3"/>
      <c r="AG350" s="3"/>
      <c r="AH350" s="3"/>
      <c r="AI350" s="3"/>
      <c r="AJ350" s="3"/>
      <c r="AK350" s="3"/>
      <c r="AL350" s="3"/>
      <c r="AM350" s="3"/>
      <c r="AN350" s="3"/>
      <c r="AO350" s="3"/>
      <c r="AP350" s="3"/>
      <c r="AQ350" s="3"/>
      <c r="AR350" s="3"/>
      <c r="AS350" s="3"/>
    </row>
    <row r="351" spans="1:45" ht="51" hidden="1" customHeight="1" x14ac:dyDescent="0.3">
      <c r="A351" s="9" t="s">
        <v>0</v>
      </c>
      <c r="B351" s="9" t="e">
        <f>VLOOKUP(#REF!,[1]Dpto!$G$2:$I$1125,2,FALSE)</f>
        <v>#REF!</v>
      </c>
      <c r="C351" s="9" t="str">
        <f>VLOOKUP(Y351,[1]Proyectos!$B$2:$D$3,3,FALSE)</f>
        <v>CONSER</v>
      </c>
      <c r="D351" s="9" t="e">
        <f>VLOOKUP(#REF!,[1]Proyectos!$D$6:$E$9,2,FALSE)</f>
        <v>#REF!</v>
      </c>
      <c r="E351" s="9" t="e">
        <f>VLOOKUP(#REF!,[1]Proyectos!$B$12:$C$22,2,FALSE)</f>
        <v>#REF!</v>
      </c>
      <c r="F351" s="9" t="e">
        <f>VLOOKUP(AD351,[1]Indi!$B$9:$C$36,2,FALSE)</f>
        <v>#N/A</v>
      </c>
      <c r="G351" s="9" t="str">
        <f>+IFERROR(IF(D351="MISIONAL",VLOOKUP(#REF!,[1]Actividades!$B$12:$C$25,2,FALSE),IF(D351="TASAS",VLOOKUP(#REF!,[1]Actividades!$B$26:$C$34,2,FALSE),IF(D351="MIPG",VLOOKUP(#REF!,[1]Actividades!$B$35:$C$41,2,FALSE),IF(D351="INFRA",VLOOKUP(#REF!,[1]Actividades!$B$42:$C$44,2,FALSE),"")))),"")</f>
        <v/>
      </c>
      <c r="H351" s="3"/>
      <c r="I351" s="209" t="s">
        <v>819</v>
      </c>
      <c r="J351" s="10" t="s">
        <v>663</v>
      </c>
      <c r="K351" s="10" t="s">
        <v>178</v>
      </c>
      <c r="L351" s="7" t="s">
        <v>190</v>
      </c>
      <c r="M351" s="7" t="str">
        <f t="shared" si="21"/>
        <v>DIRECCIÓN TERRITORIAL PACÍFICO</v>
      </c>
      <c r="N351" s="7" t="s">
        <v>103</v>
      </c>
      <c r="O351" s="7" t="s">
        <v>466</v>
      </c>
      <c r="P351" s="183" t="s">
        <v>7</v>
      </c>
      <c r="Q351" s="7" t="s">
        <v>6</v>
      </c>
      <c r="R351" s="146">
        <v>79475000</v>
      </c>
      <c r="S351" s="35"/>
      <c r="T351" s="8"/>
      <c r="U351" s="8"/>
      <c r="V351" s="8"/>
      <c r="W351" s="35">
        <f t="shared" si="22"/>
        <v>79475000</v>
      </c>
      <c r="X351" s="35">
        <f t="shared" si="23"/>
        <v>79475000</v>
      </c>
      <c r="Y351" s="26" t="s">
        <v>465</v>
      </c>
      <c r="Z351" s="10" t="s">
        <v>19</v>
      </c>
      <c r="AA351" s="147">
        <v>202300000000060</v>
      </c>
      <c r="AB351" s="147" t="s">
        <v>30</v>
      </c>
      <c r="AC351" s="10" t="str">
        <f t="shared" si="20"/>
        <v>3202008</v>
      </c>
      <c r="AD351" s="10"/>
      <c r="AE351" s="10" t="s">
        <v>123</v>
      </c>
      <c r="AF351" s="3"/>
      <c r="AG351" s="3"/>
      <c r="AH351" s="3"/>
      <c r="AI351" s="3"/>
      <c r="AJ351" s="3"/>
      <c r="AK351" s="3"/>
      <c r="AL351" s="3"/>
      <c r="AM351" s="3"/>
      <c r="AN351" s="3"/>
      <c r="AO351" s="3"/>
      <c r="AP351" s="3"/>
      <c r="AQ351" s="3"/>
      <c r="AR351" s="3"/>
      <c r="AS351" s="3"/>
    </row>
    <row r="352" spans="1:45" ht="51" hidden="1" customHeight="1" x14ac:dyDescent="0.3">
      <c r="A352" s="9" t="s">
        <v>0</v>
      </c>
      <c r="B352" s="9" t="e">
        <f>VLOOKUP(#REF!,[1]Dpto!$G$2:$I$1125,2,FALSE)</f>
        <v>#REF!</v>
      </c>
      <c r="C352" s="9" t="str">
        <f>VLOOKUP(Y352,[1]Proyectos!$B$2:$D$3,3,FALSE)</f>
        <v>CONSER</v>
      </c>
      <c r="D352" s="9" t="e">
        <f>VLOOKUP(#REF!,[1]Proyectos!$D$6:$E$9,2,FALSE)</f>
        <v>#REF!</v>
      </c>
      <c r="E352" s="9" t="e">
        <f>VLOOKUP(#REF!,[1]Proyectos!$B$12:$C$22,2,FALSE)</f>
        <v>#REF!</v>
      </c>
      <c r="F352" s="9" t="e">
        <f>VLOOKUP(AD352,[1]Indi!$B$9:$C$36,2,FALSE)</f>
        <v>#N/A</v>
      </c>
      <c r="G352" s="9" t="str">
        <f>+IFERROR(IF(D352="MISIONAL",VLOOKUP(#REF!,[1]Actividades!$B$12:$C$25,2,FALSE),IF(D352="TASAS",VLOOKUP(#REF!,[1]Actividades!$B$26:$C$34,2,FALSE),IF(D352="MIPG",VLOOKUP(#REF!,[1]Actividades!$B$35:$C$41,2,FALSE),IF(D352="INFRA",VLOOKUP(#REF!,[1]Actividades!$B$42:$C$44,2,FALSE),"")))),"")</f>
        <v/>
      </c>
      <c r="H352" s="3"/>
      <c r="I352" s="209" t="s">
        <v>820</v>
      </c>
      <c r="J352" s="10" t="s">
        <v>663</v>
      </c>
      <c r="K352" s="10" t="s">
        <v>178</v>
      </c>
      <c r="L352" s="7" t="s">
        <v>190</v>
      </c>
      <c r="M352" s="7" t="str">
        <f t="shared" si="21"/>
        <v>DIRECCIÓN TERRITORIAL PACÍFICO</v>
      </c>
      <c r="N352" s="7" t="s">
        <v>13</v>
      </c>
      <c r="O352" s="7" t="s">
        <v>467</v>
      </c>
      <c r="P352" s="183" t="s">
        <v>7</v>
      </c>
      <c r="Q352" s="7" t="s">
        <v>6</v>
      </c>
      <c r="R352" s="146">
        <v>79475000</v>
      </c>
      <c r="S352" s="35"/>
      <c r="T352" s="8"/>
      <c r="U352" s="8"/>
      <c r="V352" s="8"/>
      <c r="W352" s="35">
        <f t="shared" si="22"/>
        <v>79475000</v>
      </c>
      <c r="X352" s="35">
        <f t="shared" si="23"/>
        <v>79475000</v>
      </c>
      <c r="Y352" s="26" t="s">
        <v>465</v>
      </c>
      <c r="Z352" s="10" t="s">
        <v>19</v>
      </c>
      <c r="AA352" s="147">
        <v>202300000000060</v>
      </c>
      <c r="AB352" s="147" t="s">
        <v>30</v>
      </c>
      <c r="AC352" s="10" t="str">
        <f t="shared" si="20"/>
        <v>3202008</v>
      </c>
      <c r="AD352" s="10"/>
      <c r="AE352" s="10" t="s">
        <v>123</v>
      </c>
      <c r="AF352" s="3"/>
      <c r="AG352" s="3"/>
      <c r="AH352" s="3"/>
      <c r="AI352" s="3"/>
      <c r="AJ352" s="3"/>
      <c r="AK352" s="3"/>
      <c r="AL352" s="3"/>
      <c r="AM352" s="3"/>
      <c r="AN352" s="3"/>
      <c r="AO352" s="3"/>
      <c r="AP352" s="3"/>
      <c r="AQ352" s="3"/>
      <c r="AR352" s="3"/>
      <c r="AS352" s="3"/>
    </row>
    <row r="353" spans="1:45" ht="51" hidden="1" customHeight="1" x14ac:dyDescent="0.3">
      <c r="A353" s="9" t="s">
        <v>0</v>
      </c>
      <c r="B353" s="9" t="e">
        <f>VLOOKUP(#REF!,[1]Dpto!$G$2:$I$1125,2,FALSE)</f>
        <v>#REF!</v>
      </c>
      <c r="C353" s="9" t="str">
        <f>VLOOKUP(Y353,[1]Proyectos!$B$2:$D$3,3,FALSE)</f>
        <v>CONSER</v>
      </c>
      <c r="D353" s="9" t="e">
        <f>VLOOKUP(#REF!,[1]Proyectos!$D$6:$E$9,2,FALSE)</f>
        <v>#REF!</v>
      </c>
      <c r="E353" s="9" t="e">
        <f>VLOOKUP(#REF!,[1]Proyectos!$B$12:$C$22,2,FALSE)</f>
        <v>#REF!</v>
      </c>
      <c r="F353" s="9" t="e">
        <f>VLOOKUP(AD353,[1]Indi!$B$9:$C$36,2,FALSE)</f>
        <v>#N/A</v>
      </c>
      <c r="G353" s="9" t="str">
        <f>+IFERROR(IF(D353="MISIONAL",VLOOKUP(#REF!,[1]Actividades!$B$12:$C$25,2,FALSE),IF(D353="TASAS",VLOOKUP(#REF!,[1]Actividades!$B$26:$C$34,2,FALSE),IF(D353="MIPG",VLOOKUP(#REF!,[1]Actividades!$B$35:$C$41,2,FALSE),IF(D353="INFRA",VLOOKUP(#REF!,[1]Actividades!$B$42:$C$44,2,FALSE),"")))),"")</f>
        <v/>
      </c>
      <c r="H353" s="3"/>
      <c r="I353" s="209" t="s">
        <v>821</v>
      </c>
      <c r="J353" s="10" t="s">
        <v>663</v>
      </c>
      <c r="K353" s="10" t="s">
        <v>178</v>
      </c>
      <c r="L353" s="7" t="s">
        <v>190</v>
      </c>
      <c r="M353" s="7" t="str">
        <f t="shared" si="21"/>
        <v>DIRECCIÓN TERRITORIAL PACÍFICO</v>
      </c>
      <c r="N353" s="7" t="s">
        <v>13</v>
      </c>
      <c r="O353" s="7" t="s">
        <v>467</v>
      </c>
      <c r="P353" s="183" t="s">
        <v>7</v>
      </c>
      <c r="Q353" s="7" t="s">
        <v>154</v>
      </c>
      <c r="R353" s="146">
        <v>64000000</v>
      </c>
      <c r="S353" s="35"/>
      <c r="T353" s="8"/>
      <c r="U353" s="8"/>
      <c r="V353" s="8"/>
      <c r="W353" s="35">
        <f t="shared" si="22"/>
        <v>64000000</v>
      </c>
      <c r="X353" s="35">
        <f t="shared" si="23"/>
        <v>64000000</v>
      </c>
      <c r="Y353" s="26" t="s">
        <v>465</v>
      </c>
      <c r="Z353" s="10" t="s">
        <v>19</v>
      </c>
      <c r="AA353" s="147">
        <v>202300000000060</v>
      </c>
      <c r="AB353" s="147" t="s">
        <v>30</v>
      </c>
      <c r="AC353" s="10" t="str">
        <f t="shared" si="20"/>
        <v>3202008</v>
      </c>
      <c r="AD353" s="10"/>
      <c r="AE353" s="10" t="s">
        <v>123</v>
      </c>
      <c r="AF353" s="3"/>
      <c r="AG353" s="3"/>
      <c r="AH353" s="3"/>
      <c r="AI353" s="3"/>
      <c r="AJ353" s="3"/>
      <c r="AK353" s="3"/>
      <c r="AL353" s="3"/>
      <c r="AM353" s="3"/>
      <c r="AN353" s="3"/>
      <c r="AO353" s="3"/>
      <c r="AP353" s="3"/>
      <c r="AQ353" s="3"/>
      <c r="AR353" s="3"/>
      <c r="AS353" s="3"/>
    </row>
    <row r="354" spans="1:45" ht="51" hidden="1" customHeight="1" x14ac:dyDescent="0.3">
      <c r="A354" s="9" t="s">
        <v>0</v>
      </c>
      <c r="B354" s="9" t="e">
        <f>VLOOKUP(#REF!,[1]Dpto!$G$2:$I$1125,2,FALSE)</f>
        <v>#REF!</v>
      </c>
      <c r="C354" s="9" t="str">
        <f>VLOOKUP(Y354,[1]Proyectos!$B$2:$D$3,3,FALSE)</f>
        <v>CONSER</v>
      </c>
      <c r="D354" s="9" t="e">
        <f>VLOOKUP(#REF!,[1]Proyectos!$D$6:$E$9,2,FALSE)</f>
        <v>#REF!</v>
      </c>
      <c r="E354" s="9" t="e">
        <f>VLOOKUP(#REF!,[1]Proyectos!$B$12:$C$22,2,FALSE)</f>
        <v>#REF!</v>
      </c>
      <c r="F354" s="9" t="e">
        <f>VLOOKUP(AD354,[1]Indi!$B$9:$C$36,2,FALSE)</f>
        <v>#N/A</v>
      </c>
      <c r="G354" s="9" t="str">
        <f>+IFERROR(IF(D354="MISIONAL",VLOOKUP(#REF!,[1]Actividades!$B$12:$C$25,2,FALSE),IF(D354="TASAS",VLOOKUP(#REF!,[1]Actividades!$B$26:$C$34,2,FALSE),IF(D354="MIPG",VLOOKUP(#REF!,[1]Actividades!$B$35:$C$41,2,FALSE),IF(D354="INFRA",VLOOKUP(#REF!,[1]Actividades!$B$42:$C$44,2,FALSE),"")))),"")</f>
        <v/>
      </c>
      <c r="H354" s="3"/>
      <c r="I354" s="209" t="s">
        <v>822</v>
      </c>
      <c r="J354" s="10" t="s">
        <v>663</v>
      </c>
      <c r="K354" s="10" t="s">
        <v>178</v>
      </c>
      <c r="L354" s="7" t="s">
        <v>190</v>
      </c>
      <c r="M354" s="7" t="str">
        <f t="shared" si="21"/>
        <v>DIRECCIÓN TERRITORIAL PACÍFICO</v>
      </c>
      <c r="N354" s="7" t="s">
        <v>103</v>
      </c>
      <c r="O354" s="7" t="s">
        <v>466</v>
      </c>
      <c r="P354" s="183" t="s">
        <v>7</v>
      </c>
      <c r="Q354" s="7" t="s">
        <v>6</v>
      </c>
      <c r="R354" s="146">
        <v>79475000</v>
      </c>
      <c r="S354" s="35"/>
      <c r="T354" s="8"/>
      <c r="U354" s="8"/>
      <c r="V354" s="8"/>
      <c r="W354" s="35">
        <f t="shared" si="22"/>
        <v>79475000</v>
      </c>
      <c r="X354" s="35">
        <f t="shared" si="23"/>
        <v>79475000</v>
      </c>
      <c r="Y354" s="26" t="s">
        <v>465</v>
      </c>
      <c r="Z354" s="10" t="s">
        <v>19</v>
      </c>
      <c r="AA354" s="147">
        <v>202300000000060</v>
      </c>
      <c r="AB354" s="147" t="s">
        <v>30</v>
      </c>
      <c r="AC354" s="10" t="str">
        <f t="shared" si="20"/>
        <v>3202008</v>
      </c>
      <c r="AD354" s="10"/>
      <c r="AE354" s="10" t="s">
        <v>191</v>
      </c>
      <c r="AF354" s="3"/>
      <c r="AG354" s="3"/>
      <c r="AH354" s="3"/>
      <c r="AI354" s="3"/>
      <c r="AJ354" s="3"/>
      <c r="AK354" s="3"/>
      <c r="AL354" s="3"/>
      <c r="AM354" s="3"/>
      <c r="AN354" s="3"/>
      <c r="AO354" s="3"/>
      <c r="AP354" s="3"/>
      <c r="AQ354" s="3"/>
      <c r="AR354" s="3"/>
      <c r="AS354" s="3"/>
    </row>
    <row r="355" spans="1:45" ht="51" hidden="1" customHeight="1" x14ac:dyDescent="0.3">
      <c r="A355" s="9" t="s">
        <v>0</v>
      </c>
      <c r="B355" s="9" t="e">
        <f>VLOOKUP(#REF!,[1]Dpto!$G$2:$I$1125,2,FALSE)</f>
        <v>#REF!</v>
      </c>
      <c r="C355" s="9" t="str">
        <f>VLOOKUP(Y355,[1]Proyectos!$B$2:$D$3,3,FALSE)</f>
        <v>CONSER</v>
      </c>
      <c r="D355" s="9" t="e">
        <f>VLOOKUP(#REF!,[1]Proyectos!$D$6:$E$9,2,FALSE)</f>
        <v>#REF!</v>
      </c>
      <c r="E355" s="9" t="e">
        <f>VLOOKUP(#REF!,[1]Proyectos!$B$12:$C$22,2,FALSE)</f>
        <v>#REF!</v>
      </c>
      <c r="F355" s="9" t="e">
        <f>VLOOKUP(AD355,[1]Indi!$B$9:$C$36,2,FALSE)</f>
        <v>#N/A</v>
      </c>
      <c r="G355" s="9" t="str">
        <f>+IFERROR(IF(D355="MISIONAL",VLOOKUP(#REF!,[1]Actividades!$B$12:$C$25,2,FALSE),IF(D355="TASAS",VLOOKUP(#REF!,[1]Actividades!$B$26:$C$34,2,FALSE),IF(D355="MIPG",VLOOKUP(#REF!,[1]Actividades!$B$35:$C$41,2,FALSE),IF(D355="INFRA",VLOOKUP(#REF!,[1]Actividades!$B$42:$C$44,2,FALSE),"")))),"")</f>
        <v/>
      </c>
      <c r="H355" s="3"/>
      <c r="I355" s="209" t="s">
        <v>823</v>
      </c>
      <c r="J355" s="10" t="s">
        <v>663</v>
      </c>
      <c r="K355" s="10" t="s">
        <v>178</v>
      </c>
      <c r="L355" s="7" t="s">
        <v>190</v>
      </c>
      <c r="M355" s="7" t="str">
        <f t="shared" si="21"/>
        <v>DIRECCIÓN TERRITORIAL PACÍFICO</v>
      </c>
      <c r="N355" s="7" t="s">
        <v>103</v>
      </c>
      <c r="O355" s="7" t="s">
        <v>466</v>
      </c>
      <c r="P355" s="183" t="s">
        <v>7</v>
      </c>
      <c r="Q355" s="7" t="s">
        <v>6</v>
      </c>
      <c r="R355" s="146">
        <v>79475000</v>
      </c>
      <c r="S355" s="35"/>
      <c r="T355" s="8"/>
      <c r="U355" s="8"/>
      <c r="V355" s="8"/>
      <c r="W355" s="35">
        <f t="shared" si="22"/>
        <v>79475000</v>
      </c>
      <c r="X355" s="35">
        <f t="shared" si="23"/>
        <v>79475000</v>
      </c>
      <c r="Y355" s="26" t="s">
        <v>465</v>
      </c>
      <c r="Z355" s="10" t="s">
        <v>19</v>
      </c>
      <c r="AA355" s="147">
        <v>202300000000060</v>
      </c>
      <c r="AB355" s="147" t="s">
        <v>30</v>
      </c>
      <c r="AC355" s="10" t="str">
        <f t="shared" si="20"/>
        <v>3202008</v>
      </c>
      <c r="AD355" s="10"/>
      <c r="AE355" s="10" t="s">
        <v>143</v>
      </c>
      <c r="AF355" s="3"/>
      <c r="AG355" s="3"/>
      <c r="AH355" s="3"/>
      <c r="AI355" s="3"/>
      <c r="AJ355" s="3"/>
      <c r="AK355" s="3"/>
      <c r="AL355" s="3"/>
      <c r="AM355" s="3"/>
      <c r="AN355" s="3"/>
      <c r="AO355" s="3"/>
      <c r="AP355" s="3"/>
      <c r="AQ355" s="3"/>
      <c r="AR355" s="3"/>
      <c r="AS355" s="3"/>
    </row>
    <row r="356" spans="1:45" ht="51" hidden="1" customHeight="1" x14ac:dyDescent="0.3">
      <c r="A356" s="9" t="s">
        <v>0</v>
      </c>
      <c r="B356" s="9" t="e">
        <f>VLOOKUP(#REF!,[1]Dpto!$G$2:$I$1125,2,FALSE)</f>
        <v>#REF!</v>
      </c>
      <c r="C356" s="9" t="str">
        <f>VLOOKUP(Y356,[1]Proyectos!$B$2:$D$3,3,FALSE)</f>
        <v>CONSER</v>
      </c>
      <c r="D356" s="9" t="e">
        <f>VLOOKUP(#REF!,[1]Proyectos!$D$6:$E$9,2,FALSE)</f>
        <v>#REF!</v>
      </c>
      <c r="E356" s="9" t="e">
        <f>VLOOKUP(#REF!,[1]Proyectos!$B$12:$C$22,2,FALSE)</f>
        <v>#REF!</v>
      </c>
      <c r="F356" s="9" t="e">
        <f>VLOOKUP(AD356,[1]Indi!$B$9:$C$36,2,FALSE)</f>
        <v>#N/A</v>
      </c>
      <c r="G356" s="9" t="str">
        <f>+IFERROR(IF(D356="MISIONAL",VLOOKUP(#REF!,[1]Actividades!$B$12:$C$25,2,FALSE),IF(D356="TASAS",VLOOKUP(#REF!,[1]Actividades!$B$26:$C$34,2,FALSE),IF(D356="MIPG",VLOOKUP(#REF!,[1]Actividades!$B$35:$C$41,2,FALSE),IF(D356="INFRA",VLOOKUP(#REF!,[1]Actividades!$B$42:$C$44,2,FALSE),"")))),"")</f>
        <v/>
      </c>
      <c r="H356" s="3"/>
      <c r="I356" s="209" t="s">
        <v>824</v>
      </c>
      <c r="J356" s="10" t="s">
        <v>663</v>
      </c>
      <c r="K356" s="10" t="s">
        <v>178</v>
      </c>
      <c r="L356" s="7" t="s">
        <v>190</v>
      </c>
      <c r="M356" s="7" t="str">
        <f t="shared" si="21"/>
        <v>DIRECCIÓN TERRITORIAL PACÍFICO</v>
      </c>
      <c r="N356" s="7" t="s">
        <v>103</v>
      </c>
      <c r="O356" s="7" t="s">
        <v>466</v>
      </c>
      <c r="P356" s="183" t="s">
        <v>7</v>
      </c>
      <c r="Q356" s="7" t="s">
        <v>6</v>
      </c>
      <c r="R356" s="146">
        <v>850366434</v>
      </c>
      <c r="S356" s="35"/>
      <c r="T356" s="8"/>
      <c r="U356" s="8"/>
      <c r="V356" s="8"/>
      <c r="W356" s="35">
        <f t="shared" si="22"/>
        <v>850366434</v>
      </c>
      <c r="X356" s="35">
        <f t="shared" si="23"/>
        <v>850366434</v>
      </c>
      <c r="Y356" s="26" t="s">
        <v>465</v>
      </c>
      <c r="Z356" s="10" t="s">
        <v>19</v>
      </c>
      <c r="AA356" s="147">
        <v>202300000000060</v>
      </c>
      <c r="AB356" s="147" t="s">
        <v>30</v>
      </c>
      <c r="AC356" s="10" t="str">
        <f t="shared" si="20"/>
        <v>3202008</v>
      </c>
      <c r="AD356" s="10"/>
      <c r="AE356" s="10" t="s">
        <v>135</v>
      </c>
      <c r="AF356" s="3"/>
      <c r="AG356" s="3"/>
      <c r="AH356" s="3"/>
      <c r="AI356" s="3"/>
      <c r="AJ356" s="3"/>
      <c r="AK356" s="3"/>
      <c r="AL356" s="3"/>
      <c r="AM356" s="3"/>
      <c r="AN356" s="3"/>
      <c r="AO356" s="3"/>
      <c r="AP356" s="3"/>
      <c r="AQ356" s="3"/>
      <c r="AR356" s="3"/>
      <c r="AS356" s="3"/>
    </row>
    <row r="357" spans="1:45" ht="51" hidden="1" customHeight="1" x14ac:dyDescent="0.3">
      <c r="A357" s="9" t="s">
        <v>0</v>
      </c>
      <c r="B357" s="9" t="e">
        <f>VLOOKUP(#REF!,[1]Dpto!$G$2:$I$1125,2,FALSE)</f>
        <v>#REF!</v>
      </c>
      <c r="C357" s="9" t="str">
        <f>VLOOKUP(Y357,[1]Proyectos!$B$2:$D$3,3,FALSE)</f>
        <v>CONSER</v>
      </c>
      <c r="D357" s="9" t="e">
        <f>VLOOKUP(#REF!,[1]Proyectos!$D$6:$E$9,2,FALSE)</f>
        <v>#REF!</v>
      </c>
      <c r="E357" s="9" t="e">
        <f>VLOOKUP(#REF!,[1]Proyectos!$B$12:$C$22,2,FALSE)</f>
        <v>#REF!</v>
      </c>
      <c r="F357" s="9" t="e">
        <f>VLOOKUP(AD357,[1]Indi!$B$9:$C$36,2,FALSE)</f>
        <v>#N/A</v>
      </c>
      <c r="G357" s="9" t="str">
        <f>+IFERROR(IF(D357="MISIONAL",VLOOKUP(#REF!,[1]Actividades!$B$12:$C$25,2,FALSE),IF(D357="TASAS",VLOOKUP(#REF!,[1]Actividades!$B$26:$C$34,2,FALSE),IF(D357="MIPG",VLOOKUP(#REF!,[1]Actividades!$B$35:$C$41,2,FALSE),IF(D357="INFRA",VLOOKUP(#REF!,[1]Actividades!$B$42:$C$44,2,FALSE),"")))),"")</f>
        <v/>
      </c>
      <c r="H357" s="3"/>
      <c r="I357" s="209" t="s">
        <v>825</v>
      </c>
      <c r="J357" s="10" t="s">
        <v>663</v>
      </c>
      <c r="K357" s="10" t="s">
        <v>178</v>
      </c>
      <c r="L357" s="7" t="s">
        <v>190</v>
      </c>
      <c r="M357" s="7" t="str">
        <f t="shared" si="21"/>
        <v>DIRECCIÓN TERRITORIAL PACÍFICO</v>
      </c>
      <c r="N357" s="7" t="s">
        <v>13</v>
      </c>
      <c r="O357" s="7" t="s">
        <v>467</v>
      </c>
      <c r="P357" s="183" t="s">
        <v>7</v>
      </c>
      <c r="Q357" s="7" t="s">
        <v>6</v>
      </c>
      <c r="R357" s="146">
        <v>299848071</v>
      </c>
      <c r="S357" s="35"/>
      <c r="T357" s="8"/>
      <c r="U357" s="8"/>
      <c r="V357" s="8"/>
      <c r="W357" s="35">
        <f t="shared" si="22"/>
        <v>299848071</v>
      </c>
      <c r="X357" s="35">
        <f t="shared" si="23"/>
        <v>299848071</v>
      </c>
      <c r="Y357" s="26" t="s">
        <v>465</v>
      </c>
      <c r="Z357" s="10" t="s">
        <v>19</v>
      </c>
      <c r="AA357" s="147">
        <v>202300000000060</v>
      </c>
      <c r="AB357" s="147" t="s">
        <v>30</v>
      </c>
      <c r="AC357" s="10" t="str">
        <f t="shared" si="20"/>
        <v>3202008</v>
      </c>
      <c r="AD357" s="10"/>
      <c r="AE357" s="10" t="s">
        <v>135</v>
      </c>
      <c r="AF357" s="3"/>
      <c r="AG357" s="3"/>
      <c r="AH357" s="3"/>
      <c r="AI357" s="3"/>
      <c r="AJ357" s="3"/>
      <c r="AK357" s="3"/>
      <c r="AL357" s="3"/>
      <c r="AM357" s="3"/>
      <c r="AN357" s="3"/>
      <c r="AO357" s="3"/>
      <c r="AP357" s="3"/>
      <c r="AQ357" s="3"/>
      <c r="AR357" s="3"/>
      <c r="AS357" s="3"/>
    </row>
    <row r="358" spans="1:45" ht="51" hidden="1" customHeight="1" x14ac:dyDescent="0.3">
      <c r="A358" s="9" t="s">
        <v>0</v>
      </c>
      <c r="B358" s="9" t="e">
        <f>VLOOKUP(#REF!,[1]Dpto!$G$2:$I$1125,2,FALSE)</f>
        <v>#REF!</v>
      </c>
      <c r="C358" s="9" t="str">
        <f>VLOOKUP(Y358,[1]Proyectos!$B$2:$D$3,3,FALSE)</f>
        <v>CONSER</v>
      </c>
      <c r="D358" s="9" t="e">
        <f>VLOOKUP(#REF!,[1]Proyectos!$D$6:$E$9,2,FALSE)</f>
        <v>#REF!</v>
      </c>
      <c r="E358" s="9" t="e">
        <f>VLOOKUP(#REF!,[1]Proyectos!$B$12:$C$22,2,FALSE)</f>
        <v>#REF!</v>
      </c>
      <c r="F358" s="9" t="e">
        <f>VLOOKUP(AD358,[1]Indi!$B$9:$C$36,2,FALSE)</f>
        <v>#N/A</v>
      </c>
      <c r="G358" s="9" t="str">
        <f>+IFERROR(IF(D358="MISIONAL",VLOOKUP(#REF!,[1]Actividades!$B$12:$C$25,2,FALSE),IF(D358="TASAS",VLOOKUP(#REF!,[1]Actividades!$B$26:$C$34,2,FALSE),IF(D358="MIPG",VLOOKUP(#REF!,[1]Actividades!$B$35:$C$41,2,FALSE),IF(D358="INFRA",VLOOKUP(#REF!,[1]Actividades!$B$42:$C$44,2,FALSE),"")))),"")</f>
        <v/>
      </c>
      <c r="H358" s="3"/>
      <c r="I358" s="209" t="s">
        <v>826</v>
      </c>
      <c r="J358" s="10" t="s">
        <v>663</v>
      </c>
      <c r="K358" s="10" t="s">
        <v>178</v>
      </c>
      <c r="L358" s="7" t="s">
        <v>190</v>
      </c>
      <c r="M358" s="7" t="str">
        <f t="shared" si="21"/>
        <v>DIRECCIÓN TERRITORIAL PACÍFICO</v>
      </c>
      <c r="N358" s="7" t="s">
        <v>8</v>
      </c>
      <c r="O358" s="7" t="s">
        <v>467</v>
      </c>
      <c r="P358" s="183" t="s">
        <v>7</v>
      </c>
      <c r="Q358" s="7" t="s">
        <v>6</v>
      </c>
      <c r="R358" s="146">
        <v>379335956</v>
      </c>
      <c r="S358" s="35"/>
      <c r="T358" s="8"/>
      <c r="U358" s="8"/>
      <c r="V358" s="8"/>
      <c r="W358" s="35">
        <f t="shared" si="22"/>
        <v>379335956</v>
      </c>
      <c r="X358" s="35">
        <f t="shared" si="23"/>
        <v>379335956</v>
      </c>
      <c r="Y358" s="26" t="s">
        <v>465</v>
      </c>
      <c r="Z358" s="10" t="s">
        <v>19</v>
      </c>
      <c r="AA358" s="147">
        <v>202300000000060</v>
      </c>
      <c r="AB358" s="147" t="s">
        <v>30</v>
      </c>
      <c r="AC358" s="10" t="str">
        <f t="shared" si="20"/>
        <v>3202008</v>
      </c>
      <c r="AD358" s="10"/>
      <c r="AE358" s="10" t="s">
        <v>135</v>
      </c>
      <c r="AF358" s="3"/>
      <c r="AG358" s="3"/>
      <c r="AH358" s="3"/>
      <c r="AI358" s="3"/>
      <c r="AJ358" s="3"/>
      <c r="AK358" s="3"/>
      <c r="AL358" s="3"/>
      <c r="AM358" s="3"/>
      <c r="AN358" s="3"/>
      <c r="AO358" s="3"/>
      <c r="AP358" s="3"/>
      <c r="AQ358" s="3"/>
      <c r="AR358" s="3"/>
      <c r="AS358" s="3"/>
    </row>
    <row r="359" spans="1:45" ht="51" hidden="1" customHeight="1" x14ac:dyDescent="0.3">
      <c r="A359" s="9" t="s">
        <v>0</v>
      </c>
      <c r="B359" s="9" t="e">
        <f>VLOOKUP(#REF!,[1]Dpto!$G$2:$I$1125,2,FALSE)</f>
        <v>#REF!</v>
      </c>
      <c r="C359" s="9" t="str">
        <f>VLOOKUP(Y359,[1]Proyectos!$B$2:$D$3,3,FALSE)</f>
        <v>CONSER</v>
      </c>
      <c r="D359" s="9" t="e">
        <f>VLOOKUP(#REF!,[1]Proyectos!$D$6:$E$9,2,FALSE)</f>
        <v>#REF!</v>
      </c>
      <c r="E359" s="9" t="e">
        <f>VLOOKUP(#REF!,[1]Proyectos!$B$12:$C$22,2,FALSE)</f>
        <v>#REF!</v>
      </c>
      <c r="F359" s="9" t="e">
        <f>VLOOKUP(AD359,[1]Indi!$B$9:$C$36,2,FALSE)</f>
        <v>#N/A</v>
      </c>
      <c r="G359" s="9" t="str">
        <f>+IFERROR(IF(D359="MISIONAL",VLOOKUP(#REF!,[1]Actividades!$B$12:$C$25,2,FALSE),IF(D359="TASAS",VLOOKUP(#REF!,[1]Actividades!$B$26:$C$34,2,FALSE),IF(D359="MIPG",VLOOKUP(#REF!,[1]Actividades!$B$35:$C$41,2,FALSE),IF(D359="INFRA",VLOOKUP(#REF!,[1]Actividades!$B$42:$C$44,2,FALSE),"")))),"")</f>
        <v/>
      </c>
      <c r="H359" s="3"/>
      <c r="I359" s="209" t="s">
        <v>827</v>
      </c>
      <c r="J359" s="10" t="s">
        <v>663</v>
      </c>
      <c r="K359" s="10" t="s">
        <v>178</v>
      </c>
      <c r="L359" s="7" t="s">
        <v>190</v>
      </c>
      <c r="M359" s="7" t="str">
        <f t="shared" si="21"/>
        <v>DIRECCIÓN TERRITORIAL PACÍFICO</v>
      </c>
      <c r="N359" s="7" t="s">
        <v>103</v>
      </c>
      <c r="O359" s="149" t="s">
        <v>466</v>
      </c>
      <c r="P359" s="183" t="s">
        <v>7</v>
      </c>
      <c r="Q359" s="7" t="s">
        <v>6</v>
      </c>
      <c r="R359" s="146">
        <v>79475000</v>
      </c>
      <c r="S359" s="35"/>
      <c r="T359" s="8"/>
      <c r="U359" s="8"/>
      <c r="V359" s="8"/>
      <c r="W359" s="35">
        <f t="shared" si="22"/>
        <v>79475000</v>
      </c>
      <c r="X359" s="35">
        <f t="shared" si="23"/>
        <v>79475000</v>
      </c>
      <c r="Y359" s="26" t="s">
        <v>465</v>
      </c>
      <c r="Z359" s="10" t="s">
        <v>19</v>
      </c>
      <c r="AA359" s="147">
        <v>202300000000060</v>
      </c>
      <c r="AB359" s="147" t="s">
        <v>30</v>
      </c>
      <c r="AC359" s="10" t="str">
        <f t="shared" si="20"/>
        <v>3202008</v>
      </c>
      <c r="AD359" s="10"/>
      <c r="AE359" s="10" t="s">
        <v>492</v>
      </c>
      <c r="AF359" s="3"/>
      <c r="AG359" s="3"/>
      <c r="AH359" s="3"/>
      <c r="AI359" s="3"/>
      <c r="AJ359" s="3"/>
      <c r="AK359" s="3"/>
      <c r="AL359" s="3"/>
      <c r="AM359" s="3"/>
      <c r="AN359" s="3"/>
      <c r="AO359" s="3"/>
      <c r="AP359" s="3"/>
      <c r="AQ359" s="3"/>
      <c r="AR359" s="3"/>
      <c r="AS359" s="3"/>
    </row>
    <row r="360" spans="1:45" ht="51" hidden="1" customHeight="1" x14ac:dyDescent="0.3">
      <c r="A360" s="9" t="s">
        <v>0</v>
      </c>
      <c r="B360" s="9" t="e">
        <f>VLOOKUP(#REF!,[1]Dpto!$G$2:$I$1125,2,FALSE)</f>
        <v>#REF!</v>
      </c>
      <c r="C360" s="9" t="str">
        <f>VLOOKUP(Y360,[1]Proyectos!$B$2:$D$3,3,FALSE)</f>
        <v>CONSER</v>
      </c>
      <c r="D360" s="9" t="e">
        <f>VLOOKUP(#REF!,[1]Proyectos!$D$6:$E$9,2,FALSE)</f>
        <v>#REF!</v>
      </c>
      <c r="E360" s="9" t="e">
        <f>VLOOKUP(#REF!,[1]Proyectos!$B$12:$C$22,2,FALSE)</f>
        <v>#REF!</v>
      </c>
      <c r="F360" s="9" t="e">
        <f>VLOOKUP(AD360,[1]Indi!$B$9:$C$36,2,FALSE)</f>
        <v>#N/A</v>
      </c>
      <c r="G360" s="9" t="str">
        <f>+IFERROR(IF(D360="MISIONAL",VLOOKUP(#REF!,[1]Actividades!$B$12:$C$25,2,FALSE),IF(D360="TASAS",VLOOKUP(#REF!,[1]Actividades!$B$26:$C$34,2,FALSE),IF(D360="MIPG",VLOOKUP(#REF!,[1]Actividades!$B$35:$C$41,2,FALSE),IF(D360="INFRA",VLOOKUP(#REF!,[1]Actividades!$B$42:$C$44,2,FALSE),"")))),"")</f>
        <v/>
      </c>
      <c r="H360" s="3"/>
      <c r="I360" s="209" t="s">
        <v>828</v>
      </c>
      <c r="J360" s="10" t="s">
        <v>663</v>
      </c>
      <c r="K360" s="10" t="s">
        <v>178</v>
      </c>
      <c r="L360" s="7" t="s">
        <v>190</v>
      </c>
      <c r="M360" s="7" t="str">
        <f t="shared" si="21"/>
        <v>DIRECCIÓN TERRITORIAL PACÍFICO</v>
      </c>
      <c r="N360" s="7" t="s">
        <v>8</v>
      </c>
      <c r="O360" s="149" t="s">
        <v>467</v>
      </c>
      <c r="P360" s="183" t="s">
        <v>7</v>
      </c>
      <c r="Q360" s="7" t="s">
        <v>6</v>
      </c>
      <c r="R360" s="146">
        <v>79475000</v>
      </c>
      <c r="S360" s="35"/>
      <c r="T360" s="8"/>
      <c r="U360" s="8"/>
      <c r="V360" s="8"/>
      <c r="W360" s="35">
        <f t="shared" si="22"/>
        <v>79475000</v>
      </c>
      <c r="X360" s="35">
        <f t="shared" si="23"/>
        <v>79475000</v>
      </c>
      <c r="Y360" s="26" t="s">
        <v>465</v>
      </c>
      <c r="Z360" s="10" t="s">
        <v>19</v>
      </c>
      <c r="AA360" s="147">
        <v>202300000000060</v>
      </c>
      <c r="AB360" s="147" t="s">
        <v>30</v>
      </c>
      <c r="AC360" s="10" t="str">
        <f t="shared" si="20"/>
        <v>3202008</v>
      </c>
      <c r="AD360" s="10"/>
      <c r="AE360" s="10" t="s">
        <v>492</v>
      </c>
      <c r="AF360" s="3"/>
      <c r="AG360" s="3"/>
      <c r="AH360" s="3"/>
      <c r="AI360" s="3"/>
      <c r="AJ360" s="3"/>
      <c r="AK360" s="3"/>
      <c r="AL360" s="3"/>
      <c r="AM360" s="3"/>
      <c r="AN360" s="3"/>
      <c r="AO360" s="3"/>
      <c r="AP360" s="3"/>
      <c r="AQ360" s="3"/>
      <c r="AR360" s="3"/>
      <c r="AS360" s="3"/>
    </row>
    <row r="361" spans="1:45" ht="51" hidden="1" customHeight="1" x14ac:dyDescent="0.3">
      <c r="A361" s="9" t="s">
        <v>0</v>
      </c>
      <c r="B361" s="9" t="e">
        <f>VLOOKUP(#REF!,[1]Dpto!$G$2:$I$1125,2,FALSE)</f>
        <v>#REF!</v>
      </c>
      <c r="C361" s="9" t="str">
        <f>VLOOKUP(Y361,[1]Proyectos!$B$2:$D$3,3,FALSE)</f>
        <v>CONSER</v>
      </c>
      <c r="D361" s="9" t="e">
        <f>VLOOKUP(#REF!,[1]Proyectos!$D$6:$E$9,2,FALSE)</f>
        <v>#REF!</v>
      </c>
      <c r="E361" s="9" t="e">
        <f>VLOOKUP(#REF!,[1]Proyectos!$B$12:$C$22,2,FALSE)</f>
        <v>#REF!</v>
      </c>
      <c r="F361" s="9" t="e">
        <f>VLOOKUP(AD361,[1]Indi!$B$9:$C$36,2,FALSE)</f>
        <v>#N/A</v>
      </c>
      <c r="G361" s="9" t="str">
        <f>+IFERROR(IF(D361="MISIONAL",VLOOKUP(#REF!,[1]Actividades!$B$12:$C$25,2,FALSE),IF(D361="TASAS",VLOOKUP(#REF!,[1]Actividades!$B$26:$C$34,2,FALSE),IF(D361="MIPG",VLOOKUP(#REF!,[1]Actividades!$B$35:$C$41,2,FALSE),IF(D361="INFRA",VLOOKUP(#REF!,[1]Actividades!$B$42:$C$44,2,FALSE),"")))),"")</f>
        <v/>
      </c>
      <c r="H361" s="3"/>
      <c r="I361" s="209" t="s">
        <v>829</v>
      </c>
      <c r="J361" s="10" t="s">
        <v>663</v>
      </c>
      <c r="K361" s="10" t="s">
        <v>178</v>
      </c>
      <c r="L361" s="7" t="s">
        <v>190</v>
      </c>
      <c r="M361" s="7" t="str">
        <f t="shared" si="21"/>
        <v>DIRECCIÓN TERRITORIAL PACÍFICO</v>
      </c>
      <c r="N361" s="7" t="s">
        <v>8</v>
      </c>
      <c r="O361" s="145" t="s">
        <v>467</v>
      </c>
      <c r="P361" s="183" t="s">
        <v>7</v>
      </c>
      <c r="Q361" s="7" t="s">
        <v>6</v>
      </c>
      <c r="R361" s="146">
        <v>79475000</v>
      </c>
      <c r="S361" s="35"/>
      <c r="T361" s="8"/>
      <c r="U361" s="8"/>
      <c r="V361" s="8"/>
      <c r="W361" s="35">
        <f t="shared" si="22"/>
        <v>79475000</v>
      </c>
      <c r="X361" s="35">
        <f t="shared" si="23"/>
        <v>79475000</v>
      </c>
      <c r="Y361" s="26" t="s">
        <v>465</v>
      </c>
      <c r="Z361" s="10" t="s">
        <v>19</v>
      </c>
      <c r="AA361" s="147">
        <v>202300000000060</v>
      </c>
      <c r="AB361" s="147" t="s">
        <v>36</v>
      </c>
      <c r="AC361" s="10" t="str">
        <f t="shared" si="20"/>
        <v>3202010</v>
      </c>
      <c r="AD361" s="10"/>
      <c r="AE361" s="10" t="s">
        <v>130</v>
      </c>
      <c r="AF361" s="3"/>
      <c r="AG361" s="3"/>
      <c r="AH361" s="3"/>
      <c r="AI361" s="3"/>
      <c r="AJ361" s="3"/>
      <c r="AK361" s="3"/>
      <c r="AL361" s="3"/>
      <c r="AM361" s="3"/>
      <c r="AN361" s="3"/>
      <c r="AO361" s="3"/>
      <c r="AP361" s="3"/>
      <c r="AQ361" s="3"/>
      <c r="AR361" s="3"/>
      <c r="AS361" s="3"/>
    </row>
    <row r="362" spans="1:45" ht="51" hidden="1" customHeight="1" x14ac:dyDescent="0.3">
      <c r="A362" s="9" t="s">
        <v>0</v>
      </c>
      <c r="B362" s="9" t="e">
        <f>VLOOKUP(#REF!,[1]Dpto!$G$2:$I$1125,2,FALSE)</f>
        <v>#REF!</v>
      </c>
      <c r="C362" s="9" t="str">
        <f>VLOOKUP(Y362,[1]Proyectos!$B$2:$D$3,3,FALSE)</f>
        <v>CONSER</v>
      </c>
      <c r="D362" s="9" t="e">
        <f>VLOOKUP(#REF!,[1]Proyectos!$D$6:$E$9,2,FALSE)</f>
        <v>#REF!</v>
      </c>
      <c r="E362" s="9" t="e">
        <f>VLOOKUP(#REF!,[1]Proyectos!$B$12:$C$22,2,FALSE)</f>
        <v>#REF!</v>
      </c>
      <c r="F362" s="9" t="e">
        <f>VLOOKUP(AD362,[1]Indi!$B$9:$C$36,2,FALSE)</f>
        <v>#N/A</v>
      </c>
      <c r="G362" s="9" t="str">
        <f>+IFERROR(IF(D362="MISIONAL",VLOOKUP(#REF!,[1]Actividades!$B$12:$C$25,2,FALSE),IF(D362="TASAS",VLOOKUP(#REF!,[1]Actividades!$B$26:$C$34,2,FALSE),IF(D362="MIPG",VLOOKUP(#REF!,[1]Actividades!$B$35:$C$41,2,FALSE),IF(D362="INFRA",VLOOKUP(#REF!,[1]Actividades!$B$42:$C$44,2,FALSE),"")))),"")</f>
        <v/>
      </c>
      <c r="H362" s="3"/>
      <c r="I362" s="209" t="s">
        <v>830</v>
      </c>
      <c r="J362" s="10" t="s">
        <v>663</v>
      </c>
      <c r="K362" s="10" t="s">
        <v>178</v>
      </c>
      <c r="L362" s="7" t="s">
        <v>190</v>
      </c>
      <c r="M362" s="7" t="str">
        <f t="shared" si="21"/>
        <v>DIRECCIÓN TERRITORIAL PACÍFICO</v>
      </c>
      <c r="N362" s="7" t="s">
        <v>13</v>
      </c>
      <c r="O362" s="10" t="s">
        <v>467</v>
      </c>
      <c r="P362" s="183" t="s">
        <v>7</v>
      </c>
      <c r="Q362" s="7" t="s">
        <v>6</v>
      </c>
      <c r="R362" s="146">
        <v>367235000</v>
      </c>
      <c r="S362" s="35"/>
      <c r="T362" s="8"/>
      <c r="U362" s="8"/>
      <c r="V362" s="8"/>
      <c r="W362" s="35">
        <f t="shared" si="22"/>
        <v>367235000</v>
      </c>
      <c r="X362" s="35">
        <f t="shared" si="23"/>
        <v>367235000</v>
      </c>
      <c r="Y362" s="26" t="s">
        <v>465</v>
      </c>
      <c r="Z362" s="10" t="s">
        <v>19</v>
      </c>
      <c r="AA362" s="147">
        <v>202300000000060</v>
      </c>
      <c r="AB362" s="147" t="s">
        <v>493</v>
      </c>
      <c r="AC362" s="10" t="str">
        <f t="shared" si="20"/>
        <v>3202032</v>
      </c>
      <c r="AD362" s="10"/>
      <c r="AE362" s="10" t="s">
        <v>128</v>
      </c>
      <c r="AF362" s="3"/>
      <c r="AG362" s="3"/>
      <c r="AH362" s="3"/>
      <c r="AI362" s="3"/>
      <c r="AJ362" s="3"/>
      <c r="AK362" s="3"/>
      <c r="AL362" s="3"/>
      <c r="AM362" s="3"/>
      <c r="AN362" s="3"/>
      <c r="AO362" s="3"/>
      <c r="AP362" s="3"/>
      <c r="AQ362" s="3"/>
      <c r="AR362" s="3"/>
      <c r="AS362" s="3"/>
    </row>
    <row r="363" spans="1:45" ht="51" hidden="1" customHeight="1" x14ac:dyDescent="0.3">
      <c r="A363" s="9" t="s">
        <v>0</v>
      </c>
      <c r="B363" s="9" t="e">
        <f>VLOOKUP(#REF!,[1]Dpto!$G$2:$I$1125,2,FALSE)</f>
        <v>#REF!</v>
      </c>
      <c r="C363" s="9" t="str">
        <f>VLOOKUP(Y363,[1]Proyectos!$B$2:$D$3,3,FALSE)</f>
        <v>CONSER</v>
      </c>
      <c r="D363" s="9" t="e">
        <f>VLOOKUP(#REF!,[1]Proyectos!$D$6:$E$9,2,FALSE)</f>
        <v>#REF!</v>
      </c>
      <c r="E363" s="9" t="e">
        <f>VLOOKUP(#REF!,[1]Proyectos!$B$12:$C$22,2,FALSE)</f>
        <v>#REF!</v>
      </c>
      <c r="F363" s="9" t="e">
        <f>VLOOKUP(AD363,[1]Indi!$B$9:$C$36,2,FALSE)</f>
        <v>#N/A</v>
      </c>
      <c r="G363" s="9" t="str">
        <f>+IFERROR(IF(D363="MISIONAL",VLOOKUP(#REF!,[1]Actividades!$B$12:$C$25,2,FALSE),IF(D363="TASAS",VLOOKUP(#REF!,[1]Actividades!$B$26:$C$34,2,FALSE),IF(D363="MIPG",VLOOKUP(#REF!,[1]Actividades!$B$35:$C$41,2,FALSE),IF(D363="INFRA",VLOOKUP(#REF!,[1]Actividades!$B$42:$C$44,2,FALSE),"")))),"")</f>
        <v/>
      </c>
      <c r="H363" s="3"/>
      <c r="I363" s="209" t="s">
        <v>831</v>
      </c>
      <c r="J363" s="10" t="s">
        <v>663</v>
      </c>
      <c r="K363" s="10" t="s">
        <v>178</v>
      </c>
      <c r="L363" s="7" t="s">
        <v>190</v>
      </c>
      <c r="M363" s="7" t="str">
        <f t="shared" si="21"/>
        <v>DIRECCIÓN TERRITORIAL PACÍFICO</v>
      </c>
      <c r="N363" s="7" t="s">
        <v>8</v>
      </c>
      <c r="O363" s="7" t="s">
        <v>467</v>
      </c>
      <c r="P363" s="183" t="s">
        <v>7</v>
      </c>
      <c r="Q363" s="7" t="s">
        <v>6</v>
      </c>
      <c r="R363" s="146">
        <v>122749000</v>
      </c>
      <c r="S363" s="35"/>
      <c r="T363" s="8"/>
      <c r="U363" s="8"/>
      <c r="V363" s="8"/>
      <c r="W363" s="35">
        <f t="shared" si="22"/>
        <v>122749000</v>
      </c>
      <c r="X363" s="35">
        <f t="shared" si="23"/>
        <v>122749000</v>
      </c>
      <c r="Y363" s="26" t="s">
        <v>465</v>
      </c>
      <c r="Z363" s="10" t="s">
        <v>19</v>
      </c>
      <c r="AA363" s="147">
        <v>202300000000060</v>
      </c>
      <c r="AB363" s="147" t="s">
        <v>493</v>
      </c>
      <c r="AC363" s="10" t="str">
        <f t="shared" si="20"/>
        <v>3202032</v>
      </c>
      <c r="AD363" s="10"/>
      <c r="AE363" s="10" t="s">
        <v>128</v>
      </c>
      <c r="AF363" s="3"/>
      <c r="AG363" s="3"/>
      <c r="AH363" s="3"/>
      <c r="AI363" s="3"/>
      <c r="AJ363" s="3"/>
      <c r="AK363" s="3"/>
      <c r="AL363" s="3"/>
      <c r="AM363" s="3"/>
      <c r="AN363" s="3"/>
      <c r="AO363" s="3"/>
      <c r="AP363" s="3"/>
      <c r="AQ363" s="3"/>
      <c r="AR363" s="3"/>
      <c r="AS363" s="3"/>
    </row>
    <row r="364" spans="1:45" ht="51" hidden="1" customHeight="1" x14ac:dyDescent="0.3">
      <c r="A364" s="9" t="s">
        <v>0</v>
      </c>
      <c r="B364" s="9" t="e">
        <f>VLOOKUP(#REF!,[1]Dpto!$G$2:$I$1125,2,FALSE)</f>
        <v>#REF!</v>
      </c>
      <c r="C364" s="9" t="str">
        <f>VLOOKUP(Y364,[1]Proyectos!$B$2:$D$3,3,FALSE)</f>
        <v>CONSER</v>
      </c>
      <c r="D364" s="9" t="e">
        <f>VLOOKUP(#REF!,[1]Proyectos!$D$6:$E$9,2,FALSE)</f>
        <v>#REF!</v>
      </c>
      <c r="E364" s="9" t="e">
        <f>VLOOKUP(#REF!,[1]Proyectos!$B$12:$C$22,2,FALSE)</f>
        <v>#REF!</v>
      </c>
      <c r="F364" s="9" t="e">
        <f>VLOOKUP(AD364,[1]Indi!$B$9:$C$36,2,FALSE)</f>
        <v>#N/A</v>
      </c>
      <c r="G364" s="9" t="str">
        <f>+IFERROR(IF(D364="MISIONAL",VLOOKUP(#REF!,[1]Actividades!$B$12:$C$25,2,FALSE),IF(D364="TASAS",VLOOKUP(#REF!,[1]Actividades!$B$26:$C$34,2,FALSE),IF(D364="MIPG",VLOOKUP(#REF!,[1]Actividades!$B$35:$C$41,2,FALSE),IF(D364="INFRA",VLOOKUP(#REF!,[1]Actividades!$B$42:$C$44,2,FALSE),"")))),"")</f>
        <v/>
      </c>
      <c r="H364" s="3"/>
      <c r="I364" s="209" t="s">
        <v>832</v>
      </c>
      <c r="J364" s="10" t="s">
        <v>663</v>
      </c>
      <c r="K364" s="10" t="s">
        <v>178</v>
      </c>
      <c r="L364" s="7" t="s">
        <v>190</v>
      </c>
      <c r="M364" s="7" t="str">
        <f t="shared" si="21"/>
        <v>DIRECCIÓN TERRITORIAL PACÍFICO</v>
      </c>
      <c r="N364" s="7" t="s">
        <v>13</v>
      </c>
      <c r="O364" s="149" t="s">
        <v>467</v>
      </c>
      <c r="P364" s="183" t="s">
        <v>7</v>
      </c>
      <c r="Q364" s="7" t="s">
        <v>6</v>
      </c>
      <c r="R364" s="146">
        <v>79475000</v>
      </c>
      <c r="S364" s="35"/>
      <c r="T364" s="8"/>
      <c r="U364" s="8"/>
      <c r="V364" s="8"/>
      <c r="W364" s="35">
        <f t="shared" si="22"/>
        <v>79475000</v>
      </c>
      <c r="X364" s="35">
        <f t="shared" si="23"/>
        <v>79475000</v>
      </c>
      <c r="Y364" s="26" t="s">
        <v>465</v>
      </c>
      <c r="Z364" s="10" t="s">
        <v>19</v>
      </c>
      <c r="AA364" s="147">
        <v>202300000000060</v>
      </c>
      <c r="AB364" s="147" t="s">
        <v>493</v>
      </c>
      <c r="AC364" s="10" t="str">
        <f t="shared" si="20"/>
        <v>3202032</v>
      </c>
      <c r="AD364" s="10"/>
      <c r="AE364" s="10" t="s">
        <v>127</v>
      </c>
      <c r="AF364" s="3"/>
      <c r="AG364" s="3"/>
      <c r="AH364" s="3"/>
      <c r="AI364" s="3"/>
      <c r="AJ364" s="3"/>
      <c r="AK364" s="3"/>
      <c r="AL364" s="3"/>
      <c r="AM364" s="3"/>
      <c r="AN364" s="3"/>
      <c r="AO364" s="3"/>
      <c r="AP364" s="3"/>
      <c r="AQ364" s="3"/>
      <c r="AR364" s="3"/>
      <c r="AS364" s="3"/>
    </row>
    <row r="365" spans="1:45" ht="51" hidden="1" customHeight="1" x14ac:dyDescent="0.3">
      <c r="A365" s="9" t="s">
        <v>0</v>
      </c>
      <c r="B365" s="9" t="e">
        <f>VLOOKUP(#REF!,[1]Dpto!$G$2:$I$1125,2,FALSE)</f>
        <v>#REF!</v>
      </c>
      <c r="C365" s="9" t="str">
        <f>VLOOKUP(Y365,[1]Proyectos!$B$2:$D$3,3,FALSE)</f>
        <v>CONSER</v>
      </c>
      <c r="D365" s="9" t="e">
        <f>VLOOKUP(#REF!,[1]Proyectos!$D$6:$E$9,2,FALSE)</f>
        <v>#REF!</v>
      </c>
      <c r="E365" s="9" t="e">
        <f>VLOOKUP(#REF!,[1]Proyectos!$B$12:$C$22,2,FALSE)</f>
        <v>#REF!</v>
      </c>
      <c r="F365" s="9" t="e">
        <f>VLOOKUP(AD365,[1]Indi!$B$9:$C$36,2,FALSE)</f>
        <v>#N/A</v>
      </c>
      <c r="G365" s="9" t="str">
        <f>+IFERROR(IF(D365="MISIONAL",VLOOKUP(#REF!,[1]Actividades!$B$12:$C$25,2,FALSE),IF(D365="TASAS",VLOOKUP(#REF!,[1]Actividades!$B$26:$C$34,2,FALSE),IF(D365="MIPG",VLOOKUP(#REF!,[1]Actividades!$B$35:$C$41,2,FALSE),IF(D365="INFRA",VLOOKUP(#REF!,[1]Actividades!$B$42:$C$44,2,FALSE),"")))),"")</f>
        <v/>
      </c>
      <c r="H365" s="3"/>
      <c r="I365" s="209" t="s">
        <v>833</v>
      </c>
      <c r="J365" s="10" t="s">
        <v>663</v>
      </c>
      <c r="K365" s="10" t="s">
        <v>178</v>
      </c>
      <c r="L365" s="7" t="s">
        <v>190</v>
      </c>
      <c r="M365" s="7" t="str">
        <f t="shared" si="21"/>
        <v>DIRECCIÓN TERRITORIAL PACÍFICO</v>
      </c>
      <c r="N365" s="7" t="s">
        <v>13</v>
      </c>
      <c r="O365" s="7" t="s">
        <v>467</v>
      </c>
      <c r="P365" s="183" t="s">
        <v>7</v>
      </c>
      <c r="Q365" s="7" t="s">
        <v>6</v>
      </c>
      <c r="R365" s="146">
        <v>79475000</v>
      </c>
      <c r="S365" s="35"/>
      <c r="T365" s="8"/>
      <c r="U365" s="8"/>
      <c r="V365" s="8"/>
      <c r="W365" s="35">
        <f t="shared" si="22"/>
        <v>79475000</v>
      </c>
      <c r="X365" s="35">
        <f t="shared" si="23"/>
        <v>79475000</v>
      </c>
      <c r="Y365" s="26" t="s">
        <v>465</v>
      </c>
      <c r="Z365" s="10" t="s">
        <v>19</v>
      </c>
      <c r="AA365" s="147">
        <v>202300000000060</v>
      </c>
      <c r="AB365" s="147" t="s">
        <v>496</v>
      </c>
      <c r="AC365" s="10" t="str">
        <f t="shared" si="20"/>
        <v>3202056</v>
      </c>
      <c r="AD365" s="10"/>
      <c r="AE365" s="10" t="s">
        <v>129</v>
      </c>
      <c r="AF365" s="3"/>
      <c r="AG365" s="3"/>
      <c r="AH365" s="3"/>
      <c r="AI365" s="3"/>
      <c r="AJ365" s="3"/>
      <c r="AK365" s="3"/>
      <c r="AL365" s="3"/>
      <c r="AM365" s="3"/>
      <c r="AN365" s="3"/>
      <c r="AO365" s="3"/>
      <c r="AP365" s="3"/>
      <c r="AQ365" s="3"/>
      <c r="AR365" s="3"/>
      <c r="AS365" s="3"/>
    </row>
    <row r="366" spans="1:45" ht="51" hidden="1" customHeight="1" x14ac:dyDescent="0.3">
      <c r="A366" s="9" t="s">
        <v>0</v>
      </c>
      <c r="B366" s="9" t="e">
        <f>VLOOKUP(#REF!,[1]Dpto!$G$2:$I$1125,2,FALSE)</f>
        <v>#REF!</v>
      </c>
      <c r="C366" s="9" t="str">
        <f>VLOOKUP(Y366,[1]Proyectos!$B$2:$D$3,3,FALSE)</f>
        <v>CONSER</v>
      </c>
      <c r="D366" s="9" t="e">
        <f>VLOOKUP(#REF!,[1]Proyectos!$D$6:$E$9,2,FALSE)</f>
        <v>#REF!</v>
      </c>
      <c r="E366" s="9" t="e">
        <f>VLOOKUP(#REF!,[1]Proyectos!$B$12:$C$22,2,FALSE)</f>
        <v>#REF!</v>
      </c>
      <c r="F366" s="9" t="e">
        <f>VLOOKUP(AD366,[1]Indi!$B$9:$C$36,2,FALSE)</f>
        <v>#N/A</v>
      </c>
      <c r="G366" s="9" t="str">
        <f>+IFERROR(IF(D366="MISIONAL",VLOOKUP(#REF!,[1]Actividades!$B$12:$C$25,2,FALSE),IF(D366="TASAS",VLOOKUP(#REF!,[1]Actividades!$B$26:$C$34,2,FALSE),IF(D366="MIPG",VLOOKUP(#REF!,[1]Actividades!$B$35:$C$41,2,FALSE),IF(D366="INFRA",VLOOKUP(#REF!,[1]Actividades!$B$42:$C$44,2,FALSE),"")))),"")</f>
        <v/>
      </c>
      <c r="H366" s="3"/>
      <c r="I366" s="209" t="s">
        <v>834</v>
      </c>
      <c r="J366" s="10" t="s">
        <v>663</v>
      </c>
      <c r="K366" s="10" t="s">
        <v>178</v>
      </c>
      <c r="L366" s="7" t="s">
        <v>190</v>
      </c>
      <c r="M366" s="7" t="str">
        <f t="shared" si="21"/>
        <v>DIRECCIÓN TERRITORIAL PACÍFICO</v>
      </c>
      <c r="N366" s="7" t="s">
        <v>13</v>
      </c>
      <c r="O366" s="149" t="s">
        <v>467</v>
      </c>
      <c r="P366" s="183" t="s">
        <v>7</v>
      </c>
      <c r="Q366" s="7" t="s">
        <v>6</v>
      </c>
      <c r="R366" s="146">
        <v>79475000</v>
      </c>
      <c r="S366" s="35"/>
      <c r="T366" s="8"/>
      <c r="U366" s="8"/>
      <c r="V366" s="8"/>
      <c r="W366" s="35">
        <f t="shared" si="22"/>
        <v>79475000</v>
      </c>
      <c r="X366" s="35">
        <f t="shared" si="23"/>
        <v>79475000</v>
      </c>
      <c r="Y366" s="26" t="s">
        <v>465</v>
      </c>
      <c r="Z366" s="10" t="s">
        <v>19</v>
      </c>
      <c r="AA366" s="147">
        <v>202300000000060</v>
      </c>
      <c r="AB366" s="147" t="s">
        <v>24</v>
      </c>
      <c r="AC366" s="10" t="str">
        <f t="shared" si="20"/>
        <v>3202060</v>
      </c>
      <c r="AD366" s="10"/>
      <c r="AE366" s="10" t="s">
        <v>126</v>
      </c>
      <c r="AF366" s="3"/>
      <c r="AG366" s="3"/>
      <c r="AH366" s="3"/>
      <c r="AI366" s="3"/>
      <c r="AJ366" s="3"/>
      <c r="AK366" s="3"/>
      <c r="AL366" s="3"/>
      <c r="AM366" s="3"/>
      <c r="AN366" s="3"/>
      <c r="AO366" s="3"/>
      <c r="AP366" s="3"/>
      <c r="AQ366" s="3"/>
      <c r="AR366" s="3"/>
      <c r="AS366" s="3"/>
    </row>
    <row r="367" spans="1:45" ht="51" hidden="1" customHeight="1" x14ac:dyDescent="0.3">
      <c r="A367" s="9" t="s">
        <v>0</v>
      </c>
      <c r="B367" s="9" t="e">
        <f>VLOOKUP(#REF!,[1]Dpto!$G$2:$I$1125,2,FALSE)</f>
        <v>#REF!</v>
      </c>
      <c r="C367" s="9" t="str">
        <f>VLOOKUP(Y367,[1]Proyectos!$B$2:$D$3,3,FALSE)</f>
        <v>CONSER</v>
      </c>
      <c r="D367" s="9" t="e">
        <f>VLOOKUP(#REF!,[1]Proyectos!$D$6:$E$9,2,FALSE)</f>
        <v>#REF!</v>
      </c>
      <c r="E367" s="9" t="e">
        <f>VLOOKUP(#REF!,[1]Proyectos!$B$12:$C$22,2,FALSE)</f>
        <v>#REF!</v>
      </c>
      <c r="F367" s="9" t="e">
        <f>VLOOKUP(AD367,[1]Indi!$B$9:$C$36,2,FALSE)</f>
        <v>#N/A</v>
      </c>
      <c r="G367" s="9" t="str">
        <f>+IFERROR(IF(D367="MISIONAL",VLOOKUP(#REF!,[1]Actividades!$B$12:$C$25,2,FALSE),IF(D367="TASAS",VLOOKUP(#REF!,[1]Actividades!$B$26:$C$34,2,FALSE),IF(D367="MIPG",VLOOKUP(#REF!,[1]Actividades!$B$35:$C$41,2,FALSE),IF(D367="INFRA",VLOOKUP(#REF!,[1]Actividades!$B$42:$C$44,2,FALSE),"")))),"")</f>
        <v/>
      </c>
      <c r="H367" s="3"/>
      <c r="I367" s="209" t="s">
        <v>835</v>
      </c>
      <c r="J367" s="10" t="s">
        <v>663</v>
      </c>
      <c r="K367" s="10" t="s">
        <v>178</v>
      </c>
      <c r="L367" s="7" t="s">
        <v>189</v>
      </c>
      <c r="M367" s="7" t="str">
        <f t="shared" si="21"/>
        <v>DNMI CABO MANGLARES, BAJO MIRA Y FRONTERA</v>
      </c>
      <c r="N367" s="7" t="s">
        <v>13</v>
      </c>
      <c r="O367" s="7" t="s">
        <v>467</v>
      </c>
      <c r="P367" s="183" t="s">
        <v>7</v>
      </c>
      <c r="Q367" s="7" t="s">
        <v>6</v>
      </c>
      <c r="R367" s="146">
        <v>27328942</v>
      </c>
      <c r="S367" s="35"/>
      <c r="T367" s="8"/>
      <c r="U367" s="8"/>
      <c r="V367" s="8"/>
      <c r="W367" s="35">
        <f t="shared" si="22"/>
        <v>27328942</v>
      </c>
      <c r="X367" s="35">
        <f t="shared" si="23"/>
        <v>27328942</v>
      </c>
      <c r="Y367" s="26" t="s">
        <v>465</v>
      </c>
      <c r="Z367" s="10" t="s">
        <v>19</v>
      </c>
      <c r="AA367" s="147">
        <v>202300000000060</v>
      </c>
      <c r="AB367" s="147" t="s">
        <v>30</v>
      </c>
      <c r="AC367" s="10" t="str">
        <f t="shared" si="20"/>
        <v>3202008</v>
      </c>
      <c r="AD367" s="10"/>
      <c r="AE367" s="10" t="s">
        <v>123</v>
      </c>
      <c r="AF367" s="3"/>
      <c r="AG367" s="3"/>
      <c r="AH367" s="3"/>
      <c r="AI367" s="3"/>
      <c r="AJ367" s="3"/>
      <c r="AK367" s="3"/>
      <c r="AL367" s="3"/>
      <c r="AM367" s="3"/>
      <c r="AN367" s="3"/>
      <c r="AO367" s="3"/>
      <c r="AP367" s="3"/>
      <c r="AQ367" s="3"/>
      <c r="AR367" s="3"/>
      <c r="AS367" s="3"/>
    </row>
    <row r="368" spans="1:45" ht="51" hidden="1" customHeight="1" x14ac:dyDescent="0.3">
      <c r="A368" s="9" t="s">
        <v>0</v>
      </c>
      <c r="B368" s="9" t="e">
        <f>VLOOKUP(#REF!,[1]Dpto!$G$2:$I$1125,2,FALSE)</f>
        <v>#REF!</v>
      </c>
      <c r="C368" s="9" t="str">
        <f>VLOOKUP(Y368,[1]Proyectos!$B$2:$D$3,3,FALSE)</f>
        <v>CONSER</v>
      </c>
      <c r="D368" s="9" t="e">
        <f>VLOOKUP(#REF!,[1]Proyectos!$D$6:$E$9,2,FALSE)</f>
        <v>#REF!</v>
      </c>
      <c r="E368" s="9" t="e">
        <f>VLOOKUP(#REF!,[1]Proyectos!$B$12:$C$22,2,FALSE)</f>
        <v>#REF!</v>
      </c>
      <c r="F368" s="9" t="e">
        <f>VLOOKUP(AD368,[1]Indi!$B$9:$C$36,2,FALSE)</f>
        <v>#N/A</v>
      </c>
      <c r="G368" s="9" t="str">
        <f>+IFERROR(IF(D368="MISIONAL",VLOOKUP(#REF!,[1]Actividades!$B$12:$C$25,2,FALSE),IF(D368="TASAS",VLOOKUP(#REF!,[1]Actividades!$B$26:$C$34,2,FALSE),IF(D368="MIPG",VLOOKUP(#REF!,[1]Actividades!$B$35:$C$41,2,FALSE),IF(D368="INFRA",VLOOKUP(#REF!,[1]Actividades!$B$42:$C$44,2,FALSE),"")))),"")</f>
        <v/>
      </c>
      <c r="H368" s="3"/>
      <c r="I368" s="209" t="s">
        <v>836</v>
      </c>
      <c r="J368" s="10" t="s">
        <v>663</v>
      </c>
      <c r="K368" s="10" t="s">
        <v>178</v>
      </c>
      <c r="L368" s="7" t="s">
        <v>189</v>
      </c>
      <c r="M368" s="7" t="str">
        <f t="shared" si="21"/>
        <v>DNMI CABO MANGLARES, BAJO MIRA Y FRONTERA</v>
      </c>
      <c r="N368" s="7" t="s">
        <v>103</v>
      </c>
      <c r="O368" s="149" t="s">
        <v>466</v>
      </c>
      <c r="P368" s="183" t="s">
        <v>7</v>
      </c>
      <c r="Q368" s="7" t="s">
        <v>6</v>
      </c>
      <c r="R368" s="146">
        <v>62383889</v>
      </c>
      <c r="S368" s="35"/>
      <c r="T368" s="8"/>
      <c r="U368" s="8"/>
      <c r="V368" s="8"/>
      <c r="W368" s="35">
        <f t="shared" si="22"/>
        <v>62383889</v>
      </c>
      <c r="X368" s="35">
        <f t="shared" si="23"/>
        <v>62383889</v>
      </c>
      <c r="Y368" s="26" t="s">
        <v>465</v>
      </c>
      <c r="Z368" s="10" t="s">
        <v>19</v>
      </c>
      <c r="AA368" s="147">
        <v>202300000000060</v>
      </c>
      <c r="AB368" s="147" t="s">
        <v>30</v>
      </c>
      <c r="AC368" s="10" t="str">
        <f t="shared" si="20"/>
        <v>3202008</v>
      </c>
      <c r="AD368" s="10"/>
      <c r="AE368" s="10" t="s">
        <v>135</v>
      </c>
      <c r="AF368" s="3"/>
      <c r="AG368" s="3"/>
      <c r="AH368" s="3"/>
      <c r="AI368" s="3"/>
      <c r="AJ368" s="3"/>
      <c r="AK368" s="3"/>
      <c r="AL368" s="3"/>
      <c r="AM368" s="3"/>
      <c r="AN368" s="3"/>
      <c r="AO368" s="3"/>
      <c r="AP368" s="3"/>
      <c r="AQ368" s="3"/>
      <c r="AR368" s="3"/>
      <c r="AS368" s="3"/>
    </row>
    <row r="369" spans="1:45" ht="51" hidden="1" customHeight="1" x14ac:dyDescent="0.3">
      <c r="A369" s="9" t="s">
        <v>0</v>
      </c>
      <c r="B369" s="9" t="e">
        <f>VLOOKUP(#REF!,[1]Dpto!$G$2:$I$1125,2,FALSE)</f>
        <v>#REF!</v>
      </c>
      <c r="C369" s="9" t="str">
        <f>VLOOKUP(Y369,[1]Proyectos!$B$2:$D$3,3,FALSE)</f>
        <v>CONSER</v>
      </c>
      <c r="D369" s="9" t="e">
        <f>VLOOKUP(#REF!,[1]Proyectos!$D$6:$E$9,2,FALSE)</f>
        <v>#REF!</v>
      </c>
      <c r="E369" s="9" t="e">
        <f>VLOOKUP(#REF!,[1]Proyectos!$B$12:$C$22,2,FALSE)</f>
        <v>#REF!</v>
      </c>
      <c r="F369" s="9" t="e">
        <f>VLOOKUP(AD369,[1]Indi!$B$9:$C$36,2,FALSE)</f>
        <v>#N/A</v>
      </c>
      <c r="G369" s="9" t="str">
        <f>+IFERROR(IF(D369="MISIONAL",VLOOKUP(#REF!,[1]Actividades!$B$12:$C$25,2,FALSE),IF(D369="TASAS",VLOOKUP(#REF!,[1]Actividades!$B$26:$C$34,2,FALSE),IF(D369="MIPG",VLOOKUP(#REF!,[1]Actividades!$B$35:$C$41,2,FALSE),IF(D369="INFRA",VLOOKUP(#REF!,[1]Actividades!$B$42:$C$44,2,FALSE),"")))),"")</f>
        <v/>
      </c>
      <c r="H369" s="3"/>
      <c r="I369" s="209" t="s">
        <v>837</v>
      </c>
      <c r="J369" s="10" t="s">
        <v>663</v>
      </c>
      <c r="K369" s="10" t="s">
        <v>178</v>
      </c>
      <c r="L369" s="7" t="s">
        <v>189</v>
      </c>
      <c r="M369" s="7" t="str">
        <f t="shared" si="21"/>
        <v>DNMI CABO MANGLARES, BAJO MIRA Y FRONTERA</v>
      </c>
      <c r="N369" s="7" t="s">
        <v>13</v>
      </c>
      <c r="O369" s="7" t="s">
        <v>467</v>
      </c>
      <c r="P369" s="183" t="s">
        <v>7</v>
      </c>
      <c r="Q369" s="7" t="s">
        <v>6</v>
      </c>
      <c r="R369" s="146">
        <v>12380152</v>
      </c>
      <c r="S369" s="35"/>
      <c r="T369" s="8"/>
      <c r="U369" s="8"/>
      <c r="V369" s="8"/>
      <c r="W369" s="35">
        <f t="shared" si="22"/>
        <v>12380152</v>
      </c>
      <c r="X369" s="35">
        <f t="shared" si="23"/>
        <v>12380152</v>
      </c>
      <c r="Y369" s="26" t="s">
        <v>465</v>
      </c>
      <c r="Z369" s="10" t="s">
        <v>19</v>
      </c>
      <c r="AA369" s="147">
        <v>202300000000060</v>
      </c>
      <c r="AB369" s="147" t="s">
        <v>30</v>
      </c>
      <c r="AC369" s="10" t="str">
        <f t="shared" si="20"/>
        <v>3202008</v>
      </c>
      <c r="AD369" s="10"/>
      <c r="AE369" s="10" t="s">
        <v>135</v>
      </c>
      <c r="AF369" s="3"/>
      <c r="AG369" s="3"/>
      <c r="AH369" s="3"/>
      <c r="AI369" s="3"/>
      <c r="AJ369" s="3"/>
      <c r="AK369" s="3"/>
      <c r="AL369" s="3"/>
      <c r="AM369" s="3"/>
      <c r="AN369" s="3"/>
      <c r="AO369" s="3"/>
      <c r="AP369" s="3"/>
      <c r="AQ369" s="3"/>
      <c r="AR369" s="3"/>
      <c r="AS369" s="3"/>
    </row>
    <row r="370" spans="1:45" ht="51" hidden="1" customHeight="1" x14ac:dyDescent="0.3">
      <c r="A370" s="9" t="s">
        <v>0</v>
      </c>
      <c r="B370" s="9" t="e">
        <f>VLOOKUP(#REF!,[1]Dpto!$G$2:$I$1125,2,FALSE)</f>
        <v>#REF!</v>
      </c>
      <c r="C370" s="9" t="str">
        <f>VLOOKUP(Y370,[1]Proyectos!$B$2:$D$3,3,FALSE)</f>
        <v>CONSER</v>
      </c>
      <c r="D370" s="9" t="e">
        <f>VLOOKUP(#REF!,[1]Proyectos!$D$6:$E$9,2,FALSE)</f>
        <v>#REF!</v>
      </c>
      <c r="E370" s="9" t="e">
        <f>VLOOKUP(#REF!,[1]Proyectos!$B$12:$C$22,2,FALSE)</f>
        <v>#REF!</v>
      </c>
      <c r="F370" s="9" t="e">
        <f>VLOOKUP(AD370,[1]Indi!$B$9:$C$36,2,FALSE)</f>
        <v>#N/A</v>
      </c>
      <c r="G370" s="9" t="str">
        <f>+IFERROR(IF(D370="MISIONAL",VLOOKUP(#REF!,[1]Actividades!$B$12:$C$25,2,FALSE),IF(D370="TASAS",VLOOKUP(#REF!,[1]Actividades!$B$26:$C$34,2,FALSE),IF(D370="MIPG",VLOOKUP(#REF!,[1]Actividades!$B$35:$C$41,2,FALSE),IF(D370="INFRA",VLOOKUP(#REF!,[1]Actividades!$B$42:$C$44,2,FALSE),"")))),"")</f>
        <v/>
      </c>
      <c r="H370" s="3"/>
      <c r="I370" s="209" t="s">
        <v>838</v>
      </c>
      <c r="J370" s="10" t="s">
        <v>663</v>
      </c>
      <c r="K370" s="10" t="s">
        <v>178</v>
      </c>
      <c r="L370" s="7" t="s">
        <v>189</v>
      </c>
      <c r="M370" s="7" t="str">
        <f t="shared" si="21"/>
        <v>DNMI CABO MANGLARES, BAJO MIRA Y FRONTERA</v>
      </c>
      <c r="N370" s="7" t="s">
        <v>8</v>
      </c>
      <c r="O370" s="7" t="s">
        <v>467</v>
      </c>
      <c r="P370" s="183" t="s">
        <v>7</v>
      </c>
      <c r="Q370" s="7" t="s">
        <v>6</v>
      </c>
      <c r="R370" s="146">
        <v>58888</v>
      </c>
      <c r="S370" s="35"/>
      <c r="T370" s="8"/>
      <c r="U370" s="8"/>
      <c r="V370" s="8"/>
      <c r="W370" s="35">
        <f t="shared" si="22"/>
        <v>58888</v>
      </c>
      <c r="X370" s="35">
        <f t="shared" si="23"/>
        <v>58888</v>
      </c>
      <c r="Y370" s="26" t="s">
        <v>465</v>
      </c>
      <c r="Z370" s="10" t="s">
        <v>19</v>
      </c>
      <c r="AA370" s="147">
        <v>202300000000060</v>
      </c>
      <c r="AB370" s="147" t="s">
        <v>30</v>
      </c>
      <c r="AC370" s="10" t="str">
        <f t="shared" si="20"/>
        <v>3202008</v>
      </c>
      <c r="AD370" s="10"/>
      <c r="AE370" s="10" t="s">
        <v>135</v>
      </c>
      <c r="AF370" s="3"/>
      <c r="AG370" s="3"/>
      <c r="AH370" s="3"/>
      <c r="AI370" s="3"/>
      <c r="AJ370" s="3"/>
      <c r="AK370" s="3"/>
      <c r="AL370" s="3"/>
      <c r="AM370" s="3"/>
      <c r="AN370" s="3"/>
      <c r="AO370" s="3"/>
      <c r="AP370" s="3"/>
      <c r="AQ370" s="3"/>
      <c r="AR370" s="3"/>
      <c r="AS370" s="3"/>
    </row>
    <row r="371" spans="1:45" ht="51" hidden="1" customHeight="1" x14ac:dyDescent="0.3">
      <c r="A371" s="9" t="s">
        <v>0</v>
      </c>
      <c r="B371" s="9" t="e">
        <f>VLOOKUP(#REF!,[1]Dpto!$G$2:$I$1125,2,FALSE)</f>
        <v>#REF!</v>
      </c>
      <c r="C371" s="9" t="str">
        <f>VLOOKUP(Y371,[1]Proyectos!$B$2:$D$3,3,FALSE)</f>
        <v>CONSER</v>
      </c>
      <c r="D371" s="9" t="e">
        <f>VLOOKUP(#REF!,[1]Proyectos!$D$6:$E$9,2,FALSE)</f>
        <v>#REF!</v>
      </c>
      <c r="E371" s="9" t="e">
        <f>VLOOKUP(#REF!,[1]Proyectos!$B$12:$C$22,2,FALSE)</f>
        <v>#REF!</v>
      </c>
      <c r="F371" s="9" t="e">
        <f>VLOOKUP(AD371,[1]Indi!$B$9:$C$36,2,FALSE)</f>
        <v>#N/A</v>
      </c>
      <c r="G371" s="9" t="str">
        <f>+IFERROR(IF(D371="MISIONAL",VLOOKUP(#REF!,[1]Actividades!$B$12:$C$25,2,FALSE),IF(D371="TASAS",VLOOKUP(#REF!,[1]Actividades!$B$26:$C$34,2,FALSE),IF(D371="MIPG",VLOOKUP(#REF!,[1]Actividades!$B$35:$C$41,2,FALSE),IF(D371="INFRA",VLOOKUP(#REF!,[1]Actividades!$B$42:$C$44,2,FALSE),"")))),"")</f>
        <v/>
      </c>
      <c r="H371" s="3"/>
      <c r="I371" s="209" t="s">
        <v>839</v>
      </c>
      <c r="J371" s="10" t="s">
        <v>663</v>
      </c>
      <c r="K371" s="10" t="s">
        <v>178</v>
      </c>
      <c r="L371" s="7" t="s">
        <v>189</v>
      </c>
      <c r="M371" s="7" t="str">
        <f t="shared" si="21"/>
        <v>DNMI CABO MANGLARES, BAJO MIRA Y FRONTERA</v>
      </c>
      <c r="N371" s="7" t="s">
        <v>103</v>
      </c>
      <c r="O371" s="149" t="s">
        <v>466</v>
      </c>
      <c r="P371" s="183" t="s">
        <v>7</v>
      </c>
      <c r="Q371" s="7" t="s">
        <v>6</v>
      </c>
      <c r="R371" s="146">
        <v>146165467</v>
      </c>
      <c r="S371" s="35"/>
      <c r="T371" s="8"/>
      <c r="U371" s="8"/>
      <c r="V371" s="8"/>
      <c r="W371" s="35">
        <f t="shared" si="22"/>
        <v>146165467</v>
      </c>
      <c r="X371" s="35">
        <f t="shared" si="23"/>
        <v>146165467</v>
      </c>
      <c r="Y371" s="26" t="s">
        <v>465</v>
      </c>
      <c r="Z371" s="10" t="s">
        <v>19</v>
      </c>
      <c r="AA371" s="147">
        <v>202300000000060</v>
      </c>
      <c r="AB371" s="147" t="s">
        <v>30</v>
      </c>
      <c r="AC371" s="10" t="str">
        <f t="shared" si="20"/>
        <v>3202008</v>
      </c>
      <c r="AD371" s="10"/>
      <c r="AE371" s="10" t="s">
        <v>492</v>
      </c>
      <c r="AF371" s="3"/>
      <c r="AG371" s="3"/>
      <c r="AH371" s="3"/>
      <c r="AI371" s="3"/>
      <c r="AJ371" s="3"/>
      <c r="AK371" s="3"/>
      <c r="AL371" s="3"/>
      <c r="AM371" s="3"/>
      <c r="AN371" s="3"/>
      <c r="AO371" s="3"/>
      <c r="AP371" s="3"/>
      <c r="AQ371" s="3"/>
      <c r="AR371" s="3"/>
      <c r="AS371" s="3"/>
    </row>
    <row r="372" spans="1:45" ht="51" hidden="1" customHeight="1" x14ac:dyDescent="0.3">
      <c r="A372" s="9" t="s">
        <v>0</v>
      </c>
      <c r="B372" s="9" t="e">
        <f>VLOOKUP(#REF!,[1]Dpto!$G$2:$I$1125,2,FALSE)</f>
        <v>#REF!</v>
      </c>
      <c r="C372" s="9" t="str">
        <f>VLOOKUP(Y372,[1]Proyectos!$B$2:$D$3,3,FALSE)</f>
        <v>CONSER</v>
      </c>
      <c r="D372" s="9" t="e">
        <f>VLOOKUP(#REF!,[1]Proyectos!$D$6:$E$9,2,FALSE)</f>
        <v>#REF!</v>
      </c>
      <c r="E372" s="9" t="e">
        <f>VLOOKUP(#REF!,[1]Proyectos!$B$12:$C$22,2,FALSE)</f>
        <v>#REF!</v>
      </c>
      <c r="F372" s="9" t="e">
        <f>VLOOKUP(AD372,[1]Indi!$B$9:$C$36,2,FALSE)</f>
        <v>#N/A</v>
      </c>
      <c r="G372" s="9" t="str">
        <f>+IFERROR(IF(D372="MISIONAL",VLOOKUP(#REF!,[1]Actividades!$B$12:$C$25,2,FALSE),IF(D372="TASAS",VLOOKUP(#REF!,[1]Actividades!$B$26:$C$34,2,FALSE),IF(D372="MIPG",VLOOKUP(#REF!,[1]Actividades!$B$35:$C$41,2,FALSE),IF(D372="INFRA",VLOOKUP(#REF!,[1]Actividades!$B$42:$C$44,2,FALSE),"")))),"")</f>
        <v/>
      </c>
      <c r="H372" s="3"/>
      <c r="I372" s="209" t="s">
        <v>840</v>
      </c>
      <c r="J372" s="10" t="s">
        <v>663</v>
      </c>
      <c r="K372" s="10" t="s">
        <v>178</v>
      </c>
      <c r="L372" s="7" t="s">
        <v>189</v>
      </c>
      <c r="M372" s="7" t="str">
        <f t="shared" si="21"/>
        <v>DNMI CABO MANGLARES, BAJO MIRA Y FRONTERA</v>
      </c>
      <c r="N372" s="7" t="s">
        <v>13</v>
      </c>
      <c r="O372" s="149" t="s">
        <v>467</v>
      </c>
      <c r="P372" s="183" t="s">
        <v>7</v>
      </c>
      <c r="Q372" s="7" t="s">
        <v>154</v>
      </c>
      <c r="R372" s="146">
        <v>190000000</v>
      </c>
      <c r="S372" s="35"/>
      <c r="T372" s="8"/>
      <c r="U372" s="8"/>
      <c r="V372" s="8"/>
      <c r="W372" s="35">
        <f t="shared" si="22"/>
        <v>190000000</v>
      </c>
      <c r="X372" s="35">
        <f t="shared" si="23"/>
        <v>190000000</v>
      </c>
      <c r="Y372" s="26" t="s">
        <v>465</v>
      </c>
      <c r="Z372" s="10" t="s">
        <v>19</v>
      </c>
      <c r="AA372" s="147">
        <v>202300000000060</v>
      </c>
      <c r="AB372" s="147" t="s">
        <v>30</v>
      </c>
      <c r="AC372" s="10" t="str">
        <f t="shared" si="20"/>
        <v>3202008</v>
      </c>
      <c r="AD372" s="10"/>
      <c r="AE372" s="10" t="s">
        <v>492</v>
      </c>
      <c r="AF372" s="3"/>
      <c r="AG372" s="3"/>
      <c r="AH372" s="3"/>
      <c r="AI372" s="3"/>
      <c r="AJ372" s="3"/>
      <c r="AK372" s="3"/>
      <c r="AL372" s="3"/>
      <c r="AM372" s="3"/>
      <c r="AN372" s="3"/>
      <c r="AO372" s="3"/>
      <c r="AP372" s="3"/>
      <c r="AQ372" s="3"/>
      <c r="AR372" s="3"/>
      <c r="AS372" s="3"/>
    </row>
    <row r="373" spans="1:45" ht="51" hidden="1" customHeight="1" x14ac:dyDescent="0.3">
      <c r="A373" s="9" t="s">
        <v>0</v>
      </c>
      <c r="B373" s="9" t="e">
        <f>VLOOKUP(#REF!,[1]Dpto!$G$2:$I$1125,2,FALSE)</f>
        <v>#REF!</v>
      </c>
      <c r="C373" s="9" t="str">
        <f>VLOOKUP(Y373,[1]Proyectos!$B$2:$D$3,3,FALSE)</f>
        <v>CONSER</v>
      </c>
      <c r="D373" s="9" t="e">
        <f>VLOOKUP(#REF!,[1]Proyectos!$D$6:$E$9,2,FALSE)</f>
        <v>#REF!</v>
      </c>
      <c r="E373" s="9" t="e">
        <f>VLOOKUP(#REF!,[1]Proyectos!$B$12:$C$22,2,FALSE)</f>
        <v>#REF!</v>
      </c>
      <c r="F373" s="9" t="e">
        <f>VLOOKUP(AD373,[1]Indi!$B$9:$C$36,2,FALSE)</f>
        <v>#N/A</v>
      </c>
      <c r="G373" s="9" t="str">
        <f>+IFERROR(IF(D373="MISIONAL",VLOOKUP(#REF!,[1]Actividades!$B$12:$C$25,2,FALSE),IF(D373="TASAS",VLOOKUP(#REF!,[1]Actividades!$B$26:$C$34,2,FALSE),IF(D373="MIPG",VLOOKUP(#REF!,[1]Actividades!$B$35:$C$41,2,FALSE),IF(D373="INFRA",VLOOKUP(#REF!,[1]Actividades!$B$42:$C$44,2,FALSE),"")))),"")</f>
        <v/>
      </c>
      <c r="H373" s="3"/>
      <c r="I373" s="209" t="s">
        <v>841</v>
      </c>
      <c r="J373" s="10" t="s">
        <v>663</v>
      </c>
      <c r="K373" s="10" t="s">
        <v>178</v>
      </c>
      <c r="L373" s="7" t="s">
        <v>189</v>
      </c>
      <c r="M373" s="7" t="str">
        <f t="shared" si="21"/>
        <v>DNMI CABO MANGLARES, BAJO MIRA Y FRONTERA</v>
      </c>
      <c r="N373" s="7" t="s">
        <v>8</v>
      </c>
      <c r="O373" s="149" t="s">
        <v>467</v>
      </c>
      <c r="P373" s="183" t="s">
        <v>7</v>
      </c>
      <c r="Q373" s="7" t="s">
        <v>6</v>
      </c>
      <c r="R373" s="146">
        <v>38940896</v>
      </c>
      <c r="S373" s="35"/>
      <c r="T373" s="8"/>
      <c r="U373" s="8"/>
      <c r="V373" s="8"/>
      <c r="W373" s="35">
        <f t="shared" si="22"/>
        <v>38940896</v>
      </c>
      <c r="X373" s="35">
        <f t="shared" si="23"/>
        <v>38940896</v>
      </c>
      <c r="Y373" s="26" t="s">
        <v>465</v>
      </c>
      <c r="Z373" s="10" t="s">
        <v>19</v>
      </c>
      <c r="AA373" s="147">
        <v>202300000000060</v>
      </c>
      <c r="AB373" s="147" t="s">
        <v>30</v>
      </c>
      <c r="AC373" s="10" t="str">
        <f t="shared" si="20"/>
        <v>3202008</v>
      </c>
      <c r="AD373" s="10"/>
      <c r="AE373" s="10" t="s">
        <v>492</v>
      </c>
      <c r="AF373" s="3"/>
      <c r="AG373" s="3"/>
      <c r="AH373" s="3"/>
      <c r="AI373" s="3"/>
      <c r="AJ373" s="3"/>
      <c r="AK373" s="3"/>
      <c r="AL373" s="3"/>
      <c r="AM373" s="3"/>
      <c r="AN373" s="3"/>
      <c r="AO373" s="3"/>
      <c r="AP373" s="3"/>
      <c r="AQ373" s="3"/>
      <c r="AR373" s="3"/>
      <c r="AS373" s="3"/>
    </row>
    <row r="374" spans="1:45" ht="51" hidden="1" customHeight="1" x14ac:dyDescent="0.3">
      <c r="A374" s="9" t="s">
        <v>0</v>
      </c>
      <c r="B374" s="9" t="e">
        <f>VLOOKUP(#REF!,[1]Dpto!$G$2:$I$1125,2,FALSE)</f>
        <v>#REF!</v>
      </c>
      <c r="C374" s="9" t="str">
        <f>VLOOKUP(Y374,[1]Proyectos!$B$2:$D$3,3,FALSE)</f>
        <v>CONSER</v>
      </c>
      <c r="D374" s="9" t="e">
        <f>VLOOKUP(#REF!,[1]Proyectos!$D$6:$E$9,2,FALSE)</f>
        <v>#REF!</v>
      </c>
      <c r="E374" s="9" t="e">
        <f>VLOOKUP(#REF!,[1]Proyectos!$B$12:$C$22,2,FALSE)</f>
        <v>#REF!</v>
      </c>
      <c r="F374" s="9" t="e">
        <f>VLOOKUP(AD374,[1]Indi!$B$9:$C$36,2,FALSE)</f>
        <v>#N/A</v>
      </c>
      <c r="G374" s="9" t="str">
        <f>+IFERROR(IF(D374="MISIONAL",VLOOKUP(#REF!,[1]Actividades!$B$12:$C$25,2,FALSE),IF(D374="TASAS",VLOOKUP(#REF!,[1]Actividades!$B$26:$C$34,2,FALSE),IF(D374="MIPG",VLOOKUP(#REF!,[1]Actividades!$B$35:$C$41,2,FALSE),IF(D374="INFRA",VLOOKUP(#REF!,[1]Actividades!$B$42:$C$44,2,FALSE),"")))),"")</f>
        <v/>
      </c>
      <c r="H374" s="3"/>
      <c r="I374" s="209" t="s">
        <v>842</v>
      </c>
      <c r="J374" s="10" t="s">
        <v>663</v>
      </c>
      <c r="K374" s="10" t="s">
        <v>178</v>
      </c>
      <c r="L374" s="7" t="s">
        <v>189</v>
      </c>
      <c r="M374" s="7" t="str">
        <f t="shared" si="21"/>
        <v>DNMI CABO MANGLARES, BAJO MIRA Y FRONTERA</v>
      </c>
      <c r="N374" s="7" t="s">
        <v>103</v>
      </c>
      <c r="O374" s="149" t="s">
        <v>466</v>
      </c>
      <c r="P374" s="183" t="s">
        <v>7</v>
      </c>
      <c r="Q374" s="7" t="s">
        <v>6</v>
      </c>
      <c r="R374" s="146">
        <v>115405457</v>
      </c>
      <c r="S374" s="35"/>
      <c r="T374" s="8"/>
      <c r="U374" s="8"/>
      <c r="V374" s="8"/>
      <c r="W374" s="35">
        <f t="shared" si="22"/>
        <v>115405457</v>
      </c>
      <c r="X374" s="35">
        <f t="shared" si="23"/>
        <v>115405457</v>
      </c>
      <c r="Y374" s="26" t="s">
        <v>465</v>
      </c>
      <c r="Z374" s="10" t="s">
        <v>19</v>
      </c>
      <c r="AA374" s="147">
        <v>202300000000060</v>
      </c>
      <c r="AB374" s="147" t="s">
        <v>493</v>
      </c>
      <c r="AC374" s="10" t="str">
        <f t="shared" si="20"/>
        <v>3202032</v>
      </c>
      <c r="AD374" s="10"/>
      <c r="AE374" s="10" t="s">
        <v>128</v>
      </c>
      <c r="AF374" s="3"/>
      <c r="AG374" s="3"/>
      <c r="AH374" s="3"/>
      <c r="AI374" s="3"/>
      <c r="AJ374" s="3"/>
      <c r="AK374" s="3"/>
      <c r="AL374" s="3"/>
      <c r="AM374" s="3"/>
      <c r="AN374" s="3"/>
      <c r="AO374" s="3"/>
      <c r="AP374" s="3"/>
      <c r="AQ374" s="3"/>
      <c r="AR374" s="3"/>
      <c r="AS374" s="3"/>
    </row>
    <row r="375" spans="1:45" ht="51" hidden="1" customHeight="1" x14ac:dyDescent="0.3">
      <c r="A375" s="9" t="s">
        <v>0</v>
      </c>
      <c r="B375" s="9" t="e">
        <f>VLOOKUP(#REF!,[1]Dpto!$G$2:$I$1125,2,FALSE)</f>
        <v>#REF!</v>
      </c>
      <c r="C375" s="9" t="str">
        <f>VLOOKUP(Y375,[1]Proyectos!$B$2:$D$3,3,FALSE)</f>
        <v>CONSER</v>
      </c>
      <c r="D375" s="9" t="e">
        <f>VLOOKUP(#REF!,[1]Proyectos!$D$6:$E$9,2,FALSE)</f>
        <v>#REF!</v>
      </c>
      <c r="E375" s="9" t="e">
        <f>VLOOKUP(#REF!,[1]Proyectos!$B$12:$C$22,2,FALSE)</f>
        <v>#REF!</v>
      </c>
      <c r="F375" s="9" t="e">
        <f>VLOOKUP(AD375,[1]Indi!$B$9:$C$36,2,FALSE)</f>
        <v>#N/A</v>
      </c>
      <c r="G375" s="9" t="str">
        <f>+IFERROR(IF(D375="MISIONAL",VLOOKUP(#REF!,[1]Actividades!$B$12:$C$25,2,FALSE),IF(D375="TASAS",VLOOKUP(#REF!,[1]Actividades!$B$26:$C$34,2,FALSE),IF(D375="MIPG",VLOOKUP(#REF!,[1]Actividades!$B$35:$C$41,2,FALSE),IF(D375="INFRA",VLOOKUP(#REF!,[1]Actividades!$B$42:$C$44,2,FALSE),"")))),"")</f>
        <v/>
      </c>
      <c r="H375" s="3"/>
      <c r="I375" s="209" t="s">
        <v>843</v>
      </c>
      <c r="J375" s="10" t="s">
        <v>663</v>
      </c>
      <c r="K375" s="10" t="s">
        <v>178</v>
      </c>
      <c r="L375" s="7" t="s">
        <v>189</v>
      </c>
      <c r="M375" s="7" t="str">
        <f t="shared" si="21"/>
        <v>DNMI CABO MANGLARES, BAJO MIRA Y FRONTERA</v>
      </c>
      <c r="N375" s="7" t="s">
        <v>13</v>
      </c>
      <c r="O375" s="7" t="s">
        <v>467</v>
      </c>
      <c r="P375" s="183" t="s">
        <v>7</v>
      </c>
      <c r="Q375" s="7" t="s">
        <v>6</v>
      </c>
      <c r="R375" s="146">
        <v>45000000</v>
      </c>
      <c r="S375" s="35"/>
      <c r="T375" s="8"/>
      <c r="U375" s="8"/>
      <c r="V375" s="8"/>
      <c r="W375" s="35">
        <f t="shared" si="22"/>
        <v>45000000</v>
      </c>
      <c r="X375" s="35">
        <f t="shared" si="23"/>
        <v>45000000</v>
      </c>
      <c r="Y375" s="26" t="s">
        <v>465</v>
      </c>
      <c r="Z375" s="10" t="s">
        <v>19</v>
      </c>
      <c r="AA375" s="147">
        <v>202300000000060</v>
      </c>
      <c r="AB375" s="147" t="s">
        <v>493</v>
      </c>
      <c r="AC375" s="10" t="str">
        <f t="shared" si="20"/>
        <v>3202032</v>
      </c>
      <c r="AD375" s="10"/>
      <c r="AE375" s="10" t="s">
        <v>128</v>
      </c>
      <c r="AF375" s="3"/>
      <c r="AG375" s="3"/>
      <c r="AH375" s="3"/>
      <c r="AI375" s="3"/>
      <c r="AJ375" s="3"/>
      <c r="AK375" s="3"/>
      <c r="AL375" s="3"/>
      <c r="AM375" s="3"/>
      <c r="AN375" s="3"/>
      <c r="AO375" s="3"/>
      <c r="AP375" s="3"/>
      <c r="AQ375" s="3"/>
      <c r="AR375" s="3"/>
      <c r="AS375" s="3"/>
    </row>
    <row r="376" spans="1:45" ht="51" hidden="1" customHeight="1" x14ac:dyDescent="0.3">
      <c r="A376" s="9" t="s">
        <v>0</v>
      </c>
      <c r="B376" s="9" t="e">
        <f>VLOOKUP(#REF!,[1]Dpto!$G$2:$I$1125,2,FALSE)</f>
        <v>#REF!</v>
      </c>
      <c r="C376" s="9" t="str">
        <f>VLOOKUP(Y376,[1]Proyectos!$B$2:$D$3,3,FALSE)</f>
        <v>CONSER</v>
      </c>
      <c r="D376" s="9" t="e">
        <f>VLOOKUP(#REF!,[1]Proyectos!$D$6:$E$9,2,FALSE)</f>
        <v>#REF!</v>
      </c>
      <c r="E376" s="9" t="e">
        <f>VLOOKUP(#REF!,[1]Proyectos!$B$12:$C$22,2,FALSE)</f>
        <v>#REF!</v>
      </c>
      <c r="F376" s="9" t="e">
        <f>VLOOKUP(AD376,[1]Indi!$B$9:$C$36,2,FALSE)</f>
        <v>#N/A</v>
      </c>
      <c r="G376" s="9" t="str">
        <f>+IFERROR(IF(D376="MISIONAL",VLOOKUP(#REF!,[1]Actividades!$B$12:$C$25,2,FALSE),IF(D376="TASAS",VLOOKUP(#REF!,[1]Actividades!$B$26:$C$34,2,FALSE),IF(D376="MIPG",VLOOKUP(#REF!,[1]Actividades!$B$35:$C$41,2,FALSE),IF(D376="INFRA",VLOOKUP(#REF!,[1]Actividades!$B$42:$C$44,2,FALSE),"")))),"")</f>
        <v/>
      </c>
      <c r="H376" s="3"/>
      <c r="I376" s="209" t="s">
        <v>844</v>
      </c>
      <c r="J376" s="10" t="s">
        <v>663</v>
      </c>
      <c r="K376" s="10" t="s">
        <v>178</v>
      </c>
      <c r="L376" s="7" t="s">
        <v>189</v>
      </c>
      <c r="M376" s="7" t="str">
        <f t="shared" si="21"/>
        <v>DNMI CABO MANGLARES, BAJO MIRA Y FRONTERA</v>
      </c>
      <c r="N376" s="7" t="s">
        <v>8</v>
      </c>
      <c r="O376" s="7" t="s">
        <v>467</v>
      </c>
      <c r="P376" s="183" t="s">
        <v>7</v>
      </c>
      <c r="Q376" s="7" t="s">
        <v>6</v>
      </c>
      <c r="R376" s="146">
        <v>38940896</v>
      </c>
      <c r="S376" s="35"/>
      <c r="T376" s="8"/>
      <c r="U376" s="8"/>
      <c r="V376" s="8"/>
      <c r="W376" s="35">
        <f t="shared" si="22"/>
        <v>38940896</v>
      </c>
      <c r="X376" s="35">
        <f t="shared" si="23"/>
        <v>38940896</v>
      </c>
      <c r="Y376" s="26" t="s">
        <v>465</v>
      </c>
      <c r="Z376" s="10" t="s">
        <v>19</v>
      </c>
      <c r="AA376" s="147">
        <v>202300000000060</v>
      </c>
      <c r="AB376" s="147" t="s">
        <v>496</v>
      </c>
      <c r="AC376" s="10" t="str">
        <f t="shared" si="20"/>
        <v>3202056</v>
      </c>
      <c r="AD376" s="10"/>
      <c r="AE376" s="10" t="s">
        <v>129</v>
      </c>
      <c r="AF376" s="3"/>
      <c r="AG376" s="3"/>
      <c r="AH376" s="3"/>
      <c r="AI376" s="3"/>
      <c r="AJ376" s="3"/>
      <c r="AK376" s="3"/>
      <c r="AL376" s="3"/>
      <c r="AM376" s="3"/>
      <c r="AN376" s="3"/>
      <c r="AO376" s="3"/>
      <c r="AP376" s="3"/>
      <c r="AQ376" s="3"/>
      <c r="AR376" s="3"/>
      <c r="AS376" s="3"/>
    </row>
    <row r="377" spans="1:45" ht="51" hidden="1" customHeight="1" x14ac:dyDescent="0.3">
      <c r="A377" s="9" t="s">
        <v>0</v>
      </c>
      <c r="B377" s="9" t="e">
        <f>VLOOKUP(#REF!,[1]Dpto!$G$2:$I$1125,2,FALSE)</f>
        <v>#REF!</v>
      </c>
      <c r="C377" s="9" t="str">
        <f>VLOOKUP(Y377,[1]Proyectos!$B$2:$D$3,3,FALSE)</f>
        <v>CONSER</v>
      </c>
      <c r="D377" s="9" t="e">
        <f>VLOOKUP(#REF!,[1]Proyectos!$D$6:$E$9,2,FALSE)</f>
        <v>#REF!</v>
      </c>
      <c r="E377" s="9" t="e">
        <f>VLOOKUP(#REF!,[1]Proyectos!$B$12:$C$22,2,FALSE)</f>
        <v>#REF!</v>
      </c>
      <c r="F377" s="9" t="e">
        <f>VLOOKUP(AD377,[1]Indi!$B$9:$C$36,2,FALSE)</f>
        <v>#N/A</v>
      </c>
      <c r="G377" s="9" t="str">
        <f>+IFERROR(IF(D377="MISIONAL",VLOOKUP(#REF!,[1]Actividades!$B$12:$C$25,2,FALSE),IF(D377="TASAS",VLOOKUP(#REF!,[1]Actividades!$B$26:$C$34,2,FALSE),IF(D377="MIPG",VLOOKUP(#REF!,[1]Actividades!$B$35:$C$41,2,FALSE),IF(D377="INFRA",VLOOKUP(#REF!,[1]Actividades!$B$42:$C$44,2,FALSE),"")))),"")</f>
        <v/>
      </c>
      <c r="H377" s="3"/>
      <c r="I377" s="209" t="s">
        <v>845</v>
      </c>
      <c r="J377" s="10" t="s">
        <v>663</v>
      </c>
      <c r="K377" s="10" t="s">
        <v>178</v>
      </c>
      <c r="L377" s="7" t="s">
        <v>189</v>
      </c>
      <c r="M377" s="7" t="str">
        <f t="shared" si="21"/>
        <v>DNMI CABO MANGLARES, BAJO MIRA Y FRONTERA</v>
      </c>
      <c r="N377" s="7" t="s">
        <v>103</v>
      </c>
      <c r="O377" s="7" t="s">
        <v>466</v>
      </c>
      <c r="P377" s="183" t="s">
        <v>7</v>
      </c>
      <c r="Q377" s="7" t="s">
        <v>6</v>
      </c>
      <c r="R377" s="146">
        <v>50942123</v>
      </c>
      <c r="S377" s="35"/>
      <c r="T377" s="8"/>
      <c r="U377" s="8"/>
      <c r="V377" s="8"/>
      <c r="W377" s="35">
        <f t="shared" si="22"/>
        <v>50942123</v>
      </c>
      <c r="X377" s="35">
        <f t="shared" si="23"/>
        <v>50942123</v>
      </c>
      <c r="Y377" s="26" t="s">
        <v>465</v>
      </c>
      <c r="Z377" s="10" t="s">
        <v>19</v>
      </c>
      <c r="AA377" s="147">
        <v>202300000000060</v>
      </c>
      <c r="AB377" s="147" t="s">
        <v>24</v>
      </c>
      <c r="AC377" s="10" t="str">
        <f t="shared" si="20"/>
        <v>3202060</v>
      </c>
      <c r="AD377" s="10"/>
      <c r="AE377" s="10" t="s">
        <v>126</v>
      </c>
      <c r="AF377" s="3"/>
      <c r="AG377" s="3"/>
      <c r="AH377" s="3"/>
      <c r="AI377" s="3"/>
      <c r="AJ377" s="3"/>
      <c r="AK377" s="3"/>
      <c r="AL377" s="3"/>
      <c r="AM377" s="3"/>
      <c r="AN377" s="3"/>
      <c r="AO377" s="3"/>
      <c r="AP377" s="3"/>
      <c r="AQ377" s="3"/>
      <c r="AR377" s="3"/>
      <c r="AS377" s="3"/>
    </row>
    <row r="378" spans="1:45" ht="51" hidden="1" customHeight="1" x14ac:dyDescent="0.3">
      <c r="A378" s="9" t="s">
        <v>0</v>
      </c>
      <c r="B378" s="9" t="e">
        <f>VLOOKUP(#REF!,[1]Dpto!$G$2:$I$1125,2,FALSE)</f>
        <v>#REF!</v>
      </c>
      <c r="C378" s="9" t="str">
        <f>VLOOKUP(Y378,[1]Proyectos!$B$2:$D$3,3,FALSE)</f>
        <v>CONSER</v>
      </c>
      <c r="D378" s="9" t="e">
        <f>VLOOKUP(#REF!,[1]Proyectos!$D$6:$E$9,2,FALSE)</f>
        <v>#REF!</v>
      </c>
      <c r="E378" s="9" t="e">
        <f>VLOOKUP(#REF!,[1]Proyectos!$B$12:$C$22,2,FALSE)</f>
        <v>#REF!</v>
      </c>
      <c r="F378" s="9" t="e">
        <f>VLOOKUP(AD378,[1]Indi!$B$9:$C$36,2,FALSE)</f>
        <v>#N/A</v>
      </c>
      <c r="G378" s="9" t="str">
        <f>+IFERROR(IF(D378="MISIONAL",VLOOKUP(#REF!,[1]Actividades!$B$12:$C$25,2,FALSE),IF(D378="TASAS",VLOOKUP(#REF!,[1]Actividades!$B$26:$C$34,2,FALSE),IF(D378="MIPG",VLOOKUP(#REF!,[1]Actividades!$B$35:$C$41,2,FALSE),IF(D378="INFRA",VLOOKUP(#REF!,[1]Actividades!$B$42:$C$44,2,FALSE),"")))),"")</f>
        <v/>
      </c>
      <c r="H378" s="3"/>
      <c r="I378" s="209" t="s">
        <v>846</v>
      </c>
      <c r="J378" s="10" t="s">
        <v>663</v>
      </c>
      <c r="K378" s="10" t="s">
        <v>178</v>
      </c>
      <c r="L378" s="7" t="s">
        <v>189</v>
      </c>
      <c r="M378" s="7" t="str">
        <f t="shared" si="21"/>
        <v>DNMI CABO MANGLARES, BAJO MIRA Y FRONTERA</v>
      </c>
      <c r="N378" s="7" t="s">
        <v>8</v>
      </c>
      <c r="O378" s="149" t="s">
        <v>467</v>
      </c>
      <c r="P378" s="183" t="s">
        <v>7</v>
      </c>
      <c r="Q378" s="7" t="s">
        <v>6</v>
      </c>
      <c r="R378" s="146">
        <v>38940896</v>
      </c>
      <c r="S378" s="35"/>
      <c r="T378" s="8"/>
      <c r="U378" s="8"/>
      <c r="V378" s="8"/>
      <c r="W378" s="35">
        <f t="shared" si="22"/>
        <v>38940896</v>
      </c>
      <c r="X378" s="35">
        <f t="shared" si="23"/>
        <v>38940896</v>
      </c>
      <c r="Y378" s="26" t="s">
        <v>465</v>
      </c>
      <c r="Z378" s="10" t="s">
        <v>19</v>
      </c>
      <c r="AA378" s="147">
        <v>202300000000060</v>
      </c>
      <c r="AB378" s="147" t="s">
        <v>24</v>
      </c>
      <c r="AC378" s="10" t="str">
        <f t="shared" si="20"/>
        <v>3202060</v>
      </c>
      <c r="AD378" s="10"/>
      <c r="AE378" s="10" t="s">
        <v>126</v>
      </c>
      <c r="AF378" s="3"/>
      <c r="AG378" s="3"/>
      <c r="AH378" s="3"/>
      <c r="AI378" s="3"/>
      <c r="AJ378" s="3"/>
      <c r="AK378" s="3"/>
      <c r="AL378" s="3"/>
      <c r="AM378" s="3"/>
      <c r="AN378" s="3"/>
      <c r="AO378" s="3"/>
      <c r="AP378" s="3"/>
      <c r="AQ378" s="3"/>
      <c r="AR378" s="3"/>
      <c r="AS378" s="3"/>
    </row>
    <row r="379" spans="1:45" ht="51" hidden="1" customHeight="1" x14ac:dyDescent="0.3">
      <c r="A379" s="9" t="s">
        <v>0</v>
      </c>
      <c r="B379" s="9" t="e">
        <f>VLOOKUP(#REF!,[1]Dpto!$G$2:$I$1125,2,FALSE)</f>
        <v>#REF!</v>
      </c>
      <c r="C379" s="9" t="str">
        <f>VLOOKUP(Y379,[1]Proyectos!$B$2:$D$3,3,FALSE)</f>
        <v>CONSER</v>
      </c>
      <c r="D379" s="9" t="e">
        <f>VLOOKUP(#REF!,[1]Proyectos!$D$6:$E$9,2,FALSE)</f>
        <v>#REF!</v>
      </c>
      <c r="E379" s="9" t="e">
        <f>VLOOKUP(#REF!,[1]Proyectos!$B$12:$C$22,2,FALSE)</f>
        <v>#REF!</v>
      </c>
      <c r="F379" s="9" t="e">
        <f>VLOOKUP(AD379,[1]Indi!$B$9:$C$36,2,FALSE)</f>
        <v>#N/A</v>
      </c>
      <c r="G379" s="9" t="str">
        <f>+IFERROR(IF(D379="MISIONAL",VLOOKUP(#REF!,[1]Actividades!$B$12:$C$25,2,FALSE),IF(D379="TASAS",VLOOKUP(#REF!,[1]Actividades!$B$26:$C$34,2,FALSE),IF(D379="MIPG",VLOOKUP(#REF!,[1]Actividades!$B$35:$C$41,2,FALSE),IF(D379="INFRA",VLOOKUP(#REF!,[1]Actividades!$B$42:$C$44,2,FALSE),"")))),"")</f>
        <v/>
      </c>
      <c r="H379" s="3"/>
      <c r="I379" s="209" t="s">
        <v>847</v>
      </c>
      <c r="J379" s="10" t="s">
        <v>663</v>
      </c>
      <c r="K379" s="10" t="s">
        <v>178</v>
      </c>
      <c r="L379" s="7" t="s">
        <v>431</v>
      </c>
      <c r="M379" s="7" t="str">
        <f t="shared" si="21"/>
        <v>DNMI COLINAS Y LOMAS SUBMARINAS DE LA CUENCA DEL PACÍFICO NORTE</v>
      </c>
      <c r="N379" s="7" t="s">
        <v>8</v>
      </c>
      <c r="O379" s="7" t="s">
        <v>467</v>
      </c>
      <c r="P379" s="183" t="s">
        <v>7</v>
      </c>
      <c r="Q379" s="7" t="s">
        <v>6</v>
      </c>
      <c r="R379" s="146">
        <v>14770332</v>
      </c>
      <c r="S379" s="35"/>
      <c r="T379" s="8"/>
      <c r="U379" s="8"/>
      <c r="V379" s="8"/>
      <c r="W379" s="35">
        <f t="shared" si="22"/>
        <v>14770332</v>
      </c>
      <c r="X379" s="35">
        <f t="shared" si="23"/>
        <v>14770332</v>
      </c>
      <c r="Y379" s="26" t="s">
        <v>465</v>
      </c>
      <c r="Z379" s="10" t="s">
        <v>19</v>
      </c>
      <c r="AA379" s="147">
        <v>202300000000060</v>
      </c>
      <c r="AB379" s="147" t="s">
        <v>30</v>
      </c>
      <c r="AC379" s="10" t="str">
        <f t="shared" si="20"/>
        <v>3202008</v>
      </c>
      <c r="AD379" s="10"/>
      <c r="AE379" s="10" t="s">
        <v>135</v>
      </c>
      <c r="AF379" s="3"/>
      <c r="AG379" s="3"/>
      <c r="AH379" s="3"/>
      <c r="AI379" s="3"/>
      <c r="AJ379" s="3"/>
      <c r="AK379" s="3"/>
      <c r="AL379" s="3"/>
      <c r="AM379" s="3"/>
      <c r="AN379" s="3"/>
      <c r="AO379" s="3"/>
      <c r="AP379" s="3"/>
      <c r="AQ379" s="3"/>
      <c r="AR379" s="3"/>
      <c r="AS379" s="3"/>
    </row>
    <row r="380" spans="1:45" ht="51" hidden="1" customHeight="1" x14ac:dyDescent="0.3">
      <c r="A380" s="9" t="s">
        <v>0</v>
      </c>
      <c r="B380" s="9" t="e">
        <f>VLOOKUP(#REF!,[1]Dpto!$G$2:$I$1125,2,FALSE)</f>
        <v>#REF!</v>
      </c>
      <c r="C380" s="9" t="str">
        <f>VLOOKUP(Y380,[1]Proyectos!$B$2:$D$3,3,FALSE)</f>
        <v>CONSER</v>
      </c>
      <c r="D380" s="9" t="e">
        <f>VLOOKUP(#REF!,[1]Proyectos!$D$6:$E$9,2,FALSE)</f>
        <v>#REF!</v>
      </c>
      <c r="E380" s="9" t="e">
        <f>VLOOKUP(#REF!,[1]Proyectos!$B$12:$C$22,2,FALSE)</f>
        <v>#REF!</v>
      </c>
      <c r="F380" s="9" t="e">
        <f>VLOOKUP(AD380,[1]Indi!$B$9:$C$36,2,FALSE)</f>
        <v>#N/A</v>
      </c>
      <c r="G380" s="9" t="str">
        <f>+IFERROR(IF(D380="MISIONAL",VLOOKUP(#REF!,[1]Actividades!$B$12:$C$25,2,FALSE),IF(D380="TASAS",VLOOKUP(#REF!,[1]Actividades!$B$26:$C$34,2,FALSE),IF(D380="MIPG",VLOOKUP(#REF!,[1]Actividades!$B$35:$C$41,2,FALSE),IF(D380="INFRA",VLOOKUP(#REF!,[1]Actividades!$B$42:$C$44,2,FALSE),"")))),"")</f>
        <v/>
      </c>
      <c r="H380" s="3"/>
      <c r="I380" s="209" t="s">
        <v>848</v>
      </c>
      <c r="J380" s="10" t="s">
        <v>663</v>
      </c>
      <c r="K380" s="10" t="s">
        <v>178</v>
      </c>
      <c r="L380" s="7" t="s">
        <v>431</v>
      </c>
      <c r="M380" s="7" t="str">
        <f t="shared" si="21"/>
        <v>DNMI COLINAS Y LOMAS SUBMARINAS DE LA CUENCA DEL PACÍFICO NORTE</v>
      </c>
      <c r="N380" s="7" t="s">
        <v>8</v>
      </c>
      <c r="O380" s="7" t="s">
        <v>467</v>
      </c>
      <c r="P380" s="183" t="s">
        <v>7</v>
      </c>
      <c r="Q380" s="7" t="s">
        <v>6</v>
      </c>
      <c r="R380" s="146">
        <v>66653076</v>
      </c>
      <c r="S380" s="35"/>
      <c r="T380" s="8"/>
      <c r="U380" s="8"/>
      <c r="V380" s="8"/>
      <c r="W380" s="35">
        <f t="shared" si="22"/>
        <v>66653076</v>
      </c>
      <c r="X380" s="35">
        <f t="shared" si="23"/>
        <v>66653076</v>
      </c>
      <c r="Y380" s="26" t="s">
        <v>465</v>
      </c>
      <c r="Z380" s="10" t="s">
        <v>19</v>
      </c>
      <c r="AA380" s="147">
        <v>202300000000060</v>
      </c>
      <c r="AB380" s="147" t="s">
        <v>17</v>
      </c>
      <c r="AC380" s="10" t="str">
        <f t="shared" si="20"/>
        <v>3202052</v>
      </c>
      <c r="AD380" s="10"/>
      <c r="AE380" s="10" t="s">
        <v>971</v>
      </c>
      <c r="AF380" s="3"/>
      <c r="AG380" s="3"/>
      <c r="AH380" s="3"/>
      <c r="AI380" s="3"/>
      <c r="AJ380" s="3"/>
      <c r="AK380" s="3"/>
      <c r="AL380" s="3"/>
      <c r="AM380" s="3"/>
      <c r="AN380" s="3"/>
      <c r="AO380" s="3"/>
      <c r="AP380" s="3"/>
      <c r="AQ380" s="3"/>
      <c r="AR380" s="3"/>
      <c r="AS380" s="3"/>
    </row>
    <row r="381" spans="1:45" ht="51" hidden="1" customHeight="1" x14ac:dyDescent="0.3">
      <c r="A381" s="9" t="s">
        <v>0</v>
      </c>
      <c r="B381" s="9" t="e">
        <f>VLOOKUP(#REF!,[1]Dpto!$G$2:$I$1125,2,FALSE)</f>
        <v>#REF!</v>
      </c>
      <c r="C381" s="9" t="str">
        <f>VLOOKUP(Y381,[1]Proyectos!$B$2:$D$3,3,FALSE)</f>
        <v>CONSER</v>
      </c>
      <c r="D381" s="9" t="e">
        <f>VLOOKUP(#REF!,[1]Proyectos!$D$6:$E$9,2,FALSE)</f>
        <v>#REF!</v>
      </c>
      <c r="E381" s="9" t="e">
        <f>VLOOKUP(#REF!,[1]Proyectos!$B$12:$C$22,2,FALSE)</f>
        <v>#REF!</v>
      </c>
      <c r="F381" s="9" t="e">
        <f>VLOOKUP(AD381,[1]Indi!$B$9:$C$36,2,FALSE)</f>
        <v>#N/A</v>
      </c>
      <c r="G381" s="9" t="str">
        <f>+IFERROR(IF(D381="MISIONAL",VLOOKUP(#REF!,[1]Actividades!$B$12:$C$25,2,FALSE),IF(D381="TASAS",VLOOKUP(#REF!,[1]Actividades!$B$26:$C$34,2,FALSE),IF(D381="MIPG",VLOOKUP(#REF!,[1]Actividades!$B$35:$C$41,2,FALSE),IF(D381="INFRA",VLOOKUP(#REF!,[1]Actividades!$B$42:$C$44,2,FALSE),"")))),"")</f>
        <v/>
      </c>
      <c r="H381" s="3"/>
      <c r="I381" s="209" t="s">
        <v>849</v>
      </c>
      <c r="J381" s="10" t="s">
        <v>663</v>
      </c>
      <c r="K381" s="10" t="s">
        <v>178</v>
      </c>
      <c r="L381" s="7" t="s">
        <v>433</v>
      </c>
      <c r="M381" s="7" t="str">
        <f t="shared" si="21"/>
        <v>DNMI YURUPARÍ - MALPELO</v>
      </c>
      <c r="N381" s="7" t="s">
        <v>8</v>
      </c>
      <c r="O381" s="7" t="s">
        <v>467</v>
      </c>
      <c r="P381" s="183" t="s">
        <v>7</v>
      </c>
      <c r="Q381" s="7" t="s">
        <v>6</v>
      </c>
      <c r="R381" s="146">
        <v>81423984</v>
      </c>
      <c r="S381" s="35"/>
      <c r="T381" s="8"/>
      <c r="U381" s="8"/>
      <c r="V381" s="8"/>
      <c r="W381" s="35">
        <f t="shared" si="22"/>
        <v>81423984</v>
      </c>
      <c r="X381" s="35">
        <f t="shared" si="23"/>
        <v>81423984</v>
      </c>
      <c r="Y381" s="26" t="s">
        <v>465</v>
      </c>
      <c r="Z381" s="10" t="s">
        <v>19</v>
      </c>
      <c r="AA381" s="147">
        <v>202300000000060</v>
      </c>
      <c r="AB381" s="147" t="s">
        <v>30</v>
      </c>
      <c r="AC381" s="10" t="str">
        <f t="shared" si="20"/>
        <v>3202008</v>
      </c>
      <c r="AD381" s="10"/>
      <c r="AE381" s="10" t="s">
        <v>135</v>
      </c>
      <c r="AF381" s="3"/>
      <c r="AG381" s="3"/>
      <c r="AH381" s="3"/>
      <c r="AI381" s="3"/>
      <c r="AJ381" s="3"/>
      <c r="AK381" s="3"/>
      <c r="AL381" s="3"/>
      <c r="AM381" s="3"/>
      <c r="AN381" s="3"/>
      <c r="AO381" s="3"/>
      <c r="AP381" s="3"/>
      <c r="AQ381" s="3"/>
      <c r="AR381" s="3"/>
      <c r="AS381" s="3"/>
    </row>
    <row r="382" spans="1:45" ht="51" hidden="1" customHeight="1" x14ac:dyDescent="0.3">
      <c r="A382" s="9" t="s">
        <v>0</v>
      </c>
      <c r="B382" s="9" t="e">
        <f>VLOOKUP(#REF!,[1]Dpto!$G$2:$I$1125,2,FALSE)</f>
        <v>#REF!</v>
      </c>
      <c r="C382" s="9" t="str">
        <f>VLOOKUP(Y382,[1]Proyectos!$B$2:$D$3,3,FALSE)</f>
        <v>CONSER</v>
      </c>
      <c r="D382" s="9" t="e">
        <f>VLOOKUP(#REF!,[1]Proyectos!$D$6:$E$9,2,FALSE)</f>
        <v>#REF!</v>
      </c>
      <c r="E382" s="9" t="e">
        <f>VLOOKUP(#REF!,[1]Proyectos!$B$12:$C$22,2,FALSE)</f>
        <v>#REF!</v>
      </c>
      <c r="F382" s="9" t="e">
        <f>VLOOKUP(AD382,[1]Indi!$B$9:$C$36,2,FALSE)</f>
        <v>#N/A</v>
      </c>
      <c r="G382" s="9" t="str">
        <f>+IFERROR(IF(D382="MISIONAL",VLOOKUP(#REF!,[1]Actividades!$B$12:$C$25,2,FALSE),IF(D382="TASAS",VLOOKUP(#REF!,[1]Actividades!$B$26:$C$34,2,FALSE),IF(D382="MIPG",VLOOKUP(#REF!,[1]Actividades!$B$35:$C$41,2,FALSE),IF(D382="INFRA",VLOOKUP(#REF!,[1]Actividades!$B$42:$C$44,2,FALSE),"")))),"")</f>
        <v/>
      </c>
      <c r="H382" s="3"/>
      <c r="I382" s="209" t="s">
        <v>850</v>
      </c>
      <c r="J382" s="10" t="s">
        <v>663</v>
      </c>
      <c r="K382" s="10" t="s">
        <v>178</v>
      </c>
      <c r="L382" s="7" t="s">
        <v>188</v>
      </c>
      <c r="M382" s="7" t="str">
        <f t="shared" si="21"/>
        <v>PNN FARALLONES DE CALI-TSE</v>
      </c>
      <c r="N382" s="7" t="s">
        <v>13</v>
      </c>
      <c r="O382" s="149" t="s">
        <v>467</v>
      </c>
      <c r="P382" s="183" t="s">
        <v>57</v>
      </c>
      <c r="Q382" s="7" t="s">
        <v>6</v>
      </c>
      <c r="R382" s="146">
        <v>220004186</v>
      </c>
      <c r="S382" s="35"/>
      <c r="T382" s="8"/>
      <c r="U382" s="8"/>
      <c r="V382" s="8"/>
      <c r="W382" s="35">
        <f t="shared" si="22"/>
        <v>220004186</v>
      </c>
      <c r="X382" s="35">
        <f t="shared" si="23"/>
        <v>220004186</v>
      </c>
      <c r="Y382" s="26" t="s">
        <v>465</v>
      </c>
      <c r="Z382" s="10" t="s">
        <v>19</v>
      </c>
      <c r="AA382" s="147">
        <v>202300000000060</v>
      </c>
      <c r="AB382" s="147" t="s">
        <v>30</v>
      </c>
      <c r="AC382" s="10" t="str">
        <f t="shared" si="20"/>
        <v>3202008</v>
      </c>
      <c r="AD382" s="10"/>
      <c r="AE382" s="10" t="s">
        <v>123</v>
      </c>
      <c r="AF382" s="3"/>
      <c r="AG382" s="3"/>
      <c r="AH382" s="3"/>
      <c r="AI382" s="3"/>
      <c r="AJ382" s="3"/>
      <c r="AK382" s="3"/>
      <c r="AL382" s="3"/>
      <c r="AM382" s="3"/>
      <c r="AN382" s="3"/>
      <c r="AO382" s="3"/>
      <c r="AP382" s="3"/>
      <c r="AQ382" s="3"/>
      <c r="AR382" s="3"/>
      <c r="AS382" s="3"/>
    </row>
    <row r="383" spans="1:45" ht="51" hidden="1" customHeight="1" x14ac:dyDescent="0.3">
      <c r="A383" s="9" t="s">
        <v>0</v>
      </c>
      <c r="B383" s="9" t="e">
        <f>VLOOKUP(#REF!,[1]Dpto!$G$2:$I$1125,2,FALSE)</f>
        <v>#REF!</v>
      </c>
      <c r="C383" s="9" t="str">
        <f>VLOOKUP(Y383,[1]Proyectos!$B$2:$D$3,3,FALSE)</f>
        <v>CONSER</v>
      </c>
      <c r="D383" s="9" t="e">
        <f>VLOOKUP(#REF!,[1]Proyectos!$D$6:$E$9,2,FALSE)</f>
        <v>#REF!</v>
      </c>
      <c r="E383" s="9" t="e">
        <f>VLOOKUP(#REF!,[1]Proyectos!$B$12:$C$22,2,FALSE)</f>
        <v>#REF!</v>
      </c>
      <c r="F383" s="9" t="e">
        <f>VLOOKUP(AD383,[1]Indi!$B$9:$C$36,2,FALSE)</f>
        <v>#N/A</v>
      </c>
      <c r="G383" s="9" t="str">
        <f>+IFERROR(IF(D383="MISIONAL",VLOOKUP(#REF!,[1]Actividades!$B$12:$C$25,2,FALSE),IF(D383="TASAS",VLOOKUP(#REF!,[1]Actividades!$B$26:$C$34,2,FALSE),IF(D383="MIPG",VLOOKUP(#REF!,[1]Actividades!$B$35:$C$41,2,FALSE),IF(D383="INFRA",VLOOKUP(#REF!,[1]Actividades!$B$42:$C$44,2,FALSE),"")))),"")</f>
        <v/>
      </c>
      <c r="H383" s="3"/>
      <c r="I383" s="209" t="s">
        <v>851</v>
      </c>
      <c r="J383" s="10" t="s">
        <v>663</v>
      </c>
      <c r="K383" s="10" t="s">
        <v>178</v>
      </c>
      <c r="L383" s="7" t="s">
        <v>188</v>
      </c>
      <c r="M383" s="7" t="str">
        <f t="shared" si="21"/>
        <v>PNN FARALLONES DE CALI-TSE</v>
      </c>
      <c r="N383" s="7" t="s">
        <v>13</v>
      </c>
      <c r="O383" s="149" t="s">
        <v>467</v>
      </c>
      <c r="P383" s="183" t="s">
        <v>57</v>
      </c>
      <c r="Q383" s="7" t="s">
        <v>154</v>
      </c>
      <c r="R383" s="146">
        <v>2286200000</v>
      </c>
      <c r="S383" s="35"/>
      <c r="T383" s="8"/>
      <c r="U383" s="8"/>
      <c r="V383" s="8"/>
      <c r="W383" s="35">
        <f t="shared" si="22"/>
        <v>2286200000</v>
      </c>
      <c r="X383" s="35">
        <f t="shared" si="23"/>
        <v>2286200000</v>
      </c>
      <c r="Y383" s="26" t="s">
        <v>465</v>
      </c>
      <c r="Z383" s="10" t="s">
        <v>19</v>
      </c>
      <c r="AA383" s="147">
        <v>202300000000060</v>
      </c>
      <c r="AB383" s="147" t="s">
        <v>30</v>
      </c>
      <c r="AC383" s="10" t="str">
        <f t="shared" si="20"/>
        <v>3202008</v>
      </c>
      <c r="AD383" s="10"/>
      <c r="AE383" s="10" t="s">
        <v>123</v>
      </c>
      <c r="AF383" s="3"/>
      <c r="AG383" s="3"/>
      <c r="AH383" s="3"/>
      <c r="AI383" s="3"/>
      <c r="AJ383" s="3"/>
      <c r="AK383" s="3"/>
      <c r="AL383" s="3"/>
      <c r="AM383" s="3"/>
      <c r="AN383" s="3"/>
      <c r="AO383" s="3"/>
      <c r="AP383" s="3"/>
      <c r="AQ383" s="3"/>
      <c r="AR383" s="3"/>
      <c r="AS383" s="3"/>
    </row>
    <row r="384" spans="1:45" ht="51" hidden="1" customHeight="1" x14ac:dyDescent="0.3">
      <c r="A384" s="9" t="s">
        <v>0</v>
      </c>
      <c r="B384" s="9" t="e">
        <f>VLOOKUP(#REF!,[1]Dpto!$G$2:$I$1125,2,FALSE)</f>
        <v>#REF!</v>
      </c>
      <c r="C384" s="9" t="str">
        <f>VLOOKUP(Y384,[1]Proyectos!$B$2:$D$3,3,FALSE)</f>
        <v>CONSER</v>
      </c>
      <c r="D384" s="9" t="e">
        <f>VLOOKUP(#REF!,[1]Proyectos!$D$6:$E$9,2,FALSE)</f>
        <v>#REF!</v>
      </c>
      <c r="E384" s="9" t="e">
        <f>VLOOKUP(#REF!,[1]Proyectos!$B$12:$C$22,2,FALSE)</f>
        <v>#REF!</v>
      </c>
      <c r="F384" s="9" t="e">
        <f>VLOOKUP(AD384,[1]Indi!$B$9:$C$36,2,FALSE)</f>
        <v>#N/A</v>
      </c>
      <c r="G384" s="9" t="str">
        <f>+IFERROR(IF(D384="MISIONAL",VLOOKUP(#REF!,[1]Actividades!$B$12:$C$25,2,FALSE),IF(D384="TASAS",VLOOKUP(#REF!,[1]Actividades!$B$26:$C$34,2,FALSE),IF(D384="MIPG",VLOOKUP(#REF!,[1]Actividades!$B$35:$C$41,2,FALSE),IF(D384="INFRA",VLOOKUP(#REF!,[1]Actividades!$B$42:$C$44,2,FALSE),"")))),"")</f>
        <v/>
      </c>
      <c r="H384" s="3"/>
      <c r="I384" s="209" t="s">
        <v>852</v>
      </c>
      <c r="J384" s="10" t="s">
        <v>663</v>
      </c>
      <c r="K384" s="10" t="s">
        <v>178</v>
      </c>
      <c r="L384" s="7" t="s">
        <v>188</v>
      </c>
      <c r="M384" s="7" t="str">
        <f t="shared" si="21"/>
        <v>PNN FARALLONES DE CALI-TSE</v>
      </c>
      <c r="N384" s="7" t="s">
        <v>8</v>
      </c>
      <c r="O384" s="7" t="s">
        <v>467</v>
      </c>
      <c r="P384" s="183" t="s">
        <v>57</v>
      </c>
      <c r="Q384" s="7" t="s">
        <v>6</v>
      </c>
      <c r="R384" s="146">
        <v>68436573</v>
      </c>
      <c r="S384" s="35"/>
      <c r="T384" s="8"/>
      <c r="U384" s="8"/>
      <c r="V384" s="8"/>
      <c r="W384" s="35">
        <f t="shared" si="22"/>
        <v>68436573</v>
      </c>
      <c r="X384" s="35">
        <f t="shared" si="23"/>
        <v>68436573</v>
      </c>
      <c r="Y384" s="26" t="s">
        <v>465</v>
      </c>
      <c r="Z384" s="10" t="s">
        <v>19</v>
      </c>
      <c r="AA384" s="147">
        <v>202300000000060</v>
      </c>
      <c r="AB384" s="147" t="s">
        <v>30</v>
      </c>
      <c r="AC384" s="10" t="str">
        <f t="shared" si="20"/>
        <v>3202008</v>
      </c>
      <c r="AD384" s="10"/>
      <c r="AE384" s="10" t="s">
        <v>123</v>
      </c>
      <c r="AF384" s="3"/>
      <c r="AG384" s="3"/>
      <c r="AH384" s="3"/>
      <c r="AI384" s="3"/>
      <c r="AJ384" s="3"/>
      <c r="AK384" s="3"/>
      <c r="AL384" s="3"/>
      <c r="AM384" s="3"/>
      <c r="AN384" s="3"/>
      <c r="AO384" s="3"/>
      <c r="AP384" s="3"/>
      <c r="AQ384" s="3"/>
      <c r="AR384" s="3"/>
      <c r="AS384" s="3"/>
    </row>
    <row r="385" spans="1:45" ht="51" hidden="1" customHeight="1" x14ac:dyDescent="0.3">
      <c r="A385" s="9" t="s">
        <v>0</v>
      </c>
      <c r="B385" s="9" t="e">
        <f>VLOOKUP(#REF!,[1]Dpto!$G$2:$I$1125,2,FALSE)</f>
        <v>#REF!</v>
      </c>
      <c r="C385" s="9" t="str">
        <f>VLOOKUP(Y385,[1]Proyectos!$B$2:$D$3,3,FALSE)</f>
        <v>CONSER</v>
      </c>
      <c r="D385" s="9" t="e">
        <f>VLOOKUP(#REF!,[1]Proyectos!$D$6:$E$9,2,FALSE)</f>
        <v>#REF!</v>
      </c>
      <c r="E385" s="9" t="e">
        <f>VLOOKUP(#REF!,[1]Proyectos!$B$12:$C$22,2,FALSE)</f>
        <v>#REF!</v>
      </c>
      <c r="F385" s="9" t="e">
        <f>VLOOKUP(AD385,[1]Indi!$B$9:$C$36,2,FALSE)</f>
        <v>#N/A</v>
      </c>
      <c r="G385" s="9" t="str">
        <f>+IFERROR(IF(D385="MISIONAL",VLOOKUP(#REF!,[1]Actividades!$B$12:$C$25,2,FALSE),IF(D385="TASAS",VLOOKUP(#REF!,[1]Actividades!$B$26:$C$34,2,FALSE),IF(D385="MIPG",VLOOKUP(#REF!,[1]Actividades!$B$35:$C$41,2,FALSE),IF(D385="INFRA",VLOOKUP(#REF!,[1]Actividades!$B$42:$C$44,2,FALSE),"")))),"")</f>
        <v/>
      </c>
      <c r="H385" s="3"/>
      <c r="I385" s="209" t="s">
        <v>853</v>
      </c>
      <c r="J385" s="10" t="s">
        <v>663</v>
      </c>
      <c r="K385" s="10" t="s">
        <v>178</v>
      </c>
      <c r="L385" s="7" t="s">
        <v>188</v>
      </c>
      <c r="M385" s="7" t="str">
        <f t="shared" si="21"/>
        <v>PNN FARALLONES DE CALI-TSE</v>
      </c>
      <c r="N385" s="7" t="s">
        <v>13</v>
      </c>
      <c r="O385" s="7" t="s">
        <v>467</v>
      </c>
      <c r="P385" s="183" t="s">
        <v>57</v>
      </c>
      <c r="Q385" s="7" t="s">
        <v>6</v>
      </c>
      <c r="R385" s="146">
        <v>394255130</v>
      </c>
      <c r="S385" s="35"/>
      <c r="T385" s="8"/>
      <c r="U385" s="8"/>
      <c r="V385" s="8"/>
      <c r="W385" s="35">
        <f t="shared" si="22"/>
        <v>394255130</v>
      </c>
      <c r="X385" s="35">
        <f t="shared" si="23"/>
        <v>394255130</v>
      </c>
      <c r="Y385" s="26" t="s">
        <v>465</v>
      </c>
      <c r="Z385" s="10" t="s">
        <v>19</v>
      </c>
      <c r="AA385" s="147">
        <v>202300000000060</v>
      </c>
      <c r="AB385" s="147" t="s">
        <v>30</v>
      </c>
      <c r="AC385" s="10" t="str">
        <f t="shared" si="20"/>
        <v>3202008</v>
      </c>
      <c r="AD385" s="10"/>
      <c r="AE385" s="10" t="s">
        <v>135</v>
      </c>
      <c r="AF385" s="3"/>
      <c r="AG385" s="3"/>
      <c r="AH385" s="3"/>
      <c r="AI385" s="3"/>
      <c r="AJ385" s="3"/>
      <c r="AK385" s="3"/>
      <c r="AL385" s="3"/>
      <c r="AM385" s="3"/>
      <c r="AN385" s="3"/>
      <c r="AO385" s="3"/>
      <c r="AP385" s="3"/>
      <c r="AQ385" s="3"/>
      <c r="AR385" s="3"/>
      <c r="AS385" s="3"/>
    </row>
    <row r="386" spans="1:45" ht="51" hidden="1" customHeight="1" x14ac:dyDescent="0.3">
      <c r="A386" s="9" t="s">
        <v>0</v>
      </c>
      <c r="B386" s="9" t="e">
        <f>VLOOKUP(#REF!,[1]Dpto!$G$2:$I$1125,2,FALSE)</f>
        <v>#REF!</v>
      </c>
      <c r="C386" s="9" t="str">
        <f>VLOOKUP(Y386,[1]Proyectos!$B$2:$D$3,3,FALSE)</f>
        <v>CONSER</v>
      </c>
      <c r="D386" s="9" t="e">
        <f>VLOOKUP(#REF!,[1]Proyectos!$D$6:$E$9,2,FALSE)</f>
        <v>#REF!</v>
      </c>
      <c r="E386" s="9" t="e">
        <f>VLOOKUP(#REF!,[1]Proyectos!$B$12:$C$22,2,FALSE)</f>
        <v>#REF!</v>
      </c>
      <c r="F386" s="9" t="e">
        <f>VLOOKUP(AD386,[1]Indi!$B$9:$C$36,2,FALSE)</f>
        <v>#N/A</v>
      </c>
      <c r="G386" s="9" t="str">
        <f>+IFERROR(IF(D386="MISIONAL",VLOOKUP(#REF!,[1]Actividades!$B$12:$C$25,2,FALSE),IF(D386="TASAS",VLOOKUP(#REF!,[1]Actividades!$B$26:$C$34,2,FALSE),IF(D386="MIPG",VLOOKUP(#REF!,[1]Actividades!$B$35:$C$41,2,FALSE),IF(D386="INFRA",VLOOKUP(#REF!,[1]Actividades!$B$42:$C$44,2,FALSE),"")))),"")</f>
        <v/>
      </c>
      <c r="H386" s="3"/>
      <c r="I386" s="209" t="s">
        <v>854</v>
      </c>
      <c r="J386" s="10" t="s">
        <v>663</v>
      </c>
      <c r="K386" s="10" t="s">
        <v>178</v>
      </c>
      <c r="L386" s="7" t="s">
        <v>188</v>
      </c>
      <c r="M386" s="7" t="str">
        <f t="shared" si="21"/>
        <v>PNN FARALLONES DE CALI-TUA</v>
      </c>
      <c r="N386" s="7" t="s">
        <v>13</v>
      </c>
      <c r="O386" s="10" t="s">
        <v>467</v>
      </c>
      <c r="P386" s="183" t="s">
        <v>42</v>
      </c>
      <c r="Q386" s="7" t="s">
        <v>6</v>
      </c>
      <c r="R386" s="146">
        <v>10183343</v>
      </c>
      <c r="S386" s="35"/>
      <c r="T386" s="8"/>
      <c r="U386" s="8"/>
      <c r="V386" s="8"/>
      <c r="W386" s="35">
        <f t="shared" si="22"/>
        <v>10183343</v>
      </c>
      <c r="X386" s="35">
        <f t="shared" si="23"/>
        <v>10183343</v>
      </c>
      <c r="Y386" s="26" t="s">
        <v>465</v>
      </c>
      <c r="Z386" s="10" t="s">
        <v>19</v>
      </c>
      <c r="AA386" s="147">
        <v>202300000000060</v>
      </c>
      <c r="AB386" s="147" t="s">
        <v>30</v>
      </c>
      <c r="AC386" s="10" t="str">
        <f t="shared" si="20"/>
        <v>3202008</v>
      </c>
      <c r="AD386" s="10"/>
      <c r="AE386" s="10" t="s">
        <v>135</v>
      </c>
      <c r="AF386" s="3"/>
      <c r="AG386" s="3"/>
      <c r="AH386" s="3"/>
      <c r="AI386" s="3"/>
      <c r="AJ386" s="3"/>
      <c r="AK386" s="3"/>
      <c r="AL386" s="3"/>
      <c r="AM386" s="3"/>
      <c r="AN386" s="3"/>
      <c r="AO386" s="3"/>
      <c r="AP386" s="3"/>
      <c r="AQ386" s="3"/>
      <c r="AR386" s="3"/>
      <c r="AS386" s="3"/>
    </row>
    <row r="387" spans="1:45" ht="51" hidden="1" customHeight="1" x14ac:dyDescent="0.3">
      <c r="A387" s="9" t="s">
        <v>0</v>
      </c>
      <c r="B387" s="9" t="e">
        <f>VLOOKUP(#REF!,[1]Dpto!$G$2:$I$1125,2,FALSE)</f>
        <v>#REF!</v>
      </c>
      <c r="C387" s="9" t="str">
        <f>VLOOKUP(Y387,[1]Proyectos!$B$2:$D$3,3,FALSE)</f>
        <v>CONSER</v>
      </c>
      <c r="D387" s="9" t="e">
        <f>VLOOKUP(#REF!,[1]Proyectos!$D$6:$E$9,2,FALSE)</f>
        <v>#REF!</v>
      </c>
      <c r="E387" s="9" t="e">
        <f>VLOOKUP(#REF!,[1]Proyectos!$B$12:$C$22,2,FALSE)</f>
        <v>#REF!</v>
      </c>
      <c r="F387" s="9" t="e">
        <f>VLOOKUP(AD387,[1]Indi!$B$9:$C$36,2,FALSE)</f>
        <v>#N/A</v>
      </c>
      <c r="G387" s="9" t="str">
        <f>+IFERROR(IF(D387="MISIONAL",VLOOKUP(#REF!,[1]Actividades!$B$12:$C$25,2,FALSE),IF(D387="TASAS",VLOOKUP(#REF!,[1]Actividades!$B$26:$C$34,2,FALSE),IF(D387="MIPG",VLOOKUP(#REF!,[1]Actividades!$B$35:$C$41,2,FALSE),IF(D387="INFRA",VLOOKUP(#REF!,[1]Actividades!$B$42:$C$44,2,FALSE),"")))),"")</f>
        <v/>
      </c>
      <c r="H387" s="3"/>
      <c r="I387" s="209" t="s">
        <v>855</v>
      </c>
      <c r="J387" s="10" t="s">
        <v>663</v>
      </c>
      <c r="K387" s="10" t="s">
        <v>178</v>
      </c>
      <c r="L387" s="7" t="s">
        <v>188</v>
      </c>
      <c r="M387" s="7" t="str">
        <f t="shared" si="21"/>
        <v>PNN FARALLONES DE CALI-TSE</v>
      </c>
      <c r="N387" s="7" t="s">
        <v>8</v>
      </c>
      <c r="O387" s="145" t="s">
        <v>467</v>
      </c>
      <c r="P387" s="183" t="s">
        <v>57</v>
      </c>
      <c r="Q387" s="7" t="s">
        <v>6</v>
      </c>
      <c r="R387" s="146">
        <v>235816376</v>
      </c>
      <c r="S387" s="35"/>
      <c r="T387" s="8"/>
      <c r="U387" s="8"/>
      <c r="V387" s="8"/>
      <c r="W387" s="35">
        <f t="shared" si="22"/>
        <v>235816376</v>
      </c>
      <c r="X387" s="35">
        <f t="shared" si="23"/>
        <v>235816376</v>
      </c>
      <c r="Y387" s="26" t="s">
        <v>465</v>
      </c>
      <c r="Z387" s="10" t="s">
        <v>19</v>
      </c>
      <c r="AA387" s="147">
        <v>202300000000060</v>
      </c>
      <c r="AB387" s="147" t="s">
        <v>30</v>
      </c>
      <c r="AC387" s="10" t="str">
        <f t="shared" si="20"/>
        <v>3202008</v>
      </c>
      <c r="AD387" s="10"/>
      <c r="AE387" s="10" t="s">
        <v>135</v>
      </c>
      <c r="AF387" s="3"/>
      <c r="AG387" s="3"/>
      <c r="AH387" s="3"/>
      <c r="AI387" s="3"/>
      <c r="AJ387" s="3"/>
      <c r="AK387" s="3"/>
      <c r="AL387" s="3"/>
      <c r="AM387" s="3"/>
      <c r="AN387" s="3"/>
      <c r="AO387" s="3"/>
      <c r="AP387" s="3"/>
      <c r="AQ387" s="3"/>
      <c r="AR387" s="3"/>
      <c r="AS387" s="3"/>
    </row>
    <row r="388" spans="1:45" ht="51" hidden="1" customHeight="1" x14ac:dyDescent="0.3">
      <c r="A388" s="9" t="s">
        <v>0</v>
      </c>
      <c r="B388" s="9" t="e">
        <f>VLOOKUP(#REF!,[1]Dpto!$G$2:$I$1125,2,FALSE)</f>
        <v>#REF!</v>
      </c>
      <c r="C388" s="9" t="str">
        <f>VLOOKUP(Y388,[1]Proyectos!$B$2:$D$3,3,FALSE)</f>
        <v>CONSER</v>
      </c>
      <c r="D388" s="9" t="e">
        <f>VLOOKUP(#REF!,[1]Proyectos!$D$6:$E$9,2,FALSE)</f>
        <v>#REF!</v>
      </c>
      <c r="E388" s="9" t="e">
        <f>VLOOKUP(#REF!,[1]Proyectos!$B$12:$C$22,2,FALSE)</f>
        <v>#REF!</v>
      </c>
      <c r="F388" s="9" t="e">
        <f>VLOOKUP(AD388,[1]Indi!$B$9:$C$36,2,FALSE)</f>
        <v>#N/A</v>
      </c>
      <c r="G388" s="9" t="str">
        <f>+IFERROR(IF(D388="MISIONAL",VLOOKUP(#REF!,[1]Actividades!$B$12:$C$25,2,FALSE),IF(D388="TASAS",VLOOKUP(#REF!,[1]Actividades!$B$26:$C$34,2,FALSE),IF(D388="MIPG",VLOOKUP(#REF!,[1]Actividades!$B$35:$C$41,2,FALSE),IF(D388="INFRA",VLOOKUP(#REF!,[1]Actividades!$B$42:$C$44,2,FALSE),"")))),"")</f>
        <v/>
      </c>
      <c r="H388" s="3"/>
      <c r="I388" s="209" t="s">
        <v>856</v>
      </c>
      <c r="J388" s="10" t="s">
        <v>663</v>
      </c>
      <c r="K388" s="10" t="s">
        <v>178</v>
      </c>
      <c r="L388" s="7" t="s">
        <v>188</v>
      </c>
      <c r="M388" s="7" t="str">
        <f t="shared" si="21"/>
        <v>PNN FARALLONES DE CALI-TUA</v>
      </c>
      <c r="N388" s="7" t="s">
        <v>8</v>
      </c>
      <c r="O388" s="10" t="s">
        <v>467</v>
      </c>
      <c r="P388" s="183" t="s">
        <v>42</v>
      </c>
      <c r="Q388" s="7" t="s">
        <v>6</v>
      </c>
      <c r="R388" s="146">
        <v>2738535</v>
      </c>
      <c r="S388" s="35"/>
      <c r="T388" s="8"/>
      <c r="U388" s="8"/>
      <c r="V388" s="8"/>
      <c r="W388" s="35">
        <f t="shared" si="22"/>
        <v>2738535</v>
      </c>
      <c r="X388" s="35">
        <f t="shared" si="23"/>
        <v>2738535</v>
      </c>
      <c r="Y388" s="26" t="s">
        <v>465</v>
      </c>
      <c r="Z388" s="10" t="s">
        <v>19</v>
      </c>
      <c r="AA388" s="147">
        <v>202300000000060</v>
      </c>
      <c r="AB388" s="147" t="s">
        <v>30</v>
      </c>
      <c r="AC388" s="10" t="str">
        <f t="shared" si="20"/>
        <v>3202008</v>
      </c>
      <c r="AD388" s="10"/>
      <c r="AE388" s="10" t="s">
        <v>135</v>
      </c>
      <c r="AF388" s="3"/>
      <c r="AG388" s="3"/>
      <c r="AH388" s="3"/>
      <c r="AI388" s="3"/>
      <c r="AJ388" s="3"/>
      <c r="AK388" s="3"/>
      <c r="AL388" s="3"/>
      <c r="AM388" s="3"/>
      <c r="AN388" s="3"/>
      <c r="AO388" s="3"/>
      <c r="AP388" s="3"/>
      <c r="AQ388" s="3"/>
      <c r="AR388" s="3"/>
      <c r="AS388" s="3"/>
    </row>
    <row r="389" spans="1:45" ht="51" hidden="1" customHeight="1" x14ac:dyDescent="0.3">
      <c r="A389" s="9" t="s">
        <v>0</v>
      </c>
      <c r="B389" s="9" t="e">
        <f>VLOOKUP(#REF!,[1]Dpto!$G$2:$I$1125,2,FALSE)</f>
        <v>#REF!</v>
      </c>
      <c r="C389" s="9" t="str">
        <f>VLOOKUP(Y389,[1]Proyectos!$B$2:$D$3,3,FALSE)</f>
        <v>CONSER</v>
      </c>
      <c r="D389" s="9" t="e">
        <f>VLOOKUP(#REF!,[1]Proyectos!$D$6:$E$9,2,FALSE)</f>
        <v>#REF!</v>
      </c>
      <c r="E389" s="9" t="e">
        <f>VLOOKUP(#REF!,[1]Proyectos!$B$12:$C$22,2,FALSE)</f>
        <v>#REF!</v>
      </c>
      <c r="F389" s="9" t="e">
        <f>VLOOKUP(AD389,[1]Indi!$B$9:$C$36,2,FALSE)</f>
        <v>#N/A</v>
      </c>
      <c r="G389" s="9" t="str">
        <f>+IFERROR(IF(D389="MISIONAL",VLOOKUP(#REF!,[1]Actividades!$B$12:$C$25,2,FALSE),IF(D389="TASAS",VLOOKUP(#REF!,[1]Actividades!$B$26:$C$34,2,FALSE),IF(D389="MIPG",VLOOKUP(#REF!,[1]Actividades!$B$35:$C$41,2,FALSE),IF(D389="INFRA",VLOOKUP(#REF!,[1]Actividades!$B$42:$C$44,2,FALSE),"")))),"")</f>
        <v/>
      </c>
      <c r="H389" s="3"/>
      <c r="I389" s="209" t="s">
        <v>857</v>
      </c>
      <c r="J389" s="10" t="s">
        <v>663</v>
      </c>
      <c r="K389" s="10" t="s">
        <v>178</v>
      </c>
      <c r="L389" s="7" t="s">
        <v>188</v>
      </c>
      <c r="M389" s="7" t="str">
        <f t="shared" si="21"/>
        <v>PNN FARALLONES DE CALI-TSE</v>
      </c>
      <c r="N389" s="7" t="s">
        <v>13</v>
      </c>
      <c r="O389" s="145" t="s">
        <v>467</v>
      </c>
      <c r="P389" s="183" t="s">
        <v>57</v>
      </c>
      <c r="Q389" s="7" t="s">
        <v>6</v>
      </c>
      <c r="R389" s="146">
        <v>417355762</v>
      </c>
      <c r="S389" s="35"/>
      <c r="T389" s="8"/>
      <c r="U389" s="8"/>
      <c r="V389" s="8"/>
      <c r="W389" s="35">
        <f t="shared" si="22"/>
        <v>417355762</v>
      </c>
      <c r="X389" s="35">
        <f t="shared" si="23"/>
        <v>417355762</v>
      </c>
      <c r="Y389" s="26" t="s">
        <v>465</v>
      </c>
      <c r="Z389" s="10" t="s">
        <v>19</v>
      </c>
      <c r="AA389" s="147">
        <v>202300000000060</v>
      </c>
      <c r="AB389" s="147" t="s">
        <v>30</v>
      </c>
      <c r="AC389" s="10" t="str">
        <f t="shared" si="20"/>
        <v>3202008</v>
      </c>
      <c r="AD389" s="10"/>
      <c r="AE389" s="10" t="s">
        <v>492</v>
      </c>
      <c r="AF389" s="3"/>
      <c r="AG389" s="3"/>
      <c r="AH389" s="3"/>
      <c r="AI389" s="3"/>
      <c r="AJ389" s="3"/>
      <c r="AK389" s="3"/>
      <c r="AL389" s="3"/>
      <c r="AM389" s="3"/>
      <c r="AN389" s="3"/>
      <c r="AO389" s="3"/>
      <c r="AP389" s="3"/>
      <c r="AQ389" s="3"/>
      <c r="AR389" s="3"/>
      <c r="AS389" s="3"/>
    </row>
    <row r="390" spans="1:45" ht="51" hidden="1" customHeight="1" x14ac:dyDescent="0.3">
      <c r="A390" s="9" t="s">
        <v>0</v>
      </c>
      <c r="B390" s="9" t="e">
        <f>VLOOKUP(#REF!,[1]Dpto!$G$2:$I$1125,2,FALSE)</f>
        <v>#REF!</v>
      </c>
      <c r="C390" s="9" t="str">
        <f>VLOOKUP(Y390,[1]Proyectos!$B$2:$D$3,3,FALSE)</f>
        <v>CONSER</v>
      </c>
      <c r="D390" s="9" t="e">
        <f>VLOOKUP(#REF!,[1]Proyectos!$D$6:$E$9,2,FALSE)</f>
        <v>#REF!</v>
      </c>
      <c r="E390" s="9" t="e">
        <f>VLOOKUP(#REF!,[1]Proyectos!$B$12:$C$22,2,FALSE)</f>
        <v>#REF!</v>
      </c>
      <c r="F390" s="9" t="e">
        <f>VLOOKUP(AD390,[1]Indi!$B$9:$C$36,2,FALSE)</f>
        <v>#N/A</v>
      </c>
      <c r="G390" s="9" t="str">
        <f>+IFERROR(IF(D390="MISIONAL",VLOOKUP(#REF!,[1]Actividades!$B$12:$C$25,2,FALSE),IF(D390="TASAS",VLOOKUP(#REF!,[1]Actividades!$B$26:$C$34,2,FALSE),IF(D390="MIPG",VLOOKUP(#REF!,[1]Actividades!$B$35:$C$41,2,FALSE),IF(D390="INFRA",VLOOKUP(#REF!,[1]Actividades!$B$42:$C$44,2,FALSE),"")))),"")</f>
        <v/>
      </c>
      <c r="H390" s="3"/>
      <c r="I390" s="209" t="s">
        <v>858</v>
      </c>
      <c r="J390" s="10" t="s">
        <v>663</v>
      </c>
      <c r="K390" s="10" t="s">
        <v>178</v>
      </c>
      <c r="L390" s="7" t="s">
        <v>188</v>
      </c>
      <c r="M390" s="7" t="str">
        <f t="shared" si="21"/>
        <v>PNN FARALLONES DE CALI-TSE</v>
      </c>
      <c r="N390" s="7" t="s">
        <v>8</v>
      </c>
      <c r="O390" s="10" t="s">
        <v>467</v>
      </c>
      <c r="P390" s="183" t="s">
        <v>57</v>
      </c>
      <c r="Q390" s="7" t="s">
        <v>6</v>
      </c>
      <c r="R390" s="146">
        <v>93883412</v>
      </c>
      <c r="S390" s="35"/>
      <c r="T390" s="8"/>
      <c r="U390" s="8"/>
      <c r="V390" s="8"/>
      <c r="W390" s="35">
        <f t="shared" si="22"/>
        <v>93883412</v>
      </c>
      <c r="X390" s="35">
        <f t="shared" si="23"/>
        <v>93883412</v>
      </c>
      <c r="Y390" s="26" t="s">
        <v>465</v>
      </c>
      <c r="Z390" s="10" t="s">
        <v>19</v>
      </c>
      <c r="AA390" s="147">
        <v>202300000000060</v>
      </c>
      <c r="AB390" s="147" t="s">
        <v>30</v>
      </c>
      <c r="AC390" s="10" t="str">
        <f t="shared" ref="AC390:AC453" si="24">MID(I390,SEARCH("-",I390)+1,SEARCH("-",I390,SEARCH("-",I390)+1)-SEARCH("-",I390)-1)</f>
        <v>3202008</v>
      </c>
      <c r="AD390" s="10"/>
      <c r="AE390" s="10" t="s">
        <v>492</v>
      </c>
      <c r="AF390" s="3"/>
      <c r="AG390" s="3"/>
      <c r="AH390" s="3"/>
      <c r="AI390" s="3"/>
      <c r="AJ390" s="3"/>
      <c r="AK390" s="3"/>
      <c r="AL390" s="3"/>
      <c r="AM390" s="3"/>
      <c r="AN390" s="3"/>
      <c r="AO390" s="3"/>
      <c r="AP390" s="3"/>
      <c r="AQ390" s="3"/>
      <c r="AR390" s="3"/>
      <c r="AS390" s="3"/>
    </row>
    <row r="391" spans="1:45" ht="51" hidden="1" customHeight="1" x14ac:dyDescent="0.3">
      <c r="A391" s="9" t="s">
        <v>0</v>
      </c>
      <c r="B391" s="9" t="e">
        <f>VLOOKUP(#REF!,[1]Dpto!$G$2:$I$1125,2,FALSE)</f>
        <v>#REF!</v>
      </c>
      <c r="C391" s="9" t="str">
        <f>VLOOKUP(Y391,[1]Proyectos!$B$2:$D$3,3,FALSE)</f>
        <v>CONSER</v>
      </c>
      <c r="D391" s="9" t="e">
        <f>VLOOKUP(#REF!,[1]Proyectos!$D$6:$E$9,2,FALSE)</f>
        <v>#REF!</v>
      </c>
      <c r="E391" s="9" t="e">
        <f>VLOOKUP(#REF!,[1]Proyectos!$B$12:$C$22,2,FALSE)</f>
        <v>#REF!</v>
      </c>
      <c r="F391" s="9" t="e">
        <f>VLOOKUP(AD391,[1]Indi!$B$9:$C$36,2,FALSE)</f>
        <v>#N/A</v>
      </c>
      <c r="G391" s="9" t="str">
        <f>+IFERROR(IF(D391="MISIONAL",VLOOKUP(#REF!,[1]Actividades!$B$12:$C$25,2,FALSE),IF(D391="TASAS",VLOOKUP(#REF!,[1]Actividades!$B$26:$C$34,2,FALSE),IF(D391="MIPG",VLOOKUP(#REF!,[1]Actividades!$B$35:$C$41,2,FALSE),IF(D391="INFRA",VLOOKUP(#REF!,[1]Actividades!$B$42:$C$44,2,FALSE),"")))),"")</f>
        <v/>
      </c>
      <c r="H391" s="3"/>
      <c r="I391" s="209" t="s">
        <v>859</v>
      </c>
      <c r="J391" s="10" t="s">
        <v>663</v>
      </c>
      <c r="K391" s="10" t="s">
        <v>178</v>
      </c>
      <c r="L391" s="7" t="s">
        <v>188</v>
      </c>
      <c r="M391" s="7" t="str">
        <f t="shared" ref="M391:M454" si="25">+IF(P391="GENERAL",L391,L391&amp;"-"&amp;P391)</f>
        <v>PNN FARALLONES DE CALI-TSE</v>
      </c>
      <c r="N391" s="7" t="s">
        <v>13</v>
      </c>
      <c r="O391" s="145" t="s">
        <v>467</v>
      </c>
      <c r="P391" s="183" t="s">
        <v>57</v>
      </c>
      <c r="Q391" s="7" t="s">
        <v>6</v>
      </c>
      <c r="R391" s="146">
        <v>167418255</v>
      </c>
      <c r="S391" s="35"/>
      <c r="T391" s="8"/>
      <c r="U391" s="8"/>
      <c r="V391" s="8"/>
      <c r="W391" s="35">
        <f t="shared" ref="W391:W454" si="26">+R391-S391+T391</f>
        <v>167418255</v>
      </c>
      <c r="X391" s="35">
        <f t="shared" ref="X391:X454" si="27">+R391-S391+T391-U391+V391</f>
        <v>167418255</v>
      </c>
      <c r="Y391" s="26" t="s">
        <v>465</v>
      </c>
      <c r="Z391" s="10" t="s">
        <v>19</v>
      </c>
      <c r="AA391" s="147">
        <v>202300000000060</v>
      </c>
      <c r="AB391" s="147" t="s">
        <v>36</v>
      </c>
      <c r="AC391" s="10" t="str">
        <f t="shared" si="24"/>
        <v>3202010</v>
      </c>
      <c r="AD391" s="10"/>
      <c r="AE391" s="10" t="s">
        <v>130</v>
      </c>
      <c r="AF391" s="3"/>
      <c r="AG391" s="3"/>
      <c r="AH391" s="3"/>
      <c r="AI391" s="3"/>
      <c r="AJ391" s="3"/>
      <c r="AK391" s="3"/>
      <c r="AL391" s="3"/>
      <c r="AM391" s="3"/>
      <c r="AN391" s="3"/>
      <c r="AO391" s="3"/>
      <c r="AP391" s="3"/>
      <c r="AQ391" s="3"/>
      <c r="AR391" s="3"/>
      <c r="AS391" s="3"/>
    </row>
    <row r="392" spans="1:45" ht="51" hidden="1" customHeight="1" x14ac:dyDescent="0.3">
      <c r="A392" s="9" t="s">
        <v>0</v>
      </c>
      <c r="B392" s="9" t="e">
        <f>VLOOKUP(#REF!,[1]Dpto!$G$2:$I$1125,2,FALSE)</f>
        <v>#REF!</v>
      </c>
      <c r="C392" s="9" t="str">
        <f>VLOOKUP(Y392,[1]Proyectos!$B$2:$D$3,3,FALSE)</f>
        <v>CONSER</v>
      </c>
      <c r="D392" s="9" t="e">
        <f>VLOOKUP(#REF!,[1]Proyectos!$D$6:$E$9,2,FALSE)</f>
        <v>#REF!</v>
      </c>
      <c r="E392" s="9" t="e">
        <f>VLOOKUP(#REF!,[1]Proyectos!$B$12:$C$22,2,FALSE)</f>
        <v>#REF!</v>
      </c>
      <c r="F392" s="9" t="e">
        <f>VLOOKUP(AD392,[1]Indi!$B$9:$C$36,2,FALSE)</f>
        <v>#N/A</v>
      </c>
      <c r="G392" s="9" t="str">
        <f>+IFERROR(IF(D392="MISIONAL",VLOOKUP(#REF!,[1]Actividades!$B$12:$C$25,2,FALSE),IF(D392="TASAS",VLOOKUP(#REF!,[1]Actividades!$B$26:$C$34,2,FALSE),IF(D392="MIPG",VLOOKUP(#REF!,[1]Actividades!$B$35:$C$41,2,FALSE),IF(D392="INFRA",VLOOKUP(#REF!,[1]Actividades!$B$42:$C$44,2,FALSE),"")))),"")</f>
        <v/>
      </c>
      <c r="H392" s="3"/>
      <c r="I392" s="209" t="s">
        <v>860</v>
      </c>
      <c r="J392" s="10" t="s">
        <v>663</v>
      </c>
      <c r="K392" s="10" t="s">
        <v>178</v>
      </c>
      <c r="L392" s="7" t="s">
        <v>188</v>
      </c>
      <c r="M392" s="7" t="str">
        <f t="shared" si="25"/>
        <v>PNN FARALLONES DE CALI-TSE</v>
      </c>
      <c r="N392" s="7" t="s">
        <v>8</v>
      </c>
      <c r="O392" s="7" t="s">
        <v>467</v>
      </c>
      <c r="P392" s="183" t="s">
        <v>57</v>
      </c>
      <c r="Q392" s="7" t="s">
        <v>6</v>
      </c>
      <c r="R392" s="146">
        <v>84239000</v>
      </c>
      <c r="S392" s="35"/>
      <c r="T392" s="8"/>
      <c r="U392" s="8"/>
      <c r="V392" s="8"/>
      <c r="W392" s="35">
        <f t="shared" si="26"/>
        <v>84239000</v>
      </c>
      <c r="X392" s="35">
        <f t="shared" si="27"/>
        <v>84239000</v>
      </c>
      <c r="Y392" s="26" t="s">
        <v>465</v>
      </c>
      <c r="Z392" s="10" t="s">
        <v>19</v>
      </c>
      <c r="AA392" s="147">
        <v>202300000000060</v>
      </c>
      <c r="AB392" s="147" t="s">
        <v>36</v>
      </c>
      <c r="AC392" s="10" t="str">
        <f t="shared" si="24"/>
        <v>3202010</v>
      </c>
      <c r="AD392" s="10"/>
      <c r="AE392" s="10" t="s">
        <v>130</v>
      </c>
      <c r="AF392" s="3"/>
      <c r="AG392" s="3"/>
      <c r="AH392" s="3"/>
      <c r="AI392" s="3"/>
      <c r="AJ392" s="3"/>
      <c r="AK392" s="3"/>
      <c r="AL392" s="3"/>
      <c r="AM392" s="3"/>
      <c r="AN392" s="3"/>
      <c r="AO392" s="3"/>
      <c r="AP392" s="3"/>
      <c r="AQ392" s="3"/>
      <c r="AR392" s="3"/>
      <c r="AS392" s="3"/>
    </row>
    <row r="393" spans="1:45" ht="51" hidden="1" customHeight="1" x14ac:dyDescent="0.3">
      <c r="A393" s="9" t="s">
        <v>0</v>
      </c>
      <c r="B393" s="9" t="e">
        <f>VLOOKUP(#REF!,[1]Dpto!$G$2:$I$1125,2,FALSE)</f>
        <v>#REF!</v>
      </c>
      <c r="C393" s="9" t="str">
        <f>VLOOKUP(Y393,[1]Proyectos!$B$2:$D$3,3,FALSE)</f>
        <v>CONSER</v>
      </c>
      <c r="D393" s="9" t="e">
        <f>VLOOKUP(#REF!,[1]Proyectos!$D$6:$E$9,2,FALSE)</f>
        <v>#REF!</v>
      </c>
      <c r="E393" s="9" t="e">
        <f>VLOOKUP(#REF!,[1]Proyectos!$B$12:$C$22,2,FALSE)</f>
        <v>#REF!</v>
      </c>
      <c r="F393" s="9" t="e">
        <f>VLOOKUP(AD393,[1]Indi!$B$9:$C$36,2,FALSE)</f>
        <v>#N/A</v>
      </c>
      <c r="G393" s="9" t="str">
        <f>+IFERROR(IF(D393="MISIONAL",VLOOKUP(#REF!,[1]Actividades!$B$12:$C$25,2,FALSE),IF(D393="TASAS",VLOOKUP(#REF!,[1]Actividades!$B$26:$C$34,2,FALSE),IF(D393="MIPG",VLOOKUP(#REF!,[1]Actividades!$B$35:$C$41,2,FALSE),IF(D393="INFRA",VLOOKUP(#REF!,[1]Actividades!$B$42:$C$44,2,FALSE),"")))),"")</f>
        <v/>
      </c>
      <c r="H393" s="3"/>
      <c r="I393" s="209" t="s">
        <v>861</v>
      </c>
      <c r="J393" s="10" t="s">
        <v>663</v>
      </c>
      <c r="K393" s="10" t="s">
        <v>178</v>
      </c>
      <c r="L393" s="7" t="s">
        <v>188</v>
      </c>
      <c r="M393" s="7" t="str">
        <f t="shared" si="25"/>
        <v>PNN FARALLONES DE CALI-TSE</v>
      </c>
      <c r="N393" s="7" t="s">
        <v>13</v>
      </c>
      <c r="O393" s="7" t="s">
        <v>467</v>
      </c>
      <c r="P393" s="183" t="s">
        <v>57</v>
      </c>
      <c r="Q393" s="7" t="s">
        <v>6</v>
      </c>
      <c r="R393" s="146">
        <v>1221666398</v>
      </c>
      <c r="S393" s="35"/>
      <c r="T393" s="8"/>
      <c r="U393" s="8"/>
      <c r="V393" s="8"/>
      <c r="W393" s="35">
        <f t="shared" si="26"/>
        <v>1221666398</v>
      </c>
      <c r="X393" s="35">
        <f t="shared" si="27"/>
        <v>1221666398</v>
      </c>
      <c r="Y393" s="26" t="s">
        <v>465</v>
      </c>
      <c r="Z393" s="10" t="s">
        <v>19</v>
      </c>
      <c r="AA393" s="147">
        <v>202300000000060</v>
      </c>
      <c r="AB393" s="147" t="s">
        <v>493</v>
      </c>
      <c r="AC393" s="10" t="str">
        <f t="shared" si="24"/>
        <v>3202032</v>
      </c>
      <c r="AD393" s="10"/>
      <c r="AE393" s="10" t="s">
        <v>128</v>
      </c>
      <c r="AF393" s="3"/>
      <c r="AG393" s="3"/>
      <c r="AH393" s="3"/>
      <c r="AI393" s="3"/>
      <c r="AJ393" s="3"/>
      <c r="AK393" s="3"/>
      <c r="AL393" s="3"/>
      <c r="AM393" s="3"/>
      <c r="AN393" s="3"/>
      <c r="AO393" s="3"/>
      <c r="AP393" s="3"/>
      <c r="AQ393" s="3"/>
      <c r="AR393" s="3"/>
      <c r="AS393" s="3"/>
    </row>
    <row r="394" spans="1:45" ht="51" hidden="1" customHeight="1" x14ac:dyDescent="0.3">
      <c r="A394" s="9" t="s">
        <v>0</v>
      </c>
      <c r="B394" s="9" t="e">
        <f>VLOOKUP(#REF!,[1]Dpto!$G$2:$I$1125,2,FALSE)</f>
        <v>#REF!</v>
      </c>
      <c r="C394" s="9" t="str">
        <f>VLOOKUP(Y394,[1]Proyectos!$B$2:$D$3,3,FALSE)</f>
        <v>CONSER</v>
      </c>
      <c r="D394" s="9" t="e">
        <f>VLOOKUP(#REF!,[1]Proyectos!$D$6:$E$9,2,FALSE)</f>
        <v>#REF!</v>
      </c>
      <c r="E394" s="9" t="e">
        <f>VLOOKUP(#REF!,[1]Proyectos!$B$12:$C$22,2,FALSE)</f>
        <v>#REF!</v>
      </c>
      <c r="F394" s="9" t="e">
        <f>VLOOKUP(AD394,[1]Indi!$B$9:$C$36,2,FALSE)</f>
        <v>#N/A</v>
      </c>
      <c r="G394" s="9" t="str">
        <f>+IFERROR(IF(D394="MISIONAL",VLOOKUP(#REF!,[1]Actividades!$B$12:$C$25,2,FALSE),IF(D394="TASAS",VLOOKUP(#REF!,[1]Actividades!$B$26:$C$34,2,FALSE),IF(D394="MIPG",VLOOKUP(#REF!,[1]Actividades!$B$35:$C$41,2,FALSE),IF(D394="INFRA",VLOOKUP(#REF!,[1]Actividades!$B$42:$C$44,2,FALSE),"")))),"")</f>
        <v/>
      </c>
      <c r="H394" s="3"/>
      <c r="I394" s="209" t="s">
        <v>862</v>
      </c>
      <c r="J394" s="10" t="s">
        <v>663</v>
      </c>
      <c r="K394" s="10" t="s">
        <v>178</v>
      </c>
      <c r="L394" s="7" t="s">
        <v>188</v>
      </c>
      <c r="M394" s="7" t="str">
        <f t="shared" si="25"/>
        <v>PNN FARALLONES DE CALI-TSE</v>
      </c>
      <c r="N394" s="7" t="s">
        <v>8</v>
      </c>
      <c r="O394" s="149" t="s">
        <v>467</v>
      </c>
      <c r="P394" s="183" t="s">
        <v>57</v>
      </c>
      <c r="Q394" s="7" t="s">
        <v>6</v>
      </c>
      <c r="R394" s="146">
        <v>592031464</v>
      </c>
      <c r="S394" s="35"/>
      <c r="T394" s="8"/>
      <c r="U394" s="8"/>
      <c r="V394" s="8"/>
      <c r="W394" s="35">
        <f t="shared" si="26"/>
        <v>592031464</v>
      </c>
      <c r="X394" s="35">
        <f t="shared" si="27"/>
        <v>592031464</v>
      </c>
      <c r="Y394" s="26" t="s">
        <v>465</v>
      </c>
      <c r="Z394" s="10" t="s">
        <v>19</v>
      </c>
      <c r="AA394" s="147">
        <v>202300000000060</v>
      </c>
      <c r="AB394" s="147" t="s">
        <v>493</v>
      </c>
      <c r="AC394" s="10" t="str">
        <f t="shared" si="24"/>
        <v>3202032</v>
      </c>
      <c r="AD394" s="10"/>
      <c r="AE394" s="10" t="s">
        <v>128</v>
      </c>
      <c r="AF394" s="3"/>
      <c r="AG394" s="3"/>
      <c r="AH394" s="3"/>
      <c r="AI394" s="3"/>
      <c r="AJ394" s="3"/>
      <c r="AK394" s="3"/>
      <c r="AL394" s="3"/>
      <c r="AM394" s="3"/>
      <c r="AN394" s="3"/>
      <c r="AO394" s="3"/>
      <c r="AP394" s="3"/>
      <c r="AQ394" s="3"/>
      <c r="AR394" s="3"/>
      <c r="AS394" s="3"/>
    </row>
    <row r="395" spans="1:45" ht="51" hidden="1" customHeight="1" x14ac:dyDescent="0.3">
      <c r="A395" s="9" t="s">
        <v>0</v>
      </c>
      <c r="B395" s="9" t="e">
        <f>VLOOKUP(#REF!,[1]Dpto!$G$2:$I$1125,2,FALSE)</f>
        <v>#REF!</v>
      </c>
      <c r="C395" s="9" t="str">
        <f>VLOOKUP(Y395,[1]Proyectos!$B$2:$D$3,3,FALSE)</f>
        <v>CONSER</v>
      </c>
      <c r="D395" s="9" t="e">
        <f>VLOOKUP(#REF!,[1]Proyectos!$D$6:$E$9,2,FALSE)</f>
        <v>#REF!</v>
      </c>
      <c r="E395" s="9" t="e">
        <f>VLOOKUP(#REF!,[1]Proyectos!$B$12:$C$22,2,FALSE)</f>
        <v>#REF!</v>
      </c>
      <c r="F395" s="9" t="e">
        <f>VLOOKUP(AD395,[1]Indi!$B$9:$C$36,2,FALSE)</f>
        <v>#N/A</v>
      </c>
      <c r="G395" s="9" t="str">
        <f>+IFERROR(IF(D395="MISIONAL",VLOOKUP(#REF!,[1]Actividades!$B$12:$C$25,2,FALSE),IF(D395="TASAS",VLOOKUP(#REF!,[1]Actividades!$B$26:$C$34,2,FALSE),IF(D395="MIPG",VLOOKUP(#REF!,[1]Actividades!$B$35:$C$41,2,FALSE),IF(D395="INFRA",VLOOKUP(#REF!,[1]Actividades!$B$42:$C$44,2,FALSE),"")))),"")</f>
        <v/>
      </c>
      <c r="H395" s="3"/>
      <c r="I395" s="209" t="s">
        <v>863</v>
      </c>
      <c r="J395" s="10" t="s">
        <v>663</v>
      </c>
      <c r="K395" s="10" t="s">
        <v>178</v>
      </c>
      <c r="L395" s="7" t="s">
        <v>188</v>
      </c>
      <c r="M395" s="7" t="str">
        <f t="shared" si="25"/>
        <v>PNN FARALLONES DE CALI-TSE</v>
      </c>
      <c r="N395" s="7" t="s">
        <v>13</v>
      </c>
      <c r="O395" s="7" t="s">
        <v>467</v>
      </c>
      <c r="P395" s="183" t="s">
        <v>57</v>
      </c>
      <c r="Q395" s="7" t="s">
        <v>6</v>
      </c>
      <c r="R395" s="146">
        <v>185681179</v>
      </c>
      <c r="S395" s="35"/>
      <c r="T395" s="8"/>
      <c r="U395" s="8"/>
      <c r="V395" s="8"/>
      <c r="W395" s="35">
        <f t="shared" si="26"/>
        <v>185681179</v>
      </c>
      <c r="X395" s="35">
        <f t="shared" si="27"/>
        <v>185681179</v>
      </c>
      <c r="Y395" s="26" t="s">
        <v>465</v>
      </c>
      <c r="Z395" s="10" t="s">
        <v>19</v>
      </c>
      <c r="AA395" s="147">
        <v>202300000000060</v>
      </c>
      <c r="AB395" s="147" t="s">
        <v>60</v>
      </c>
      <c r="AC395" s="10" t="str">
        <f t="shared" si="24"/>
        <v>3202038</v>
      </c>
      <c r="AD395" s="10"/>
      <c r="AE395" s="10" t="s">
        <v>134</v>
      </c>
      <c r="AF395" s="3"/>
      <c r="AG395" s="3"/>
      <c r="AH395" s="3"/>
      <c r="AI395" s="3"/>
      <c r="AJ395" s="3"/>
      <c r="AK395" s="3"/>
      <c r="AL395" s="3"/>
      <c r="AM395" s="3"/>
      <c r="AN395" s="3"/>
      <c r="AO395" s="3"/>
      <c r="AP395" s="3"/>
      <c r="AQ395" s="3"/>
      <c r="AR395" s="3"/>
      <c r="AS395" s="3"/>
    </row>
    <row r="396" spans="1:45" ht="51" hidden="1" customHeight="1" x14ac:dyDescent="0.3">
      <c r="A396" s="9" t="s">
        <v>0</v>
      </c>
      <c r="B396" s="9" t="e">
        <f>VLOOKUP(#REF!,[1]Dpto!$G$2:$I$1125,2,FALSE)</f>
        <v>#REF!</v>
      </c>
      <c r="C396" s="9" t="str">
        <f>VLOOKUP(Y396,[1]Proyectos!$B$2:$D$3,3,FALSE)</f>
        <v>CONSER</v>
      </c>
      <c r="D396" s="9" t="e">
        <f>VLOOKUP(#REF!,[1]Proyectos!$D$6:$E$9,2,FALSE)</f>
        <v>#REF!</v>
      </c>
      <c r="E396" s="9" t="e">
        <f>VLOOKUP(#REF!,[1]Proyectos!$B$12:$C$22,2,FALSE)</f>
        <v>#REF!</v>
      </c>
      <c r="F396" s="9" t="e">
        <f>VLOOKUP(AD396,[1]Indi!$B$9:$C$36,2,FALSE)</f>
        <v>#N/A</v>
      </c>
      <c r="G396" s="9" t="str">
        <f>+IFERROR(IF(D396="MISIONAL",VLOOKUP(#REF!,[1]Actividades!$B$12:$C$25,2,FALSE),IF(D396="TASAS",VLOOKUP(#REF!,[1]Actividades!$B$26:$C$34,2,FALSE),IF(D396="MIPG",VLOOKUP(#REF!,[1]Actividades!$B$35:$C$41,2,FALSE),IF(D396="INFRA",VLOOKUP(#REF!,[1]Actividades!$B$42:$C$44,2,FALSE),"")))),"")</f>
        <v/>
      </c>
      <c r="H396" s="3"/>
      <c r="I396" s="209" t="s">
        <v>864</v>
      </c>
      <c r="J396" s="10" t="s">
        <v>663</v>
      </c>
      <c r="K396" s="10" t="s">
        <v>178</v>
      </c>
      <c r="L396" s="7" t="s">
        <v>188</v>
      </c>
      <c r="M396" s="7" t="str">
        <f t="shared" si="25"/>
        <v>PNN FARALLONES DE CALI-TSE</v>
      </c>
      <c r="N396" s="7" t="s">
        <v>8</v>
      </c>
      <c r="O396" s="149" t="s">
        <v>467</v>
      </c>
      <c r="P396" s="183" t="s">
        <v>57</v>
      </c>
      <c r="Q396" s="7" t="s">
        <v>6</v>
      </c>
      <c r="R396" s="146">
        <v>50880443</v>
      </c>
      <c r="S396" s="35"/>
      <c r="T396" s="8"/>
      <c r="U396" s="8"/>
      <c r="V396" s="8"/>
      <c r="W396" s="35">
        <f t="shared" si="26"/>
        <v>50880443</v>
      </c>
      <c r="X396" s="35">
        <f t="shared" si="27"/>
        <v>50880443</v>
      </c>
      <c r="Y396" s="26" t="s">
        <v>465</v>
      </c>
      <c r="Z396" s="10" t="s">
        <v>19</v>
      </c>
      <c r="AA396" s="147">
        <v>202300000000060</v>
      </c>
      <c r="AB396" s="147" t="s">
        <v>60</v>
      </c>
      <c r="AC396" s="10" t="str">
        <f t="shared" si="24"/>
        <v>3202038</v>
      </c>
      <c r="AD396" s="10"/>
      <c r="AE396" s="10" t="s">
        <v>134</v>
      </c>
      <c r="AF396" s="3"/>
      <c r="AG396" s="3"/>
      <c r="AH396" s="3"/>
      <c r="AI396" s="3"/>
      <c r="AJ396" s="3"/>
      <c r="AK396" s="3"/>
      <c r="AL396" s="3"/>
      <c r="AM396" s="3"/>
      <c r="AN396" s="3"/>
      <c r="AO396" s="3"/>
      <c r="AP396" s="3"/>
      <c r="AQ396" s="3"/>
      <c r="AR396" s="3"/>
      <c r="AS396" s="3"/>
    </row>
    <row r="397" spans="1:45" ht="51" hidden="1" customHeight="1" x14ac:dyDescent="0.3">
      <c r="A397" s="9" t="s">
        <v>0</v>
      </c>
      <c r="B397" s="9" t="e">
        <f>VLOOKUP(#REF!,[1]Dpto!$G$2:$I$1125,2,FALSE)</f>
        <v>#REF!</v>
      </c>
      <c r="C397" s="9" t="str">
        <f>VLOOKUP(Y397,[1]Proyectos!$B$2:$D$3,3,FALSE)</f>
        <v>CONSER</v>
      </c>
      <c r="D397" s="9" t="e">
        <f>VLOOKUP(#REF!,[1]Proyectos!$D$6:$E$9,2,FALSE)</f>
        <v>#REF!</v>
      </c>
      <c r="E397" s="9" t="e">
        <f>VLOOKUP(#REF!,[1]Proyectos!$B$12:$C$22,2,FALSE)</f>
        <v>#REF!</v>
      </c>
      <c r="F397" s="9" t="e">
        <f>VLOOKUP(AD397,[1]Indi!$B$9:$C$36,2,FALSE)</f>
        <v>#N/A</v>
      </c>
      <c r="G397" s="9" t="str">
        <f>+IFERROR(IF(D397="MISIONAL",VLOOKUP(#REF!,[1]Actividades!$B$12:$C$25,2,FALSE),IF(D397="TASAS",VLOOKUP(#REF!,[1]Actividades!$B$26:$C$34,2,FALSE),IF(D397="MIPG",VLOOKUP(#REF!,[1]Actividades!$B$35:$C$41,2,FALSE),IF(D397="INFRA",VLOOKUP(#REF!,[1]Actividades!$B$42:$C$44,2,FALSE),"")))),"")</f>
        <v/>
      </c>
      <c r="H397" s="3"/>
      <c r="I397" s="209" t="s">
        <v>865</v>
      </c>
      <c r="J397" s="10" t="s">
        <v>663</v>
      </c>
      <c r="K397" s="10" t="s">
        <v>178</v>
      </c>
      <c r="L397" s="7" t="s">
        <v>188</v>
      </c>
      <c r="M397" s="7" t="str">
        <f t="shared" si="25"/>
        <v>PNN FARALLONES DE CALI-TSE</v>
      </c>
      <c r="N397" s="7" t="s">
        <v>13</v>
      </c>
      <c r="O397" s="7" t="s">
        <v>467</v>
      </c>
      <c r="P397" s="183" t="s">
        <v>57</v>
      </c>
      <c r="Q397" s="7" t="s">
        <v>6</v>
      </c>
      <c r="R397" s="146">
        <v>45768446</v>
      </c>
      <c r="S397" s="35"/>
      <c r="T397" s="8"/>
      <c r="U397" s="8"/>
      <c r="V397" s="8"/>
      <c r="W397" s="35">
        <f t="shared" si="26"/>
        <v>45768446</v>
      </c>
      <c r="X397" s="35">
        <f t="shared" si="27"/>
        <v>45768446</v>
      </c>
      <c r="Y397" s="26" t="s">
        <v>465</v>
      </c>
      <c r="Z397" s="10" t="s">
        <v>19</v>
      </c>
      <c r="AA397" s="147">
        <v>202300000000060</v>
      </c>
      <c r="AB397" s="147" t="s">
        <v>17</v>
      </c>
      <c r="AC397" s="10" t="str">
        <f t="shared" si="24"/>
        <v>3202052</v>
      </c>
      <c r="AD397" s="10"/>
      <c r="AE397" s="10" t="s">
        <v>495</v>
      </c>
      <c r="AF397" s="3"/>
      <c r="AG397" s="3"/>
      <c r="AH397" s="3"/>
      <c r="AI397" s="3"/>
      <c r="AJ397" s="3"/>
      <c r="AK397" s="3"/>
      <c r="AL397" s="3"/>
      <c r="AM397" s="3"/>
      <c r="AN397" s="3"/>
      <c r="AO397" s="3"/>
      <c r="AP397" s="3"/>
      <c r="AQ397" s="3"/>
      <c r="AR397" s="3"/>
      <c r="AS397" s="3"/>
    </row>
    <row r="398" spans="1:45" ht="51" hidden="1" customHeight="1" x14ac:dyDescent="0.3">
      <c r="A398" s="9" t="s">
        <v>0</v>
      </c>
      <c r="B398" s="9" t="e">
        <f>VLOOKUP(#REF!,[1]Dpto!$G$2:$I$1125,2,FALSE)</f>
        <v>#REF!</v>
      </c>
      <c r="C398" s="9" t="str">
        <f>VLOOKUP(Y398,[1]Proyectos!$B$2:$D$3,3,FALSE)</f>
        <v>CONSER</v>
      </c>
      <c r="D398" s="9" t="e">
        <f>VLOOKUP(#REF!,[1]Proyectos!$D$6:$E$9,2,FALSE)</f>
        <v>#REF!</v>
      </c>
      <c r="E398" s="9" t="e">
        <f>VLOOKUP(#REF!,[1]Proyectos!$B$12:$C$22,2,FALSE)</f>
        <v>#REF!</v>
      </c>
      <c r="F398" s="9" t="e">
        <f>VLOOKUP(AD398,[1]Indi!$B$9:$C$36,2,FALSE)</f>
        <v>#N/A</v>
      </c>
      <c r="G398" s="9" t="str">
        <f>+IFERROR(IF(D398="MISIONAL",VLOOKUP(#REF!,[1]Actividades!$B$12:$C$25,2,FALSE),IF(D398="TASAS",VLOOKUP(#REF!,[1]Actividades!$B$26:$C$34,2,FALSE),IF(D398="MIPG",VLOOKUP(#REF!,[1]Actividades!$B$35:$C$41,2,FALSE),IF(D398="INFRA",VLOOKUP(#REF!,[1]Actividades!$B$42:$C$44,2,FALSE),"")))),"")</f>
        <v/>
      </c>
      <c r="H398" s="3"/>
      <c r="I398" s="209" t="s">
        <v>866</v>
      </c>
      <c r="J398" s="10" t="s">
        <v>663</v>
      </c>
      <c r="K398" s="10" t="s">
        <v>178</v>
      </c>
      <c r="L398" s="7" t="s">
        <v>188</v>
      </c>
      <c r="M398" s="7" t="str">
        <f t="shared" si="25"/>
        <v>PNN FARALLONES DE CALI-TSE</v>
      </c>
      <c r="N398" s="7" t="s">
        <v>8</v>
      </c>
      <c r="O398" s="7" t="s">
        <v>467</v>
      </c>
      <c r="P398" s="183" t="s">
        <v>57</v>
      </c>
      <c r="Q398" s="7" t="s">
        <v>6</v>
      </c>
      <c r="R398" s="146">
        <v>26153397</v>
      </c>
      <c r="S398" s="35"/>
      <c r="T398" s="8"/>
      <c r="U398" s="8"/>
      <c r="V398" s="8"/>
      <c r="W398" s="35">
        <f t="shared" si="26"/>
        <v>26153397</v>
      </c>
      <c r="X398" s="35">
        <f t="shared" si="27"/>
        <v>26153397</v>
      </c>
      <c r="Y398" s="26" t="s">
        <v>465</v>
      </c>
      <c r="Z398" s="10" t="s">
        <v>19</v>
      </c>
      <c r="AA398" s="147">
        <v>202300000000060</v>
      </c>
      <c r="AB398" s="147" t="s">
        <v>17</v>
      </c>
      <c r="AC398" s="10" t="str">
        <f t="shared" si="24"/>
        <v>3202052</v>
      </c>
      <c r="AD398" s="10"/>
      <c r="AE398" s="10" t="s">
        <v>495</v>
      </c>
      <c r="AF398" s="3"/>
      <c r="AG398" s="3"/>
      <c r="AH398" s="3"/>
      <c r="AI398" s="3"/>
      <c r="AJ398" s="3"/>
      <c r="AK398" s="3"/>
      <c r="AL398" s="3"/>
      <c r="AM398" s="3"/>
      <c r="AN398" s="3"/>
      <c r="AO398" s="3"/>
      <c r="AP398" s="3"/>
      <c r="AQ398" s="3"/>
      <c r="AR398" s="3"/>
      <c r="AS398" s="3"/>
    </row>
    <row r="399" spans="1:45" ht="51" hidden="1" customHeight="1" x14ac:dyDescent="0.3">
      <c r="A399" s="9" t="s">
        <v>0</v>
      </c>
      <c r="B399" s="9" t="e">
        <f>VLOOKUP(#REF!,[1]Dpto!$G$2:$I$1125,2,FALSE)</f>
        <v>#REF!</v>
      </c>
      <c r="C399" s="9" t="str">
        <f>VLOOKUP(Y399,[1]Proyectos!$B$2:$D$3,3,FALSE)</f>
        <v>CONSER</v>
      </c>
      <c r="D399" s="9" t="e">
        <f>VLOOKUP(#REF!,[1]Proyectos!$D$6:$E$9,2,FALSE)</f>
        <v>#REF!</v>
      </c>
      <c r="E399" s="9" t="e">
        <f>VLOOKUP(#REF!,[1]Proyectos!$B$12:$C$22,2,FALSE)</f>
        <v>#REF!</v>
      </c>
      <c r="F399" s="9" t="e">
        <f>VLOOKUP(AD399,[1]Indi!$B$9:$C$36,2,FALSE)</f>
        <v>#N/A</v>
      </c>
      <c r="G399" s="9" t="str">
        <f>+IFERROR(IF(D399="MISIONAL",VLOOKUP(#REF!,[1]Actividades!$B$12:$C$25,2,FALSE),IF(D399="TASAS",VLOOKUP(#REF!,[1]Actividades!$B$26:$C$34,2,FALSE),IF(D399="MIPG",VLOOKUP(#REF!,[1]Actividades!$B$35:$C$41,2,FALSE),IF(D399="INFRA",VLOOKUP(#REF!,[1]Actividades!$B$42:$C$44,2,FALSE),"")))),"")</f>
        <v/>
      </c>
      <c r="H399" s="3"/>
      <c r="I399" s="209" t="s">
        <v>867</v>
      </c>
      <c r="J399" s="10" t="s">
        <v>663</v>
      </c>
      <c r="K399" s="10" t="s">
        <v>178</v>
      </c>
      <c r="L399" s="7" t="s">
        <v>188</v>
      </c>
      <c r="M399" s="7" t="str">
        <f t="shared" si="25"/>
        <v>PNN FARALLONES DE CALI-TSE</v>
      </c>
      <c r="N399" s="7" t="s">
        <v>13</v>
      </c>
      <c r="O399" s="149" t="s">
        <v>467</v>
      </c>
      <c r="P399" s="183" t="s">
        <v>57</v>
      </c>
      <c r="Q399" s="7" t="s">
        <v>6</v>
      </c>
      <c r="R399" s="146">
        <v>459582734</v>
      </c>
      <c r="S399" s="35"/>
      <c r="T399" s="8"/>
      <c r="U399" s="8"/>
      <c r="V399" s="8"/>
      <c r="W399" s="35">
        <f t="shared" si="26"/>
        <v>459582734</v>
      </c>
      <c r="X399" s="35">
        <f t="shared" si="27"/>
        <v>459582734</v>
      </c>
      <c r="Y399" s="26" t="s">
        <v>465</v>
      </c>
      <c r="Z399" s="10" t="s">
        <v>19</v>
      </c>
      <c r="AA399" s="147">
        <v>202300000000060</v>
      </c>
      <c r="AB399" s="147" t="s">
        <v>462</v>
      </c>
      <c r="AC399" s="10" t="str">
        <f t="shared" si="24"/>
        <v>3202053</v>
      </c>
      <c r="AD399" s="10"/>
      <c r="AE399" s="10" t="s">
        <v>136</v>
      </c>
      <c r="AF399" s="3"/>
      <c r="AG399" s="3"/>
      <c r="AH399" s="3"/>
      <c r="AI399" s="3"/>
      <c r="AJ399" s="3"/>
      <c r="AK399" s="3"/>
      <c r="AL399" s="3"/>
      <c r="AM399" s="3"/>
      <c r="AN399" s="3"/>
      <c r="AO399" s="3"/>
      <c r="AP399" s="3"/>
      <c r="AQ399" s="3"/>
      <c r="AR399" s="3"/>
      <c r="AS399" s="3"/>
    </row>
    <row r="400" spans="1:45" ht="51" hidden="1" customHeight="1" x14ac:dyDescent="0.3">
      <c r="A400" s="9" t="s">
        <v>0</v>
      </c>
      <c r="B400" s="9" t="e">
        <f>VLOOKUP(#REF!,[1]Dpto!$G$2:$I$1125,2,FALSE)</f>
        <v>#REF!</v>
      </c>
      <c r="C400" s="9" t="str">
        <f>VLOOKUP(Y400,[1]Proyectos!$B$2:$D$3,3,FALSE)</f>
        <v>CONSER</v>
      </c>
      <c r="D400" s="9" t="e">
        <f>VLOOKUP(#REF!,[1]Proyectos!$D$6:$E$9,2,FALSE)</f>
        <v>#REF!</v>
      </c>
      <c r="E400" s="9" t="e">
        <f>VLOOKUP(#REF!,[1]Proyectos!$B$12:$C$22,2,FALSE)</f>
        <v>#REF!</v>
      </c>
      <c r="F400" s="9" t="e">
        <f>VLOOKUP(AD400,[1]Indi!$B$9:$C$36,2,FALSE)</f>
        <v>#N/A</v>
      </c>
      <c r="G400" s="9" t="str">
        <f>+IFERROR(IF(D400="MISIONAL",VLOOKUP(#REF!,[1]Actividades!$B$12:$C$25,2,FALSE),IF(D400="TASAS",VLOOKUP(#REF!,[1]Actividades!$B$26:$C$34,2,FALSE),IF(D400="MIPG",VLOOKUP(#REF!,[1]Actividades!$B$35:$C$41,2,FALSE),IF(D400="INFRA",VLOOKUP(#REF!,[1]Actividades!$B$42:$C$44,2,FALSE),"")))),"")</f>
        <v/>
      </c>
      <c r="H400" s="3"/>
      <c r="I400" s="209" t="s">
        <v>868</v>
      </c>
      <c r="J400" s="10" t="s">
        <v>663</v>
      </c>
      <c r="K400" s="10" t="s">
        <v>178</v>
      </c>
      <c r="L400" s="7" t="s">
        <v>188</v>
      </c>
      <c r="M400" s="7" t="str">
        <f t="shared" si="25"/>
        <v>PNN FARALLONES DE CALI-TSE</v>
      </c>
      <c r="N400" s="7" t="s">
        <v>8</v>
      </c>
      <c r="O400" s="149" t="s">
        <v>467</v>
      </c>
      <c r="P400" s="183" t="s">
        <v>57</v>
      </c>
      <c r="Q400" s="7" t="s">
        <v>6</v>
      </c>
      <c r="R400" s="146">
        <v>47190133</v>
      </c>
      <c r="S400" s="35"/>
      <c r="T400" s="8"/>
      <c r="U400" s="8"/>
      <c r="V400" s="8"/>
      <c r="W400" s="35">
        <f t="shared" si="26"/>
        <v>47190133</v>
      </c>
      <c r="X400" s="35">
        <f t="shared" si="27"/>
        <v>47190133</v>
      </c>
      <c r="Y400" s="26" t="s">
        <v>465</v>
      </c>
      <c r="Z400" s="10" t="s">
        <v>19</v>
      </c>
      <c r="AA400" s="147">
        <v>202300000000060</v>
      </c>
      <c r="AB400" s="147" t="s">
        <v>462</v>
      </c>
      <c r="AC400" s="10" t="str">
        <f t="shared" si="24"/>
        <v>3202053</v>
      </c>
      <c r="AD400" s="10"/>
      <c r="AE400" s="10" t="s">
        <v>136</v>
      </c>
      <c r="AF400" s="3"/>
      <c r="AG400" s="3"/>
      <c r="AH400" s="3"/>
      <c r="AI400" s="3"/>
      <c r="AJ400" s="3"/>
      <c r="AK400" s="3"/>
      <c r="AL400" s="3"/>
      <c r="AM400" s="3"/>
      <c r="AN400" s="3"/>
      <c r="AO400" s="3"/>
      <c r="AP400" s="3"/>
      <c r="AQ400" s="3"/>
      <c r="AR400" s="3"/>
      <c r="AS400" s="3"/>
    </row>
    <row r="401" spans="1:45" ht="51" hidden="1" customHeight="1" x14ac:dyDescent="0.3">
      <c r="A401" s="9" t="s">
        <v>0</v>
      </c>
      <c r="B401" s="9" t="e">
        <f>VLOOKUP(#REF!,[1]Dpto!$G$2:$I$1125,2,FALSE)</f>
        <v>#REF!</v>
      </c>
      <c r="C401" s="9" t="str">
        <f>VLOOKUP(Y401,[1]Proyectos!$B$2:$D$3,3,FALSE)</f>
        <v>CONSER</v>
      </c>
      <c r="D401" s="9" t="e">
        <f>VLOOKUP(#REF!,[1]Proyectos!$D$6:$E$9,2,FALSE)</f>
        <v>#REF!</v>
      </c>
      <c r="E401" s="9" t="e">
        <f>VLOOKUP(#REF!,[1]Proyectos!$B$12:$C$22,2,FALSE)</f>
        <v>#REF!</v>
      </c>
      <c r="F401" s="9" t="e">
        <f>VLOOKUP(AD401,[1]Indi!$B$9:$C$36,2,FALSE)</f>
        <v>#N/A</v>
      </c>
      <c r="G401" s="9" t="str">
        <f>+IFERROR(IF(D401="MISIONAL",VLOOKUP(#REF!,[1]Actividades!$B$12:$C$25,2,FALSE),IF(D401="TASAS",VLOOKUP(#REF!,[1]Actividades!$B$26:$C$34,2,FALSE),IF(D401="MIPG",VLOOKUP(#REF!,[1]Actividades!$B$35:$C$41,2,FALSE),IF(D401="INFRA",VLOOKUP(#REF!,[1]Actividades!$B$42:$C$44,2,FALSE),"")))),"")</f>
        <v/>
      </c>
      <c r="H401" s="3"/>
      <c r="I401" s="209" t="s">
        <v>869</v>
      </c>
      <c r="J401" s="10" t="s">
        <v>663</v>
      </c>
      <c r="K401" s="10" t="s">
        <v>178</v>
      </c>
      <c r="L401" s="7" t="s">
        <v>188</v>
      </c>
      <c r="M401" s="7" t="str">
        <f t="shared" si="25"/>
        <v>PNN FARALLONES DE CALI-TSE</v>
      </c>
      <c r="N401" s="7" t="s">
        <v>13</v>
      </c>
      <c r="O401" s="149" t="s">
        <v>467</v>
      </c>
      <c r="P401" s="183" t="s">
        <v>57</v>
      </c>
      <c r="Q401" s="7" t="s">
        <v>6</v>
      </c>
      <c r="R401" s="146">
        <v>97657012</v>
      </c>
      <c r="S401" s="35"/>
      <c r="T401" s="8"/>
      <c r="U401" s="8"/>
      <c r="V401" s="8"/>
      <c r="W401" s="35">
        <f t="shared" si="26"/>
        <v>97657012</v>
      </c>
      <c r="X401" s="35">
        <f t="shared" si="27"/>
        <v>97657012</v>
      </c>
      <c r="Y401" s="26" t="s">
        <v>465</v>
      </c>
      <c r="Z401" s="10" t="s">
        <v>19</v>
      </c>
      <c r="AA401" s="147">
        <v>202300000000060</v>
      </c>
      <c r="AB401" s="147" t="s">
        <v>462</v>
      </c>
      <c r="AC401" s="10" t="str">
        <f t="shared" si="24"/>
        <v>3202053</v>
      </c>
      <c r="AD401" s="10"/>
      <c r="AE401" s="10" t="s">
        <v>133</v>
      </c>
      <c r="AF401" s="3"/>
      <c r="AG401" s="3"/>
      <c r="AH401" s="3"/>
      <c r="AI401" s="3"/>
      <c r="AJ401" s="3"/>
      <c r="AK401" s="3"/>
      <c r="AL401" s="3"/>
      <c r="AM401" s="3"/>
      <c r="AN401" s="3"/>
      <c r="AO401" s="3"/>
      <c r="AP401" s="3"/>
      <c r="AQ401" s="3"/>
      <c r="AR401" s="3"/>
      <c r="AS401" s="3"/>
    </row>
    <row r="402" spans="1:45" ht="51" hidden="1" customHeight="1" x14ac:dyDescent="0.3">
      <c r="A402" s="9" t="s">
        <v>0</v>
      </c>
      <c r="B402" s="9" t="e">
        <f>VLOOKUP(#REF!,[1]Dpto!$G$2:$I$1125,2,FALSE)</f>
        <v>#REF!</v>
      </c>
      <c r="C402" s="9" t="str">
        <f>VLOOKUP(Y402,[1]Proyectos!$B$2:$D$3,3,FALSE)</f>
        <v>CONSER</v>
      </c>
      <c r="D402" s="9" t="e">
        <f>VLOOKUP(#REF!,[1]Proyectos!$D$6:$E$9,2,FALSE)</f>
        <v>#REF!</v>
      </c>
      <c r="E402" s="9" t="e">
        <f>VLOOKUP(#REF!,[1]Proyectos!$B$12:$C$22,2,FALSE)</f>
        <v>#REF!</v>
      </c>
      <c r="F402" s="9" t="e">
        <f>VLOOKUP(AD402,[1]Indi!$B$9:$C$36,2,FALSE)</f>
        <v>#N/A</v>
      </c>
      <c r="G402" s="9" t="str">
        <f>+IFERROR(IF(D402="MISIONAL",VLOOKUP(#REF!,[1]Actividades!$B$12:$C$25,2,FALSE),IF(D402="TASAS",VLOOKUP(#REF!,[1]Actividades!$B$26:$C$34,2,FALSE),IF(D402="MIPG",VLOOKUP(#REF!,[1]Actividades!$B$35:$C$41,2,FALSE),IF(D402="INFRA",VLOOKUP(#REF!,[1]Actividades!$B$42:$C$44,2,FALSE),"")))),"")</f>
        <v/>
      </c>
      <c r="H402" s="3"/>
      <c r="I402" s="209" t="s">
        <v>870</v>
      </c>
      <c r="J402" s="10" t="s">
        <v>663</v>
      </c>
      <c r="K402" s="10" t="s">
        <v>178</v>
      </c>
      <c r="L402" s="7" t="s">
        <v>188</v>
      </c>
      <c r="M402" s="7" t="str">
        <f t="shared" si="25"/>
        <v>PNN FARALLONES DE CALI-TSE</v>
      </c>
      <c r="N402" s="7" t="s">
        <v>8</v>
      </c>
      <c r="O402" s="149" t="s">
        <v>467</v>
      </c>
      <c r="P402" s="183" t="s">
        <v>57</v>
      </c>
      <c r="Q402" s="7" t="s">
        <v>6</v>
      </c>
      <c r="R402" s="146">
        <v>55804007</v>
      </c>
      <c r="S402" s="35"/>
      <c r="T402" s="8"/>
      <c r="U402" s="8"/>
      <c r="V402" s="8"/>
      <c r="W402" s="35">
        <f t="shared" si="26"/>
        <v>55804007</v>
      </c>
      <c r="X402" s="35">
        <f t="shared" si="27"/>
        <v>55804007</v>
      </c>
      <c r="Y402" s="26" t="s">
        <v>465</v>
      </c>
      <c r="Z402" s="10" t="s">
        <v>19</v>
      </c>
      <c r="AA402" s="147">
        <v>202300000000060</v>
      </c>
      <c r="AB402" s="147" t="s">
        <v>462</v>
      </c>
      <c r="AC402" s="10" t="str">
        <f t="shared" si="24"/>
        <v>3202053</v>
      </c>
      <c r="AD402" s="10"/>
      <c r="AE402" s="10" t="s">
        <v>133</v>
      </c>
      <c r="AF402" s="3"/>
      <c r="AG402" s="3"/>
      <c r="AH402" s="3"/>
      <c r="AI402" s="3"/>
      <c r="AJ402" s="3"/>
      <c r="AK402" s="3"/>
      <c r="AL402" s="3"/>
      <c r="AM402" s="3"/>
      <c r="AN402" s="3"/>
      <c r="AO402" s="3"/>
      <c r="AP402" s="3"/>
      <c r="AQ402" s="3"/>
      <c r="AR402" s="3"/>
      <c r="AS402" s="3"/>
    </row>
    <row r="403" spans="1:45" ht="51" hidden="1" customHeight="1" x14ac:dyDescent="0.3">
      <c r="A403" s="9" t="s">
        <v>0</v>
      </c>
      <c r="B403" s="9" t="e">
        <f>VLOOKUP(#REF!,[1]Dpto!$G$2:$I$1125,2,FALSE)</f>
        <v>#REF!</v>
      </c>
      <c r="C403" s="9" t="str">
        <f>VLOOKUP(Y403,[1]Proyectos!$B$2:$D$3,3,FALSE)</f>
        <v>CONSER</v>
      </c>
      <c r="D403" s="9" t="e">
        <f>VLOOKUP(#REF!,[1]Proyectos!$D$6:$E$9,2,FALSE)</f>
        <v>#REF!</v>
      </c>
      <c r="E403" s="9" t="e">
        <f>VLOOKUP(#REF!,[1]Proyectos!$B$12:$C$22,2,FALSE)</f>
        <v>#REF!</v>
      </c>
      <c r="F403" s="9" t="e">
        <f>VLOOKUP(AD403,[1]Indi!$B$9:$C$36,2,FALSE)</f>
        <v>#N/A</v>
      </c>
      <c r="G403" s="9" t="str">
        <f>+IFERROR(IF(D403="MISIONAL",VLOOKUP(#REF!,[1]Actividades!$B$12:$C$25,2,FALSE),IF(D403="TASAS",VLOOKUP(#REF!,[1]Actividades!$B$26:$C$34,2,FALSE),IF(D403="MIPG",VLOOKUP(#REF!,[1]Actividades!$B$35:$C$41,2,FALSE),IF(D403="INFRA",VLOOKUP(#REF!,[1]Actividades!$B$42:$C$44,2,FALSE),"")))),"")</f>
        <v/>
      </c>
      <c r="H403" s="3"/>
      <c r="I403" s="209" t="s">
        <v>871</v>
      </c>
      <c r="J403" s="10" t="s">
        <v>663</v>
      </c>
      <c r="K403" s="10" t="s">
        <v>178</v>
      </c>
      <c r="L403" s="7" t="s">
        <v>188</v>
      </c>
      <c r="M403" s="7" t="str">
        <f t="shared" si="25"/>
        <v>PNN FARALLONES DE CALI-TSE</v>
      </c>
      <c r="N403" s="7" t="s">
        <v>13</v>
      </c>
      <c r="O403" s="7" t="s">
        <v>467</v>
      </c>
      <c r="P403" s="183" t="s">
        <v>57</v>
      </c>
      <c r="Q403" s="7" t="s">
        <v>6</v>
      </c>
      <c r="R403" s="146">
        <v>130070802</v>
      </c>
      <c r="S403" s="35"/>
      <c r="T403" s="8"/>
      <c r="U403" s="8"/>
      <c r="V403" s="8"/>
      <c r="W403" s="35">
        <f t="shared" si="26"/>
        <v>130070802</v>
      </c>
      <c r="X403" s="35">
        <f t="shared" si="27"/>
        <v>130070802</v>
      </c>
      <c r="Y403" s="26" t="s">
        <v>465</v>
      </c>
      <c r="Z403" s="10" t="s">
        <v>19</v>
      </c>
      <c r="AA403" s="147">
        <v>202300000000060</v>
      </c>
      <c r="AB403" s="147" t="s">
        <v>496</v>
      </c>
      <c r="AC403" s="10" t="str">
        <f t="shared" si="24"/>
        <v>3202056</v>
      </c>
      <c r="AD403" s="10"/>
      <c r="AE403" s="10" t="s">
        <v>129</v>
      </c>
      <c r="AF403" s="3"/>
      <c r="AG403" s="3"/>
      <c r="AH403" s="3"/>
      <c r="AI403" s="3"/>
      <c r="AJ403" s="3"/>
      <c r="AK403" s="3"/>
      <c r="AL403" s="3"/>
      <c r="AM403" s="3"/>
      <c r="AN403" s="3"/>
      <c r="AO403" s="3"/>
      <c r="AP403" s="3"/>
      <c r="AQ403" s="3"/>
      <c r="AR403" s="3"/>
      <c r="AS403" s="3"/>
    </row>
    <row r="404" spans="1:45" ht="51" hidden="1" customHeight="1" x14ac:dyDescent="0.3">
      <c r="A404" s="9" t="s">
        <v>0</v>
      </c>
      <c r="B404" s="9" t="e">
        <f>VLOOKUP(#REF!,[1]Dpto!$G$2:$I$1125,2,FALSE)</f>
        <v>#REF!</v>
      </c>
      <c r="C404" s="9" t="str">
        <f>VLOOKUP(Y404,[1]Proyectos!$B$2:$D$3,3,FALSE)</f>
        <v>CONSER</v>
      </c>
      <c r="D404" s="9" t="e">
        <f>VLOOKUP(#REF!,[1]Proyectos!$D$6:$E$9,2,FALSE)</f>
        <v>#REF!</v>
      </c>
      <c r="E404" s="9" t="e">
        <f>VLOOKUP(#REF!,[1]Proyectos!$B$12:$C$22,2,FALSE)</f>
        <v>#REF!</v>
      </c>
      <c r="F404" s="9" t="e">
        <f>VLOOKUP(AD404,[1]Indi!$B$9:$C$36,2,FALSE)</f>
        <v>#N/A</v>
      </c>
      <c r="G404" s="9" t="str">
        <f>+IFERROR(IF(D404="MISIONAL",VLOOKUP(#REF!,[1]Actividades!$B$12:$C$25,2,FALSE),IF(D404="TASAS",VLOOKUP(#REF!,[1]Actividades!$B$26:$C$34,2,FALSE),IF(D404="MIPG",VLOOKUP(#REF!,[1]Actividades!$B$35:$C$41,2,FALSE),IF(D404="INFRA",VLOOKUP(#REF!,[1]Actividades!$B$42:$C$44,2,FALSE),"")))),"")</f>
        <v/>
      </c>
      <c r="H404" s="3"/>
      <c r="I404" s="209" t="s">
        <v>872</v>
      </c>
      <c r="J404" s="10" t="s">
        <v>663</v>
      </c>
      <c r="K404" s="10" t="s">
        <v>178</v>
      </c>
      <c r="L404" s="7" t="s">
        <v>188</v>
      </c>
      <c r="M404" s="7" t="str">
        <f t="shared" si="25"/>
        <v>PNN FARALLONES DE CALI-TSE</v>
      </c>
      <c r="N404" s="7" t="s">
        <v>8</v>
      </c>
      <c r="O404" s="10" t="s">
        <v>467</v>
      </c>
      <c r="P404" s="183" t="s">
        <v>57</v>
      </c>
      <c r="Q404" s="7" t="s">
        <v>6</v>
      </c>
      <c r="R404" s="146">
        <v>51469029</v>
      </c>
      <c r="S404" s="35"/>
      <c r="T404" s="8"/>
      <c r="U404" s="8"/>
      <c r="V404" s="8"/>
      <c r="W404" s="35">
        <f t="shared" si="26"/>
        <v>51469029</v>
      </c>
      <c r="X404" s="35">
        <f t="shared" si="27"/>
        <v>51469029</v>
      </c>
      <c r="Y404" s="26" t="s">
        <v>465</v>
      </c>
      <c r="Z404" s="10" t="s">
        <v>19</v>
      </c>
      <c r="AA404" s="147">
        <v>202300000000060</v>
      </c>
      <c r="AB404" s="147" t="s">
        <v>496</v>
      </c>
      <c r="AC404" s="10" t="str">
        <f t="shared" si="24"/>
        <v>3202056</v>
      </c>
      <c r="AD404" s="10"/>
      <c r="AE404" s="10" t="s">
        <v>129</v>
      </c>
      <c r="AF404" s="3"/>
      <c r="AG404" s="3"/>
      <c r="AH404" s="3"/>
      <c r="AI404" s="3"/>
      <c r="AJ404" s="3"/>
      <c r="AK404" s="3"/>
      <c r="AL404" s="3"/>
      <c r="AM404" s="3"/>
      <c r="AN404" s="3"/>
      <c r="AO404" s="3"/>
      <c r="AP404" s="3"/>
      <c r="AQ404" s="3"/>
      <c r="AR404" s="3"/>
      <c r="AS404" s="3"/>
    </row>
    <row r="405" spans="1:45" ht="51" hidden="1" customHeight="1" x14ac:dyDescent="0.3">
      <c r="A405" s="9" t="s">
        <v>0</v>
      </c>
      <c r="B405" s="9" t="e">
        <f>VLOOKUP(#REF!,[1]Dpto!$G$2:$I$1125,2,FALSE)</f>
        <v>#REF!</v>
      </c>
      <c r="C405" s="9" t="str">
        <f>VLOOKUP(Y405,[1]Proyectos!$B$2:$D$3,3,FALSE)</f>
        <v>CONSER</v>
      </c>
      <c r="D405" s="9" t="e">
        <f>VLOOKUP(#REF!,[1]Proyectos!$D$6:$E$9,2,FALSE)</f>
        <v>#REF!</v>
      </c>
      <c r="E405" s="9" t="e">
        <f>VLOOKUP(#REF!,[1]Proyectos!$B$12:$C$22,2,FALSE)</f>
        <v>#REF!</v>
      </c>
      <c r="F405" s="9" t="e">
        <f>VLOOKUP(AD405,[1]Indi!$B$9:$C$36,2,FALSE)</f>
        <v>#N/A</v>
      </c>
      <c r="G405" s="9" t="str">
        <f>+IFERROR(IF(D405="MISIONAL",VLOOKUP(#REF!,[1]Actividades!$B$12:$C$25,2,FALSE),IF(D405="TASAS",VLOOKUP(#REF!,[1]Actividades!$B$26:$C$34,2,FALSE),IF(D405="MIPG",VLOOKUP(#REF!,[1]Actividades!$B$35:$C$41,2,FALSE),IF(D405="INFRA",VLOOKUP(#REF!,[1]Actividades!$B$42:$C$44,2,FALSE),"")))),"")</f>
        <v/>
      </c>
      <c r="H405" s="3"/>
      <c r="I405" s="209" t="s">
        <v>873</v>
      </c>
      <c r="J405" s="10" t="s">
        <v>663</v>
      </c>
      <c r="K405" s="10" t="s">
        <v>178</v>
      </c>
      <c r="L405" s="7" t="s">
        <v>188</v>
      </c>
      <c r="M405" s="7" t="str">
        <f t="shared" si="25"/>
        <v>PNN FARALLONES DE CALI-TSE</v>
      </c>
      <c r="N405" s="7" t="s">
        <v>13</v>
      </c>
      <c r="O405" s="145" t="s">
        <v>467</v>
      </c>
      <c r="P405" s="183" t="s">
        <v>57</v>
      </c>
      <c r="Q405" s="7" t="s">
        <v>6</v>
      </c>
      <c r="R405" s="146">
        <v>19323492</v>
      </c>
      <c r="S405" s="35"/>
      <c r="T405" s="8"/>
      <c r="U405" s="8"/>
      <c r="V405" s="8"/>
      <c r="W405" s="35">
        <f t="shared" si="26"/>
        <v>19323492</v>
      </c>
      <c r="X405" s="35">
        <f t="shared" si="27"/>
        <v>19323492</v>
      </c>
      <c r="Y405" s="26" t="s">
        <v>465</v>
      </c>
      <c r="Z405" s="10" t="s">
        <v>19</v>
      </c>
      <c r="AA405" s="147">
        <v>202300000000060</v>
      </c>
      <c r="AB405" s="147" t="s">
        <v>24</v>
      </c>
      <c r="AC405" s="10" t="str">
        <f t="shared" si="24"/>
        <v>3202060</v>
      </c>
      <c r="AD405" s="10"/>
      <c r="AE405" s="10" t="s">
        <v>134</v>
      </c>
      <c r="AF405" s="3"/>
      <c r="AG405" s="3"/>
      <c r="AH405" s="3"/>
      <c r="AI405" s="3"/>
      <c r="AJ405" s="3"/>
      <c r="AK405" s="3"/>
      <c r="AL405" s="3"/>
      <c r="AM405" s="3"/>
      <c r="AN405" s="3"/>
      <c r="AO405" s="3"/>
      <c r="AP405" s="3"/>
      <c r="AQ405" s="3"/>
      <c r="AR405" s="3"/>
      <c r="AS405" s="3"/>
    </row>
    <row r="406" spans="1:45" ht="51" hidden="1" customHeight="1" x14ac:dyDescent="0.3">
      <c r="A406" s="9" t="s">
        <v>0</v>
      </c>
      <c r="B406" s="9" t="e">
        <f>VLOOKUP(#REF!,[1]Dpto!$G$2:$I$1125,2,FALSE)</f>
        <v>#REF!</v>
      </c>
      <c r="C406" s="9" t="str">
        <f>VLOOKUP(Y406,[1]Proyectos!$B$2:$D$3,3,FALSE)</f>
        <v>CONSER</v>
      </c>
      <c r="D406" s="9" t="e">
        <f>VLOOKUP(#REF!,[1]Proyectos!$D$6:$E$9,2,FALSE)</f>
        <v>#REF!</v>
      </c>
      <c r="E406" s="9" t="e">
        <f>VLOOKUP(#REF!,[1]Proyectos!$B$12:$C$22,2,FALSE)</f>
        <v>#REF!</v>
      </c>
      <c r="F406" s="9" t="e">
        <f>VLOOKUP(AD406,[1]Indi!$B$9:$C$36,2,FALSE)</f>
        <v>#N/A</v>
      </c>
      <c r="G406" s="9" t="str">
        <f>+IFERROR(IF(D406="MISIONAL",VLOOKUP(#REF!,[1]Actividades!$B$12:$C$25,2,FALSE),IF(D406="TASAS",VLOOKUP(#REF!,[1]Actividades!$B$26:$C$34,2,FALSE),IF(D406="MIPG",VLOOKUP(#REF!,[1]Actividades!$B$35:$C$41,2,FALSE),IF(D406="INFRA",VLOOKUP(#REF!,[1]Actividades!$B$42:$C$44,2,FALSE),"")))),"")</f>
        <v/>
      </c>
      <c r="H406" s="3"/>
      <c r="I406" s="209" t="s">
        <v>874</v>
      </c>
      <c r="J406" s="10" t="s">
        <v>663</v>
      </c>
      <c r="K406" s="10" t="s">
        <v>178</v>
      </c>
      <c r="L406" s="7" t="s">
        <v>188</v>
      </c>
      <c r="M406" s="7" t="str">
        <f t="shared" si="25"/>
        <v>PNN FARALLONES DE CALI-TSE</v>
      </c>
      <c r="N406" s="7" t="s">
        <v>8</v>
      </c>
      <c r="O406" s="145" t="s">
        <v>467</v>
      </c>
      <c r="P406" s="183" t="s">
        <v>57</v>
      </c>
      <c r="Q406" s="7" t="s">
        <v>6</v>
      </c>
      <c r="R406" s="146">
        <v>11041995</v>
      </c>
      <c r="S406" s="35"/>
      <c r="T406" s="8"/>
      <c r="U406" s="8"/>
      <c r="V406" s="8"/>
      <c r="W406" s="35">
        <f t="shared" si="26"/>
        <v>11041995</v>
      </c>
      <c r="X406" s="35">
        <f t="shared" si="27"/>
        <v>11041995</v>
      </c>
      <c r="Y406" s="26" t="s">
        <v>465</v>
      </c>
      <c r="Z406" s="10" t="s">
        <v>19</v>
      </c>
      <c r="AA406" s="147">
        <v>202300000000060</v>
      </c>
      <c r="AB406" s="147" t="s">
        <v>24</v>
      </c>
      <c r="AC406" s="10" t="str">
        <f t="shared" si="24"/>
        <v>3202060</v>
      </c>
      <c r="AD406" s="10"/>
      <c r="AE406" s="10" t="s">
        <v>134</v>
      </c>
      <c r="AF406" s="3"/>
      <c r="AG406" s="3"/>
      <c r="AH406" s="3"/>
      <c r="AI406" s="3"/>
      <c r="AJ406" s="3"/>
      <c r="AK406" s="3"/>
      <c r="AL406" s="3"/>
      <c r="AM406" s="3"/>
      <c r="AN406" s="3"/>
      <c r="AO406" s="3"/>
      <c r="AP406" s="3"/>
      <c r="AQ406" s="3"/>
      <c r="AR406" s="3"/>
      <c r="AS406" s="3"/>
    </row>
    <row r="407" spans="1:45" ht="51" hidden="1" customHeight="1" x14ac:dyDescent="0.3">
      <c r="A407" s="9" t="s">
        <v>0</v>
      </c>
      <c r="B407" s="9" t="e">
        <f>VLOOKUP(#REF!,[1]Dpto!$G$2:$I$1125,2,FALSE)</f>
        <v>#REF!</v>
      </c>
      <c r="C407" s="9" t="str">
        <f>VLOOKUP(Y407,[1]Proyectos!$B$2:$D$3,3,FALSE)</f>
        <v>CONSER</v>
      </c>
      <c r="D407" s="9" t="e">
        <f>VLOOKUP(#REF!,[1]Proyectos!$D$6:$E$9,2,FALSE)</f>
        <v>#REF!</v>
      </c>
      <c r="E407" s="9" t="e">
        <f>VLOOKUP(#REF!,[1]Proyectos!$B$12:$C$22,2,FALSE)</f>
        <v>#REF!</v>
      </c>
      <c r="F407" s="9" t="e">
        <f>VLOOKUP(AD407,[1]Indi!$B$9:$C$36,2,FALSE)</f>
        <v>#N/A</v>
      </c>
      <c r="G407" s="9" t="str">
        <f>+IFERROR(IF(D407="MISIONAL",VLOOKUP(#REF!,[1]Actividades!$B$12:$C$25,2,FALSE),IF(D407="TASAS",VLOOKUP(#REF!,[1]Actividades!$B$26:$C$34,2,FALSE),IF(D407="MIPG",VLOOKUP(#REF!,[1]Actividades!$B$35:$C$41,2,FALSE),IF(D407="INFRA",VLOOKUP(#REF!,[1]Actividades!$B$42:$C$44,2,FALSE),"")))),"")</f>
        <v/>
      </c>
      <c r="H407" s="3"/>
      <c r="I407" s="209" t="s">
        <v>875</v>
      </c>
      <c r="J407" s="10" t="s">
        <v>663</v>
      </c>
      <c r="K407" s="10" t="s">
        <v>178</v>
      </c>
      <c r="L407" s="7" t="s">
        <v>188</v>
      </c>
      <c r="M407" s="7" t="str">
        <f t="shared" si="25"/>
        <v>PNN FARALLONES DE CALI-TSE</v>
      </c>
      <c r="N407" s="7" t="s">
        <v>13</v>
      </c>
      <c r="O407" s="10" t="s">
        <v>467</v>
      </c>
      <c r="P407" s="183" t="s">
        <v>57</v>
      </c>
      <c r="Q407" s="7" t="s">
        <v>6</v>
      </c>
      <c r="R407" s="146">
        <v>155222378</v>
      </c>
      <c r="S407" s="35"/>
      <c r="T407" s="8"/>
      <c r="U407" s="8"/>
      <c r="V407" s="8"/>
      <c r="W407" s="35">
        <f t="shared" si="26"/>
        <v>155222378</v>
      </c>
      <c r="X407" s="35">
        <f t="shared" si="27"/>
        <v>155222378</v>
      </c>
      <c r="Y407" s="26" t="s">
        <v>465</v>
      </c>
      <c r="Z407" s="10" t="s">
        <v>19</v>
      </c>
      <c r="AA407" s="147">
        <v>202300000000060</v>
      </c>
      <c r="AB407" s="147" t="s">
        <v>24</v>
      </c>
      <c r="AC407" s="10" t="str">
        <f t="shared" si="24"/>
        <v>3202060</v>
      </c>
      <c r="AD407" s="10"/>
      <c r="AE407" s="10" t="s">
        <v>126</v>
      </c>
      <c r="AF407" s="3"/>
      <c r="AG407" s="3"/>
      <c r="AH407" s="3"/>
      <c r="AI407" s="3"/>
      <c r="AJ407" s="3"/>
      <c r="AK407" s="3"/>
      <c r="AL407" s="3"/>
      <c r="AM407" s="3"/>
      <c r="AN407" s="3"/>
      <c r="AO407" s="3"/>
      <c r="AP407" s="3"/>
      <c r="AQ407" s="3"/>
      <c r="AR407" s="3"/>
      <c r="AS407" s="3"/>
    </row>
    <row r="408" spans="1:45" ht="51" hidden="1" customHeight="1" x14ac:dyDescent="0.3">
      <c r="A408" s="9" t="s">
        <v>0</v>
      </c>
      <c r="B408" s="9" t="e">
        <f>VLOOKUP(#REF!,[1]Dpto!$G$2:$I$1125,2,FALSE)</f>
        <v>#REF!</v>
      </c>
      <c r="C408" s="9" t="str">
        <f>VLOOKUP(Y408,[1]Proyectos!$B$2:$D$3,3,FALSE)</f>
        <v>CONSER</v>
      </c>
      <c r="D408" s="9" t="e">
        <f>VLOOKUP(#REF!,[1]Proyectos!$D$6:$E$9,2,FALSE)</f>
        <v>#REF!</v>
      </c>
      <c r="E408" s="9" t="e">
        <f>VLOOKUP(#REF!,[1]Proyectos!$B$12:$C$22,2,FALSE)</f>
        <v>#REF!</v>
      </c>
      <c r="F408" s="9" t="e">
        <f>VLOOKUP(AD408,[1]Indi!$B$9:$C$36,2,FALSE)</f>
        <v>#N/A</v>
      </c>
      <c r="G408" s="9" t="str">
        <f>+IFERROR(IF(D408="MISIONAL",VLOOKUP(#REF!,[1]Actividades!$B$12:$C$25,2,FALSE),IF(D408="TASAS",VLOOKUP(#REF!,[1]Actividades!$B$26:$C$34,2,FALSE),IF(D408="MIPG",VLOOKUP(#REF!,[1]Actividades!$B$35:$C$41,2,FALSE),IF(D408="INFRA",VLOOKUP(#REF!,[1]Actividades!$B$42:$C$44,2,FALSE),"")))),"")</f>
        <v/>
      </c>
      <c r="H408" s="3"/>
      <c r="I408" s="209" t="s">
        <v>876</v>
      </c>
      <c r="J408" s="10" t="s">
        <v>663</v>
      </c>
      <c r="K408" s="10" t="s">
        <v>178</v>
      </c>
      <c r="L408" s="7" t="s">
        <v>188</v>
      </c>
      <c r="M408" s="7" t="str">
        <f t="shared" si="25"/>
        <v>PNN FARALLONES DE CALI-TSE</v>
      </c>
      <c r="N408" s="7" t="s">
        <v>8</v>
      </c>
      <c r="O408" s="145" t="s">
        <v>467</v>
      </c>
      <c r="P408" s="183" t="s">
        <v>57</v>
      </c>
      <c r="Q408" s="7" t="s">
        <v>6</v>
      </c>
      <c r="R408" s="146">
        <v>83749702</v>
      </c>
      <c r="S408" s="35"/>
      <c r="T408" s="8"/>
      <c r="U408" s="8"/>
      <c r="V408" s="8"/>
      <c r="W408" s="35">
        <f t="shared" si="26"/>
        <v>83749702</v>
      </c>
      <c r="X408" s="35">
        <f t="shared" si="27"/>
        <v>83749702</v>
      </c>
      <c r="Y408" s="26" t="s">
        <v>465</v>
      </c>
      <c r="Z408" s="10" t="s">
        <v>19</v>
      </c>
      <c r="AA408" s="147">
        <v>202300000000060</v>
      </c>
      <c r="AB408" s="147" t="s">
        <v>24</v>
      </c>
      <c r="AC408" s="10" t="str">
        <f t="shared" si="24"/>
        <v>3202060</v>
      </c>
      <c r="AD408" s="10"/>
      <c r="AE408" s="10" t="s">
        <v>126</v>
      </c>
      <c r="AF408" s="3"/>
      <c r="AG408" s="3"/>
      <c r="AH408" s="3"/>
      <c r="AI408" s="3"/>
      <c r="AJ408" s="3"/>
      <c r="AK408" s="3"/>
      <c r="AL408" s="3"/>
      <c r="AM408" s="3"/>
      <c r="AN408" s="3"/>
      <c r="AO408" s="3"/>
      <c r="AP408" s="3"/>
      <c r="AQ408" s="3"/>
      <c r="AR408" s="3"/>
      <c r="AS408" s="3"/>
    </row>
    <row r="409" spans="1:45" ht="51" hidden="1" customHeight="1" x14ac:dyDescent="0.3">
      <c r="A409" s="9" t="s">
        <v>0</v>
      </c>
      <c r="B409" s="9" t="e">
        <f>VLOOKUP(#REF!,[1]Dpto!$G$2:$I$1125,2,FALSE)</f>
        <v>#REF!</v>
      </c>
      <c r="C409" s="9" t="str">
        <f>VLOOKUP(Y409,[1]Proyectos!$B$2:$D$3,3,FALSE)</f>
        <v>CONSER</v>
      </c>
      <c r="D409" s="9" t="e">
        <f>VLOOKUP(#REF!,[1]Proyectos!$D$6:$E$9,2,FALSE)</f>
        <v>#REF!</v>
      </c>
      <c r="E409" s="9" t="e">
        <f>VLOOKUP(#REF!,[1]Proyectos!$B$12:$C$22,2,FALSE)</f>
        <v>#REF!</v>
      </c>
      <c r="F409" s="9" t="e">
        <f>VLOOKUP(AD409,[1]Indi!$B$9:$C$36,2,FALSE)</f>
        <v>#N/A</v>
      </c>
      <c r="G409" s="9" t="str">
        <f>+IFERROR(IF(D409="MISIONAL",VLOOKUP(#REF!,[1]Actividades!$B$12:$C$25,2,FALSE),IF(D409="TASAS",VLOOKUP(#REF!,[1]Actividades!$B$26:$C$34,2,FALSE),IF(D409="MIPG",VLOOKUP(#REF!,[1]Actividades!$B$35:$C$41,2,FALSE),IF(D409="INFRA",VLOOKUP(#REF!,[1]Actividades!$B$42:$C$44,2,FALSE),"")))),"")</f>
        <v/>
      </c>
      <c r="H409" s="3"/>
      <c r="I409" s="209" t="s">
        <v>877</v>
      </c>
      <c r="J409" s="10" t="s">
        <v>663</v>
      </c>
      <c r="K409" s="10" t="s">
        <v>178</v>
      </c>
      <c r="L409" s="7" t="s">
        <v>187</v>
      </c>
      <c r="M409" s="7" t="str">
        <f t="shared" si="25"/>
        <v>PNN GORGONA</v>
      </c>
      <c r="N409" s="7" t="s">
        <v>103</v>
      </c>
      <c r="O409" s="149" t="s">
        <v>466</v>
      </c>
      <c r="P409" s="183" t="s">
        <v>7</v>
      </c>
      <c r="Q409" s="7" t="s">
        <v>6</v>
      </c>
      <c r="R409" s="146">
        <v>58974346</v>
      </c>
      <c r="S409" s="35"/>
      <c r="T409" s="8"/>
      <c r="U409" s="8"/>
      <c r="V409" s="8"/>
      <c r="W409" s="35">
        <f t="shared" si="26"/>
        <v>58974346</v>
      </c>
      <c r="X409" s="35">
        <f t="shared" si="27"/>
        <v>58974346</v>
      </c>
      <c r="Y409" s="26" t="s">
        <v>465</v>
      </c>
      <c r="Z409" s="10" t="s">
        <v>19</v>
      </c>
      <c r="AA409" s="147">
        <v>202300000000060</v>
      </c>
      <c r="AB409" s="147" t="s">
        <v>30</v>
      </c>
      <c r="AC409" s="10" t="str">
        <f t="shared" si="24"/>
        <v>3202008</v>
      </c>
      <c r="AD409" s="10"/>
      <c r="AE409" s="10" t="s">
        <v>123</v>
      </c>
      <c r="AF409" s="3"/>
      <c r="AG409" s="3"/>
      <c r="AH409" s="3"/>
      <c r="AI409" s="3"/>
      <c r="AJ409" s="3"/>
      <c r="AK409" s="3"/>
      <c r="AL409" s="3"/>
      <c r="AM409" s="3"/>
      <c r="AN409" s="3"/>
      <c r="AO409" s="3"/>
      <c r="AP409" s="3"/>
      <c r="AQ409" s="3"/>
      <c r="AR409" s="3"/>
      <c r="AS409" s="3"/>
    </row>
    <row r="410" spans="1:45" ht="51" hidden="1" customHeight="1" x14ac:dyDescent="0.3">
      <c r="A410" s="9" t="s">
        <v>0</v>
      </c>
      <c r="B410" s="9" t="e">
        <f>VLOOKUP(#REF!,[1]Dpto!$G$2:$I$1125,2,FALSE)</f>
        <v>#REF!</v>
      </c>
      <c r="C410" s="9" t="str">
        <f>VLOOKUP(Y410,[1]Proyectos!$B$2:$D$3,3,FALSE)</f>
        <v>CONSER</v>
      </c>
      <c r="D410" s="9" t="e">
        <f>VLOOKUP(#REF!,[1]Proyectos!$D$6:$E$9,2,FALSE)</f>
        <v>#REF!</v>
      </c>
      <c r="E410" s="9" t="e">
        <f>VLOOKUP(#REF!,[1]Proyectos!$B$12:$C$22,2,FALSE)</f>
        <v>#REF!</v>
      </c>
      <c r="F410" s="9" t="e">
        <f>VLOOKUP(AD410,[1]Indi!$B$9:$C$36,2,FALSE)</f>
        <v>#N/A</v>
      </c>
      <c r="G410" s="9" t="str">
        <f>+IFERROR(IF(D410="MISIONAL",VLOOKUP(#REF!,[1]Actividades!$B$12:$C$25,2,FALSE),IF(D410="TASAS",VLOOKUP(#REF!,[1]Actividades!$B$26:$C$34,2,FALSE),IF(D410="MIPG",VLOOKUP(#REF!,[1]Actividades!$B$35:$C$41,2,FALSE),IF(D410="INFRA",VLOOKUP(#REF!,[1]Actividades!$B$42:$C$44,2,FALSE),"")))),"")</f>
        <v/>
      </c>
      <c r="H410" s="3"/>
      <c r="I410" s="209" t="s">
        <v>878</v>
      </c>
      <c r="J410" s="10" t="s">
        <v>663</v>
      </c>
      <c r="K410" s="10" t="s">
        <v>178</v>
      </c>
      <c r="L410" s="7" t="s">
        <v>187</v>
      </c>
      <c r="M410" s="7" t="str">
        <f t="shared" si="25"/>
        <v>PNN GORGONA</v>
      </c>
      <c r="N410" s="7" t="s">
        <v>13</v>
      </c>
      <c r="O410" s="7" t="s">
        <v>467</v>
      </c>
      <c r="P410" s="183" t="s">
        <v>7</v>
      </c>
      <c r="Q410" s="7" t="s">
        <v>6</v>
      </c>
      <c r="R410" s="146">
        <v>20000000</v>
      </c>
      <c r="S410" s="35"/>
      <c r="T410" s="8"/>
      <c r="U410" s="8"/>
      <c r="V410" s="8"/>
      <c r="W410" s="35">
        <f t="shared" si="26"/>
        <v>20000000</v>
      </c>
      <c r="X410" s="35">
        <f t="shared" si="27"/>
        <v>20000000</v>
      </c>
      <c r="Y410" s="26" t="s">
        <v>465</v>
      </c>
      <c r="Z410" s="10" t="s">
        <v>19</v>
      </c>
      <c r="AA410" s="147">
        <v>202300000000060</v>
      </c>
      <c r="AB410" s="147" t="s">
        <v>30</v>
      </c>
      <c r="AC410" s="10" t="str">
        <f t="shared" si="24"/>
        <v>3202008</v>
      </c>
      <c r="AD410" s="10"/>
      <c r="AE410" s="10" t="s">
        <v>123</v>
      </c>
      <c r="AF410" s="3"/>
      <c r="AG410" s="3"/>
      <c r="AH410" s="3"/>
      <c r="AI410" s="3"/>
      <c r="AJ410" s="3"/>
      <c r="AK410" s="3"/>
      <c r="AL410" s="3"/>
      <c r="AM410" s="3"/>
      <c r="AN410" s="3"/>
      <c r="AO410" s="3"/>
      <c r="AP410" s="3"/>
      <c r="AQ410" s="3"/>
      <c r="AR410" s="3"/>
      <c r="AS410" s="3"/>
    </row>
    <row r="411" spans="1:45" ht="51" hidden="1" customHeight="1" x14ac:dyDescent="0.3">
      <c r="A411" s="9" t="s">
        <v>0</v>
      </c>
      <c r="B411" s="9" t="e">
        <f>VLOOKUP(#REF!,[1]Dpto!$G$2:$I$1125,2,FALSE)</f>
        <v>#REF!</v>
      </c>
      <c r="C411" s="9" t="str">
        <f>VLOOKUP(Y411,[1]Proyectos!$B$2:$D$3,3,FALSE)</f>
        <v>CONSER</v>
      </c>
      <c r="D411" s="9" t="e">
        <f>VLOOKUP(#REF!,[1]Proyectos!$D$6:$E$9,2,FALSE)</f>
        <v>#REF!</v>
      </c>
      <c r="E411" s="9" t="e">
        <f>VLOOKUP(#REF!,[1]Proyectos!$B$12:$C$22,2,FALSE)</f>
        <v>#REF!</v>
      </c>
      <c r="F411" s="9" t="e">
        <f>VLOOKUP(AD411,[1]Indi!$B$9:$C$36,2,FALSE)</f>
        <v>#N/A</v>
      </c>
      <c r="G411" s="9" t="str">
        <f>+IFERROR(IF(D411="MISIONAL",VLOOKUP(#REF!,[1]Actividades!$B$12:$C$25,2,FALSE),IF(D411="TASAS",VLOOKUP(#REF!,[1]Actividades!$B$26:$C$34,2,FALSE),IF(D411="MIPG",VLOOKUP(#REF!,[1]Actividades!$B$35:$C$41,2,FALSE),IF(D411="INFRA",VLOOKUP(#REF!,[1]Actividades!$B$42:$C$44,2,FALSE),"")))),"")</f>
        <v/>
      </c>
      <c r="H411" s="3"/>
      <c r="I411" s="209" t="s">
        <v>879</v>
      </c>
      <c r="J411" s="10" t="s">
        <v>663</v>
      </c>
      <c r="K411" s="10" t="s">
        <v>178</v>
      </c>
      <c r="L411" s="7" t="s">
        <v>187</v>
      </c>
      <c r="M411" s="7" t="str">
        <f t="shared" si="25"/>
        <v>PNN GORGONA</v>
      </c>
      <c r="N411" s="7" t="s">
        <v>103</v>
      </c>
      <c r="O411" s="7" t="s">
        <v>466</v>
      </c>
      <c r="P411" s="183" t="s">
        <v>7</v>
      </c>
      <c r="Q411" s="7" t="s">
        <v>6</v>
      </c>
      <c r="R411" s="146">
        <v>87823984</v>
      </c>
      <c r="S411" s="35"/>
      <c r="T411" s="8"/>
      <c r="U411" s="8"/>
      <c r="V411" s="8"/>
      <c r="W411" s="35">
        <f t="shared" si="26"/>
        <v>87823984</v>
      </c>
      <c r="X411" s="35">
        <f t="shared" si="27"/>
        <v>87823984</v>
      </c>
      <c r="Y411" s="26" t="s">
        <v>465</v>
      </c>
      <c r="Z411" s="10" t="s">
        <v>19</v>
      </c>
      <c r="AA411" s="147">
        <v>202300000000060</v>
      </c>
      <c r="AB411" s="147" t="s">
        <v>30</v>
      </c>
      <c r="AC411" s="10" t="str">
        <f t="shared" si="24"/>
        <v>3202008</v>
      </c>
      <c r="AD411" s="10"/>
      <c r="AE411" s="10" t="s">
        <v>135</v>
      </c>
      <c r="AF411" s="3"/>
      <c r="AG411" s="3"/>
      <c r="AH411" s="3"/>
      <c r="AI411" s="3"/>
      <c r="AJ411" s="3"/>
      <c r="AK411" s="3"/>
      <c r="AL411" s="3"/>
      <c r="AM411" s="3"/>
      <c r="AN411" s="3"/>
      <c r="AO411" s="3"/>
      <c r="AP411" s="3"/>
      <c r="AQ411" s="3"/>
      <c r="AR411" s="3"/>
      <c r="AS411" s="3"/>
    </row>
    <row r="412" spans="1:45" ht="51" hidden="1" customHeight="1" x14ac:dyDescent="0.3">
      <c r="A412" s="9" t="s">
        <v>0</v>
      </c>
      <c r="B412" s="9" t="e">
        <f>VLOOKUP(#REF!,[1]Dpto!$G$2:$I$1125,2,FALSE)</f>
        <v>#REF!</v>
      </c>
      <c r="C412" s="9" t="str">
        <f>VLOOKUP(Y412,[1]Proyectos!$B$2:$D$3,3,FALSE)</f>
        <v>CONSER</v>
      </c>
      <c r="D412" s="9" t="e">
        <f>VLOOKUP(#REF!,[1]Proyectos!$D$6:$E$9,2,FALSE)</f>
        <v>#REF!</v>
      </c>
      <c r="E412" s="9" t="e">
        <f>VLOOKUP(#REF!,[1]Proyectos!$B$12:$C$22,2,FALSE)</f>
        <v>#REF!</v>
      </c>
      <c r="F412" s="9" t="e">
        <f>VLOOKUP(AD412,[1]Indi!$B$9:$C$36,2,FALSE)</f>
        <v>#N/A</v>
      </c>
      <c r="G412" s="9" t="str">
        <f>+IFERROR(IF(D412="MISIONAL",VLOOKUP(#REF!,[1]Actividades!$B$12:$C$25,2,FALSE),IF(D412="TASAS",VLOOKUP(#REF!,[1]Actividades!$B$26:$C$34,2,FALSE),IF(D412="MIPG",VLOOKUP(#REF!,[1]Actividades!$B$35:$C$41,2,FALSE),IF(D412="INFRA",VLOOKUP(#REF!,[1]Actividades!$B$42:$C$44,2,FALSE),"")))),"")</f>
        <v/>
      </c>
      <c r="H412" s="3"/>
      <c r="I412" s="209" t="s">
        <v>880</v>
      </c>
      <c r="J412" s="10" t="s">
        <v>663</v>
      </c>
      <c r="K412" s="10" t="s">
        <v>178</v>
      </c>
      <c r="L412" s="7" t="s">
        <v>187</v>
      </c>
      <c r="M412" s="7" t="str">
        <f t="shared" si="25"/>
        <v>PNN GORGONA</v>
      </c>
      <c r="N412" s="7" t="s">
        <v>103</v>
      </c>
      <c r="O412" s="7" t="s">
        <v>466</v>
      </c>
      <c r="P412" s="183" t="s">
        <v>7</v>
      </c>
      <c r="Q412" s="7" t="s">
        <v>6</v>
      </c>
      <c r="R412" s="146">
        <v>80182883</v>
      </c>
      <c r="S412" s="35"/>
      <c r="T412" s="8"/>
      <c r="U412" s="8"/>
      <c r="V412" s="8"/>
      <c r="W412" s="35">
        <f t="shared" si="26"/>
        <v>80182883</v>
      </c>
      <c r="X412" s="35">
        <f t="shared" si="27"/>
        <v>80182883</v>
      </c>
      <c r="Y412" s="26" t="s">
        <v>465</v>
      </c>
      <c r="Z412" s="10" t="s">
        <v>19</v>
      </c>
      <c r="AA412" s="147">
        <v>202300000000060</v>
      </c>
      <c r="AB412" s="147" t="s">
        <v>30</v>
      </c>
      <c r="AC412" s="10" t="str">
        <f t="shared" si="24"/>
        <v>3202008</v>
      </c>
      <c r="AD412" s="10"/>
      <c r="AE412" s="10" t="s">
        <v>492</v>
      </c>
      <c r="AF412" s="3"/>
      <c r="AG412" s="3"/>
      <c r="AH412" s="3"/>
      <c r="AI412" s="3"/>
      <c r="AJ412" s="3"/>
      <c r="AK412" s="3"/>
      <c r="AL412" s="3"/>
      <c r="AM412" s="3"/>
      <c r="AN412" s="3"/>
      <c r="AO412" s="3"/>
      <c r="AP412" s="3"/>
      <c r="AQ412" s="3"/>
      <c r="AR412" s="3"/>
      <c r="AS412" s="3"/>
    </row>
    <row r="413" spans="1:45" ht="51" hidden="1" customHeight="1" x14ac:dyDescent="0.3">
      <c r="A413" s="9" t="s">
        <v>0</v>
      </c>
      <c r="B413" s="9" t="e">
        <f>VLOOKUP(#REF!,[1]Dpto!$G$2:$I$1125,2,FALSE)</f>
        <v>#REF!</v>
      </c>
      <c r="C413" s="9" t="str">
        <f>VLOOKUP(Y413,[1]Proyectos!$B$2:$D$3,3,FALSE)</f>
        <v>CONSER</v>
      </c>
      <c r="D413" s="9" t="e">
        <f>VLOOKUP(#REF!,[1]Proyectos!$D$6:$E$9,2,FALSE)</f>
        <v>#REF!</v>
      </c>
      <c r="E413" s="9" t="e">
        <f>VLOOKUP(#REF!,[1]Proyectos!$B$12:$C$22,2,FALSE)</f>
        <v>#REF!</v>
      </c>
      <c r="F413" s="9" t="e">
        <f>VLOOKUP(AD413,[1]Indi!$B$9:$C$36,2,FALSE)</f>
        <v>#N/A</v>
      </c>
      <c r="G413" s="9" t="str">
        <f>+IFERROR(IF(D413="MISIONAL",VLOOKUP(#REF!,[1]Actividades!$B$12:$C$25,2,FALSE),IF(D413="TASAS",VLOOKUP(#REF!,[1]Actividades!$B$26:$C$34,2,FALSE),IF(D413="MIPG",VLOOKUP(#REF!,[1]Actividades!$B$35:$C$41,2,FALSE),IF(D413="INFRA",VLOOKUP(#REF!,[1]Actividades!$B$42:$C$44,2,FALSE),"")))),"")</f>
        <v/>
      </c>
      <c r="H413" s="3"/>
      <c r="I413" s="209" t="s">
        <v>881</v>
      </c>
      <c r="J413" s="10" t="s">
        <v>663</v>
      </c>
      <c r="K413" s="10" t="s">
        <v>178</v>
      </c>
      <c r="L413" s="7" t="s">
        <v>187</v>
      </c>
      <c r="M413" s="7" t="str">
        <f t="shared" si="25"/>
        <v>PNN GORGONA</v>
      </c>
      <c r="N413" s="7" t="s">
        <v>13</v>
      </c>
      <c r="O413" s="7" t="s">
        <v>467</v>
      </c>
      <c r="P413" s="183" t="s">
        <v>7</v>
      </c>
      <c r="Q413" s="7" t="s">
        <v>6</v>
      </c>
      <c r="R413" s="146">
        <v>79941116</v>
      </c>
      <c r="S413" s="35"/>
      <c r="T413" s="8"/>
      <c r="U413" s="8"/>
      <c r="V413" s="8"/>
      <c r="W413" s="35">
        <f t="shared" si="26"/>
        <v>79941116</v>
      </c>
      <c r="X413" s="35">
        <f t="shared" si="27"/>
        <v>79941116</v>
      </c>
      <c r="Y413" s="26" t="s">
        <v>465</v>
      </c>
      <c r="Z413" s="10" t="s">
        <v>19</v>
      </c>
      <c r="AA413" s="147">
        <v>202300000000060</v>
      </c>
      <c r="AB413" s="147" t="s">
        <v>30</v>
      </c>
      <c r="AC413" s="10" t="str">
        <f t="shared" si="24"/>
        <v>3202008</v>
      </c>
      <c r="AD413" s="10"/>
      <c r="AE413" s="10" t="s">
        <v>492</v>
      </c>
      <c r="AF413" s="3"/>
      <c r="AG413" s="3"/>
      <c r="AH413" s="3"/>
      <c r="AI413" s="3"/>
      <c r="AJ413" s="3"/>
      <c r="AK413" s="3"/>
      <c r="AL413" s="3"/>
      <c r="AM413" s="3"/>
      <c r="AN413" s="3"/>
      <c r="AO413" s="3"/>
      <c r="AP413" s="3"/>
      <c r="AQ413" s="3"/>
      <c r="AR413" s="3"/>
      <c r="AS413" s="3"/>
    </row>
    <row r="414" spans="1:45" ht="51" hidden="1" customHeight="1" x14ac:dyDescent="0.3">
      <c r="A414" s="9" t="s">
        <v>0</v>
      </c>
      <c r="B414" s="9" t="e">
        <f>VLOOKUP(#REF!,[1]Dpto!$G$2:$I$1125,2,FALSE)</f>
        <v>#REF!</v>
      </c>
      <c r="C414" s="9" t="str">
        <f>VLOOKUP(Y414,[1]Proyectos!$B$2:$D$3,3,FALSE)</f>
        <v>CONSER</v>
      </c>
      <c r="D414" s="9" t="e">
        <f>VLOOKUP(#REF!,[1]Proyectos!$D$6:$E$9,2,FALSE)</f>
        <v>#REF!</v>
      </c>
      <c r="E414" s="9" t="e">
        <f>VLOOKUP(#REF!,[1]Proyectos!$B$12:$C$22,2,FALSE)</f>
        <v>#REF!</v>
      </c>
      <c r="F414" s="9" t="e">
        <f>VLOOKUP(AD414,[1]Indi!$B$9:$C$36,2,FALSE)</f>
        <v>#N/A</v>
      </c>
      <c r="G414" s="9" t="str">
        <f>+IFERROR(IF(D414="MISIONAL",VLOOKUP(#REF!,[1]Actividades!$B$12:$C$25,2,FALSE),IF(D414="TASAS",VLOOKUP(#REF!,[1]Actividades!$B$26:$C$34,2,FALSE),IF(D414="MIPG",VLOOKUP(#REF!,[1]Actividades!$B$35:$C$41,2,FALSE),IF(D414="INFRA",VLOOKUP(#REF!,[1]Actividades!$B$42:$C$44,2,FALSE),"")))),"")</f>
        <v/>
      </c>
      <c r="H414" s="3"/>
      <c r="I414" s="209" t="s">
        <v>882</v>
      </c>
      <c r="J414" s="10" t="s">
        <v>663</v>
      </c>
      <c r="K414" s="10" t="s">
        <v>178</v>
      </c>
      <c r="L414" s="7" t="s">
        <v>187</v>
      </c>
      <c r="M414" s="7" t="str">
        <f t="shared" si="25"/>
        <v>PNN GORGONA</v>
      </c>
      <c r="N414" s="7" t="s">
        <v>103</v>
      </c>
      <c r="O414" s="149" t="s">
        <v>466</v>
      </c>
      <c r="P414" s="183" t="s">
        <v>7</v>
      </c>
      <c r="Q414" s="8" t="s">
        <v>6</v>
      </c>
      <c r="R414" s="146">
        <v>58974346</v>
      </c>
      <c r="S414" s="35"/>
      <c r="T414" s="8"/>
      <c r="U414" s="8"/>
      <c r="V414" s="8"/>
      <c r="W414" s="35">
        <f t="shared" si="26"/>
        <v>58974346</v>
      </c>
      <c r="X414" s="35">
        <f t="shared" si="27"/>
        <v>58974346</v>
      </c>
      <c r="Y414" s="26" t="s">
        <v>465</v>
      </c>
      <c r="Z414" s="10" t="s">
        <v>19</v>
      </c>
      <c r="AA414" s="147">
        <v>202300000000060</v>
      </c>
      <c r="AB414" s="147" t="s">
        <v>36</v>
      </c>
      <c r="AC414" s="10" t="str">
        <f t="shared" si="24"/>
        <v>3202010</v>
      </c>
      <c r="AD414" s="10"/>
      <c r="AE414" s="10" t="s">
        <v>130</v>
      </c>
      <c r="AF414" s="3"/>
      <c r="AG414" s="3"/>
      <c r="AH414" s="3"/>
      <c r="AI414" s="3"/>
      <c r="AJ414" s="3"/>
      <c r="AK414" s="3"/>
      <c r="AL414" s="3"/>
      <c r="AM414" s="3"/>
      <c r="AN414" s="3"/>
      <c r="AO414" s="3"/>
      <c r="AP414" s="3"/>
      <c r="AQ414" s="3"/>
      <c r="AR414" s="3"/>
      <c r="AS414" s="3"/>
    </row>
    <row r="415" spans="1:45" ht="51" hidden="1" customHeight="1" x14ac:dyDescent="0.3">
      <c r="A415" s="9" t="s">
        <v>0</v>
      </c>
      <c r="B415" s="9" t="e">
        <f>VLOOKUP(#REF!,[1]Dpto!$G$2:$I$1125,2,FALSE)</f>
        <v>#REF!</v>
      </c>
      <c r="C415" s="9" t="str">
        <f>VLOOKUP(Y415,[1]Proyectos!$B$2:$D$3,3,FALSE)</f>
        <v>CONSER</v>
      </c>
      <c r="D415" s="9" t="e">
        <f>VLOOKUP(#REF!,[1]Proyectos!$D$6:$E$9,2,FALSE)</f>
        <v>#REF!</v>
      </c>
      <c r="E415" s="9" t="e">
        <f>VLOOKUP(#REF!,[1]Proyectos!$B$12:$C$22,2,FALSE)</f>
        <v>#REF!</v>
      </c>
      <c r="F415" s="9" t="e">
        <f>VLOOKUP(AD415,[1]Indi!$B$9:$C$36,2,FALSE)</f>
        <v>#N/A</v>
      </c>
      <c r="G415" s="9" t="str">
        <f>+IFERROR(IF(D415="MISIONAL",VLOOKUP(#REF!,[1]Actividades!$B$12:$C$25,2,FALSE),IF(D415="TASAS",VLOOKUP(#REF!,[1]Actividades!$B$26:$C$34,2,FALSE),IF(D415="MIPG",VLOOKUP(#REF!,[1]Actividades!$B$35:$C$41,2,FALSE),IF(D415="INFRA",VLOOKUP(#REF!,[1]Actividades!$B$42:$C$44,2,FALSE),"")))),"")</f>
        <v/>
      </c>
      <c r="H415" s="3"/>
      <c r="I415" s="209" t="s">
        <v>883</v>
      </c>
      <c r="J415" s="10" t="s">
        <v>663</v>
      </c>
      <c r="K415" s="10" t="s">
        <v>178</v>
      </c>
      <c r="L415" s="7" t="s">
        <v>187</v>
      </c>
      <c r="M415" s="7" t="str">
        <f t="shared" si="25"/>
        <v>PNN GORGONA</v>
      </c>
      <c r="N415" s="7" t="s">
        <v>13</v>
      </c>
      <c r="O415" s="149" t="s">
        <v>467</v>
      </c>
      <c r="P415" s="183" t="s">
        <v>7</v>
      </c>
      <c r="Q415" s="7" t="s">
        <v>6</v>
      </c>
      <c r="R415" s="146">
        <v>26000000</v>
      </c>
      <c r="S415" s="35"/>
      <c r="T415" s="8"/>
      <c r="U415" s="8"/>
      <c r="V415" s="8"/>
      <c r="W415" s="35">
        <f t="shared" si="26"/>
        <v>26000000</v>
      </c>
      <c r="X415" s="35">
        <f t="shared" si="27"/>
        <v>26000000</v>
      </c>
      <c r="Y415" s="26" t="s">
        <v>465</v>
      </c>
      <c r="Z415" s="10" t="s">
        <v>19</v>
      </c>
      <c r="AA415" s="147">
        <v>202300000000060</v>
      </c>
      <c r="AB415" s="147" t="s">
        <v>36</v>
      </c>
      <c r="AC415" s="10" t="str">
        <f t="shared" si="24"/>
        <v>3202010</v>
      </c>
      <c r="AD415" s="10"/>
      <c r="AE415" s="10" t="s">
        <v>130</v>
      </c>
      <c r="AF415" s="3"/>
      <c r="AG415" s="3"/>
      <c r="AH415" s="3"/>
      <c r="AI415" s="3"/>
      <c r="AJ415" s="3"/>
      <c r="AK415" s="3"/>
      <c r="AL415" s="3"/>
      <c r="AM415" s="3"/>
      <c r="AN415" s="3"/>
      <c r="AO415" s="3"/>
      <c r="AP415" s="3"/>
      <c r="AQ415" s="3"/>
      <c r="AR415" s="3"/>
      <c r="AS415" s="3"/>
    </row>
    <row r="416" spans="1:45" ht="51" hidden="1" customHeight="1" x14ac:dyDescent="0.3">
      <c r="A416" s="9" t="s">
        <v>0</v>
      </c>
      <c r="B416" s="9" t="e">
        <f>VLOOKUP(#REF!,[1]Dpto!$G$2:$I$1125,2,FALSE)</f>
        <v>#REF!</v>
      </c>
      <c r="C416" s="9" t="str">
        <f>VLOOKUP(Y416,[1]Proyectos!$B$2:$D$3,3,FALSE)</f>
        <v>CONSER</v>
      </c>
      <c r="D416" s="9" t="e">
        <f>VLOOKUP(#REF!,[1]Proyectos!$D$6:$E$9,2,FALSE)</f>
        <v>#REF!</v>
      </c>
      <c r="E416" s="9" t="e">
        <f>VLOOKUP(#REF!,[1]Proyectos!$B$12:$C$22,2,FALSE)</f>
        <v>#REF!</v>
      </c>
      <c r="F416" s="9" t="e">
        <f>VLOOKUP(AD416,[1]Indi!$B$9:$C$36,2,FALSE)</f>
        <v>#N/A</v>
      </c>
      <c r="G416" s="9" t="str">
        <f>+IFERROR(IF(D416="MISIONAL",VLOOKUP(#REF!,[1]Actividades!$B$12:$C$25,2,FALSE),IF(D416="TASAS",VLOOKUP(#REF!,[1]Actividades!$B$26:$C$34,2,FALSE),IF(D416="MIPG",VLOOKUP(#REF!,[1]Actividades!$B$35:$C$41,2,FALSE),IF(D416="INFRA",VLOOKUP(#REF!,[1]Actividades!$B$42:$C$44,2,FALSE),"")))),"")</f>
        <v/>
      </c>
      <c r="H416" s="3"/>
      <c r="I416" s="209" t="s">
        <v>884</v>
      </c>
      <c r="J416" s="10" t="s">
        <v>663</v>
      </c>
      <c r="K416" s="10" t="s">
        <v>178</v>
      </c>
      <c r="L416" s="7" t="s">
        <v>187</v>
      </c>
      <c r="M416" s="7" t="str">
        <f t="shared" si="25"/>
        <v>PNN GORGONA</v>
      </c>
      <c r="N416" s="7" t="s">
        <v>8</v>
      </c>
      <c r="O416" s="7" t="s">
        <v>467</v>
      </c>
      <c r="P416" s="183" t="s">
        <v>7</v>
      </c>
      <c r="Q416" s="7" t="s">
        <v>6</v>
      </c>
      <c r="R416" s="146">
        <v>71055046</v>
      </c>
      <c r="S416" s="35"/>
      <c r="T416" s="8"/>
      <c r="U416" s="8"/>
      <c r="V416" s="8"/>
      <c r="W416" s="35">
        <f t="shared" si="26"/>
        <v>71055046</v>
      </c>
      <c r="X416" s="35">
        <f t="shared" si="27"/>
        <v>71055046</v>
      </c>
      <c r="Y416" s="26" t="s">
        <v>465</v>
      </c>
      <c r="Z416" s="10" t="s">
        <v>19</v>
      </c>
      <c r="AA416" s="147">
        <v>202300000000060</v>
      </c>
      <c r="AB416" s="147" t="s">
        <v>36</v>
      </c>
      <c r="AC416" s="10" t="str">
        <f t="shared" si="24"/>
        <v>3202010</v>
      </c>
      <c r="AD416" s="10"/>
      <c r="AE416" s="10" t="s">
        <v>130</v>
      </c>
      <c r="AF416" s="3"/>
      <c r="AG416" s="3"/>
      <c r="AH416" s="3"/>
      <c r="AI416" s="3"/>
      <c r="AJ416" s="3"/>
      <c r="AK416" s="3"/>
      <c r="AL416" s="3"/>
      <c r="AM416" s="3"/>
      <c r="AN416" s="3"/>
      <c r="AO416" s="3"/>
      <c r="AP416" s="3"/>
      <c r="AQ416" s="3"/>
      <c r="AR416" s="3"/>
      <c r="AS416" s="3"/>
    </row>
    <row r="417" spans="1:45" ht="51" hidden="1" customHeight="1" x14ac:dyDescent="0.3">
      <c r="A417" s="9" t="s">
        <v>0</v>
      </c>
      <c r="B417" s="9" t="e">
        <f>VLOOKUP(#REF!,[1]Dpto!$G$2:$I$1125,2,FALSE)</f>
        <v>#REF!</v>
      </c>
      <c r="C417" s="9" t="str">
        <f>VLOOKUP(Y417,[1]Proyectos!$B$2:$D$3,3,FALSE)</f>
        <v>CONSER</v>
      </c>
      <c r="D417" s="9" t="e">
        <f>VLOOKUP(#REF!,[1]Proyectos!$D$6:$E$9,2,FALSE)</f>
        <v>#REF!</v>
      </c>
      <c r="E417" s="9" t="e">
        <f>VLOOKUP(#REF!,[1]Proyectos!$B$12:$C$22,2,FALSE)</f>
        <v>#REF!</v>
      </c>
      <c r="F417" s="9" t="e">
        <f>VLOOKUP(AD417,[1]Indi!$B$9:$C$36,2,FALSE)</f>
        <v>#N/A</v>
      </c>
      <c r="G417" s="9" t="str">
        <f>+IFERROR(IF(D417="MISIONAL",VLOOKUP(#REF!,[1]Actividades!$B$12:$C$25,2,FALSE),IF(D417="TASAS",VLOOKUP(#REF!,[1]Actividades!$B$26:$C$34,2,FALSE),IF(D417="MIPG",VLOOKUP(#REF!,[1]Actividades!$B$35:$C$41,2,FALSE),IF(D417="INFRA",VLOOKUP(#REF!,[1]Actividades!$B$42:$C$44,2,FALSE),"")))),"")</f>
        <v/>
      </c>
      <c r="H417" s="3"/>
      <c r="I417" s="209" t="s">
        <v>885</v>
      </c>
      <c r="J417" s="10" t="s">
        <v>663</v>
      </c>
      <c r="K417" s="10" t="s">
        <v>178</v>
      </c>
      <c r="L417" s="7" t="s">
        <v>187</v>
      </c>
      <c r="M417" s="7" t="str">
        <f t="shared" si="25"/>
        <v>PNN GORGONA</v>
      </c>
      <c r="N417" s="7" t="s">
        <v>103</v>
      </c>
      <c r="O417" s="145" t="s">
        <v>466</v>
      </c>
      <c r="P417" s="183" t="s">
        <v>7</v>
      </c>
      <c r="Q417" s="7" t="s">
        <v>6</v>
      </c>
      <c r="R417" s="146">
        <v>148643051</v>
      </c>
      <c r="S417" s="35"/>
      <c r="T417" s="8"/>
      <c r="U417" s="8"/>
      <c r="V417" s="8"/>
      <c r="W417" s="35">
        <f t="shared" si="26"/>
        <v>148643051</v>
      </c>
      <c r="X417" s="35">
        <f t="shared" si="27"/>
        <v>148643051</v>
      </c>
      <c r="Y417" s="26" t="s">
        <v>465</v>
      </c>
      <c r="Z417" s="10" t="s">
        <v>19</v>
      </c>
      <c r="AA417" s="147">
        <v>202300000000060</v>
      </c>
      <c r="AB417" s="147" t="s">
        <v>493</v>
      </c>
      <c r="AC417" s="10" t="str">
        <f t="shared" si="24"/>
        <v>3202032</v>
      </c>
      <c r="AD417" s="10"/>
      <c r="AE417" s="10" t="s">
        <v>128</v>
      </c>
      <c r="AF417" s="3"/>
      <c r="AG417" s="3"/>
      <c r="AH417" s="3"/>
      <c r="AI417" s="3"/>
      <c r="AJ417" s="3"/>
      <c r="AK417" s="3"/>
      <c r="AL417" s="3"/>
      <c r="AM417" s="3"/>
      <c r="AN417" s="3"/>
      <c r="AO417" s="3"/>
      <c r="AP417" s="3"/>
      <c r="AQ417" s="3"/>
      <c r="AR417" s="3"/>
      <c r="AS417" s="3"/>
    </row>
    <row r="418" spans="1:45" ht="51" hidden="1" customHeight="1" x14ac:dyDescent="0.3">
      <c r="A418" s="9" t="s">
        <v>0</v>
      </c>
      <c r="B418" s="9" t="e">
        <f>VLOOKUP(#REF!,[1]Dpto!$G$2:$I$1125,2,FALSE)</f>
        <v>#REF!</v>
      </c>
      <c r="C418" s="9" t="str">
        <f>VLOOKUP(Y418,[1]Proyectos!$B$2:$D$3,3,FALSE)</f>
        <v>CONSER</v>
      </c>
      <c r="D418" s="9" t="e">
        <f>VLOOKUP(#REF!,[1]Proyectos!$D$6:$E$9,2,FALSE)</f>
        <v>#REF!</v>
      </c>
      <c r="E418" s="9" t="e">
        <f>VLOOKUP(#REF!,[1]Proyectos!$B$12:$C$22,2,FALSE)</f>
        <v>#REF!</v>
      </c>
      <c r="F418" s="9" t="e">
        <f>VLOOKUP(AD418,[1]Indi!$B$9:$C$36,2,FALSE)</f>
        <v>#N/A</v>
      </c>
      <c r="G418" s="9" t="str">
        <f>+IFERROR(IF(D418="MISIONAL",VLOOKUP(#REF!,[1]Actividades!$B$12:$C$25,2,FALSE),IF(D418="TASAS",VLOOKUP(#REF!,[1]Actividades!$B$26:$C$34,2,FALSE),IF(D418="MIPG",VLOOKUP(#REF!,[1]Actividades!$B$35:$C$41,2,FALSE),IF(D418="INFRA",VLOOKUP(#REF!,[1]Actividades!$B$42:$C$44,2,FALSE),"")))),"")</f>
        <v/>
      </c>
      <c r="H418" s="3"/>
      <c r="I418" s="209" t="s">
        <v>886</v>
      </c>
      <c r="J418" s="10" t="s">
        <v>663</v>
      </c>
      <c r="K418" s="10" t="s">
        <v>178</v>
      </c>
      <c r="L418" s="7" t="s">
        <v>187</v>
      </c>
      <c r="M418" s="7" t="str">
        <f t="shared" si="25"/>
        <v>PNN GORGONA</v>
      </c>
      <c r="N418" s="7" t="s">
        <v>13</v>
      </c>
      <c r="O418" s="145" t="s">
        <v>467</v>
      </c>
      <c r="P418" s="183" t="s">
        <v>7</v>
      </c>
      <c r="Q418" s="7" t="s">
        <v>6</v>
      </c>
      <c r="R418" s="146">
        <v>180000000</v>
      </c>
      <c r="S418" s="35"/>
      <c r="T418" s="8"/>
      <c r="U418" s="8"/>
      <c r="V418" s="8"/>
      <c r="W418" s="35">
        <f t="shared" si="26"/>
        <v>180000000</v>
      </c>
      <c r="X418" s="35">
        <f t="shared" si="27"/>
        <v>180000000</v>
      </c>
      <c r="Y418" s="26" t="s">
        <v>465</v>
      </c>
      <c r="Z418" s="10" t="s">
        <v>19</v>
      </c>
      <c r="AA418" s="147">
        <v>202300000000060</v>
      </c>
      <c r="AB418" s="147" t="s">
        <v>493</v>
      </c>
      <c r="AC418" s="10" t="str">
        <f t="shared" si="24"/>
        <v>3202032</v>
      </c>
      <c r="AD418" s="10"/>
      <c r="AE418" s="10" t="s">
        <v>128</v>
      </c>
      <c r="AF418" s="3"/>
      <c r="AG418" s="3"/>
      <c r="AH418" s="3"/>
      <c r="AI418" s="3"/>
      <c r="AJ418" s="3"/>
      <c r="AK418" s="3"/>
      <c r="AL418" s="3"/>
      <c r="AM418" s="3"/>
      <c r="AN418" s="3"/>
      <c r="AO418" s="3"/>
      <c r="AP418" s="3"/>
      <c r="AQ418" s="3"/>
      <c r="AR418" s="3"/>
      <c r="AS418" s="3"/>
    </row>
    <row r="419" spans="1:45" ht="51" hidden="1" customHeight="1" x14ac:dyDescent="0.3">
      <c r="A419" s="9" t="s">
        <v>0</v>
      </c>
      <c r="B419" s="9" t="e">
        <f>VLOOKUP(#REF!,[1]Dpto!$G$2:$I$1125,2,FALSE)</f>
        <v>#REF!</v>
      </c>
      <c r="C419" s="9" t="str">
        <f>VLOOKUP(Y419,[1]Proyectos!$B$2:$D$3,3,FALSE)</f>
        <v>CONSER</v>
      </c>
      <c r="D419" s="9" t="e">
        <f>VLOOKUP(#REF!,[1]Proyectos!$D$6:$E$9,2,FALSE)</f>
        <v>#REF!</v>
      </c>
      <c r="E419" s="9" t="e">
        <f>VLOOKUP(#REF!,[1]Proyectos!$B$12:$C$22,2,FALSE)</f>
        <v>#REF!</v>
      </c>
      <c r="F419" s="9" t="e">
        <f>VLOOKUP(AD419,[1]Indi!$B$9:$C$36,2,FALSE)</f>
        <v>#N/A</v>
      </c>
      <c r="G419" s="9" t="str">
        <f>+IFERROR(IF(D419="MISIONAL",VLOOKUP(#REF!,[1]Actividades!$B$12:$C$25,2,FALSE),IF(D419="TASAS",VLOOKUP(#REF!,[1]Actividades!$B$26:$C$34,2,FALSE),IF(D419="MIPG",VLOOKUP(#REF!,[1]Actividades!$B$35:$C$41,2,FALSE),IF(D419="INFRA",VLOOKUP(#REF!,[1]Actividades!$B$42:$C$44,2,FALSE),"")))),"")</f>
        <v/>
      </c>
      <c r="H419" s="3"/>
      <c r="I419" s="209" t="s">
        <v>887</v>
      </c>
      <c r="J419" s="10" t="s">
        <v>663</v>
      </c>
      <c r="K419" s="10" t="s">
        <v>178</v>
      </c>
      <c r="L419" s="7" t="s">
        <v>187</v>
      </c>
      <c r="M419" s="7" t="str">
        <f t="shared" si="25"/>
        <v>PNN GORGONA</v>
      </c>
      <c r="N419" s="7" t="s">
        <v>8</v>
      </c>
      <c r="O419" s="145" t="s">
        <v>467</v>
      </c>
      <c r="P419" s="183" t="s">
        <v>7</v>
      </c>
      <c r="Q419" s="7" t="s">
        <v>6</v>
      </c>
      <c r="R419" s="146">
        <v>73318384</v>
      </c>
      <c r="S419" s="35"/>
      <c r="T419" s="8"/>
      <c r="U419" s="8"/>
      <c r="V419" s="8"/>
      <c r="W419" s="35">
        <f t="shared" si="26"/>
        <v>73318384</v>
      </c>
      <c r="X419" s="35">
        <f t="shared" si="27"/>
        <v>73318384</v>
      </c>
      <c r="Y419" s="26" t="s">
        <v>465</v>
      </c>
      <c r="Z419" s="10" t="s">
        <v>19</v>
      </c>
      <c r="AA419" s="147">
        <v>202300000000060</v>
      </c>
      <c r="AB419" s="147" t="s">
        <v>17</v>
      </c>
      <c r="AC419" s="10" t="str">
        <f t="shared" si="24"/>
        <v>3202052</v>
      </c>
      <c r="AD419" s="10"/>
      <c r="AE419" s="10" t="s">
        <v>495</v>
      </c>
      <c r="AF419" s="3"/>
      <c r="AG419" s="3"/>
      <c r="AH419" s="3"/>
      <c r="AI419" s="3"/>
      <c r="AJ419" s="3"/>
      <c r="AK419" s="3"/>
      <c r="AL419" s="3"/>
      <c r="AM419" s="3"/>
      <c r="AN419" s="3"/>
      <c r="AO419" s="3"/>
      <c r="AP419" s="3"/>
      <c r="AQ419" s="3"/>
      <c r="AR419" s="3"/>
      <c r="AS419" s="3"/>
    </row>
    <row r="420" spans="1:45" ht="51" hidden="1" customHeight="1" x14ac:dyDescent="0.3">
      <c r="A420" s="9" t="s">
        <v>0</v>
      </c>
      <c r="B420" s="9" t="e">
        <f>VLOOKUP(#REF!,[1]Dpto!$G$2:$I$1125,2,FALSE)</f>
        <v>#REF!</v>
      </c>
      <c r="C420" s="9" t="str">
        <f>VLOOKUP(Y420,[1]Proyectos!$B$2:$D$3,3,FALSE)</f>
        <v>CONSER</v>
      </c>
      <c r="D420" s="9" t="e">
        <f>VLOOKUP(#REF!,[1]Proyectos!$D$6:$E$9,2,FALSE)</f>
        <v>#REF!</v>
      </c>
      <c r="E420" s="9" t="e">
        <f>VLOOKUP(#REF!,[1]Proyectos!$B$12:$C$22,2,FALSE)</f>
        <v>#REF!</v>
      </c>
      <c r="F420" s="9" t="e">
        <f>VLOOKUP(AD420,[1]Indi!$B$9:$C$36,2,FALSE)</f>
        <v>#N/A</v>
      </c>
      <c r="G420" s="9" t="str">
        <f>+IFERROR(IF(D420="MISIONAL",VLOOKUP(#REF!,[1]Actividades!$B$12:$C$25,2,FALSE),IF(D420="TASAS",VLOOKUP(#REF!,[1]Actividades!$B$26:$C$34,2,FALSE),IF(D420="MIPG",VLOOKUP(#REF!,[1]Actividades!$B$35:$C$41,2,FALSE),IF(D420="INFRA",VLOOKUP(#REF!,[1]Actividades!$B$42:$C$44,2,FALSE),"")))),"")</f>
        <v/>
      </c>
      <c r="H420" s="3"/>
      <c r="I420" s="209" t="s">
        <v>888</v>
      </c>
      <c r="J420" s="10" t="s">
        <v>663</v>
      </c>
      <c r="K420" s="10" t="s">
        <v>178</v>
      </c>
      <c r="L420" s="7" t="s">
        <v>187</v>
      </c>
      <c r="M420" s="7" t="str">
        <f t="shared" si="25"/>
        <v>PNN GORGONA</v>
      </c>
      <c r="N420" s="7" t="s">
        <v>103</v>
      </c>
      <c r="O420" s="145" t="s">
        <v>466</v>
      </c>
      <c r="P420" s="183" t="s">
        <v>7</v>
      </c>
      <c r="Q420" s="7" t="s">
        <v>6</v>
      </c>
      <c r="R420" s="146">
        <v>42399138</v>
      </c>
      <c r="S420" s="35"/>
      <c r="T420" s="8"/>
      <c r="U420" s="8"/>
      <c r="V420" s="8"/>
      <c r="W420" s="35">
        <f t="shared" si="26"/>
        <v>42399138</v>
      </c>
      <c r="X420" s="35">
        <f t="shared" si="27"/>
        <v>42399138</v>
      </c>
      <c r="Y420" s="26" t="s">
        <v>465</v>
      </c>
      <c r="Z420" s="10" t="s">
        <v>19</v>
      </c>
      <c r="AA420" s="147">
        <v>202300000000060</v>
      </c>
      <c r="AB420" s="147" t="s">
        <v>496</v>
      </c>
      <c r="AC420" s="10" t="str">
        <f t="shared" si="24"/>
        <v>3202056</v>
      </c>
      <c r="AD420" s="10"/>
      <c r="AE420" s="10" t="s">
        <v>129</v>
      </c>
      <c r="AF420" s="3"/>
      <c r="AG420" s="3"/>
      <c r="AH420" s="3"/>
      <c r="AI420" s="3"/>
      <c r="AJ420" s="3"/>
      <c r="AK420" s="3"/>
      <c r="AL420" s="3"/>
      <c r="AM420" s="3"/>
      <c r="AN420" s="3"/>
      <c r="AO420" s="3"/>
      <c r="AP420" s="3"/>
      <c r="AQ420" s="3"/>
      <c r="AR420" s="3"/>
      <c r="AS420" s="3"/>
    </row>
    <row r="421" spans="1:45" ht="51" hidden="1" customHeight="1" x14ac:dyDescent="0.3">
      <c r="A421" s="9" t="s">
        <v>0</v>
      </c>
      <c r="B421" s="9" t="e">
        <f>VLOOKUP(#REF!,[1]Dpto!$G$2:$I$1125,2,FALSE)</f>
        <v>#REF!</v>
      </c>
      <c r="C421" s="9" t="str">
        <f>VLOOKUP(Y421,[1]Proyectos!$B$2:$D$3,3,FALSE)</f>
        <v>CONSER</v>
      </c>
      <c r="D421" s="9" t="e">
        <f>VLOOKUP(#REF!,[1]Proyectos!$D$6:$E$9,2,FALSE)</f>
        <v>#REF!</v>
      </c>
      <c r="E421" s="9" t="e">
        <f>VLOOKUP(#REF!,[1]Proyectos!$B$12:$C$22,2,FALSE)</f>
        <v>#REF!</v>
      </c>
      <c r="F421" s="9" t="e">
        <f>VLOOKUP(AD421,[1]Indi!$B$9:$C$36,2,FALSE)</f>
        <v>#N/A</v>
      </c>
      <c r="G421" s="9" t="str">
        <f>+IFERROR(IF(D421="MISIONAL",VLOOKUP(#REF!,[1]Actividades!$B$12:$C$25,2,FALSE),IF(D421="TASAS",VLOOKUP(#REF!,[1]Actividades!$B$26:$C$34,2,FALSE),IF(D421="MIPG",VLOOKUP(#REF!,[1]Actividades!$B$35:$C$41,2,FALSE),IF(D421="INFRA",VLOOKUP(#REF!,[1]Actividades!$B$42:$C$44,2,FALSE),"")))),"")</f>
        <v/>
      </c>
      <c r="H421" s="3"/>
      <c r="I421" s="209" t="s">
        <v>889</v>
      </c>
      <c r="J421" s="10" t="s">
        <v>663</v>
      </c>
      <c r="K421" s="10" t="s">
        <v>178</v>
      </c>
      <c r="L421" s="7" t="s">
        <v>187</v>
      </c>
      <c r="M421" s="7" t="str">
        <f t="shared" si="25"/>
        <v>PNN GORGONA</v>
      </c>
      <c r="N421" s="7" t="s">
        <v>13</v>
      </c>
      <c r="O421" s="145" t="s">
        <v>467</v>
      </c>
      <c r="P421" s="183" t="s">
        <v>7</v>
      </c>
      <c r="Q421" s="7" t="s">
        <v>6</v>
      </c>
      <c r="R421" s="146">
        <v>28000000</v>
      </c>
      <c r="S421" s="35"/>
      <c r="T421" s="8"/>
      <c r="U421" s="8"/>
      <c r="V421" s="8"/>
      <c r="W421" s="35">
        <f t="shared" si="26"/>
        <v>28000000</v>
      </c>
      <c r="X421" s="35">
        <f t="shared" si="27"/>
        <v>28000000</v>
      </c>
      <c r="Y421" s="26" t="s">
        <v>465</v>
      </c>
      <c r="Z421" s="10" t="s">
        <v>19</v>
      </c>
      <c r="AA421" s="147">
        <v>202300000000060</v>
      </c>
      <c r="AB421" s="147" t="s">
        <v>496</v>
      </c>
      <c r="AC421" s="10" t="str">
        <f t="shared" si="24"/>
        <v>3202056</v>
      </c>
      <c r="AD421" s="10"/>
      <c r="AE421" s="10" t="s">
        <v>129</v>
      </c>
      <c r="AF421" s="3"/>
      <c r="AG421" s="3"/>
      <c r="AH421" s="3"/>
      <c r="AI421" s="3"/>
      <c r="AJ421" s="3"/>
      <c r="AK421" s="3"/>
      <c r="AL421" s="3"/>
      <c r="AM421" s="3"/>
      <c r="AN421" s="3"/>
      <c r="AO421" s="3"/>
      <c r="AP421" s="3"/>
      <c r="AQ421" s="3"/>
      <c r="AR421" s="3"/>
      <c r="AS421" s="3"/>
    </row>
    <row r="422" spans="1:45" ht="51" hidden="1" customHeight="1" x14ac:dyDescent="0.3">
      <c r="A422" s="9"/>
      <c r="B422" s="9"/>
      <c r="C422" s="9"/>
      <c r="D422" s="9"/>
      <c r="E422" s="9"/>
      <c r="F422" s="9"/>
      <c r="G422" s="9"/>
      <c r="H422" s="3"/>
      <c r="I422" s="209" t="s">
        <v>890</v>
      </c>
      <c r="J422" s="10" t="s">
        <v>663</v>
      </c>
      <c r="K422" s="10" t="s">
        <v>178</v>
      </c>
      <c r="L422" s="7" t="s">
        <v>187</v>
      </c>
      <c r="M422" s="7" t="str">
        <f t="shared" si="25"/>
        <v>PNN GORGONA</v>
      </c>
      <c r="N422" s="7" t="s">
        <v>103</v>
      </c>
      <c r="O422" s="145" t="s">
        <v>466</v>
      </c>
      <c r="P422" s="183" t="s">
        <v>7</v>
      </c>
      <c r="Q422" s="7" t="s">
        <v>6</v>
      </c>
      <c r="R422" s="146">
        <v>58974346</v>
      </c>
      <c r="S422" s="35"/>
      <c r="T422" s="8"/>
      <c r="U422" s="8"/>
      <c r="V422" s="8"/>
      <c r="W422" s="35">
        <f t="shared" si="26"/>
        <v>58974346</v>
      </c>
      <c r="X422" s="35">
        <f t="shared" si="27"/>
        <v>58974346</v>
      </c>
      <c r="Y422" s="26" t="s">
        <v>465</v>
      </c>
      <c r="Z422" s="10" t="s">
        <v>19</v>
      </c>
      <c r="AA422" s="147">
        <v>202300000000060</v>
      </c>
      <c r="AB422" s="147" t="s">
        <v>24</v>
      </c>
      <c r="AC422" s="10" t="str">
        <f t="shared" si="24"/>
        <v>3202060</v>
      </c>
      <c r="AD422" s="10"/>
      <c r="AE422" s="10" t="s">
        <v>239</v>
      </c>
      <c r="AF422" s="3"/>
      <c r="AG422" s="3"/>
      <c r="AH422" s="3"/>
      <c r="AI422" s="3"/>
      <c r="AJ422" s="3"/>
      <c r="AK422" s="3"/>
      <c r="AL422" s="3"/>
      <c r="AM422" s="3"/>
      <c r="AN422" s="3"/>
      <c r="AO422" s="3"/>
      <c r="AP422" s="3"/>
      <c r="AQ422" s="3"/>
      <c r="AR422" s="3"/>
      <c r="AS422" s="3"/>
    </row>
    <row r="423" spans="1:45" ht="51" hidden="1" customHeight="1" x14ac:dyDescent="0.3">
      <c r="A423" s="9"/>
      <c r="B423" s="9"/>
      <c r="C423" s="9"/>
      <c r="D423" s="9"/>
      <c r="E423" s="9"/>
      <c r="F423" s="9"/>
      <c r="G423" s="9"/>
      <c r="H423" s="3"/>
      <c r="I423" s="209" t="s">
        <v>891</v>
      </c>
      <c r="J423" s="10" t="s">
        <v>663</v>
      </c>
      <c r="K423" s="10" t="s">
        <v>178</v>
      </c>
      <c r="L423" s="7" t="s">
        <v>187</v>
      </c>
      <c r="M423" s="7" t="str">
        <f t="shared" si="25"/>
        <v>PNN GORGONA</v>
      </c>
      <c r="N423" s="7" t="s">
        <v>13</v>
      </c>
      <c r="O423" s="145" t="s">
        <v>467</v>
      </c>
      <c r="P423" s="183" t="s">
        <v>7</v>
      </c>
      <c r="Q423" s="7" t="s">
        <v>6</v>
      </c>
      <c r="R423" s="146">
        <v>6080000</v>
      </c>
      <c r="S423" s="35"/>
      <c r="T423" s="8"/>
      <c r="U423" s="8"/>
      <c r="V423" s="8"/>
      <c r="W423" s="35">
        <f t="shared" si="26"/>
        <v>6080000</v>
      </c>
      <c r="X423" s="35">
        <f t="shared" si="27"/>
        <v>6080000</v>
      </c>
      <c r="Y423" s="26" t="s">
        <v>465</v>
      </c>
      <c r="Z423" s="10" t="s">
        <v>19</v>
      </c>
      <c r="AA423" s="147">
        <v>202300000000060</v>
      </c>
      <c r="AB423" s="147" t="s">
        <v>24</v>
      </c>
      <c r="AC423" s="10" t="str">
        <f t="shared" si="24"/>
        <v>3202060</v>
      </c>
      <c r="AD423" s="10"/>
      <c r="AE423" s="10" t="s">
        <v>239</v>
      </c>
      <c r="AF423" s="3"/>
      <c r="AG423" s="3"/>
      <c r="AH423" s="3"/>
      <c r="AI423" s="3"/>
      <c r="AJ423" s="3"/>
      <c r="AK423" s="3"/>
      <c r="AL423" s="3"/>
      <c r="AM423" s="3"/>
      <c r="AN423" s="3"/>
      <c r="AO423" s="3"/>
      <c r="AP423" s="3"/>
      <c r="AQ423" s="3"/>
      <c r="AR423" s="3"/>
      <c r="AS423" s="3"/>
    </row>
    <row r="424" spans="1:45" ht="51" hidden="1" customHeight="1" x14ac:dyDescent="0.3">
      <c r="A424" s="9" t="s">
        <v>0</v>
      </c>
      <c r="B424" s="9" t="e">
        <f>VLOOKUP(#REF!,[1]Dpto!$G$2:$I$1125,2,FALSE)</f>
        <v>#REF!</v>
      </c>
      <c r="C424" s="9" t="str">
        <f>VLOOKUP(Y424,[1]Proyectos!$B$2:$D$3,3,FALSE)</f>
        <v>CONSER</v>
      </c>
      <c r="D424" s="9" t="e">
        <f>VLOOKUP(#REF!,[1]Proyectos!$D$6:$E$9,2,FALSE)</f>
        <v>#REF!</v>
      </c>
      <c r="E424" s="9" t="e">
        <f>VLOOKUP(#REF!,[1]Proyectos!$B$12:$C$22,2,FALSE)</f>
        <v>#REF!</v>
      </c>
      <c r="F424" s="9" t="e">
        <f>VLOOKUP(AD424,[1]Indi!$B$9:$C$36,2,FALSE)</f>
        <v>#N/A</v>
      </c>
      <c r="G424" s="9" t="str">
        <f>+IFERROR(IF(D424="MISIONAL",VLOOKUP(#REF!,[1]Actividades!$B$12:$C$25,2,FALSE),IF(D424="TASAS",VLOOKUP(#REF!,[1]Actividades!$B$26:$C$34,2,FALSE),IF(D424="MIPG",VLOOKUP(#REF!,[1]Actividades!$B$35:$C$41,2,FALSE),IF(D424="INFRA",VLOOKUP(#REF!,[1]Actividades!$B$42:$C$44,2,FALSE),"")))),"")</f>
        <v/>
      </c>
      <c r="H424" s="3"/>
      <c r="I424" s="209" t="s">
        <v>892</v>
      </c>
      <c r="J424" s="10" t="s">
        <v>663</v>
      </c>
      <c r="K424" s="10" t="s">
        <v>178</v>
      </c>
      <c r="L424" s="7" t="s">
        <v>187</v>
      </c>
      <c r="M424" s="7" t="str">
        <f t="shared" si="25"/>
        <v>PNN GORGONA</v>
      </c>
      <c r="N424" s="7" t="s">
        <v>8</v>
      </c>
      <c r="O424" s="145" t="s">
        <v>467</v>
      </c>
      <c r="P424" s="183" t="s">
        <v>7</v>
      </c>
      <c r="Q424" s="7" t="s">
        <v>6</v>
      </c>
      <c r="R424" s="146">
        <v>24071690</v>
      </c>
      <c r="S424" s="35"/>
      <c r="T424" s="8"/>
      <c r="U424" s="8"/>
      <c r="V424" s="8"/>
      <c r="W424" s="35">
        <f t="shared" si="26"/>
        <v>24071690</v>
      </c>
      <c r="X424" s="35">
        <f t="shared" si="27"/>
        <v>24071690</v>
      </c>
      <c r="Y424" s="26" t="s">
        <v>465</v>
      </c>
      <c r="Z424" s="10" t="s">
        <v>19</v>
      </c>
      <c r="AA424" s="147">
        <v>202300000000060</v>
      </c>
      <c r="AB424" s="147" t="s">
        <v>24</v>
      </c>
      <c r="AC424" s="10" t="str">
        <f t="shared" si="24"/>
        <v>3202060</v>
      </c>
      <c r="AD424" s="10"/>
      <c r="AE424" s="10" t="s">
        <v>239</v>
      </c>
      <c r="AF424" s="3"/>
      <c r="AG424" s="3"/>
      <c r="AH424" s="3"/>
      <c r="AI424" s="3"/>
      <c r="AJ424" s="3"/>
      <c r="AK424" s="3"/>
      <c r="AL424" s="3"/>
      <c r="AM424" s="3"/>
      <c r="AN424" s="3"/>
      <c r="AO424" s="3"/>
      <c r="AP424" s="3"/>
      <c r="AQ424" s="3"/>
      <c r="AR424" s="3"/>
      <c r="AS424" s="3"/>
    </row>
    <row r="425" spans="1:45" ht="51" hidden="1" customHeight="1" x14ac:dyDescent="0.3">
      <c r="A425" s="9" t="s">
        <v>0</v>
      </c>
      <c r="B425" s="9" t="e">
        <f>VLOOKUP(#REF!,[1]Dpto!$G$2:$I$1125,2,FALSE)</f>
        <v>#REF!</v>
      </c>
      <c r="C425" s="9" t="str">
        <f>VLOOKUP(Y425,[1]Proyectos!$B$2:$D$3,3,FALSE)</f>
        <v>CONSER</v>
      </c>
      <c r="D425" s="9" t="e">
        <f>VLOOKUP(#REF!,[1]Proyectos!$D$6:$E$9,2,FALSE)</f>
        <v>#REF!</v>
      </c>
      <c r="E425" s="9" t="e">
        <f>VLOOKUP(#REF!,[1]Proyectos!$B$12:$C$22,2,FALSE)</f>
        <v>#REF!</v>
      </c>
      <c r="F425" s="9" t="e">
        <f>VLOOKUP(AD425,[1]Indi!$B$9:$C$36,2,FALSE)</f>
        <v>#N/A</v>
      </c>
      <c r="G425" s="9" t="str">
        <f>+IFERROR(IF(D425="MISIONAL",VLOOKUP(#REF!,[1]Actividades!$B$12:$C$25,2,FALSE),IF(D425="TASAS",VLOOKUP(#REF!,[1]Actividades!$B$26:$C$34,2,FALSE),IF(D425="MIPG",VLOOKUP(#REF!,[1]Actividades!$B$35:$C$41,2,FALSE),IF(D425="INFRA",VLOOKUP(#REF!,[1]Actividades!$B$42:$C$44,2,FALSE),"")))),"")</f>
        <v/>
      </c>
      <c r="H425" s="3"/>
      <c r="I425" s="209" t="s">
        <v>893</v>
      </c>
      <c r="J425" s="10" t="s">
        <v>663</v>
      </c>
      <c r="K425" s="10" t="s">
        <v>178</v>
      </c>
      <c r="L425" s="7" t="s">
        <v>186</v>
      </c>
      <c r="M425" s="7" t="str">
        <f t="shared" si="25"/>
        <v>PNN LOS KATÍOS</v>
      </c>
      <c r="N425" s="7" t="s">
        <v>103</v>
      </c>
      <c r="O425" s="145" t="s">
        <v>466</v>
      </c>
      <c r="P425" s="183" t="s">
        <v>7</v>
      </c>
      <c r="Q425" s="7" t="s">
        <v>6</v>
      </c>
      <c r="R425" s="146">
        <v>95656374</v>
      </c>
      <c r="S425" s="35"/>
      <c r="T425" s="8"/>
      <c r="U425" s="8"/>
      <c r="V425" s="8"/>
      <c r="W425" s="35">
        <f t="shared" si="26"/>
        <v>95656374</v>
      </c>
      <c r="X425" s="35">
        <f t="shared" si="27"/>
        <v>95656374</v>
      </c>
      <c r="Y425" s="26" t="s">
        <v>465</v>
      </c>
      <c r="Z425" s="10" t="s">
        <v>19</v>
      </c>
      <c r="AA425" s="147">
        <v>202300000000060</v>
      </c>
      <c r="AB425" s="147" t="s">
        <v>30</v>
      </c>
      <c r="AC425" s="10" t="str">
        <f t="shared" si="24"/>
        <v>3202008</v>
      </c>
      <c r="AD425" s="10"/>
      <c r="AE425" s="10" t="s">
        <v>123</v>
      </c>
      <c r="AF425" s="3"/>
      <c r="AG425" s="3"/>
      <c r="AH425" s="3"/>
      <c r="AI425" s="3"/>
      <c r="AJ425" s="3"/>
      <c r="AK425" s="3"/>
      <c r="AL425" s="3"/>
      <c r="AM425" s="3"/>
      <c r="AN425" s="3"/>
      <c r="AO425" s="3"/>
      <c r="AP425" s="3"/>
      <c r="AQ425" s="3"/>
      <c r="AR425" s="3"/>
      <c r="AS425" s="3"/>
    </row>
    <row r="426" spans="1:45" ht="51" hidden="1" customHeight="1" x14ac:dyDescent="0.3">
      <c r="A426" s="9" t="s">
        <v>0</v>
      </c>
      <c r="B426" s="9" t="e">
        <f>VLOOKUP(#REF!,[1]Dpto!$G$2:$I$1125,2,FALSE)</f>
        <v>#REF!</v>
      </c>
      <c r="C426" s="9" t="str">
        <f>VLOOKUP(Y426,[1]Proyectos!$B$2:$D$3,3,FALSE)</f>
        <v>CONSER</v>
      </c>
      <c r="D426" s="9" t="e">
        <f>VLOOKUP(#REF!,[1]Proyectos!$D$6:$E$9,2,FALSE)</f>
        <v>#REF!</v>
      </c>
      <c r="E426" s="9" t="e">
        <f>VLOOKUP(#REF!,[1]Proyectos!$B$12:$C$22,2,FALSE)</f>
        <v>#REF!</v>
      </c>
      <c r="F426" s="9" t="e">
        <f>VLOOKUP(AD426,[1]Indi!$B$9:$C$36,2,FALSE)</f>
        <v>#N/A</v>
      </c>
      <c r="G426" s="9" t="str">
        <f>+IFERROR(IF(D426="MISIONAL",VLOOKUP(#REF!,[1]Actividades!$B$12:$C$25,2,FALSE),IF(D426="TASAS",VLOOKUP(#REF!,[1]Actividades!$B$26:$C$34,2,FALSE),IF(D426="MIPG",VLOOKUP(#REF!,[1]Actividades!$B$35:$C$41,2,FALSE),IF(D426="INFRA",VLOOKUP(#REF!,[1]Actividades!$B$42:$C$44,2,FALSE),"")))),"")</f>
        <v/>
      </c>
      <c r="H426" s="3"/>
      <c r="I426" s="209" t="s">
        <v>894</v>
      </c>
      <c r="J426" s="10" t="s">
        <v>663</v>
      </c>
      <c r="K426" s="10" t="s">
        <v>178</v>
      </c>
      <c r="L426" s="7" t="s">
        <v>186</v>
      </c>
      <c r="M426" s="7" t="str">
        <f t="shared" si="25"/>
        <v>PNN LOS KATÍOS</v>
      </c>
      <c r="N426" s="7" t="s">
        <v>13</v>
      </c>
      <c r="O426" s="149" t="s">
        <v>467</v>
      </c>
      <c r="P426" s="183" t="s">
        <v>7</v>
      </c>
      <c r="Q426" s="7" t="s">
        <v>6</v>
      </c>
      <c r="R426" s="146">
        <v>97579597</v>
      </c>
      <c r="S426" s="35"/>
      <c r="T426" s="8"/>
      <c r="U426" s="8"/>
      <c r="V426" s="8"/>
      <c r="W426" s="35">
        <f t="shared" si="26"/>
        <v>97579597</v>
      </c>
      <c r="X426" s="35">
        <f t="shared" si="27"/>
        <v>97579597</v>
      </c>
      <c r="Y426" s="26" t="s">
        <v>465</v>
      </c>
      <c r="Z426" s="10" t="s">
        <v>19</v>
      </c>
      <c r="AA426" s="147">
        <v>202300000000060</v>
      </c>
      <c r="AB426" s="147" t="s">
        <v>30</v>
      </c>
      <c r="AC426" s="10" t="str">
        <f t="shared" si="24"/>
        <v>3202008</v>
      </c>
      <c r="AD426" s="10"/>
      <c r="AE426" s="10" t="s">
        <v>123</v>
      </c>
      <c r="AF426" s="3"/>
      <c r="AG426" s="3"/>
      <c r="AH426" s="3"/>
      <c r="AI426" s="3"/>
      <c r="AJ426" s="3"/>
      <c r="AK426" s="3"/>
      <c r="AL426" s="3"/>
      <c r="AM426" s="3"/>
      <c r="AN426" s="3"/>
      <c r="AO426" s="3"/>
      <c r="AP426" s="3"/>
      <c r="AQ426" s="3"/>
      <c r="AR426" s="3"/>
      <c r="AS426" s="3"/>
    </row>
    <row r="427" spans="1:45" ht="51" hidden="1" customHeight="1" x14ac:dyDescent="0.3">
      <c r="A427" s="9" t="s">
        <v>0</v>
      </c>
      <c r="B427" s="9" t="e">
        <f>VLOOKUP(#REF!,[1]Dpto!$G$2:$I$1125,2,FALSE)</f>
        <v>#REF!</v>
      </c>
      <c r="C427" s="9" t="str">
        <f>VLOOKUP(Y427,[1]Proyectos!$B$2:$D$3,3,FALSE)</f>
        <v>CONSER</v>
      </c>
      <c r="D427" s="9" t="e">
        <f>VLOOKUP(#REF!,[1]Proyectos!$D$6:$E$9,2,FALSE)</f>
        <v>#REF!</v>
      </c>
      <c r="E427" s="9" t="e">
        <f>VLOOKUP(#REF!,[1]Proyectos!$B$12:$C$22,2,FALSE)</f>
        <v>#REF!</v>
      </c>
      <c r="F427" s="9" t="e">
        <f>VLOOKUP(AD427,[1]Indi!$B$9:$C$36,2,FALSE)</f>
        <v>#N/A</v>
      </c>
      <c r="G427" s="9" t="str">
        <f>+IFERROR(IF(D427="MISIONAL",VLOOKUP(#REF!,[1]Actividades!$B$12:$C$25,2,FALSE),IF(D427="TASAS",VLOOKUP(#REF!,[1]Actividades!$B$26:$C$34,2,FALSE),IF(D427="MIPG",VLOOKUP(#REF!,[1]Actividades!$B$35:$C$41,2,FALSE),IF(D427="INFRA",VLOOKUP(#REF!,[1]Actividades!$B$42:$C$44,2,FALSE),"")))),"")</f>
        <v/>
      </c>
      <c r="H427" s="3"/>
      <c r="I427" s="209" t="s">
        <v>895</v>
      </c>
      <c r="J427" s="10" t="s">
        <v>663</v>
      </c>
      <c r="K427" s="10" t="s">
        <v>178</v>
      </c>
      <c r="L427" s="7" t="s">
        <v>186</v>
      </c>
      <c r="M427" s="7" t="str">
        <f t="shared" si="25"/>
        <v>PNN LOS KATÍOS</v>
      </c>
      <c r="N427" s="7" t="s">
        <v>13</v>
      </c>
      <c r="O427" s="7" t="s">
        <v>467</v>
      </c>
      <c r="P427" s="183" t="s">
        <v>7</v>
      </c>
      <c r="Q427" s="7" t="s">
        <v>6</v>
      </c>
      <c r="R427" s="146">
        <v>12000000</v>
      </c>
      <c r="S427" s="35"/>
      <c r="T427" s="8"/>
      <c r="U427" s="8"/>
      <c r="V427" s="8"/>
      <c r="W427" s="35">
        <f t="shared" si="26"/>
        <v>12000000</v>
      </c>
      <c r="X427" s="35">
        <f t="shared" si="27"/>
        <v>12000000</v>
      </c>
      <c r="Y427" s="26" t="s">
        <v>465</v>
      </c>
      <c r="Z427" s="10" t="s">
        <v>19</v>
      </c>
      <c r="AA427" s="147">
        <v>202300000000060</v>
      </c>
      <c r="AB427" s="147" t="s">
        <v>30</v>
      </c>
      <c r="AC427" s="10" t="str">
        <f t="shared" si="24"/>
        <v>3202008</v>
      </c>
      <c r="AD427" s="10"/>
      <c r="AE427" s="10" t="s">
        <v>143</v>
      </c>
      <c r="AF427" s="3"/>
      <c r="AG427" s="3"/>
      <c r="AH427" s="3"/>
      <c r="AI427" s="3"/>
      <c r="AJ427" s="3"/>
      <c r="AK427" s="3"/>
      <c r="AL427" s="3"/>
      <c r="AM427" s="3"/>
      <c r="AN427" s="3"/>
      <c r="AO427" s="3"/>
      <c r="AP427" s="3"/>
      <c r="AQ427" s="3"/>
      <c r="AR427" s="3"/>
      <c r="AS427" s="3"/>
    </row>
    <row r="428" spans="1:45" ht="51" hidden="1" customHeight="1" x14ac:dyDescent="0.3">
      <c r="A428" s="9" t="s">
        <v>0</v>
      </c>
      <c r="B428" s="9" t="e">
        <f>VLOOKUP(#REF!,[1]Dpto!$G$2:$I$1125,2,FALSE)</f>
        <v>#REF!</v>
      </c>
      <c r="C428" s="9" t="str">
        <f>VLOOKUP(Y428,[1]Proyectos!$B$2:$D$3,3,FALSE)</f>
        <v>CONSER</v>
      </c>
      <c r="D428" s="9" t="e">
        <f>VLOOKUP(#REF!,[1]Proyectos!$D$6:$E$9,2,FALSE)</f>
        <v>#REF!</v>
      </c>
      <c r="E428" s="9" t="e">
        <f>VLOOKUP(#REF!,[1]Proyectos!$B$12:$C$22,2,FALSE)</f>
        <v>#REF!</v>
      </c>
      <c r="F428" s="9" t="e">
        <f>VLOOKUP(AD428,[1]Indi!$B$9:$C$36,2,FALSE)</f>
        <v>#N/A</v>
      </c>
      <c r="G428" s="9" t="str">
        <f>+IFERROR(IF(D428="MISIONAL",VLOOKUP(#REF!,[1]Actividades!$B$12:$C$25,2,FALSE),IF(D428="TASAS",VLOOKUP(#REF!,[1]Actividades!$B$26:$C$34,2,FALSE),IF(D428="MIPG",VLOOKUP(#REF!,[1]Actividades!$B$35:$C$41,2,FALSE),IF(D428="INFRA",VLOOKUP(#REF!,[1]Actividades!$B$42:$C$44,2,FALSE),"")))),"")</f>
        <v/>
      </c>
      <c r="H428" s="3"/>
      <c r="I428" s="209" t="s">
        <v>896</v>
      </c>
      <c r="J428" s="10" t="s">
        <v>663</v>
      </c>
      <c r="K428" s="10" t="s">
        <v>178</v>
      </c>
      <c r="L428" s="7" t="s">
        <v>186</v>
      </c>
      <c r="M428" s="7" t="str">
        <f t="shared" si="25"/>
        <v>PNN LOS KATÍOS</v>
      </c>
      <c r="N428" s="7" t="s">
        <v>103</v>
      </c>
      <c r="O428" s="149" t="s">
        <v>466</v>
      </c>
      <c r="P428" s="183" t="s">
        <v>7</v>
      </c>
      <c r="Q428" s="7" t="s">
        <v>6</v>
      </c>
      <c r="R428" s="146">
        <v>59303897</v>
      </c>
      <c r="S428" s="35"/>
      <c r="T428" s="8"/>
      <c r="U428" s="8"/>
      <c r="V428" s="8"/>
      <c r="W428" s="35">
        <f t="shared" si="26"/>
        <v>59303897</v>
      </c>
      <c r="X428" s="35">
        <f t="shared" si="27"/>
        <v>59303897</v>
      </c>
      <c r="Y428" s="26" t="s">
        <v>465</v>
      </c>
      <c r="Z428" s="10" t="s">
        <v>19</v>
      </c>
      <c r="AA428" s="147">
        <v>202300000000060</v>
      </c>
      <c r="AB428" s="147" t="s">
        <v>30</v>
      </c>
      <c r="AC428" s="10" t="str">
        <f t="shared" si="24"/>
        <v>3202008</v>
      </c>
      <c r="AD428" s="10"/>
      <c r="AE428" s="10" t="s">
        <v>135</v>
      </c>
      <c r="AF428" s="3"/>
      <c r="AG428" s="3"/>
      <c r="AH428" s="3"/>
      <c r="AI428" s="3"/>
      <c r="AJ428" s="3"/>
      <c r="AK428" s="3"/>
      <c r="AL428" s="3"/>
      <c r="AM428" s="3"/>
      <c r="AN428" s="3"/>
      <c r="AO428" s="3"/>
      <c r="AP428" s="3"/>
      <c r="AQ428" s="3"/>
      <c r="AR428" s="3"/>
      <c r="AS428" s="3"/>
    </row>
    <row r="429" spans="1:45" ht="51" hidden="1" customHeight="1" x14ac:dyDescent="0.3">
      <c r="A429" s="9" t="s">
        <v>0</v>
      </c>
      <c r="B429" s="9" t="e">
        <f>VLOOKUP(#REF!,[1]Dpto!$G$2:$I$1125,2,FALSE)</f>
        <v>#REF!</v>
      </c>
      <c r="C429" s="9" t="str">
        <f>VLOOKUP(Y429,[1]Proyectos!$B$2:$D$3,3,FALSE)</f>
        <v>CONSER</v>
      </c>
      <c r="D429" s="9" t="e">
        <f>VLOOKUP(#REF!,[1]Proyectos!$D$6:$E$9,2,FALSE)</f>
        <v>#REF!</v>
      </c>
      <c r="E429" s="9" t="e">
        <f>VLOOKUP(#REF!,[1]Proyectos!$B$12:$C$22,2,FALSE)</f>
        <v>#REF!</v>
      </c>
      <c r="F429" s="9" t="e">
        <f>VLOOKUP(AD429,[1]Indi!$B$9:$C$36,2,FALSE)</f>
        <v>#N/A</v>
      </c>
      <c r="G429" s="9" t="str">
        <f>+IFERROR(IF(D429="MISIONAL",VLOOKUP(#REF!,[1]Actividades!$B$12:$C$25,2,FALSE),IF(D429="TASAS",VLOOKUP(#REF!,[1]Actividades!$B$26:$C$34,2,FALSE),IF(D429="MIPG",VLOOKUP(#REF!,[1]Actividades!$B$35:$C$41,2,FALSE),IF(D429="INFRA",VLOOKUP(#REF!,[1]Actividades!$B$42:$C$44,2,FALSE),"")))),"")</f>
        <v/>
      </c>
      <c r="H429" s="3"/>
      <c r="I429" s="209" t="s">
        <v>897</v>
      </c>
      <c r="J429" s="10" t="s">
        <v>663</v>
      </c>
      <c r="K429" s="10" t="s">
        <v>178</v>
      </c>
      <c r="L429" s="7" t="s">
        <v>186</v>
      </c>
      <c r="M429" s="7" t="str">
        <f t="shared" si="25"/>
        <v>PNN LOS KATÍOS</v>
      </c>
      <c r="N429" s="7" t="s">
        <v>13</v>
      </c>
      <c r="O429" s="7" t="s">
        <v>467</v>
      </c>
      <c r="P429" s="183" t="s">
        <v>7</v>
      </c>
      <c r="Q429" s="7" t="s">
        <v>6</v>
      </c>
      <c r="R429" s="146">
        <v>57784897</v>
      </c>
      <c r="S429" s="35"/>
      <c r="T429" s="8"/>
      <c r="U429" s="8"/>
      <c r="V429" s="8"/>
      <c r="W429" s="35">
        <f t="shared" si="26"/>
        <v>57784897</v>
      </c>
      <c r="X429" s="35">
        <f t="shared" si="27"/>
        <v>57784897</v>
      </c>
      <c r="Y429" s="26" t="s">
        <v>465</v>
      </c>
      <c r="Z429" s="10" t="s">
        <v>19</v>
      </c>
      <c r="AA429" s="147">
        <v>202300000000060</v>
      </c>
      <c r="AB429" s="147" t="s">
        <v>30</v>
      </c>
      <c r="AC429" s="10" t="str">
        <f t="shared" si="24"/>
        <v>3202008</v>
      </c>
      <c r="AD429" s="10"/>
      <c r="AE429" s="10" t="s">
        <v>135</v>
      </c>
      <c r="AF429" s="3"/>
      <c r="AG429" s="3"/>
      <c r="AH429" s="3"/>
      <c r="AI429" s="3"/>
      <c r="AJ429" s="3"/>
      <c r="AK429" s="3"/>
      <c r="AL429" s="3"/>
      <c r="AM429" s="3"/>
      <c r="AN429" s="3"/>
      <c r="AO429" s="3"/>
      <c r="AP429" s="3"/>
      <c r="AQ429" s="3"/>
      <c r="AR429" s="3"/>
      <c r="AS429" s="3"/>
    </row>
    <row r="430" spans="1:45" ht="51" hidden="1" customHeight="1" x14ac:dyDescent="0.3">
      <c r="A430" s="9" t="s">
        <v>0</v>
      </c>
      <c r="B430" s="9" t="e">
        <f>VLOOKUP(#REF!,[1]Dpto!$G$2:$I$1125,2,FALSE)</f>
        <v>#REF!</v>
      </c>
      <c r="C430" s="9" t="str">
        <f>VLOOKUP(Y430,[1]Proyectos!$B$2:$D$3,3,FALSE)</f>
        <v>CONSER</v>
      </c>
      <c r="D430" s="9" t="e">
        <f>VLOOKUP(#REF!,[1]Proyectos!$D$6:$E$9,2,FALSE)</f>
        <v>#REF!</v>
      </c>
      <c r="E430" s="9" t="e">
        <f>VLOOKUP(#REF!,[1]Proyectos!$B$12:$C$22,2,FALSE)</f>
        <v>#REF!</v>
      </c>
      <c r="F430" s="9" t="e">
        <f>VLOOKUP(AD430,[1]Indi!$B$9:$C$36,2,FALSE)</f>
        <v>#N/A</v>
      </c>
      <c r="G430" s="9" t="str">
        <f>+IFERROR(IF(D430="MISIONAL",VLOOKUP(#REF!,[1]Actividades!$B$12:$C$25,2,FALSE),IF(D430="TASAS",VLOOKUP(#REF!,[1]Actividades!$B$26:$C$34,2,FALSE),IF(D430="MIPG",VLOOKUP(#REF!,[1]Actividades!$B$35:$C$41,2,FALSE),IF(D430="INFRA",VLOOKUP(#REF!,[1]Actividades!$B$42:$C$44,2,FALSE),"")))),"")</f>
        <v/>
      </c>
      <c r="H430" s="3"/>
      <c r="I430" s="209" t="s">
        <v>898</v>
      </c>
      <c r="J430" s="10" t="s">
        <v>663</v>
      </c>
      <c r="K430" s="10" t="s">
        <v>178</v>
      </c>
      <c r="L430" s="7" t="s">
        <v>186</v>
      </c>
      <c r="M430" s="7" t="str">
        <f t="shared" si="25"/>
        <v>PNN LOS KATÍOS</v>
      </c>
      <c r="N430" s="7" t="s">
        <v>8</v>
      </c>
      <c r="O430" s="149" t="s">
        <v>467</v>
      </c>
      <c r="P430" s="183" t="s">
        <v>7</v>
      </c>
      <c r="Q430" s="7" t="s">
        <v>6</v>
      </c>
      <c r="R430" s="146">
        <v>11710861</v>
      </c>
      <c r="S430" s="35"/>
      <c r="T430" s="8"/>
      <c r="U430" s="8"/>
      <c r="V430" s="8"/>
      <c r="W430" s="35">
        <f t="shared" si="26"/>
        <v>11710861</v>
      </c>
      <c r="X430" s="35">
        <f t="shared" si="27"/>
        <v>11710861</v>
      </c>
      <c r="Y430" s="26" t="s">
        <v>465</v>
      </c>
      <c r="Z430" s="10" t="s">
        <v>19</v>
      </c>
      <c r="AA430" s="147">
        <v>202300000000060</v>
      </c>
      <c r="AB430" s="147" t="s">
        <v>30</v>
      </c>
      <c r="AC430" s="10" t="str">
        <f t="shared" si="24"/>
        <v>3202008</v>
      </c>
      <c r="AD430" s="10"/>
      <c r="AE430" s="10" t="s">
        <v>135</v>
      </c>
      <c r="AF430" s="3"/>
      <c r="AG430" s="3"/>
      <c r="AH430" s="3"/>
      <c r="AI430" s="3"/>
      <c r="AJ430" s="3"/>
      <c r="AK430" s="3"/>
      <c r="AL430" s="3"/>
      <c r="AM430" s="3"/>
      <c r="AN430" s="3"/>
      <c r="AO430" s="3"/>
      <c r="AP430" s="3"/>
      <c r="AQ430" s="3"/>
      <c r="AR430" s="3"/>
      <c r="AS430" s="3"/>
    </row>
    <row r="431" spans="1:45" ht="51" hidden="1" customHeight="1" x14ac:dyDescent="0.3">
      <c r="A431" s="9" t="s">
        <v>0</v>
      </c>
      <c r="B431" s="9" t="e">
        <f>VLOOKUP(#REF!,[1]Dpto!$G$2:$I$1125,2,FALSE)</f>
        <v>#REF!</v>
      </c>
      <c r="C431" s="9" t="str">
        <f>VLOOKUP(Y431,[1]Proyectos!$B$2:$D$3,3,FALSE)</f>
        <v>CONSER</v>
      </c>
      <c r="D431" s="9" t="e">
        <f>VLOOKUP(#REF!,[1]Proyectos!$D$6:$E$9,2,FALSE)</f>
        <v>#REF!</v>
      </c>
      <c r="E431" s="9" t="e">
        <f>VLOOKUP(#REF!,[1]Proyectos!$B$12:$C$22,2,FALSE)</f>
        <v>#REF!</v>
      </c>
      <c r="F431" s="9" t="e">
        <f>VLOOKUP(AD431,[1]Indi!$B$9:$C$36,2,FALSE)</f>
        <v>#N/A</v>
      </c>
      <c r="G431" s="9" t="str">
        <f>+IFERROR(IF(D431="MISIONAL",VLOOKUP(#REF!,[1]Actividades!$B$12:$C$25,2,FALSE),IF(D431="TASAS",VLOOKUP(#REF!,[1]Actividades!$B$26:$C$34,2,FALSE),IF(D431="MIPG",VLOOKUP(#REF!,[1]Actividades!$B$35:$C$41,2,FALSE),IF(D431="INFRA",VLOOKUP(#REF!,[1]Actividades!$B$42:$C$44,2,FALSE),"")))),"")</f>
        <v/>
      </c>
      <c r="H431" s="3"/>
      <c r="I431" s="209" t="s">
        <v>899</v>
      </c>
      <c r="J431" s="10" t="s">
        <v>663</v>
      </c>
      <c r="K431" s="10" t="s">
        <v>178</v>
      </c>
      <c r="L431" s="7" t="s">
        <v>186</v>
      </c>
      <c r="M431" s="7" t="str">
        <f t="shared" si="25"/>
        <v>PNN LOS KATÍOS</v>
      </c>
      <c r="N431" s="7" t="s">
        <v>103</v>
      </c>
      <c r="O431" s="7" t="s">
        <v>466</v>
      </c>
      <c r="P431" s="183" t="s">
        <v>7</v>
      </c>
      <c r="Q431" s="7" t="s">
        <v>6</v>
      </c>
      <c r="R431" s="146">
        <v>94777592</v>
      </c>
      <c r="S431" s="35"/>
      <c r="T431" s="8"/>
      <c r="U431" s="8"/>
      <c r="V431" s="8"/>
      <c r="W431" s="35">
        <f t="shared" si="26"/>
        <v>94777592</v>
      </c>
      <c r="X431" s="35">
        <f t="shared" si="27"/>
        <v>94777592</v>
      </c>
      <c r="Y431" s="26" t="s">
        <v>465</v>
      </c>
      <c r="Z431" s="10" t="s">
        <v>19</v>
      </c>
      <c r="AA431" s="147">
        <v>202300000000060</v>
      </c>
      <c r="AB431" s="147" t="s">
        <v>30</v>
      </c>
      <c r="AC431" s="10" t="str">
        <f t="shared" si="24"/>
        <v>3202008</v>
      </c>
      <c r="AD431" s="10"/>
      <c r="AE431" s="10" t="s">
        <v>492</v>
      </c>
      <c r="AF431" s="3"/>
      <c r="AG431" s="3"/>
      <c r="AH431" s="3"/>
      <c r="AI431" s="3"/>
      <c r="AJ431" s="3"/>
      <c r="AK431" s="3"/>
      <c r="AL431" s="3"/>
      <c r="AM431" s="3"/>
      <c r="AN431" s="3"/>
      <c r="AO431" s="3"/>
      <c r="AP431" s="3"/>
      <c r="AQ431" s="3"/>
      <c r="AR431" s="3"/>
      <c r="AS431" s="3"/>
    </row>
    <row r="432" spans="1:45" ht="51" hidden="1" customHeight="1" x14ac:dyDescent="0.3">
      <c r="A432" s="9" t="s">
        <v>0</v>
      </c>
      <c r="B432" s="9" t="e">
        <f>VLOOKUP(#REF!,[1]Dpto!$G$2:$I$1125,2,FALSE)</f>
        <v>#REF!</v>
      </c>
      <c r="C432" s="9" t="str">
        <f>VLOOKUP(Y432,[1]Proyectos!$B$2:$D$3,3,FALSE)</f>
        <v>CONSER</v>
      </c>
      <c r="D432" s="9" t="e">
        <f>VLOOKUP(#REF!,[1]Proyectos!$D$6:$E$9,2,FALSE)</f>
        <v>#REF!</v>
      </c>
      <c r="E432" s="9" t="e">
        <f>VLOOKUP(#REF!,[1]Proyectos!$B$12:$C$22,2,FALSE)</f>
        <v>#REF!</v>
      </c>
      <c r="F432" s="9" t="e">
        <f>VLOOKUP(AD432,[1]Indi!$B$9:$C$36,2,FALSE)</f>
        <v>#N/A</v>
      </c>
      <c r="G432" s="9" t="str">
        <f>+IFERROR(IF(D432="MISIONAL",VLOOKUP(#REF!,[1]Actividades!$B$12:$C$25,2,FALSE),IF(D432="TASAS",VLOOKUP(#REF!,[1]Actividades!$B$26:$C$34,2,FALSE),IF(D432="MIPG",VLOOKUP(#REF!,[1]Actividades!$B$35:$C$41,2,FALSE),IF(D432="INFRA",VLOOKUP(#REF!,[1]Actividades!$B$42:$C$44,2,FALSE),"")))),"")</f>
        <v/>
      </c>
      <c r="H432" s="3"/>
      <c r="I432" s="209" t="s">
        <v>900</v>
      </c>
      <c r="J432" s="10" t="s">
        <v>663</v>
      </c>
      <c r="K432" s="10" t="s">
        <v>178</v>
      </c>
      <c r="L432" s="7" t="s">
        <v>186</v>
      </c>
      <c r="M432" s="7" t="str">
        <f t="shared" si="25"/>
        <v>PNN LOS KATÍOS</v>
      </c>
      <c r="N432" s="7" t="s">
        <v>13</v>
      </c>
      <c r="O432" s="149" t="s">
        <v>467</v>
      </c>
      <c r="P432" s="183" t="s">
        <v>7</v>
      </c>
      <c r="Q432" s="7" t="s">
        <v>6</v>
      </c>
      <c r="R432" s="146">
        <v>55050624</v>
      </c>
      <c r="S432" s="35"/>
      <c r="T432" s="8"/>
      <c r="U432" s="8"/>
      <c r="V432" s="8"/>
      <c r="W432" s="35">
        <f t="shared" si="26"/>
        <v>55050624</v>
      </c>
      <c r="X432" s="35">
        <f t="shared" si="27"/>
        <v>55050624</v>
      </c>
      <c r="Y432" s="26" t="s">
        <v>465</v>
      </c>
      <c r="Z432" s="10" t="s">
        <v>19</v>
      </c>
      <c r="AA432" s="147">
        <v>202300000000060</v>
      </c>
      <c r="AB432" s="147" t="s">
        <v>30</v>
      </c>
      <c r="AC432" s="10" t="str">
        <f t="shared" si="24"/>
        <v>3202008</v>
      </c>
      <c r="AD432" s="10"/>
      <c r="AE432" s="10" t="s">
        <v>492</v>
      </c>
      <c r="AF432" s="3"/>
      <c r="AG432" s="3"/>
      <c r="AH432" s="3"/>
      <c r="AI432" s="3"/>
      <c r="AJ432" s="3"/>
      <c r="AK432" s="3"/>
      <c r="AL432" s="3"/>
      <c r="AM432" s="3"/>
      <c r="AN432" s="3"/>
      <c r="AO432" s="3"/>
      <c r="AP432" s="3"/>
      <c r="AQ432" s="3"/>
      <c r="AR432" s="3"/>
      <c r="AS432" s="3"/>
    </row>
    <row r="433" spans="1:45" ht="51" hidden="1" customHeight="1" x14ac:dyDescent="0.3">
      <c r="A433" s="9" t="s">
        <v>0</v>
      </c>
      <c r="B433" s="9" t="e">
        <f>VLOOKUP(#REF!,[1]Dpto!$G$2:$I$1125,2,FALSE)</f>
        <v>#REF!</v>
      </c>
      <c r="C433" s="9" t="str">
        <f>VLOOKUP(Y433,[1]Proyectos!$B$2:$D$3,3,FALSE)</f>
        <v>CONSER</v>
      </c>
      <c r="D433" s="9" t="e">
        <f>VLOOKUP(#REF!,[1]Proyectos!$D$6:$E$9,2,FALSE)</f>
        <v>#REF!</v>
      </c>
      <c r="E433" s="9" t="e">
        <f>VLOOKUP(#REF!,[1]Proyectos!$B$12:$C$22,2,FALSE)</f>
        <v>#REF!</v>
      </c>
      <c r="F433" s="9" t="e">
        <f>VLOOKUP(AD433,[1]Indi!$B$9:$C$36,2,FALSE)</f>
        <v>#N/A</v>
      </c>
      <c r="G433" s="9" t="str">
        <f>+IFERROR(IF(D433="MISIONAL",VLOOKUP(#REF!,[1]Actividades!$B$12:$C$25,2,FALSE),IF(D433="TASAS",VLOOKUP(#REF!,[1]Actividades!$B$26:$C$34,2,FALSE),IF(D433="MIPG",VLOOKUP(#REF!,[1]Actividades!$B$35:$C$41,2,FALSE),IF(D433="INFRA",VLOOKUP(#REF!,[1]Actividades!$B$42:$C$44,2,FALSE),"")))),"")</f>
        <v/>
      </c>
      <c r="H433" s="3"/>
      <c r="I433" s="209" t="s">
        <v>901</v>
      </c>
      <c r="J433" s="10" t="s">
        <v>663</v>
      </c>
      <c r="K433" s="10" t="s">
        <v>178</v>
      </c>
      <c r="L433" s="7" t="s">
        <v>186</v>
      </c>
      <c r="M433" s="7" t="str">
        <f t="shared" si="25"/>
        <v>PNN LOS KATÍOS</v>
      </c>
      <c r="N433" s="7" t="s">
        <v>8</v>
      </c>
      <c r="O433" s="149" t="s">
        <v>467</v>
      </c>
      <c r="P433" s="183" t="s">
        <v>7</v>
      </c>
      <c r="Q433" s="7" t="s">
        <v>6</v>
      </c>
      <c r="R433" s="146">
        <v>53370448</v>
      </c>
      <c r="S433" s="35"/>
      <c r="T433" s="8"/>
      <c r="U433" s="8"/>
      <c r="V433" s="8"/>
      <c r="W433" s="35">
        <f t="shared" si="26"/>
        <v>53370448</v>
      </c>
      <c r="X433" s="35">
        <f t="shared" si="27"/>
        <v>53370448</v>
      </c>
      <c r="Y433" s="26" t="s">
        <v>465</v>
      </c>
      <c r="Z433" s="10" t="s">
        <v>19</v>
      </c>
      <c r="AA433" s="147">
        <v>202300000000060</v>
      </c>
      <c r="AB433" s="147" t="s">
        <v>30</v>
      </c>
      <c r="AC433" s="10" t="str">
        <f t="shared" si="24"/>
        <v>3202008</v>
      </c>
      <c r="AD433" s="10"/>
      <c r="AE433" s="10" t="s">
        <v>492</v>
      </c>
      <c r="AF433" s="3"/>
      <c r="AG433" s="3"/>
      <c r="AH433" s="3"/>
      <c r="AI433" s="3"/>
      <c r="AJ433" s="3"/>
      <c r="AK433" s="3"/>
      <c r="AL433" s="3"/>
      <c r="AM433" s="3"/>
      <c r="AN433" s="3"/>
      <c r="AO433" s="3"/>
      <c r="AP433" s="3"/>
      <c r="AQ433" s="3"/>
      <c r="AR433" s="3"/>
      <c r="AS433" s="3"/>
    </row>
    <row r="434" spans="1:45" ht="51" hidden="1" customHeight="1" x14ac:dyDescent="0.3">
      <c r="A434" s="9" t="s">
        <v>0</v>
      </c>
      <c r="B434" s="9" t="e">
        <f>VLOOKUP(#REF!,[1]Dpto!$G$2:$I$1125,2,FALSE)</f>
        <v>#REF!</v>
      </c>
      <c r="C434" s="9" t="str">
        <f>VLOOKUP(Y434,[1]Proyectos!$B$2:$D$3,3,FALSE)</f>
        <v>CONSER</v>
      </c>
      <c r="D434" s="9" t="e">
        <f>VLOOKUP(#REF!,[1]Proyectos!$D$6:$E$9,2,FALSE)</f>
        <v>#REF!</v>
      </c>
      <c r="E434" s="9" t="e">
        <f>VLOOKUP(#REF!,[1]Proyectos!$B$12:$C$22,2,FALSE)</f>
        <v>#REF!</v>
      </c>
      <c r="F434" s="9" t="e">
        <f>VLOOKUP(AD434,[1]Indi!$B$9:$C$36,2,FALSE)</f>
        <v>#N/A</v>
      </c>
      <c r="G434" s="9" t="str">
        <f>+IFERROR(IF(D434="MISIONAL",VLOOKUP(#REF!,[1]Actividades!$B$12:$C$25,2,FALSE),IF(D434="TASAS",VLOOKUP(#REF!,[1]Actividades!$B$26:$C$34,2,FALSE),IF(D434="MIPG",VLOOKUP(#REF!,[1]Actividades!$B$35:$C$41,2,FALSE),IF(D434="INFRA",VLOOKUP(#REF!,[1]Actividades!$B$42:$C$44,2,FALSE),"")))),"")</f>
        <v/>
      </c>
      <c r="H434" s="3"/>
      <c r="I434" s="209" t="s">
        <v>902</v>
      </c>
      <c r="J434" s="10" t="s">
        <v>663</v>
      </c>
      <c r="K434" s="10" t="s">
        <v>178</v>
      </c>
      <c r="L434" s="7" t="s">
        <v>186</v>
      </c>
      <c r="M434" s="149" t="str">
        <f t="shared" si="25"/>
        <v>PNN LOS KATÍOS</v>
      </c>
      <c r="N434" s="149" t="s">
        <v>103</v>
      </c>
      <c r="O434" s="149" t="s">
        <v>466</v>
      </c>
      <c r="P434" s="183" t="s">
        <v>7</v>
      </c>
      <c r="Q434" s="149" t="s">
        <v>6</v>
      </c>
      <c r="R434" s="146">
        <v>232601345</v>
      </c>
      <c r="S434" s="35"/>
      <c r="T434" s="8"/>
      <c r="U434" s="8"/>
      <c r="V434" s="8"/>
      <c r="W434" s="35">
        <f t="shared" si="26"/>
        <v>232601345</v>
      </c>
      <c r="X434" s="35">
        <f t="shared" si="27"/>
        <v>232601345</v>
      </c>
      <c r="Y434" s="26" t="s">
        <v>465</v>
      </c>
      <c r="Z434" s="10" t="s">
        <v>19</v>
      </c>
      <c r="AA434" s="147">
        <v>202300000000060</v>
      </c>
      <c r="AB434" s="147" t="s">
        <v>493</v>
      </c>
      <c r="AC434" s="10" t="str">
        <f t="shared" si="24"/>
        <v>3202032</v>
      </c>
      <c r="AD434" s="10"/>
      <c r="AE434" s="10" t="s">
        <v>128</v>
      </c>
      <c r="AF434" s="3"/>
      <c r="AG434" s="3"/>
      <c r="AH434" s="3"/>
      <c r="AI434" s="3"/>
      <c r="AJ434" s="3"/>
      <c r="AK434" s="3"/>
      <c r="AL434" s="3"/>
      <c r="AM434" s="3"/>
      <c r="AN434" s="3"/>
      <c r="AO434" s="3"/>
      <c r="AP434" s="3"/>
      <c r="AQ434" s="3"/>
      <c r="AR434" s="3"/>
      <c r="AS434" s="3"/>
    </row>
    <row r="435" spans="1:45" ht="51" hidden="1" customHeight="1" x14ac:dyDescent="0.3">
      <c r="A435" s="9" t="s">
        <v>0</v>
      </c>
      <c r="B435" s="9" t="e">
        <f>VLOOKUP(#REF!,[1]Dpto!$G$2:$I$1125,2,FALSE)</f>
        <v>#REF!</v>
      </c>
      <c r="C435" s="9" t="str">
        <f>VLOOKUP(Y435,[1]Proyectos!$B$2:$D$3,3,FALSE)</f>
        <v>CONSER</v>
      </c>
      <c r="D435" s="9" t="e">
        <f>VLOOKUP(#REF!,[1]Proyectos!$D$6:$E$9,2,FALSE)</f>
        <v>#REF!</v>
      </c>
      <c r="E435" s="9" t="e">
        <f>VLOOKUP(#REF!,[1]Proyectos!$B$12:$C$22,2,FALSE)</f>
        <v>#REF!</v>
      </c>
      <c r="F435" s="9" t="e">
        <f>VLOOKUP(AD435,[1]Indi!$B$9:$C$36,2,FALSE)</f>
        <v>#N/A</v>
      </c>
      <c r="G435" s="9" t="str">
        <f>+IFERROR(IF(D435="MISIONAL",VLOOKUP(#REF!,[1]Actividades!$B$12:$C$25,2,FALSE),IF(D435="TASAS",VLOOKUP(#REF!,[1]Actividades!$B$26:$C$34,2,FALSE),IF(D435="MIPG",VLOOKUP(#REF!,[1]Actividades!$B$35:$C$41,2,FALSE),IF(D435="INFRA",VLOOKUP(#REF!,[1]Actividades!$B$42:$C$44,2,FALSE),"")))),"")</f>
        <v/>
      </c>
      <c r="H435" s="3"/>
      <c r="I435" s="209" t="s">
        <v>903</v>
      </c>
      <c r="J435" s="10" t="s">
        <v>663</v>
      </c>
      <c r="K435" s="10" t="s">
        <v>178</v>
      </c>
      <c r="L435" s="7" t="s">
        <v>186</v>
      </c>
      <c r="M435" s="7" t="str">
        <f t="shared" si="25"/>
        <v>PNN LOS KATÍOS</v>
      </c>
      <c r="N435" s="7" t="s">
        <v>13</v>
      </c>
      <c r="O435" s="7" t="s">
        <v>467</v>
      </c>
      <c r="P435" s="183" t="s">
        <v>7</v>
      </c>
      <c r="Q435" s="7" t="s">
        <v>6</v>
      </c>
      <c r="R435" s="146">
        <v>121942171</v>
      </c>
      <c r="S435" s="35"/>
      <c r="T435" s="8"/>
      <c r="U435" s="8"/>
      <c r="V435" s="8"/>
      <c r="W435" s="35">
        <f t="shared" si="26"/>
        <v>121942171</v>
      </c>
      <c r="X435" s="35">
        <f t="shared" si="27"/>
        <v>121942171</v>
      </c>
      <c r="Y435" s="26" t="s">
        <v>465</v>
      </c>
      <c r="Z435" s="10" t="s">
        <v>19</v>
      </c>
      <c r="AA435" s="147">
        <v>202300000000060</v>
      </c>
      <c r="AB435" s="147" t="s">
        <v>493</v>
      </c>
      <c r="AC435" s="10" t="str">
        <f t="shared" si="24"/>
        <v>3202032</v>
      </c>
      <c r="AD435" s="10"/>
      <c r="AE435" s="10" t="s">
        <v>128</v>
      </c>
      <c r="AF435" s="3"/>
      <c r="AG435" s="3"/>
      <c r="AH435" s="3"/>
      <c r="AI435" s="3"/>
      <c r="AJ435" s="3"/>
      <c r="AK435" s="3"/>
      <c r="AL435" s="3"/>
      <c r="AM435" s="3"/>
      <c r="AN435" s="3"/>
      <c r="AO435" s="3"/>
      <c r="AP435" s="3"/>
      <c r="AQ435" s="3"/>
      <c r="AR435" s="3"/>
      <c r="AS435" s="3"/>
    </row>
    <row r="436" spans="1:45" ht="51" hidden="1" customHeight="1" x14ac:dyDescent="0.3">
      <c r="A436" s="9" t="s">
        <v>0</v>
      </c>
      <c r="B436" s="9" t="e">
        <f>VLOOKUP(#REF!,[1]Dpto!$G$2:$I$1125,2,FALSE)</f>
        <v>#REF!</v>
      </c>
      <c r="C436" s="9" t="str">
        <f>VLOOKUP(Y436,[1]Proyectos!$B$2:$D$3,3,FALSE)</f>
        <v>CONSER</v>
      </c>
      <c r="D436" s="9" t="e">
        <f>VLOOKUP(#REF!,[1]Proyectos!$D$6:$E$9,2,FALSE)</f>
        <v>#REF!</v>
      </c>
      <c r="E436" s="9" t="e">
        <f>VLOOKUP(#REF!,[1]Proyectos!$B$12:$C$22,2,FALSE)</f>
        <v>#REF!</v>
      </c>
      <c r="F436" s="9" t="e">
        <f>VLOOKUP(AD436,[1]Indi!$B$9:$C$36,2,FALSE)</f>
        <v>#N/A</v>
      </c>
      <c r="G436" s="9" t="str">
        <f>+IFERROR(IF(D436="MISIONAL",VLOOKUP(#REF!,[1]Actividades!$B$12:$C$25,2,FALSE),IF(D436="TASAS",VLOOKUP(#REF!,[1]Actividades!$B$26:$C$34,2,FALSE),IF(D436="MIPG",VLOOKUP(#REF!,[1]Actividades!$B$35:$C$41,2,FALSE),IF(D436="INFRA",VLOOKUP(#REF!,[1]Actividades!$B$42:$C$44,2,FALSE),"")))),"")</f>
        <v/>
      </c>
      <c r="H436" s="3"/>
      <c r="I436" s="209" t="s">
        <v>904</v>
      </c>
      <c r="J436" s="10" t="s">
        <v>663</v>
      </c>
      <c r="K436" s="10" t="s">
        <v>178</v>
      </c>
      <c r="L436" s="7" t="s">
        <v>186</v>
      </c>
      <c r="M436" s="7" t="str">
        <f t="shared" si="25"/>
        <v>PNN LOS KATÍOS</v>
      </c>
      <c r="N436" s="7" t="s">
        <v>13</v>
      </c>
      <c r="O436" s="149" t="s">
        <v>467</v>
      </c>
      <c r="P436" s="183" t="s">
        <v>7</v>
      </c>
      <c r="Q436" s="7" t="s">
        <v>6</v>
      </c>
      <c r="R436" s="146">
        <v>12000000</v>
      </c>
      <c r="S436" s="35"/>
      <c r="T436" s="8"/>
      <c r="U436" s="8"/>
      <c r="V436" s="8"/>
      <c r="W436" s="35">
        <f t="shared" si="26"/>
        <v>12000000</v>
      </c>
      <c r="X436" s="35">
        <f t="shared" si="27"/>
        <v>12000000</v>
      </c>
      <c r="Y436" s="26" t="s">
        <v>465</v>
      </c>
      <c r="Z436" s="10" t="s">
        <v>19</v>
      </c>
      <c r="AA436" s="147">
        <v>202300000000060</v>
      </c>
      <c r="AB436" s="147" t="s">
        <v>60</v>
      </c>
      <c r="AC436" s="10" t="str">
        <f t="shared" si="24"/>
        <v>3202038</v>
      </c>
      <c r="AD436" s="10"/>
      <c r="AE436" s="10" t="s">
        <v>134</v>
      </c>
      <c r="AF436" s="3"/>
      <c r="AG436" s="3"/>
      <c r="AH436" s="3"/>
      <c r="AI436" s="3"/>
      <c r="AJ436" s="3"/>
      <c r="AK436" s="3"/>
      <c r="AL436" s="3"/>
      <c r="AM436" s="3"/>
      <c r="AN436" s="3"/>
      <c r="AO436" s="3"/>
      <c r="AP436" s="3"/>
      <c r="AQ436" s="3"/>
      <c r="AR436" s="3"/>
      <c r="AS436" s="3"/>
    </row>
    <row r="437" spans="1:45" ht="51" hidden="1" customHeight="1" x14ac:dyDescent="0.3">
      <c r="A437" s="9" t="s">
        <v>0</v>
      </c>
      <c r="B437" s="9" t="e">
        <f>VLOOKUP(#REF!,[1]Dpto!$G$2:$I$1125,2,FALSE)</f>
        <v>#REF!</v>
      </c>
      <c r="C437" s="9" t="str">
        <f>VLOOKUP(Y437,[1]Proyectos!$B$2:$D$3,3,FALSE)</f>
        <v>CONSER</v>
      </c>
      <c r="D437" s="9" t="e">
        <f>VLOOKUP(#REF!,[1]Proyectos!$D$6:$E$9,2,FALSE)</f>
        <v>#REF!</v>
      </c>
      <c r="E437" s="9" t="e">
        <f>VLOOKUP(#REF!,[1]Proyectos!$B$12:$C$22,2,FALSE)</f>
        <v>#REF!</v>
      </c>
      <c r="F437" s="9" t="e">
        <f>VLOOKUP(AD437,[1]Indi!$B$9:$C$36,2,FALSE)</f>
        <v>#N/A</v>
      </c>
      <c r="G437" s="9" t="str">
        <f>+IFERROR(IF(D437="MISIONAL",VLOOKUP(#REF!,[1]Actividades!$B$12:$C$25,2,FALSE),IF(D437="TASAS",VLOOKUP(#REF!,[1]Actividades!$B$26:$C$34,2,FALSE),IF(D437="MIPG",VLOOKUP(#REF!,[1]Actividades!$B$35:$C$41,2,FALSE),IF(D437="INFRA",VLOOKUP(#REF!,[1]Actividades!$B$42:$C$44,2,FALSE),"")))),"")</f>
        <v/>
      </c>
      <c r="H437" s="3"/>
      <c r="I437" s="209" t="s">
        <v>905</v>
      </c>
      <c r="J437" s="10" t="s">
        <v>663</v>
      </c>
      <c r="K437" s="10" t="s">
        <v>178</v>
      </c>
      <c r="L437" s="7" t="s">
        <v>186</v>
      </c>
      <c r="M437" s="7" t="str">
        <f t="shared" si="25"/>
        <v>PNN LOS KATÍOS</v>
      </c>
      <c r="N437" s="7" t="s">
        <v>8</v>
      </c>
      <c r="O437" s="149" t="s">
        <v>467</v>
      </c>
      <c r="P437" s="183" t="s">
        <v>7</v>
      </c>
      <c r="Q437" s="7" t="s">
        <v>6</v>
      </c>
      <c r="R437" s="146">
        <v>20703572</v>
      </c>
      <c r="S437" s="35"/>
      <c r="T437" s="8"/>
      <c r="U437" s="8"/>
      <c r="V437" s="8"/>
      <c r="W437" s="35">
        <f t="shared" si="26"/>
        <v>20703572</v>
      </c>
      <c r="X437" s="35">
        <f t="shared" si="27"/>
        <v>20703572</v>
      </c>
      <c r="Y437" s="26" t="s">
        <v>465</v>
      </c>
      <c r="Z437" s="10" t="s">
        <v>19</v>
      </c>
      <c r="AA437" s="147">
        <v>202300000000060</v>
      </c>
      <c r="AB437" s="147" t="s">
        <v>60</v>
      </c>
      <c r="AC437" s="10" t="str">
        <f t="shared" si="24"/>
        <v>3202038</v>
      </c>
      <c r="AD437" s="10"/>
      <c r="AE437" s="10" t="s">
        <v>134</v>
      </c>
      <c r="AF437" s="3"/>
      <c r="AG437" s="3"/>
      <c r="AH437" s="3"/>
      <c r="AI437" s="3"/>
      <c r="AJ437" s="3"/>
      <c r="AK437" s="3"/>
      <c r="AL437" s="3"/>
      <c r="AM437" s="3"/>
      <c r="AN437" s="3"/>
      <c r="AO437" s="3"/>
      <c r="AP437" s="3"/>
      <c r="AQ437" s="3"/>
      <c r="AR437" s="3"/>
      <c r="AS437" s="3"/>
    </row>
    <row r="438" spans="1:45" ht="51" hidden="1" customHeight="1" x14ac:dyDescent="0.3">
      <c r="A438" s="9" t="s">
        <v>0</v>
      </c>
      <c r="B438" s="9" t="e">
        <f>VLOOKUP(#REF!,[1]Dpto!$G$2:$I$1125,2,FALSE)</f>
        <v>#REF!</v>
      </c>
      <c r="C438" s="9" t="str">
        <f>VLOOKUP(Y438,[1]Proyectos!$B$2:$D$3,3,FALSE)</f>
        <v>CONSER</v>
      </c>
      <c r="D438" s="9" t="e">
        <f>VLOOKUP(#REF!,[1]Proyectos!$D$6:$E$9,2,FALSE)</f>
        <v>#REF!</v>
      </c>
      <c r="E438" s="9" t="e">
        <f>VLOOKUP(#REF!,[1]Proyectos!$B$12:$C$22,2,FALSE)</f>
        <v>#REF!</v>
      </c>
      <c r="F438" s="9" t="e">
        <f>VLOOKUP(AD438,[1]Indi!$B$9:$C$36,2,FALSE)</f>
        <v>#N/A</v>
      </c>
      <c r="G438" s="9" t="str">
        <f>+IFERROR(IF(D438="MISIONAL",VLOOKUP(#REF!,[1]Actividades!$B$12:$C$25,2,FALSE),IF(D438="TASAS",VLOOKUP(#REF!,[1]Actividades!$B$26:$C$34,2,FALSE),IF(D438="MIPG",VLOOKUP(#REF!,[1]Actividades!$B$35:$C$41,2,FALSE),IF(D438="INFRA",VLOOKUP(#REF!,[1]Actividades!$B$42:$C$44,2,FALSE),"")))),"")</f>
        <v/>
      </c>
      <c r="H438" s="3"/>
      <c r="I438" s="209" t="s">
        <v>906</v>
      </c>
      <c r="J438" s="10" t="s">
        <v>663</v>
      </c>
      <c r="K438" s="10" t="s">
        <v>178</v>
      </c>
      <c r="L438" s="7" t="s">
        <v>186</v>
      </c>
      <c r="M438" s="7" t="str">
        <f t="shared" si="25"/>
        <v>PNN LOS KATÍOS</v>
      </c>
      <c r="N438" s="7" t="s">
        <v>103</v>
      </c>
      <c r="O438" s="7" t="s">
        <v>466</v>
      </c>
      <c r="P438" s="183" t="s">
        <v>7</v>
      </c>
      <c r="Q438" s="7" t="s">
        <v>6</v>
      </c>
      <c r="R438" s="146">
        <v>53370448</v>
      </c>
      <c r="S438" s="35"/>
      <c r="T438" s="8"/>
      <c r="U438" s="8"/>
      <c r="V438" s="8"/>
      <c r="W438" s="35">
        <f t="shared" si="26"/>
        <v>53370448</v>
      </c>
      <c r="X438" s="35">
        <f t="shared" si="27"/>
        <v>53370448</v>
      </c>
      <c r="Y438" s="26" t="s">
        <v>465</v>
      </c>
      <c r="Z438" s="10" t="s">
        <v>19</v>
      </c>
      <c r="AA438" s="147">
        <v>202300000000060</v>
      </c>
      <c r="AB438" s="147" t="s">
        <v>496</v>
      </c>
      <c r="AC438" s="10" t="str">
        <f t="shared" si="24"/>
        <v>3202056</v>
      </c>
      <c r="AD438" s="10"/>
      <c r="AE438" s="10" t="s">
        <v>129</v>
      </c>
      <c r="AF438" s="3"/>
      <c r="AG438" s="3"/>
      <c r="AH438" s="3"/>
      <c r="AI438" s="3"/>
      <c r="AJ438" s="3"/>
      <c r="AK438" s="3"/>
      <c r="AL438" s="3"/>
      <c r="AM438" s="3"/>
      <c r="AN438" s="3"/>
      <c r="AO438" s="3"/>
      <c r="AP438" s="3"/>
      <c r="AQ438" s="3"/>
      <c r="AR438" s="3"/>
      <c r="AS438" s="3"/>
    </row>
    <row r="439" spans="1:45" ht="51" hidden="1" customHeight="1" x14ac:dyDescent="0.3">
      <c r="A439" s="9" t="s">
        <v>0</v>
      </c>
      <c r="B439" s="9" t="e">
        <f>VLOOKUP(#REF!,[1]Dpto!$G$2:$I$1125,2,FALSE)</f>
        <v>#REF!</v>
      </c>
      <c r="C439" s="9" t="str">
        <f>VLOOKUP(Y439,[1]Proyectos!$B$2:$D$3,3,FALSE)</f>
        <v>CONSER</v>
      </c>
      <c r="D439" s="9" t="e">
        <f>VLOOKUP(#REF!,[1]Proyectos!$D$6:$E$9,2,FALSE)</f>
        <v>#REF!</v>
      </c>
      <c r="E439" s="9" t="e">
        <f>VLOOKUP(#REF!,[1]Proyectos!$B$12:$C$22,2,FALSE)</f>
        <v>#REF!</v>
      </c>
      <c r="F439" s="9" t="e">
        <f>VLOOKUP(AD439,[1]Indi!$B$9:$C$36,2,FALSE)</f>
        <v>#N/A</v>
      </c>
      <c r="G439" s="9" t="str">
        <f>+IFERROR(IF(D439="MISIONAL",VLOOKUP(#REF!,[1]Actividades!$B$12:$C$25,2,FALSE),IF(D439="TASAS",VLOOKUP(#REF!,[1]Actividades!$B$26:$C$34,2,FALSE),IF(D439="MIPG",VLOOKUP(#REF!,[1]Actividades!$B$35:$C$41,2,FALSE),IF(D439="INFRA",VLOOKUP(#REF!,[1]Actividades!$B$42:$C$44,2,FALSE),"")))),"")</f>
        <v/>
      </c>
      <c r="H439" s="3"/>
      <c r="I439" s="209" t="s">
        <v>907</v>
      </c>
      <c r="J439" s="10" t="s">
        <v>663</v>
      </c>
      <c r="K439" s="10" t="s">
        <v>178</v>
      </c>
      <c r="L439" s="7" t="s">
        <v>186</v>
      </c>
      <c r="M439" s="7" t="str">
        <f t="shared" si="25"/>
        <v>PNN LOS KATÍOS</v>
      </c>
      <c r="N439" s="7" t="s">
        <v>8</v>
      </c>
      <c r="O439" s="10" t="s">
        <v>467</v>
      </c>
      <c r="P439" s="183" t="s">
        <v>7</v>
      </c>
      <c r="Q439" s="7" t="s">
        <v>6</v>
      </c>
      <c r="R439" s="146">
        <v>95557574</v>
      </c>
      <c r="S439" s="35"/>
      <c r="T439" s="8"/>
      <c r="U439" s="8"/>
      <c r="V439" s="8"/>
      <c r="W439" s="35">
        <f t="shared" si="26"/>
        <v>95557574</v>
      </c>
      <c r="X439" s="35">
        <f t="shared" si="27"/>
        <v>95557574</v>
      </c>
      <c r="Y439" s="26" t="s">
        <v>465</v>
      </c>
      <c r="Z439" s="10" t="s">
        <v>19</v>
      </c>
      <c r="AA439" s="147">
        <v>202300000000060</v>
      </c>
      <c r="AB439" s="147" t="s">
        <v>24</v>
      </c>
      <c r="AC439" s="10" t="str">
        <f t="shared" si="24"/>
        <v>3202060</v>
      </c>
      <c r="AD439" s="10"/>
      <c r="AE439" s="10" t="s">
        <v>126</v>
      </c>
      <c r="AF439" s="3"/>
      <c r="AG439" s="3"/>
      <c r="AH439" s="3"/>
      <c r="AI439" s="3"/>
      <c r="AJ439" s="3"/>
      <c r="AK439" s="3"/>
      <c r="AL439" s="3"/>
      <c r="AM439" s="3"/>
      <c r="AN439" s="3"/>
      <c r="AO439" s="3"/>
      <c r="AP439" s="3"/>
      <c r="AQ439" s="3"/>
      <c r="AR439" s="3"/>
      <c r="AS439" s="3"/>
    </row>
    <row r="440" spans="1:45" ht="51" hidden="1" customHeight="1" x14ac:dyDescent="0.3">
      <c r="A440" s="9" t="s">
        <v>0</v>
      </c>
      <c r="B440" s="9" t="e">
        <f>VLOOKUP(#REF!,[1]Dpto!$G$2:$I$1125,2,FALSE)</f>
        <v>#REF!</v>
      </c>
      <c r="C440" s="9" t="str">
        <f>VLOOKUP(Y440,[1]Proyectos!$B$2:$D$3,3,FALSE)</f>
        <v>CONSER</v>
      </c>
      <c r="D440" s="9" t="e">
        <f>VLOOKUP(#REF!,[1]Proyectos!$D$6:$E$9,2,FALSE)</f>
        <v>#REF!</v>
      </c>
      <c r="E440" s="9" t="e">
        <f>VLOOKUP(#REF!,[1]Proyectos!$B$12:$C$22,2,FALSE)</f>
        <v>#REF!</v>
      </c>
      <c r="F440" s="9" t="e">
        <f>VLOOKUP(AD440,[1]Indi!$B$9:$C$36,2,FALSE)</f>
        <v>#N/A</v>
      </c>
      <c r="G440" s="9" t="str">
        <f>+IFERROR(IF(D440="MISIONAL",VLOOKUP(#REF!,[1]Actividades!$B$12:$C$25,2,FALSE),IF(D440="TASAS",VLOOKUP(#REF!,[1]Actividades!$B$26:$C$34,2,FALSE),IF(D440="MIPG",VLOOKUP(#REF!,[1]Actividades!$B$35:$C$41,2,FALSE),IF(D440="INFRA",VLOOKUP(#REF!,[1]Actividades!$B$42:$C$44,2,FALSE),"")))),"")</f>
        <v/>
      </c>
      <c r="H440" s="3"/>
      <c r="I440" s="209" t="s">
        <v>908</v>
      </c>
      <c r="J440" s="10" t="s">
        <v>663</v>
      </c>
      <c r="K440" s="10" t="s">
        <v>178</v>
      </c>
      <c r="L440" s="7" t="s">
        <v>186</v>
      </c>
      <c r="M440" s="7" t="str">
        <f t="shared" si="25"/>
        <v>PNN LOS KATÍOS</v>
      </c>
      <c r="N440" s="7" t="s">
        <v>103</v>
      </c>
      <c r="O440" s="10" t="s">
        <v>466</v>
      </c>
      <c r="P440" s="183" t="s">
        <v>7</v>
      </c>
      <c r="Q440" s="7" t="s">
        <v>6</v>
      </c>
      <c r="R440" s="146">
        <v>21208537</v>
      </c>
      <c r="S440" s="35"/>
      <c r="T440" s="8"/>
      <c r="U440" s="8"/>
      <c r="V440" s="8"/>
      <c r="W440" s="35">
        <f t="shared" si="26"/>
        <v>21208537</v>
      </c>
      <c r="X440" s="35">
        <f t="shared" si="27"/>
        <v>21208537</v>
      </c>
      <c r="Y440" s="26" t="s">
        <v>465</v>
      </c>
      <c r="Z440" s="10" t="s">
        <v>19</v>
      </c>
      <c r="AA440" s="147">
        <v>202300000000060</v>
      </c>
      <c r="AB440" s="147" t="s">
        <v>24</v>
      </c>
      <c r="AC440" s="10" t="str">
        <f t="shared" si="24"/>
        <v>3202060</v>
      </c>
      <c r="AD440" s="10"/>
      <c r="AE440" s="10" t="s">
        <v>239</v>
      </c>
      <c r="AF440" s="3"/>
      <c r="AG440" s="3"/>
      <c r="AH440" s="3"/>
      <c r="AI440" s="3"/>
      <c r="AJ440" s="3"/>
      <c r="AK440" s="3"/>
      <c r="AL440" s="3"/>
      <c r="AM440" s="3"/>
      <c r="AN440" s="3"/>
      <c r="AO440" s="3"/>
      <c r="AP440" s="3"/>
      <c r="AQ440" s="3"/>
      <c r="AR440" s="3"/>
      <c r="AS440" s="3"/>
    </row>
    <row r="441" spans="1:45" ht="51" hidden="1" customHeight="1" x14ac:dyDescent="0.3">
      <c r="A441" s="9" t="s">
        <v>0</v>
      </c>
      <c r="B441" s="9" t="e">
        <f>VLOOKUP(#REF!,[1]Dpto!$G$2:$I$1125,2,FALSE)</f>
        <v>#REF!</v>
      </c>
      <c r="C441" s="9" t="str">
        <f>VLOOKUP(Y441,[1]Proyectos!$B$2:$D$3,3,FALSE)</f>
        <v>CONSER</v>
      </c>
      <c r="D441" s="9" t="e">
        <f>VLOOKUP(#REF!,[1]Proyectos!$D$6:$E$9,2,FALSE)</f>
        <v>#REF!</v>
      </c>
      <c r="E441" s="9" t="e">
        <f>VLOOKUP(#REF!,[1]Proyectos!$B$12:$C$22,2,FALSE)</f>
        <v>#REF!</v>
      </c>
      <c r="F441" s="9" t="e">
        <f>VLOOKUP(AD441,[1]Indi!$B$9:$C$36,2,FALSE)</f>
        <v>#N/A</v>
      </c>
      <c r="G441" s="9" t="str">
        <f>+IFERROR(IF(D441="MISIONAL",VLOOKUP(#REF!,[1]Actividades!$B$12:$C$25,2,FALSE),IF(D441="TASAS",VLOOKUP(#REF!,[1]Actividades!$B$26:$C$34,2,FALSE),IF(D441="MIPG",VLOOKUP(#REF!,[1]Actividades!$B$35:$C$41,2,FALSE),IF(D441="INFRA",VLOOKUP(#REF!,[1]Actividades!$B$42:$C$44,2,FALSE),"")))),"")</f>
        <v/>
      </c>
      <c r="H441" s="3"/>
      <c r="I441" s="209" t="s">
        <v>909</v>
      </c>
      <c r="J441" s="10" t="s">
        <v>663</v>
      </c>
      <c r="K441" s="10" t="s">
        <v>178</v>
      </c>
      <c r="L441" s="7" t="s">
        <v>185</v>
      </c>
      <c r="M441" s="7" t="str">
        <f t="shared" si="25"/>
        <v>PNN MUNCHIQUE</v>
      </c>
      <c r="N441" s="7" t="s">
        <v>103</v>
      </c>
      <c r="O441" s="145" t="s">
        <v>466</v>
      </c>
      <c r="P441" s="183" t="s">
        <v>7</v>
      </c>
      <c r="Q441" s="7" t="s">
        <v>6</v>
      </c>
      <c r="R441" s="146">
        <v>87105628</v>
      </c>
      <c r="S441" s="35"/>
      <c r="T441" s="8"/>
      <c r="U441" s="8"/>
      <c r="V441" s="8"/>
      <c r="W441" s="35">
        <f t="shared" si="26"/>
        <v>87105628</v>
      </c>
      <c r="X441" s="35">
        <f t="shared" si="27"/>
        <v>87105628</v>
      </c>
      <c r="Y441" s="26" t="s">
        <v>465</v>
      </c>
      <c r="Z441" s="10" t="s">
        <v>19</v>
      </c>
      <c r="AA441" s="147">
        <v>202300000000060</v>
      </c>
      <c r="AB441" s="147" t="s">
        <v>30</v>
      </c>
      <c r="AC441" s="10" t="str">
        <f t="shared" si="24"/>
        <v>3202008</v>
      </c>
      <c r="AD441" s="10"/>
      <c r="AE441" s="10" t="s">
        <v>123</v>
      </c>
      <c r="AF441" s="3"/>
      <c r="AG441" s="3"/>
      <c r="AH441" s="3"/>
      <c r="AI441" s="3"/>
      <c r="AJ441" s="3"/>
      <c r="AK441" s="3"/>
      <c r="AL441" s="3"/>
      <c r="AM441" s="3"/>
      <c r="AN441" s="3"/>
      <c r="AO441" s="3"/>
      <c r="AP441" s="3"/>
      <c r="AQ441" s="3"/>
      <c r="AR441" s="3"/>
      <c r="AS441" s="3"/>
    </row>
    <row r="442" spans="1:45" ht="51" hidden="1" customHeight="1" x14ac:dyDescent="0.3">
      <c r="A442" s="9" t="s">
        <v>0</v>
      </c>
      <c r="B442" s="9" t="e">
        <f>VLOOKUP(#REF!,[1]Dpto!$G$2:$I$1125,2,FALSE)</f>
        <v>#REF!</v>
      </c>
      <c r="C442" s="9" t="str">
        <f>VLOOKUP(Y442,[1]Proyectos!$B$2:$D$3,3,FALSE)</f>
        <v>CONSER</v>
      </c>
      <c r="D442" s="9" t="e">
        <f>VLOOKUP(#REF!,[1]Proyectos!$D$6:$E$9,2,FALSE)</f>
        <v>#REF!</v>
      </c>
      <c r="E442" s="9" t="e">
        <f>VLOOKUP(#REF!,[1]Proyectos!$B$12:$C$22,2,FALSE)</f>
        <v>#REF!</v>
      </c>
      <c r="F442" s="9" t="e">
        <f>VLOOKUP(AD442,[1]Indi!$B$9:$C$36,2,FALSE)</f>
        <v>#N/A</v>
      </c>
      <c r="G442" s="9" t="str">
        <f>+IFERROR(IF(D442="MISIONAL",VLOOKUP(#REF!,[1]Actividades!$B$12:$C$25,2,FALSE),IF(D442="TASAS",VLOOKUP(#REF!,[1]Actividades!$B$26:$C$34,2,FALSE),IF(D442="MIPG",VLOOKUP(#REF!,[1]Actividades!$B$35:$C$41,2,FALSE),IF(D442="INFRA",VLOOKUP(#REF!,[1]Actividades!$B$42:$C$44,2,FALSE),"")))),"")</f>
        <v/>
      </c>
      <c r="H442" s="3"/>
      <c r="I442" s="209" t="s">
        <v>910</v>
      </c>
      <c r="J442" s="10" t="s">
        <v>663</v>
      </c>
      <c r="K442" s="10" t="s">
        <v>178</v>
      </c>
      <c r="L442" s="7" t="s">
        <v>185</v>
      </c>
      <c r="M442" s="7" t="str">
        <f t="shared" si="25"/>
        <v>PNN MUNCHIQUE</v>
      </c>
      <c r="N442" s="7" t="s">
        <v>103</v>
      </c>
      <c r="O442" s="145" t="s">
        <v>466</v>
      </c>
      <c r="P442" s="183" t="s">
        <v>7</v>
      </c>
      <c r="Q442" s="7" t="s">
        <v>6</v>
      </c>
      <c r="R442" s="146">
        <v>7000000</v>
      </c>
      <c r="S442" s="35"/>
      <c r="T442" s="8"/>
      <c r="U442" s="8"/>
      <c r="V442" s="8"/>
      <c r="W442" s="35">
        <f t="shared" si="26"/>
        <v>7000000</v>
      </c>
      <c r="X442" s="35">
        <f t="shared" si="27"/>
        <v>7000000</v>
      </c>
      <c r="Y442" s="26" t="s">
        <v>465</v>
      </c>
      <c r="Z442" s="10" t="s">
        <v>19</v>
      </c>
      <c r="AA442" s="147">
        <v>202300000000060</v>
      </c>
      <c r="AB442" s="147" t="s">
        <v>30</v>
      </c>
      <c r="AC442" s="10" t="str">
        <f t="shared" si="24"/>
        <v>3202008</v>
      </c>
      <c r="AD442" s="10"/>
      <c r="AE442" s="10" t="s">
        <v>143</v>
      </c>
      <c r="AF442" s="3"/>
      <c r="AG442" s="3"/>
      <c r="AH442" s="3"/>
      <c r="AI442" s="3"/>
      <c r="AJ442" s="3"/>
      <c r="AK442" s="3"/>
      <c r="AL442" s="3"/>
      <c r="AM442" s="3"/>
      <c r="AN442" s="3"/>
      <c r="AO442" s="3"/>
      <c r="AP442" s="3"/>
      <c r="AQ442" s="3"/>
      <c r="AR442" s="3"/>
      <c r="AS442" s="3"/>
    </row>
    <row r="443" spans="1:45" ht="51" hidden="1" customHeight="1" x14ac:dyDescent="0.3">
      <c r="A443" s="9" t="s">
        <v>0</v>
      </c>
      <c r="B443" s="9" t="e">
        <f>VLOOKUP(#REF!,[1]Dpto!$G$2:$I$1125,2,FALSE)</f>
        <v>#REF!</v>
      </c>
      <c r="C443" s="9" t="str">
        <f>VLOOKUP(Y443,[1]Proyectos!$B$2:$D$3,3,FALSE)</f>
        <v>CONSER</v>
      </c>
      <c r="D443" s="9" t="e">
        <f>VLOOKUP(#REF!,[1]Proyectos!$D$6:$E$9,2,FALSE)</f>
        <v>#REF!</v>
      </c>
      <c r="E443" s="9" t="e">
        <f>VLOOKUP(#REF!,[1]Proyectos!$B$12:$C$22,2,FALSE)</f>
        <v>#REF!</v>
      </c>
      <c r="F443" s="9" t="e">
        <f>VLOOKUP(AD443,[1]Indi!$B$9:$C$36,2,FALSE)</f>
        <v>#N/A</v>
      </c>
      <c r="G443" s="9" t="str">
        <f>+IFERROR(IF(D443="MISIONAL",VLOOKUP(#REF!,[1]Actividades!$B$12:$C$25,2,FALSE),IF(D443="TASAS",VLOOKUP(#REF!,[1]Actividades!$B$26:$C$34,2,FALSE),IF(D443="MIPG",VLOOKUP(#REF!,[1]Actividades!$B$35:$C$41,2,FALSE),IF(D443="INFRA",VLOOKUP(#REF!,[1]Actividades!$B$42:$C$44,2,FALSE),"")))),"")</f>
        <v/>
      </c>
      <c r="H443" s="3"/>
      <c r="I443" s="209" t="s">
        <v>911</v>
      </c>
      <c r="J443" s="10" t="s">
        <v>663</v>
      </c>
      <c r="K443" s="10" t="s">
        <v>178</v>
      </c>
      <c r="L443" s="7" t="s">
        <v>185</v>
      </c>
      <c r="M443" s="7" t="str">
        <f t="shared" si="25"/>
        <v>PNN MUNCHIQUE</v>
      </c>
      <c r="N443" s="7" t="s">
        <v>103</v>
      </c>
      <c r="O443" s="10" t="s">
        <v>466</v>
      </c>
      <c r="P443" s="183" t="s">
        <v>7</v>
      </c>
      <c r="Q443" s="7" t="s">
        <v>6</v>
      </c>
      <c r="R443" s="146">
        <v>66068680</v>
      </c>
      <c r="S443" s="35"/>
      <c r="T443" s="8"/>
      <c r="U443" s="8"/>
      <c r="V443" s="8"/>
      <c r="W443" s="35">
        <f t="shared" si="26"/>
        <v>66068680</v>
      </c>
      <c r="X443" s="35">
        <f t="shared" si="27"/>
        <v>66068680</v>
      </c>
      <c r="Y443" s="26" t="s">
        <v>465</v>
      </c>
      <c r="Z443" s="10" t="s">
        <v>19</v>
      </c>
      <c r="AA443" s="147">
        <v>202300000000060</v>
      </c>
      <c r="AB443" s="147" t="s">
        <v>30</v>
      </c>
      <c r="AC443" s="10" t="str">
        <f t="shared" si="24"/>
        <v>3202008</v>
      </c>
      <c r="AD443" s="10"/>
      <c r="AE443" s="10" t="s">
        <v>135</v>
      </c>
      <c r="AF443" s="3"/>
      <c r="AG443" s="3"/>
      <c r="AH443" s="3"/>
      <c r="AI443" s="3"/>
      <c r="AJ443" s="3"/>
      <c r="AK443" s="3"/>
      <c r="AL443" s="3"/>
      <c r="AM443" s="3"/>
      <c r="AN443" s="3"/>
      <c r="AO443" s="3"/>
      <c r="AP443" s="3"/>
      <c r="AQ443" s="3"/>
      <c r="AR443" s="3"/>
      <c r="AS443" s="3"/>
    </row>
    <row r="444" spans="1:45" ht="51" hidden="1" customHeight="1" x14ac:dyDescent="0.3">
      <c r="A444" s="9" t="s">
        <v>0</v>
      </c>
      <c r="B444" s="9" t="e">
        <f>VLOOKUP(#REF!,[1]Dpto!$G$2:$I$1125,2,FALSE)</f>
        <v>#REF!</v>
      </c>
      <c r="C444" s="9" t="str">
        <f>VLOOKUP(Y444,[1]Proyectos!$B$2:$D$3,3,FALSE)</f>
        <v>CONSER</v>
      </c>
      <c r="D444" s="9" t="e">
        <f>VLOOKUP(#REF!,[1]Proyectos!$D$6:$E$9,2,FALSE)</f>
        <v>#REF!</v>
      </c>
      <c r="E444" s="9" t="e">
        <f>VLOOKUP(#REF!,[1]Proyectos!$B$12:$C$22,2,FALSE)</f>
        <v>#REF!</v>
      </c>
      <c r="F444" s="9" t="e">
        <f>VLOOKUP(AD444,[1]Indi!$B$9:$C$36,2,FALSE)</f>
        <v>#N/A</v>
      </c>
      <c r="G444" s="9" t="str">
        <f>+IFERROR(IF(D444="MISIONAL",VLOOKUP(#REF!,[1]Actividades!$B$12:$C$25,2,FALSE),IF(D444="TASAS",VLOOKUP(#REF!,[1]Actividades!$B$26:$C$34,2,FALSE),IF(D444="MIPG",VLOOKUP(#REF!,[1]Actividades!$B$35:$C$41,2,FALSE),IF(D444="INFRA",VLOOKUP(#REF!,[1]Actividades!$B$42:$C$44,2,FALSE),"")))),"")</f>
        <v/>
      </c>
      <c r="H444" s="3"/>
      <c r="I444" s="209" t="s">
        <v>912</v>
      </c>
      <c r="J444" s="10" t="s">
        <v>663</v>
      </c>
      <c r="K444" s="10" t="s">
        <v>178</v>
      </c>
      <c r="L444" s="7" t="s">
        <v>185</v>
      </c>
      <c r="M444" s="7" t="str">
        <f t="shared" si="25"/>
        <v>PNN MUNCHIQUE</v>
      </c>
      <c r="N444" s="7" t="s">
        <v>13</v>
      </c>
      <c r="O444" s="145" t="s">
        <v>467</v>
      </c>
      <c r="P444" s="183" t="s">
        <v>7</v>
      </c>
      <c r="Q444" s="7" t="s">
        <v>6</v>
      </c>
      <c r="R444" s="146">
        <v>5783550</v>
      </c>
      <c r="S444" s="35"/>
      <c r="T444" s="8"/>
      <c r="U444" s="8"/>
      <c r="V444" s="8"/>
      <c r="W444" s="35">
        <f t="shared" si="26"/>
        <v>5783550</v>
      </c>
      <c r="X444" s="35">
        <f t="shared" si="27"/>
        <v>5783550</v>
      </c>
      <c r="Y444" s="26" t="s">
        <v>465</v>
      </c>
      <c r="Z444" s="10" t="s">
        <v>19</v>
      </c>
      <c r="AA444" s="147">
        <v>202300000000060</v>
      </c>
      <c r="AB444" s="147" t="s">
        <v>30</v>
      </c>
      <c r="AC444" s="10" t="str">
        <f t="shared" si="24"/>
        <v>3202008</v>
      </c>
      <c r="AD444" s="10"/>
      <c r="AE444" s="10" t="s">
        <v>135</v>
      </c>
      <c r="AF444" s="3"/>
      <c r="AG444" s="3"/>
      <c r="AH444" s="3"/>
      <c r="AI444" s="3"/>
      <c r="AJ444" s="3"/>
      <c r="AK444" s="3"/>
      <c r="AL444" s="3"/>
      <c r="AM444" s="3"/>
      <c r="AN444" s="3"/>
      <c r="AO444" s="3"/>
      <c r="AP444" s="3"/>
      <c r="AQ444" s="3"/>
      <c r="AR444" s="3"/>
      <c r="AS444" s="3"/>
    </row>
    <row r="445" spans="1:45" ht="51" hidden="1" customHeight="1" x14ac:dyDescent="0.3">
      <c r="A445" s="9" t="s">
        <v>0</v>
      </c>
      <c r="B445" s="9" t="e">
        <f>VLOOKUP(#REF!,[1]Dpto!$G$2:$I$1125,2,FALSE)</f>
        <v>#REF!</v>
      </c>
      <c r="C445" s="9" t="str">
        <f>VLOOKUP(Y445,[1]Proyectos!$B$2:$D$3,3,FALSE)</f>
        <v>CONSER</v>
      </c>
      <c r="D445" s="9" t="e">
        <f>VLOOKUP(#REF!,[1]Proyectos!$D$6:$E$9,2,FALSE)</f>
        <v>#REF!</v>
      </c>
      <c r="E445" s="9" t="e">
        <f>VLOOKUP(#REF!,[1]Proyectos!$B$12:$C$22,2,FALSE)</f>
        <v>#REF!</v>
      </c>
      <c r="F445" s="9" t="e">
        <f>VLOOKUP(AD445,[1]Indi!$B$9:$C$36,2,FALSE)</f>
        <v>#N/A</v>
      </c>
      <c r="G445" s="9" t="str">
        <f>+IFERROR(IF(D445="MISIONAL",VLOOKUP(#REF!,[1]Actividades!$B$12:$C$25,2,FALSE),IF(D445="TASAS",VLOOKUP(#REF!,[1]Actividades!$B$26:$C$34,2,FALSE),IF(D445="MIPG",VLOOKUP(#REF!,[1]Actividades!$B$35:$C$41,2,FALSE),IF(D445="INFRA",VLOOKUP(#REF!,[1]Actividades!$B$42:$C$44,2,FALSE),"")))),"")</f>
        <v/>
      </c>
      <c r="H445" s="3"/>
      <c r="I445" s="209" t="s">
        <v>913</v>
      </c>
      <c r="J445" s="10" t="s">
        <v>663</v>
      </c>
      <c r="K445" s="10" t="s">
        <v>178</v>
      </c>
      <c r="L445" s="7" t="s">
        <v>185</v>
      </c>
      <c r="M445" s="7" t="str">
        <f t="shared" si="25"/>
        <v>PNN MUNCHIQUE</v>
      </c>
      <c r="N445" s="7" t="s">
        <v>13</v>
      </c>
      <c r="O445" s="10" t="s">
        <v>467</v>
      </c>
      <c r="P445" s="183" t="s">
        <v>7</v>
      </c>
      <c r="Q445" s="7" t="s">
        <v>6</v>
      </c>
      <c r="R445" s="146">
        <v>93962992</v>
      </c>
      <c r="S445" s="35"/>
      <c r="T445" s="8"/>
      <c r="U445" s="8"/>
      <c r="V445" s="8"/>
      <c r="W445" s="35">
        <f t="shared" si="26"/>
        <v>93962992</v>
      </c>
      <c r="X445" s="35">
        <f t="shared" si="27"/>
        <v>93962992</v>
      </c>
      <c r="Y445" s="26" t="s">
        <v>465</v>
      </c>
      <c r="Z445" s="10" t="s">
        <v>19</v>
      </c>
      <c r="AA445" s="147">
        <v>202300000000060</v>
      </c>
      <c r="AB445" s="147" t="s">
        <v>30</v>
      </c>
      <c r="AC445" s="10" t="str">
        <f t="shared" si="24"/>
        <v>3202008</v>
      </c>
      <c r="AD445" s="10"/>
      <c r="AE445" s="10" t="s">
        <v>492</v>
      </c>
      <c r="AF445" s="3"/>
      <c r="AG445" s="3"/>
      <c r="AH445" s="3"/>
      <c r="AI445" s="3"/>
      <c r="AJ445" s="3"/>
      <c r="AK445" s="3"/>
      <c r="AL445" s="3"/>
      <c r="AM445" s="3"/>
      <c r="AN445" s="3"/>
      <c r="AO445" s="3"/>
      <c r="AP445" s="3"/>
      <c r="AQ445" s="3"/>
      <c r="AR445" s="3"/>
      <c r="AS445" s="3"/>
    </row>
    <row r="446" spans="1:45" ht="51" hidden="1" customHeight="1" x14ac:dyDescent="0.3">
      <c r="A446" s="9" t="s">
        <v>0</v>
      </c>
      <c r="B446" s="9" t="e">
        <f>VLOOKUP(#REF!,[1]Dpto!$G$2:$I$1125,2,FALSE)</f>
        <v>#REF!</v>
      </c>
      <c r="C446" s="9" t="str">
        <f>VLOOKUP(Y446,[1]Proyectos!$B$2:$D$3,3,FALSE)</f>
        <v>CONSER</v>
      </c>
      <c r="D446" s="9" t="e">
        <f>VLOOKUP(#REF!,[1]Proyectos!$D$6:$E$9,2,FALSE)</f>
        <v>#REF!</v>
      </c>
      <c r="E446" s="9" t="e">
        <f>VLOOKUP(#REF!,[1]Proyectos!$B$12:$C$22,2,FALSE)</f>
        <v>#REF!</v>
      </c>
      <c r="F446" s="9" t="e">
        <f>VLOOKUP(AD446,[1]Indi!$B$9:$C$36,2,FALSE)</f>
        <v>#N/A</v>
      </c>
      <c r="G446" s="9" t="str">
        <f>+IFERROR(IF(D446="MISIONAL",VLOOKUP(#REF!,[1]Actividades!$B$12:$C$25,2,FALSE),IF(D446="TASAS",VLOOKUP(#REF!,[1]Actividades!$B$26:$C$34,2,FALSE),IF(D446="MIPG",VLOOKUP(#REF!,[1]Actividades!$B$35:$C$41,2,FALSE),IF(D446="INFRA",VLOOKUP(#REF!,[1]Actividades!$B$42:$C$44,2,FALSE),"")))),"")</f>
        <v/>
      </c>
      <c r="H446" s="3"/>
      <c r="I446" s="209" t="s">
        <v>914</v>
      </c>
      <c r="J446" s="10" t="s">
        <v>663</v>
      </c>
      <c r="K446" s="10" t="s">
        <v>178</v>
      </c>
      <c r="L446" s="7" t="s">
        <v>185</v>
      </c>
      <c r="M446" s="7" t="str">
        <f t="shared" si="25"/>
        <v>PNN MUNCHIQUE</v>
      </c>
      <c r="N446" s="7" t="s">
        <v>103</v>
      </c>
      <c r="O446" s="7" t="s">
        <v>466</v>
      </c>
      <c r="P446" s="183" t="s">
        <v>7</v>
      </c>
      <c r="Q446" s="7" t="s">
        <v>6</v>
      </c>
      <c r="R446" s="146">
        <v>97594429</v>
      </c>
      <c r="S446" s="35"/>
      <c r="T446" s="8"/>
      <c r="U446" s="8"/>
      <c r="V446" s="8"/>
      <c r="W446" s="35">
        <f t="shared" si="26"/>
        <v>97594429</v>
      </c>
      <c r="X446" s="35">
        <f t="shared" si="27"/>
        <v>97594429</v>
      </c>
      <c r="Y446" s="26" t="s">
        <v>465</v>
      </c>
      <c r="Z446" s="10" t="s">
        <v>19</v>
      </c>
      <c r="AA446" s="147">
        <v>202300000000060</v>
      </c>
      <c r="AB446" s="147" t="s">
        <v>493</v>
      </c>
      <c r="AC446" s="10" t="str">
        <f t="shared" si="24"/>
        <v>3202032</v>
      </c>
      <c r="AD446" s="10"/>
      <c r="AE446" s="10" t="s">
        <v>128</v>
      </c>
      <c r="AF446" s="3"/>
      <c r="AG446" s="3"/>
      <c r="AH446" s="3"/>
      <c r="AI446" s="3"/>
      <c r="AJ446" s="3"/>
      <c r="AK446" s="3"/>
      <c r="AL446" s="3"/>
      <c r="AM446" s="3"/>
      <c r="AN446" s="3"/>
      <c r="AO446" s="3"/>
      <c r="AP446" s="3"/>
      <c r="AQ446" s="3"/>
      <c r="AR446" s="3"/>
      <c r="AS446" s="3"/>
    </row>
    <row r="447" spans="1:45" ht="51" hidden="1" customHeight="1" x14ac:dyDescent="0.3">
      <c r="A447" s="9" t="s">
        <v>0</v>
      </c>
      <c r="B447" s="9" t="e">
        <f>VLOOKUP(#REF!,[1]Dpto!$G$2:$I$1125,2,FALSE)</f>
        <v>#REF!</v>
      </c>
      <c r="C447" s="9" t="str">
        <f>VLOOKUP(Y447,[1]Proyectos!$B$2:$D$3,3,FALSE)</f>
        <v>CONSER</v>
      </c>
      <c r="D447" s="9" t="e">
        <f>VLOOKUP(#REF!,[1]Proyectos!$D$6:$E$9,2,FALSE)</f>
        <v>#REF!</v>
      </c>
      <c r="E447" s="9" t="e">
        <f>VLOOKUP(#REF!,[1]Proyectos!$B$12:$C$22,2,FALSE)</f>
        <v>#REF!</v>
      </c>
      <c r="F447" s="9" t="e">
        <f>VLOOKUP(AD447,[1]Indi!$B$9:$C$36,2,FALSE)</f>
        <v>#N/A</v>
      </c>
      <c r="G447" s="9" t="str">
        <f>+IFERROR(IF(D447="MISIONAL",VLOOKUP(#REF!,[1]Actividades!$B$12:$C$25,2,FALSE),IF(D447="TASAS",VLOOKUP(#REF!,[1]Actividades!$B$26:$C$34,2,FALSE),IF(D447="MIPG",VLOOKUP(#REF!,[1]Actividades!$B$35:$C$41,2,FALSE),IF(D447="INFRA",VLOOKUP(#REF!,[1]Actividades!$B$42:$C$44,2,FALSE),"")))),"")</f>
        <v/>
      </c>
      <c r="H447" s="3"/>
      <c r="I447" s="209" t="s">
        <v>915</v>
      </c>
      <c r="J447" s="10" t="s">
        <v>663</v>
      </c>
      <c r="K447" s="10" t="s">
        <v>178</v>
      </c>
      <c r="L447" s="7" t="s">
        <v>185</v>
      </c>
      <c r="M447" s="7" t="str">
        <f t="shared" si="25"/>
        <v>PNN MUNCHIQUE</v>
      </c>
      <c r="N447" s="7" t="s">
        <v>13</v>
      </c>
      <c r="O447" s="149" t="s">
        <v>467</v>
      </c>
      <c r="P447" s="183" t="s">
        <v>7</v>
      </c>
      <c r="Q447" s="7" t="s">
        <v>6</v>
      </c>
      <c r="R447" s="146">
        <v>8712428</v>
      </c>
      <c r="S447" s="35"/>
      <c r="T447" s="8"/>
      <c r="U447" s="8"/>
      <c r="V447" s="8"/>
      <c r="W447" s="35">
        <f t="shared" si="26"/>
        <v>8712428</v>
      </c>
      <c r="X447" s="35">
        <f t="shared" si="27"/>
        <v>8712428</v>
      </c>
      <c r="Y447" s="26" t="s">
        <v>465</v>
      </c>
      <c r="Z447" s="10" t="s">
        <v>19</v>
      </c>
      <c r="AA447" s="147">
        <v>202300000000060</v>
      </c>
      <c r="AB447" s="147" t="s">
        <v>493</v>
      </c>
      <c r="AC447" s="10" t="str">
        <f t="shared" si="24"/>
        <v>3202032</v>
      </c>
      <c r="AD447" s="10"/>
      <c r="AE447" s="10" t="s">
        <v>128</v>
      </c>
      <c r="AF447" s="3"/>
      <c r="AG447" s="3"/>
      <c r="AH447" s="3"/>
      <c r="AI447" s="3"/>
      <c r="AJ447" s="3"/>
      <c r="AK447" s="3"/>
      <c r="AL447" s="3"/>
      <c r="AM447" s="3"/>
      <c r="AN447" s="3"/>
      <c r="AO447" s="3"/>
      <c r="AP447" s="3"/>
      <c r="AQ447" s="3"/>
      <c r="AR447" s="3"/>
      <c r="AS447" s="3"/>
    </row>
    <row r="448" spans="1:45" ht="51" hidden="1" customHeight="1" x14ac:dyDescent="0.3">
      <c r="A448" s="9" t="s">
        <v>0</v>
      </c>
      <c r="B448" s="9" t="e">
        <f>VLOOKUP(#REF!,[1]Dpto!$G$2:$I$1125,2,FALSE)</f>
        <v>#REF!</v>
      </c>
      <c r="C448" s="9" t="str">
        <f>VLOOKUP(Y448,[1]Proyectos!$B$2:$D$3,3,FALSE)</f>
        <v>CONSER</v>
      </c>
      <c r="D448" s="9" t="e">
        <f>VLOOKUP(#REF!,[1]Proyectos!$D$6:$E$9,2,FALSE)</f>
        <v>#REF!</v>
      </c>
      <c r="E448" s="9" t="e">
        <f>VLOOKUP(#REF!,[1]Proyectos!$B$12:$C$22,2,FALSE)</f>
        <v>#REF!</v>
      </c>
      <c r="F448" s="9" t="e">
        <f>VLOOKUP(AD448,[1]Indi!$B$9:$C$36,2,FALSE)</f>
        <v>#N/A</v>
      </c>
      <c r="G448" s="9" t="str">
        <f>+IFERROR(IF(D448="MISIONAL",VLOOKUP(#REF!,[1]Actividades!$B$12:$C$25,2,FALSE),IF(D448="TASAS",VLOOKUP(#REF!,[1]Actividades!$B$26:$C$34,2,FALSE),IF(D448="MIPG",VLOOKUP(#REF!,[1]Actividades!$B$35:$C$41,2,FALSE),IF(D448="INFRA",VLOOKUP(#REF!,[1]Actividades!$B$42:$C$44,2,FALSE),"")))),"")</f>
        <v/>
      </c>
      <c r="H448" s="3"/>
      <c r="I448" s="209" t="s">
        <v>916</v>
      </c>
      <c r="J448" s="10" t="s">
        <v>663</v>
      </c>
      <c r="K448" s="10" t="s">
        <v>178</v>
      </c>
      <c r="L448" s="7" t="s">
        <v>185</v>
      </c>
      <c r="M448" s="7" t="str">
        <f t="shared" si="25"/>
        <v>PNN MUNCHIQUE</v>
      </c>
      <c r="N448" s="7" t="s">
        <v>103</v>
      </c>
      <c r="O448" s="7" t="s">
        <v>466</v>
      </c>
      <c r="P448" s="183" t="s">
        <v>7</v>
      </c>
      <c r="Q448" s="7" t="s">
        <v>6</v>
      </c>
      <c r="R448" s="146">
        <v>21036736</v>
      </c>
      <c r="S448" s="35"/>
      <c r="T448" s="8"/>
      <c r="U448" s="8"/>
      <c r="V448" s="8"/>
      <c r="W448" s="35">
        <f t="shared" si="26"/>
        <v>21036736</v>
      </c>
      <c r="X448" s="35">
        <f t="shared" si="27"/>
        <v>21036736</v>
      </c>
      <c r="Y448" s="26" t="s">
        <v>465</v>
      </c>
      <c r="Z448" s="10" t="s">
        <v>19</v>
      </c>
      <c r="AA448" s="147">
        <v>202300000000060</v>
      </c>
      <c r="AB448" s="147" t="s">
        <v>17</v>
      </c>
      <c r="AC448" s="10" t="str">
        <f t="shared" si="24"/>
        <v>3202052</v>
      </c>
      <c r="AD448" s="10"/>
      <c r="AE448" s="10" t="s">
        <v>495</v>
      </c>
      <c r="AF448" s="3"/>
      <c r="AG448" s="3"/>
      <c r="AH448" s="3"/>
      <c r="AI448" s="3"/>
      <c r="AJ448" s="3"/>
      <c r="AK448" s="3"/>
      <c r="AL448" s="3"/>
      <c r="AM448" s="3"/>
      <c r="AN448" s="3"/>
      <c r="AO448" s="3"/>
      <c r="AP448" s="3"/>
      <c r="AQ448" s="3"/>
      <c r="AR448" s="3"/>
      <c r="AS448" s="3"/>
    </row>
    <row r="449" spans="1:45" ht="51" hidden="1" customHeight="1" x14ac:dyDescent="0.3">
      <c r="A449" s="9" t="s">
        <v>0</v>
      </c>
      <c r="B449" s="9" t="e">
        <f>VLOOKUP(#REF!,[1]Dpto!$G$2:$I$1125,2,FALSE)</f>
        <v>#REF!</v>
      </c>
      <c r="C449" s="9" t="str">
        <f>VLOOKUP(Y449,[1]Proyectos!$B$2:$D$3,3,FALSE)</f>
        <v>CONSER</v>
      </c>
      <c r="D449" s="9" t="e">
        <f>VLOOKUP(#REF!,[1]Proyectos!$D$6:$E$9,2,FALSE)</f>
        <v>#REF!</v>
      </c>
      <c r="E449" s="9" t="e">
        <f>VLOOKUP(#REF!,[1]Proyectos!$B$12:$C$22,2,FALSE)</f>
        <v>#REF!</v>
      </c>
      <c r="F449" s="9" t="e">
        <f>VLOOKUP(AD449,[1]Indi!$B$9:$C$36,2,FALSE)</f>
        <v>#N/A</v>
      </c>
      <c r="G449" s="9" t="str">
        <f>+IFERROR(IF(D449="MISIONAL",VLOOKUP(#REF!,[1]Actividades!$B$12:$C$25,2,FALSE),IF(D449="TASAS",VLOOKUP(#REF!,[1]Actividades!$B$26:$C$34,2,FALSE),IF(D449="MIPG",VLOOKUP(#REF!,[1]Actividades!$B$35:$C$41,2,FALSE),IF(D449="INFRA",VLOOKUP(#REF!,[1]Actividades!$B$42:$C$44,2,FALSE),"")))),"")</f>
        <v/>
      </c>
      <c r="H449" s="3"/>
      <c r="I449" s="209" t="s">
        <v>917</v>
      </c>
      <c r="J449" s="10" t="s">
        <v>663</v>
      </c>
      <c r="K449" s="10" t="s">
        <v>178</v>
      </c>
      <c r="L449" s="7" t="s">
        <v>185</v>
      </c>
      <c r="M449" s="7" t="str">
        <f t="shared" si="25"/>
        <v>PNN MUNCHIQUE</v>
      </c>
      <c r="N449" s="7" t="s">
        <v>103</v>
      </c>
      <c r="O449" s="7" t="s">
        <v>466</v>
      </c>
      <c r="P449" s="183" t="s">
        <v>7</v>
      </c>
      <c r="Q449" s="7" t="s">
        <v>6</v>
      </c>
      <c r="R449" s="146">
        <v>72051050</v>
      </c>
      <c r="S449" s="35"/>
      <c r="T449" s="8"/>
      <c r="U449" s="8"/>
      <c r="V449" s="8"/>
      <c r="W449" s="35">
        <f t="shared" si="26"/>
        <v>72051050</v>
      </c>
      <c r="X449" s="35">
        <f t="shared" si="27"/>
        <v>72051050</v>
      </c>
      <c r="Y449" s="26" t="s">
        <v>465</v>
      </c>
      <c r="Z449" s="10" t="s">
        <v>19</v>
      </c>
      <c r="AA449" s="147">
        <v>202300000000060</v>
      </c>
      <c r="AB449" s="147" t="s">
        <v>496</v>
      </c>
      <c r="AC449" s="10" t="str">
        <f t="shared" si="24"/>
        <v>3202056</v>
      </c>
      <c r="AD449" s="10"/>
      <c r="AE449" s="10" t="s">
        <v>129</v>
      </c>
      <c r="AF449" s="3"/>
      <c r="AG449" s="3"/>
      <c r="AH449" s="3"/>
      <c r="AI449" s="3"/>
      <c r="AJ449" s="3"/>
      <c r="AK449" s="3"/>
      <c r="AL449" s="3"/>
      <c r="AM449" s="3"/>
      <c r="AN449" s="3"/>
      <c r="AO449" s="3"/>
      <c r="AP449" s="3"/>
      <c r="AQ449" s="3"/>
      <c r="AR449" s="3"/>
      <c r="AS449" s="3"/>
    </row>
    <row r="450" spans="1:45" ht="51" hidden="1" customHeight="1" x14ac:dyDescent="0.3">
      <c r="A450" s="9" t="s">
        <v>0</v>
      </c>
      <c r="B450" s="9" t="e">
        <f>VLOOKUP(#REF!,[1]Dpto!$G$2:$I$1125,2,FALSE)</f>
        <v>#REF!</v>
      </c>
      <c r="C450" s="9" t="str">
        <f>VLOOKUP(Y450,[1]Proyectos!$B$2:$D$3,3,FALSE)</f>
        <v>CONSER</v>
      </c>
      <c r="D450" s="9" t="e">
        <f>VLOOKUP(#REF!,[1]Proyectos!$D$6:$E$9,2,FALSE)</f>
        <v>#REF!</v>
      </c>
      <c r="E450" s="9" t="e">
        <f>VLOOKUP(#REF!,[1]Proyectos!$B$12:$C$22,2,FALSE)</f>
        <v>#REF!</v>
      </c>
      <c r="F450" s="9" t="e">
        <f>VLOOKUP(AD450,[1]Indi!$B$9:$C$36,2,FALSE)</f>
        <v>#N/A</v>
      </c>
      <c r="G450" s="9" t="str">
        <f>+IFERROR(IF(D450="MISIONAL",VLOOKUP(#REF!,[1]Actividades!$B$12:$C$25,2,FALSE),IF(D450="TASAS",VLOOKUP(#REF!,[1]Actividades!$B$26:$C$34,2,FALSE),IF(D450="MIPG",VLOOKUP(#REF!,[1]Actividades!$B$35:$C$41,2,FALSE),IF(D450="INFRA",VLOOKUP(#REF!,[1]Actividades!$B$42:$C$44,2,FALSE),"")))),"")</f>
        <v/>
      </c>
      <c r="H450" s="3"/>
      <c r="I450" s="209" t="s">
        <v>918</v>
      </c>
      <c r="J450" s="10" t="s">
        <v>663</v>
      </c>
      <c r="K450" s="10" t="s">
        <v>178</v>
      </c>
      <c r="L450" s="7" t="s">
        <v>185</v>
      </c>
      <c r="M450" s="7" t="str">
        <f t="shared" si="25"/>
        <v>PNN MUNCHIQUE</v>
      </c>
      <c r="N450" s="7" t="s">
        <v>103</v>
      </c>
      <c r="O450" s="149" t="s">
        <v>466</v>
      </c>
      <c r="P450" s="183" t="s">
        <v>7</v>
      </c>
      <c r="Q450" s="7" t="s">
        <v>6</v>
      </c>
      <c r="R450" s="146">
        <v>57851025</v>
      </c>
      <c r="S450" s="35"/>
      <c r="T450" s="8"/>
      <c r="U450" s="8"/>
      <c r="V450" s="8"/>
      <c r="W450" s="35">
        <f t="shared" si="26"/>
        <v>57851025</v>
      </c>
      <c r="X450" s="35">
        <f t="shared" si="27"/>
        <v>57851025</v>
      </c>
      <c r="Y450" s="26" t="s">
        <v>465</v>
      </c>
      <c r="Z450" s="10" t="s">
        <v>19</v>
      </c>
      <c r="AA450" s="147">
        <v>202300000000060</v>
      </c>
      <c r="AB450" s="147" t="s">
        <v>24</v>
      </c>
      <c r="AC450" s="10" t="str">
        <f t="shared" si="24"/>
        <v>3202060</v>
      </c>
      <c r="AD450" s="10"/>
      <c r="AE450" s="10" t="s">
        <v>126</v>
      </c>
      <c r="AF450" s="3"/>
      <c r="AG450" s="3"/>
      <c r="AH450" s="3"/>
      <c r="AI450" s="3"/>
      <c r="AJ450" s="3"/>
      <c r="AK450" s="3"/>
      <c r="AL450" s="3"/>
      <c r="AM450" s="3"/>
      <c r="AN450" s="3"/>
      <c r="AO450" s="3"/>
      <c r="AP450" s="3"/>
      <c r="AQ450" s="3"/>
      <c r="AR450" s="3"/>
      <c r="AS450" s="3"/>
    </row>
    <row r="451" spans="1:45" ht="51" hidden="1" customHeight="1" x14ac:dyDescent="0.3">
      <c r="A451" s="9" t="s">
        <v>0</v>
      </c>
      <c r="B451" s="9" t="e">
        <f>VLOOKUP(#REF!,[1]Dpto!$G$2:$I$1125,2,FALSE)</f>
        <v>#REF!</v>
      </c>
      <c r="C451" s="9" t="str">
        <f>VLOOKUP(Y451,[1]Proyectos!$B$2:$D$3,3,FALSE)</f>
        <v>CONSER</v>
      </c>
      <c r="D451" s="9" t="e">
        <f>VLOOKUP(#REF!,[1]Proyectos!$D$6:$E$9,2,FALSE)</f>
        <v>#REF!</v>
      </c>
      <c r="E451" s="9" t="e">
        <f>VLOOKUP(#REF!,[1]Proyectos!$B$12:$C$22,2,FALSE)</f>
        <v>#REF!</v>
      </c>
      <c r="F451" s="9" t="e">
        <f>VLOOKUP(AD451,[1]Indi!$B$9:$C$36,2,FALSE)</f>
        <v>#N/A</v>
      </c>
      <c r="G451" s="9" t="str">
        <f>+IFERROR(IF(D451="MISIONAL",VLOOKUP(#REF!,[1]Actividades!$B$12:$C$25,2,FALSE),IF(D451="TASAS",VLOOKUP(#REF!,[1]Actividades!$B$26:$C$34,2,FALSE),IF(D451="MIPG",VLOOKUP(#REF!,[1]Actividades!$B$35:$C$41,2,FALSE),IF(D451="INFRA",VLOOKUP(#REF!,[1]Actividades!$B$42:$C$44,2,FALSE),"")))),"")</f>
        <v/>
      </c>
      <c r="H451" s="3"/>
      <c r="I451" s="209" t="s">
        <v>919</v>
      </c>
      <c r="J451" s="10" t="s">
        <v>663</v>
      </c>
      <c r="K451" s="10" t="s">
        <v>178</v>
      </c>
      <c r="L451" s="7" t="s">
        <v>185</v>
      </c>
      <c r="M451" s="7" t="str">
        <f t="shared" si="25"/>
        <v>PNN MUNCHIQUE</v>
      </c>
      <c r="N451" s="7" t="s">
        <v>8</v>
      </c>
      <c r="O451" s="7" t="s">
        <v>467</v>
      </c>
      <c r="P451" s="183" t="s">
        <v>7</v>
      </c>
      <c r="Q451" s="7" t="s">
        <v>154</v>
      </c>
      <c r="R451" s="146">
        <v>100000000</v>
      </c>
      <c r="S451" s="35"/>
      <c r="T451" s="8"/>
      <c r="U451" s="8"/>
      <c r="V451" s="8"/>
      <c r="W451" s="35">
        <f t="shared" si="26"/>
        <v>100000000</v>
      </c>
      <c r="X451" s="35">
        <f t="shared" si="27"/>
        <v>100000000</v>
      </c>
      <c r="Y451" s="26" t="s">
        <v>465</v>
      </c>
      <c r="Z451" s="10" t="s">
        <v>19</v>
      </c>
      <c r="AA451" s="147">
        <v>202300000000060</v>
      </c>
      <c r="AB451" s="147" t="s">
        <v>24</v>
      </c>
      <c r="AC451" s="10" t="str">
        <f t="shared" si="24"/>
        <v>3202060</v>
      </c>
      <c r="AD451" s="10"/>
      <c r="AE451" s="10" t="s">
        <v>126</v>
      </c>
      <c r="AF451" s="3"/>
      <c r="AG451" s="3"/>
      <c r="AH451" s="3"/>
      <c r="AI451" s="3"/>
      <c r="AJ451" s="3"/>
      <c r="AK451" s="3"/>
      <c r="AL451" s="3"/>
      <c r="AM451" s="3"/>
      <c r="AN451" s="3"/>
      <c r="AO451" s="3"/>
      <c r="AP451" s="3"/>
      <c r="AQ451" s="3"/>
      <c r="AR451" s="3"/>
      <c r="AS451" s="3"/>
    </row>
    <row r="452" spans="1:45" ht="51" hidden="1" customHeight="1" x14ac:dyDescent="0.3">
      <c r="A452" s="9" t="s">
        <v>0</v>
      </c>
      <c r="B452" s="9" t="e">
        <f>VLOOKUP(#REF!,[1]Dpto!$G$2:$I$1125,2,FALSE)</f>
        <v>#REF!</v>
      </c>
      <c r="C452" s="9" t="str">
        <f>VLOOKUP(Y452,[1]Proyectos!$B$2:$D$3,3,FALSE)</f>
        <v>CONSER</v>
      </c>
      <c r="D452" s="9" t="e">
        <f>VLOOKUP(#REF!,[1]Proyectos!$D$6:$E$9,2,FALSE)</f>
        <v>#REF!</v>
      </c>
      <c r="E452" s="9" t="e">
        <f>VLOOKUP(#REF!,[1]Proyectos!$B$12:$C$22,2,FALSE)</f>
        <v>#REF!</v>
      </c>
      <c r="F452" s="9" t="e">
        <f>VLOOKUP(AD452,[1]Indi!$B$9:$C$36,2,FALSE)</f>
        <v>#N/A</v>
      </c>
      <c r="G452" s="9" t="str">
        <f>+IFERROR(IF(D452="MISIONAL",VLOOKUP(#REF!,[1]Actividades!$B$12:$C$25,2,FALSE),IF(D452="TASAS",VLOOKUP(#REF!,[1]Actividades!$B$26:$C$34,2,FALSE),IF(D452="MIPG",VLOOKUP(#REF!,[1]Actividades!$B$35:$C$41,2,FALSE),IF(D452="INFRA",VLOOKUP(#REF!,[1]Actividades!$B$42:$C$44,2,FALSE),"")))),"")</f>
        <v/>
      </c>
      <c r="H452" s="3"/>
      <c r="I452" s="209" t="s">
        <v>920</v>
      </c>
      <c r="J452" s="10" t="s">
        <v>663</v>
      </c>
      <c r="K452" s="10" t="s">
        <v>178</v>
      </c>
      <c r="L452" s="7" t="s">
        <v>185</v>
      </c>
      <c r="M452" s="7" t="str">
        <f t="shared" si="25"/>
        <v>PNN MUNCHIQUE</v>
      </c>
      <c r="N452" s="7" t="s">
        <v>103</v>
      </c>
      <c r="O452" s="7" t="s">
        <v>466</v>
      </c>
      <c r="P452" s="183" t="s">
        <v>7</v>
      </c>
      <c r="Q452" s="7" t="s">
        <v>6</v>
      </c>
      <c r="R452" s="146">
        <v>48409566</v>
      </c>
      <c r="S452" s="35"/>
      <c r="T452" s="8"/>
      <c r="U452" s="8"/>
      <c r="V452" s="8"/>
      <c r="W452" s="35">
        <f t="shared" si="26"/>
        <v>48409566</v>
      </c>
      <c r="X452" s="35">
        <f t="shared" si="27"/>
        <v>48409566</v>
      </c>
      <c r="Y452" s="26" t="s">
        <v>465</v>
      </c>
      <c r="Z452" s="10" t="s">
        <v>19</v>
      </c>
      <c r="AA452" s="147">
        <v>202300000000060</v>
      </c>
      <c r="AB452" s="147" t="s">
        <v>24</v>
      </c>
      <c r="AC452" s="10" t="str">
        <f t="shared" si="24"/>
        <v>3202060</v>
      </c>
      <c r="AD452" s="10"/>
      <c r="AE452" s="10" t="s">
        <v>239</v>
      </c>
      <c r="AF452" s="3"/>
      <c r="AG452" s="3"/>
      <c r="AH452" s="3"/>
      <c r="AI452" s="3"/>
      <c r="AJ452" s="3"/>
      <c r="AK452" s="3"/>
      <c r="AL452" s="3"/>
      <c r="AM452" s="3"/>
      <c r="AN452" s="3"/>
      <c r="AO452" s="3"/>
      <c r="AP452" s="3"/>
      <c r="AQ452" s="3"/>
      <c r="AR452" s="3"/>
      <c r="AS452" s="3"/>
    </row>
    <row r="453" spans="1:45" ht="51" hidden="1" customHeight="1" x14ac:dyDescent="0.3">
      <c r="A453" s="9" t="s">
        <v>0</v>
      </c>
      <c r="B453" s="9" t="e">
        <f>VLOOKUP(#REF!,[1]Dpto!$G$2:$I$1125,2,FALSE)</f>
        <v>#REF!</v>
      </c>
      <c r="C453" s="9" t="str">
        <f>VLOOKUP(Y453,[1]Proyectos!$B$2:$D$3,3,FALSE)</f>
        <v>CONSER</v>
      </c>
      <c r="D453" s="9" t="e">
        <f>VLOOKUP(#REF!,[1]Proyectos!$D$6:$E$9,2,FALSE)</f>
        <v>#REF!</v>
      </c>
      <c r="E453" s="9" t="e">
        <f>VLOOKUP(#REF!,[1]Proyectos!$B$12:$C$22,2,FALSE)</f>
        <v>#REF!</v>
      </c>
      <c r="F453" s="9" t="e">
        <f>VLOOKUP(AD453,[1]Indi!$B$9:$C$36,2,FALSE)</f>
        <v>#N/A</v>
      </c>
      <c r="G453" s="9" t="str">
        <f>+IFERROR(IF(D453="MISIONAL",VLOOKUP(#REF!,[1]Actividades!$B$12:$C$25,2,FALSE),IF(D453="TASAS",VLOOKUP(#REF!,[1]Actividades!$B$26:$C$34,2,FALSE),IF(D453="MIPG",VLOOKUP(#REF!,[1]Actividades!$B$35:$C$41,2,FALSE),IF(D453="INFRA",VLOOKUP(#REF!,[1]Actividades!$B$42:$C$44,2,FALSE),"")))),"")</f>
        <v/>
      </c>
      <c r="H453" s="3"/>
      <c r="I453" s="209" t="s">
        <v>921</v>
      </c>
      <c r="J453" s="10" t="s">
        <v>663</v>
      </c>
      <c r="K453" s="10" t="s">
        <v>178</v>
      </c>
      <c r="L453" s="7" t="s">
        <v>185</v>
      </c>
      <c r="M453" s="7" t="str">
        <f t="shared" si="25"/>
        <v>PNN MUNCHIQUE</v>
      </c>
      <c r="N453" s="7" t="s">
        <v>103</v>
      </c>
      <c r="O453" s="149" t="s">
        <v>466</v>
      </c>
      <c r="P453" s="183" t="s">
        <v>7</v>
      </c>
      <c r="Q453" s="7" t="s">
        <v>6</v>
      </c>
      <c r="R453" s="146">
        <v>27605001</v>
      </c>
      <c r="S453" s="35"/>
      <c r="T453" s="8"/>
      <c r="U453" s="8"/>
      <c r="V453" s="8"/>
      <c r="W453" s="35">
        <f t="shared" si="26"/>
        <v>27605001</v>
      </c>
      <c r="X453" s="35">
        <f t="shared" si="27"/>
        <v>27605001</v>
      </c>
      <c r="Y453" s="26" t="s">
        <v>465</v>
      </c>
      <c r="Z453" s="10" t="s">
        <v>19</v>
      </c>
      <c r="AA453" s="147">
        <v>202300000000060</v>
      </c>
      <c r="AB453" s="147" t="s">
        <v>24</v>
      </c>
      <c r="AC453" s="10" t="str">
        <f t="shared" si="24"/>
        <v>3202060</v>
      </c>
      <c r="AD453" s="10"/>
      <c r="AE453" s="10" t="s">
        <v>137</v>
      </c>
      <c r="AF453" s="3"/>
      <c r="AG453" s="3"/>
      <c r="AH453" s="3"/>
      <c r="AI453" s="3"/>
      <c r="AJ453" s="3"/>
      <c r="AK453" s="3"/>
      <c r="AL453" s="3"/>
      <c r="AM453" s="3"/>
      <c r="AN453" s="3"/>
      <c r="AO453" s="3"/>
      <c r="AP453" s="3"/>
      <c r="AQ453" s="3"/>
      <c r="AR453" s="3"/>
      <c r="AS453" s="3"/>
    </row>
    <row r="454" spans="1:45" ht="51" hidden="1" customHeight="1" x14ac:dyDescent="0.3">
      <c r="A454" s="9" t="s">
        <v>0</v>
      </c>
      <c r="B454" s="9" t="e">
        <f>VLOOKUP(#REF!,[1]Dpto!$G$2:$I$1125,2,FALSE)</f>
        <v>#REF!</v>
      </c>
      <c r="C454" s="9" t="str">
        <f>VLOOKUP(Y454,[1]Proyectos!$B$2:$D$3,3,FALSE)</f>
        <v>CONSER</v>
      </c>
      <c r="D454" s="9" t="e">
        <f>VLOOKUP(#REF!,[1]Proyectos!$D$6:$E$9,2,FALSE)</f>
        <v>#REF!</v>
      </c>
      <c r="E454" s="9" t="e">
        <f>VLOOKUP(#REF!,[1]Proyectos!$B$12:$C$22,2,FALSE)</f>
        <v>#REF!</v>
      </c>
      <c r="F454" s="9" t="e">
        <f>VLOOKUP(AD454,[1]Indi!$B$9:$C$36,2,FALSE)</f>
        <v>#N/A</v>
      </c>
      <c r="G454" s="9" t="str">
        <f>+IFERROR(IF(D454="MISIONAL",VLOOKUP(#REF!,[1]Actividades!$B$12:$C$25,2,FALSE),IF(D454="TASAS",VLOOKUP(#REF!,[1]Actividades!$B$26:$C$34,2,FALSE),IF(D454="MIPG",VLOOKUP(#REF!,[1]Actividades!$B$35:$C$41,2,FALSE),IF(D454="INFRA",VLOOKUP(#REF!,[1]Actividades!$B$42:$C$44,2,FALSE),"")))),"")</f>
        <v/>
      </c>
      <c r="H454" s="3"/>
      <c r="I454" s="209" t="s">
        <v>922</v>
      </c>
      <c r="J454" s="10" t="s">
        <v>663</v>
      </c>
      <c r="K454" s="10" t="s">
        <v>178</v>
      </c>
      <c r="L454" s="7" t="s">
        <v>184</v>
      </c>
      <c r="M454" s="7" t="str">
        <f t="shared" si="25"/>
        <v>PNN SANQUIANGA</v>
      </c>
      <c r="N454" s="7" t="s">
        <v>13</v>
      </c>
      <c r="O454" s="7" t="s">
        <v>467</v>
      </c>
      <c r="P454" s="183" t="s">
        <v>7</v>
      </c>
      <c r="Q454" s="7" t="s">
        <v>6</v>
      </c>
      <c r="R454" s="146">
        <v>70955109</v>
      </c>
      <c r="S454" s="35"/>
      <c r="T454" s="8"/>
      <c r="U454" s="8"/>
      <c r="V454" s="8"/>
      <c r="W454" s="35">
        <f t="shared" si="26"/>
        <v>70955109</v>
      </c>
      <c r="X454" s="35">
        <f t="shared" si="27"/>
        <v>70955109</v>
      </c>
      <c r="Y454" s="26" t="s">
        <v>465</v>
      </c>
      <c r="Z454" s="10" t="s">
        <v>19</v>
      </c>
      <c r="AA454" s="147">
        <v>202300000000060</v>
      </c>
      <c r="AB454" s="147" t="s">
        <v>30</v>
      </c>
      <c r="AC454" s="10" t="str">
        <f t="shared" ref="AC454:AC517" si="28">MID(I454,SEARCH("-",I454)+1,SEARCH("-",I454,SEARCH("-",I454)+1)-SEARCH("-",I454)-1)</f>
        <v>3202008</v>
      </c>
      <c r="AD454" s="10"/>
      <c r="AE454" s="10" t="s">
        <v>123</v>
      </c>
      <c r="AF454" s="3"/>
      <c r="AG454" s="3"/>
      <c r="AH454" s="3"/>
      <c r="AI454" s="3"/>
      <c r="AJ454" s="3"/>
      <c r="AK454" s="3"/>
      <c r="AL454" s="3"/>
      <c r="AM454" s="3"/>
      <c r="AN454" s="3"/>
      <c r="AO454" s="3"/>
      <c r="AP454" s="3"/>
      <c r="AQ454" s="3"/>
      <c r="AR454" s="3"/>
      <c r="AS454" s="3"/>
    </row>
    <row r="455" spans="1:45" ht="51" hidden="1" customHeight="1" x14ac:dyDescent="0.3">
      <c r="A455" s="9" t="s">
        <v>0</v>
      </c>
      <c r="B455" s="9" t="e">
        <f>VLOOKUP(#REF!,[1]Dpto!$G$2:$I$1125,2,FALSE)</f>
        <v>#REF!</v>
      </c>
      <c r="C455" s="9" t="str">
        <f>VLOOKUP(Y455,[1]Proyectos!$B$2:$D$3,3,FALSE)</f>
        <v>CONSER</v>
      </c>
      <c r="D455" s="9" t="e">
        <f>VLOOKUP(#REF!,[1]Proyectos!$D$6:$E$9,2,FALSE)</f>
        <v>#REF!</v>
      </c>
      <c r="E455" s="9" t="e">
        <f>VLOOKUP(#REF!,[1]Proyectos!$B$12:$C$22,2,FALSE)</f>
        <v>#REF!</v>
      </c>
      <c r="F455" s="9" t="e">
        <f>VLOOKUP(AD455,[1]Indi!$B$9:$C$36,2,FALSE)</f>
        <v>#N/A</v>
      </c>
      <c r="G455" s="9" t="str">
        <f>+IFERROR(IF(D455="MISIONAL",VLOOKUP(#REF!,[1]Actividades!$B$12:$C$25,2,FALSE),IF(D455="TASAS",VLOOKUP(#REF!,[1]Actividades!$B$26:$C$34,2,FALSE),IF(D455="MIPG",VLOOKUP(#REF!,[1]Actividades!$B$35:$C$41,2,FALSE),IF(D455="INFRA",VLOOKUP(#REF!,[1]Actividades!$B$42:$C$44,2,FALSE),"")))),"")</f>
        <v/>
      </c>
      <c r="H455" s="3"/>
      <c r="I455" s="209" t="s">
        <v>923</v>
      </c>
      <c r="J455" s="10" t="s">
        <v>663</v>
      </c>
      <c r="K455" s="10" t="s">
        <v>178</v>
      </c>
      <c r="L455" s="7" t="s">
        <v>184</v>
      </c>
      <c r="M455" s="149" t="str">
        <f t="shared" ref="M455:M518" si="29">+IF(P455="GENERAL",L455,L455&amp;"-"&amp;P455)</f>
        <v>PNN SANQUIANGA</v>
      </c>
      <c r="N455" s="149" t="s">
        <v>8</v>
      </c>
      <c r="O455" s="149" t="s">
        <v>467</v>
      </c>
      <c r="P455" s="183" t="s">
        <v>7</v>
      </c>
      <c r="Q455" s="149" t="s">
        <v>6</v>
      </c>
      <c r="R455" s="146">
        <v>48518593</v>
      </c>
      <c r="S455" s="35"/>
      <c r="T455" s="8"/>
      <c r="U455" s="8"/>
      <c r="V455" s="8"/>
      <c r="W455" s="35">
        <f t="shared" ref="W455:W518" si="30">+R455-S455+T455</f>
        <v>48518593</v>
      </c>
      <c r="X455" s="35">
        <f t="shared" ref="X455:X518" si="31">+R455-S455+T455-U455+V455</f>
        <v>48518593</v>
      </c>
      <c r="Y455" s="26" t="s">
        <v>465</v>
      </c>
      <c r="Z455" s="10" t="s">
        <v>19</v>
      </c>
      <c r="AA455" s="147">
        <v>202300000000060</v>
      </c>
      <c r="AB455" s="147" t="s">
        <v>30</v>
      </c>
      <c r="AC455" s="10" t="str">
        <f t="shared" si="28"/>
        <v>3202008</v>
      </c>
      <c r="AD455" s="10"/>
      <c r="AE455" s="10" t="s">
        <v>123</v>
      </c>
      <c r="AF455" s="3"/>
      <c r="AG455" s="3"/>
      <c r="AH455" s="3"/>
      <c r="AI455" s="3"/>
      <c r="AJ455" s="3"/>
      <c r="AK455" s="3"/>
      <c r="AL455" s="3"/>
      <c r="AM455" s="3"/>
      <c r="AN455" s="3"/>
      <c r="AO455" s="3"/>
      <c r="AP455" s="3"/>
      <c r="AQ455" s="3"/>
      <c r="AR455" s="3"/>
      <c r="AS455" s="3"/>
    </row>
    <row r="456" spans="1:45" ht="51" hidden="1" customHeight="1" x14ac:dyDescent="0.3">
      <c r="A456" s="9" t="s">
        <v>0</v>
      </c>
      <c r="B456" s="9" t="e">
        <f>VLOOKUP(#REF!,[1]Dpto!$G$2:$I$1125,2,FALSE)</f>
        <v>#REF!</v>
      </c>
      <c r="C456" s="9" t="str">
        <f>VLOOKUP(Y456,[1]Proyectos!$B$2:$D$3,3,FALSE)</f>
        <v>CONSER</v>
      </c>
      <c r="D456" s="9" t="e">
        <f>VLOOKUP(#REF!,[1]Proyectos!$D$6:$E$9,2,FALSE)</f>
        <v>#REF!</v>
      </c>
      <c r="E456" s="9" t="e">
        <f>VLOOKUP(#REF!,[1]Proyectos!$B$12:$C$22,2,FALSE)</f>
        <v>#REF!</v>
      </c>
      <c r="F456" s="9" t="e">
        <f>VLOOKUP(AD456,[1]Indi!$B$9:$C$36,2,FALSE)</f>
        <v>#N/A</v>
      </c>
      <c r="G456" s="9" t="str">
        <f>+IFERROR(IF(D456="MISIONAL",VLOOKUP(#REF!,[1]Actividades!$B$12:$C$25,2,FALSE),IF(D456="TASAS",VLOOKUP(#REF!,[1]Actividades!$B$26:$C$34,2,FALSE),IF(D456="MIPG",VLOOKUP(#REF!,[1]Actividades!$B$35:$C$41,2,FALSE),IF(D456="INFRA",VLOOKUP(#REF!,[1]Actividades!$B$42:$C$44,2,FALSE),"")))),"")</f>
        <v/>
      </c>
      <c r="H456" s="3"/>
      <c r="I456" s="209" t="s">
        <v>924</v>
      </c>
      <c r="J456" s="10" t="s">
        <v>663</v>
      </c>
      <c r="K456" s="10" t="s">
        <v>178</v>
      </c>
      <c r="L456" s="7" t="s">
        <v>184</v>
      </c>
      <c r="M456" s="149" t="str">
        <f t="shared" si="29"/>
        <v>PNN SANQUIANGA</v>
      </c>
      <c r="N456" s="149" t="s">
        <v>103</v>
      </c>
      <c r="O456" s="149" t="s">
        <v>466</v>
      </c>
      <c r="P456" s="183" t="s">
        <v>7</v>
      </c>
      <c r="Q456" s="149" t="s">
        <v>6</v>
      </c>
      <c r="R456" s="146">
        <v>18360662</v>
      </c>
      <c r="S456" s="35"/>
      <c r="T456" s="8"/>
      <c r="U456" s="8"/>
      <c r="V456" s="8"/>
      <c r="W456" s="35">
        <f t="shared" si="30"/>
        <v>18360662</v>
      </c>
      <c r="X456" s="35">
        <f t="shared" si="31"/>
        <v>18360662</v>
      </c>
      <c r="Y456" s="26" t="s">
        <v>465</v>
      </c>
      <c r="Z456" s="10" t="s">
        <v>19</v>
      </c>
      <c r="AA456" s="147">
        <v>202300000000060</v>
      </c>
      <c r="AB456" s="147" t="s">
        <v>30</v>
      </c>
      <c r="AC456" s="10" t="str">
        <f t="shared" si="28"/>
        <v>3202008</v>
      </c>
      <c r="AD456" s="10"/>
      <c r="AE456" s="10" t="s">
        <v>135</v>
      </c>
      <c r="AF456" s="3"/>
      <c r="AG456" s="3"/>
      <c r="AH456" s="3"/>
      <c r="AI456" s="3"/>
      <c r="AJ456" s="3"/>
      <c r="AK456" s="3"/>
      <c r="AL456" s="3"/>
      <c r="AM456" s="3"/>
      <c r="AN456" s="3"/>
      <c r="AO456" s="3"/>
      <c r="AP456" s="3"/>
      <c r="AQ456" s="3"/>
      <c r="AR456" s="3"/>
      <c r="AS456" s="3"/>
    </row>
    <row r="457" spans="1:45" ht="51" hidden="1" customHeight="1" x14ac:dyDescent="0.3">
      <c r="A457" s="9" t="s">
        <v>0</v>
      </c>
      <c r="B457" s="9" t="e">
        <f>VLOOKUP(#REF!,[1]Dpto!$G$2:$I$1125,2,FALSE)</f>
        <v>#REF!</v>
      </c>
      <c r="C457" s="9" t="str">
        <f>VLOOKUP(Y457,[1]Proyectos!$B$2:$D$3,3,FALSE)</f>
        <v>CONSER</v>
      </c>
      <c r="D457" s="9" t="e">
        <f>VLOOKUP(#REF!,[1]Proyectos!$D$6:$E$9,2,FALSE)</f>
        <v>#REF!</v>
      </c>
      <c r="E457" s="9" t="e">
        <f>VLOOKUP(#REF!,[1]Proyectos!$B$12:$C$22,2,FALSE)</f>
        <v>#REF!</v>
      </c>
      <c r="F457" s="9" t="e">
        <f>VLOOKUP(AD457,[1]Indi!$B$9:$C$36,2,FALSE)</f>
        <v>#N/A</v>
      </c>
      <c r="G457" s="9" t="str">
        <f>+IFERROR(IF(D457="MISIONAL",VLOOKUP(#REF!,[1]Actividades!$B$12:$C$25,2,FALSE),IF(D457="TASAS",VLOOKUP(#REF!,[1]Actividades!$B$26:$C$34,2,FALSE),IF(D457="MIPG",VLOOKUP(#REF!,[1]Actividades!$B$35:$C$41,2,FALSE),IF(D457="INFRA",VLOOKUP(#REF!,[1]Actividades!$B$42:$C$44,2,FALSE),"")))),"")</f>
        <v/>
      </c>
      <c r="H457" s="3"/>
      <c r="I457" s="209" t="s">
        <v>925</v>
      </c>
      <c r="J457" s="10" t="s">
        <v>663</v>
      </c>
      <c r="K457" s="10" t="s">
        <v>178</v>
      </c>
      <c r="L457" s="7" t="s">
        <v>184</v>
      </c>
      <c r="M457" s="149" t="str">
        <f t="shared" si="29"/>
        <v>PNN SANQUIANGA</v>
      </c>
      <c r="N457" s="149" t="s">
        <v>13</v>
      </c>
      <c r="O457" s="10" t="s">
        <v>467</v>
      </c>
      <c r="P457" s="183" t="s">
        <v>7</v>
      </c>
      <c r="Q457" s="149" t="s">
        <v>6</v>
      </c>
      <c r="R457" s="146">
        <v>30057486</v>
      </c>
      <c r="S457" s="35"/>
      <c r="T457" s="8"/>
      <c r="U457" s="8"/>
      <c r="V457" s="8"/>
      <c r="W457" s="35">
        <f t="shared" si="30"/>
        <v>30057486</v>
      </c>
      <c r="X457" s="35">
        <f t="shared" si="31"/>
        <v>30057486</v>
      </c>
      <c r="Y457" s="26" t="s">
        <v>465</v>
      </c>
      <c r="Z457" s="10" t="s">
        <v>19</v>
      </c>
      <c r="AA457" s="147">
        <v>202300000000060</v>
      </c>
      <c r="AB457" s="147" t="s">
        <v>30</v>
      </c>
      <c r="AC457" s="10" t="str">
        <f t="shared" si="28"/>
        <v>3202008</v>
      </c>
      <c r="AD457" s="10"/>
      <c r="AE457" s="10" t="s">
        <v>135</v>
      </c>
      <c r="AF457" s="3"/>
      <c r="AG457" s="3"/>
      <c r="AH457" s="3"/>
      <c r="AI457" s="3"/>
      <c r="AJ457" s="3"/>
      <c r="AK457" s="3"/>
      <c r="AL457" s="3"/>
      <c r="AM457" s="3"/>
      <c r="AN457" s="3"/>
      <c r="AO457" s="3"/>
      <c r="AP457" s="3"/>
      <c r="AQ457" s="3"/>
      <c r="AR457" s="3"/>
      <c r="AS457" s="3"/>
    </row>
    <row r="458" spans="1:45" ht="51" hidden="1" customHeight="1" x14ac:dyDescent="0.3">
      <c r="A458" s="9" t="s">
        <v>0</v>
      </c>
      <c r="B458" s="9" t="e">
        <f>VLOOKUP(#REF!,[1]Dpto!$G$2:$I$1125,2,FALSE)</f>
        <v>#REF!</v>
      </c>
      <c r="C458" s="9" t="str">
        <f>VLOOKUP(Y458,[1]Proyectos!$B$2:$D$3,3,FALSE)</f>
        <v>CONSER</v>
      </c>
      <c r="D458" s="9" t="e">
        <f>VLOOKUP(#REF!,[1]Proyectos!$D$6:$E$9,2,FALSE)</f>
        <v>#REF!</v>
      </c>
      <c r="E458" s="9" t="e">
        <f>VLOOKUP(#REF!,[1]Proyectos!$B$12:$C$22,2,FALSE)</f>
        <v>#REF!</v>
      </c>
      <c r="F458" s="9" t="e">
        <f>VLOOKUP(AD458,[1]Indi!$B$9:$C$36,2,FALSE)</f>
        <v>#N/A</v>
      </c>
      <c r="G458" s="9" t="str">
        <f>+IFERROR(IF(D458="MISIONAL",VLOOKUP(#REF!,[1]Actividades!$B$12:$C$25,2,FALSE),IF(D458="TASAS",VLOOKUP(#REF!,[1]Actividades!$B$26:$C$34,2,FALSE),IF(D458="MIPG",VLOOKUP(#REF!,[1]Actividades!$B$35:$C$41,2,FALSE),IF(D458="INFRA",VLOOKUP(#REF!,[1]Actividades!$B$42:$C$44,2,FALSE),"")))),"")</f>
        <v/>
      </c>
      <c r="H458" s="3"/>
      <c r="I458" s="209" t="s">
        <v>926</v>
      </c>
      <c r="J458" s="10" t="s">
        <v>663</v>
      </c>
      <c r="K458" s="10" t="s">
        <v>178</v>
      </c>
      <c r="L458" s="7" t="s">
        <v>184</v>
      </c>
      <c r="M458" s="149" t="str">
        <f t="shared" si="29"/>
        <v>PNN SANQUIANGA</v>
      </c>
      <c r="N458" s="149" t="s">
        <v>8</v>
      </c>
      <c r="O458" s="10" t="s">
        <v>467</v>
      </c>
      <c r="P458" s="183" t="s">
        <v>7</v>
      </c>
      <c r="Q458" s="149" t="s">
        <v>6</v>
      </c>
      <c r="R458" s="146">
        <v>18234523</v>
      </c>
      <c r="S458" s="35"/>
      <c r="T458" s="8"/>
      <c r="U458" s="8"/>
      <c r="V458" s="8"/>
      <c r="W458" s="35">
        <f t="shared" si="30"/>
        <v>18234523</v>
      </c>
      <c r="X458" s="35">
        <f t="shared" si="31"/>
        <v>18234523</v>
      </c>
      <c r="Y458" s="26" t="s">
        <v>465</v>
      </c>
      <c r="Z458" s="10" t="s">
        <v>19</v>
      </c>
      <c r="AA458" s="147">
        <v>202300000000060</v>
      </c>
      <c r="AB458" s="147" t="s">
        <v>30</v>
      </c>
      <c r="AC458" s="10" t="str">
        <f t="shared" si="28"/>
        <v>3202008</v>
      </c>
      <c r="AD458" s="10"/>
      <c r="AE458" s="10" t="s">
        <v>135</v>
      </c>
      <c r="AF458" s="3"/>
      <c r="AG458" s="3"/>
      <c r="AH458" s="3"/>
      <c r="AI458" s="3"/>
      <c r="AJ458" s="3"/>
      <c r="AK458" s="3"/>
      <c r="AL458" s="3"/>
      <c r="AM458" s="3"/>
      <c r="AN458" s="3"/>
      <c r="AO458" s="3"/>
      <c r="AP458" s="3"/>
      <c r="AQ458" s="3"/>
      <c r="AR458" s="3"/>
      <c r="AS458" s="3"/>
    </row>
    <row r="459" spans="1:45" ht="51" hidden="1" customHeight="1" x14ac:dyDescent="0.3">
      <c r="A459" s="9" t="s">
        <v>0</v>
      </c>
      <c r="B459" s="9" t="e">
        <f>VLOOKUP(#REF!,[1]Dpto!$G$2:$I$1125,2,FALSE)</f>
        <v>#REF!</v>
      </c>
      <c r="C459" s="9" t="str">
        <f>VLOOKUP(Y459,[1]Proyectos!$B$2:$D$3,3,FALSE)</f>
        <v>CONSER</v>
      </c>
      <c r="D459" s="9" t="e">
        <f>VLOOKUP(#REF!,[1]Proyectos!$D$6:$E$9,2,FALSE)</f>
        <v>#REF!</v>
      </c>
      <c r="E459" s="9" t="e">
        <f>VLOOKUP(#REF!,[1]Proyectos!$B$12:$C$22,2,FALSE)</f>
        <v>#REF!</v>
      </c>
      <c r="F459" s="9" t="e">
        <f>VLOOKUP(AD459,[1]Indi!$B$9:$C$36,2,FALSE)</f>
        <v>#N/A</v>
      </c>
      <c r="G459" s="9" t="str">
        <f>+IFERROR(IF(D459="MISIONAL",VLOOKUP(#REF!,[1]Actividades!$B$12:$C$25,2,FALSE),IF(D459="TASAS",VLOOKUP(#REF!,[1]Actividades!$B$26:$C$34,2,FALSE),IF(D459="MIPG",VLOOKUP(#REF!,[1]Actividades!$B$35:$C$41,2,FALSE),IF(D459="INFRA",VLOOKUP(#REF!,[1]Actividades!$B$42:$C$44,2,FALSE),"")))),"")</f>
        <v/>
      </c>
      <c r="H459" s="3"/>
      <c r="I459" s="209" t="s">
        <v>927</v>
      </c>
      <c r="J459" s="10" t="s">
        <v>663</v>
      </c>
      <c r="K459" s="10" t="s">
        <v>178</v>
      </c>
      <c r="L459" s="7" t="s">
        <v>184</v>
      </c>
      <c r="M459" s="7" t="str">
        <f t="shared" si="29"/>
        <v>PNN SANQUIANGA</v>
      </c>
      <c r="N459" s="7" t="s">
        <v>103</v>
      </c>
      <c r="O459" s="10" t="s">
        <v>466</v>
      </c>
      <c r="P459" s="183" t="s">
        <v>7</v>
      </c>
      <c r="Q459" s="7" t="s">
        <v>6</v>
      </c>
      <c r="R459" s="146">
        <v>120686424</v>
      </c>
      <c r="S459" s="35"/>
      <c r="T459" s="8"/>
      <c r="U459" s="8"/>
      <c r="V459" s="8"/>
      <c r="W459" s="35">
        <f t="shared" si="30"/>
        <v>120686424</v>
      </c>
      <c r="X459" s="35">
        <f t="shared" si="31"/>
        <v>120686424</v>
      </c>
      <c r="Y459" s="26" t="s">
        <v>465</v>
      </c>
      <c r="Z459" s="10" t="s">
        <v>19</v>
      </c>
      <c r="AA459" s="147">
        <v>202300000000060</v>
      </c>
      <c r="AB459" s="147" t="s">
        <v>30</v>
      </c>
      <c r="AC459" s="10" t="str">
        <f t="shared" si="28"/>
        <v>3202008</v>
      </c>
      <c r="AD459" s="10"/>
      <c r="AE459" s="10" t="s">
        <v>492</v>
      </c>
      <c r="AF459" s="3"/>
      <c r="AG459" s="3"/>
      <c r="AH459" s="3"/>
      <c r="AI459" s="3"/>
      <c r="AJ459" s="3"/>
      <c r="AK459" s="3"/>
      <c r="AL459" s="3"/>
      <c r="AM459" s="3"/>
      <c r="AN459" s="3"/>
      <c r="AO459" s="3"/>
      <c r="AP459" s="3"/>
      <c r="AQ459" s="3"/>
      <c r="AR459" s="3"/>
      <c r="AS459" s="3"/>
    </row>
    <row r="460" spans="1:45" ht="51" hidden="1" customHeight="1" x14ac:dyDescent="0.3">
      <c r="A460" s="9" t="s">
        <v>0</v>
      </c>
      <c r="B460" s="9" t="e">
        <f>VLOOKUP(#REF!,[1]Dpto!$G$2:$I$1125,2,FALSE)</f>
        <v>#REF!</v>
      </c>
      <c r="C460" s="9" t="str">
        <f>VLOOKUP(Y460,[1]Proyectos!$B$2:$D$3,3,FALSE)</f>
        <v>CONSER</v>
      </c>
      <c r="D460" s="9" t="e">
        <f>VLOOKUP(#REF!,[1]Proyectos!$D$6:$E$9,2,FALSE)</f>
        <v>#REF!</v>
      </c>
      <c r="E460" s="9" t="e">
        <f>VLOOKUP(#REF!,[1]Proyectos!$B$12:$C$22,2,FALSE)</f>
        <v>#REF!</v>
      </c>
      <c r="F460" s="9" t="e">
        <f>VLOOKUP(AD460,[1]Indi!$B$9:$C$36,2,FALSE)</f>
        <v>#N/A</v>
      </c>
      <c r="G460" s="9" t="str">
        <f>+IFERROR(IF(D460="MISIONAL",VLOOKUP(#REF!,[1]Actividades!$B$12:$C$25,2,FALSE),IF(D460="TASAS",VLOOKUP(#REF!,[1]Actividades!$B$26:$C$34,2,FALSE),IF(D460="MIPG",VLOOKUP(#REF!,[1]Actividades!$B$35:$C$41,2,FALSE),IF(D460="INFRA",VLOOKUP(#REF!,[1]Actividades!$B$42:$C$44,2,FALSE),"")))),"")</f>
        <v/>
      </c>
      <c r="H460" s="3"/>
      <c r="I460" s="209" t="s">
        <v>928</v>
      </c>
      <c r="J460" s="10" t="s">
        <v>663</v>
      </c>
      <c r="K460" s="10" t="s">
        <v>178</v>
      </c>
      <c r="L460" s="7" t="s">
        <v>184</v>
      </c>
      <c r="M460" s="7" t="str">
        <f t="shared" si="29"/>
        <v>PNN SANQUIANGA</v>
      </c>
      <c r="N460" s="7" t="s">
        <v>103</v>
      </c>
      <c r="O460" s="10" t="s">
        <v>466</v>
      </c>
      <c r="P460" s="183" t="s">
        <v>7</v>
      </c>
      <c r="Q460" s="7" t="s">
        <v>6</v>
      </c>
      <c r="R460" s="146">
        <v>202449362</v>
      </c>
      <c r="S460" s="35"/>
      <c r="T460" s="8"/>
      <c r="U460" s="8"/>
      <c r="V460" s="8"/>
      <c r="W460" s="35">
        <f t="shared" si="30"/>
        <v>202449362</v>
      </c>
      <c r="X460" s="35">
        <f t="shared" si="31"/>
        <v>202449362</v>
      </c>
      <c r="Y460" s="26" t="s">
        <v>465</v>
      </c>
      <c r="Z460" s="10" t="s">
        <v>19</v>
      </c>
      <c r="AA460" s="147">
        <v>202300000000060</v>
      </c>
      <c r="AB460" s="147" t="s">
        <v>493</v>
      </c>
      <c r="AC460" s="10" t="str">
        <f t="shared" si="28"/>
        <v>3202032</v>
      </c>
      <c r="AD460" s="10"/>
      <c r="AE460" s="10" t="s">
        <v>128</v>
      </c>
      <c r="AF460" s="3"/>
      <c r="AG460" s="3"/>
      <c r="AH460" s="3"/>
      <c r="AI460" s="3"/>
      <c r="AJ460" s="3"/>
      <c r="AK460" s="3"/>
      <c r="AL460" s="3"/>
      <c r="AM460" s="3"/>
      <c r="AN460" s="3"/>
      <c r="AO460" s="3"/>
      <c r="AP460" s="3"/>
      <c r="AQ460" s="3"/>
      <c r="AR460" s="3"/>
      <c r="AS460" s="3"/>
    </row>
    <row r="461" spans="1:45" ht="51" hidden="1" customHeight="1" x14ac:dyDescent="0.3">
      <c r="A461" s="9" t="s">
        <v>0</v>
      </c>
      <c r="B461" s="9" t="e">
        <f>VLOOKUP(#REF!,[1]Dpto!$G$2:$I$1125,2,FALSE)</f>
        <v>#REF!</v>
      </c>
      <c r="C461" s="9" t="str">
        <f>VLOOKUP(Y461,[1]Proyectos!$B$2:$D$3,3,FALSE)</f>
        <v>CONSER</v>
      </c>
      <c r="D461" s="9" t="e">
        <f>VLOOKUP(#REF!,[1]Proyectos!$D$6:$E$9,2,FALSE)</f>
        <v>#REF!</v>
      </c>
      <c r="E461" s="9" t="e">
        <f>VLOOKUP(#REF!,[1]Proyectos!$B$12:$C$22,2,FALSE)</f>
        <v>#REF!</v>
      </c>
      <c r="F461" s="9" t="e">
        <f>VLOOKUP(AD461,[1]Indi!$B$9:$C$36,2,FALSE)</f>
        <v>#N/A</v>
      </c>
      <c r="G461" s="9" t="str">
        <f>+IFERROR(IF(D461="MISIONAL",VLOOKUP(#REF!,[1]Actividades!$B$12:$C$25,2,FALSE),IF(D461="TASAS",VLOOKUP(#REF!,[1]Actividades!$B$26:$C$34,2,FALSE),IF(D461="MIPG",VLOOKUP(#REF!,[1]Actividades!$B$35:$C$41,2,FALSE),IF(D461="INFRA",VLOOKUP(#REF!,[1]Actividades!$B$42:$C$44,2,FALSE),"")))),"")</f>
        <v/>
      </c>
      <c r="H461" s="3"/>
      <c r="I461" s="209" t="s">
        <v>929</v>
      </c>
      <c r="J461" s="10" t="s">
        <v>663</v>
      </c>
      <c r="K461" s="10" t="s">
        <v>178</v>
      </c>
      <c r="L461" s="7" t="s">
        <v>184</v>
      </c>
      <c r="M461" s="7" t="str">
        <f t="shared" si="29"/>
        <v>PNN SANQUIANGA</v>
      </c>
      <c r="N461" s="7" t="s">
        <v>13</v>
      </c>
      <c r="O461" s="145" t="s">
        <v>467</v>
      </c>
      <c r="P461" s="183" t="s">
        <v>7</v>
      </c>
      <c r="Q461" s="7" t="s">
        <v>6</v>
      </c>
      <c r="R461" s="146">
        <v>10000000</v>
      </c>
      <c r="S461" s="35"/>
      <c r="T461" s="8"/>
      <c r="U461" s="8"/>
      <c r="V461" s="8"/>
      <c r="W461" s="35">
        <f t="shared" si="30"/>
        <v>10000000</v>
      </c>
      <c r="X461" s="35">
        <f t="shared" si="31"/>
        <v>10000000</v>
      </c>
      <c r="Y461" s="26" t="s">
        <v>465</v>
      </c>
      <c r="Z461" s="10" t="s">
        <v>19</v>
      </c>
      <c r="AA461" s="147">
        <v>202300000000060</v>
      </c>
      <c r="AB461" s="147" t="s">
        <v>493</v>
      </c>
      <c r="AC461" s="10" t="str">
        <f t="shared" si="28"/>
        <v>3202032</v>
      </c>
      <c r="AD461" s="10"/>
      <c r="AE461" s="10" t="s">
        <v>128</v>
      </c>
      <c r="AF461" s="3"/>
      <c r="AG461" s="3"/>
      <c r="AH461" s="3"/>
      <c r="AI461" s="3"/>
      <c r="AJ461" s="3"/>
      <c r="AK461" s="3"/>
      <c r="AL461" s="3"/>
      <c r="AM461" s="3"/>
      <c r="AN461" s="3"/>
      <c r="AO461" s="3"/>
      <c r="AP461" s="3"/>
      <c r="AQ461" s="3"/>
      <c r="AR461" s="3"/>
      <c r="AS461" s="3"/>
    </row>
    <row r="462" spans="1:45" ht="51" hidden="1" customHeight="1" x14ac:dyDescent="0.3">
      <c r="A462" s="9" t="s">
        <v>0</v>
      </c>
      <c r="B462" s="9" t="e">
        <f>VLOOKUP(#REF!,[1]Dpto!$G$2:$I$1125,2,FALSE)</f>
        <v>#REF!</v>
      </c>
      <c r="C462" s="9" t="str">
        <f>VLOOKUP(Y462,[1]Proyectos!$B$2:$D$3,3,FALSE)</f>
        <v>CONSER</v>
      </c>
      <c r="D462" s="9" t="e">
        <f>VLOOKUP(#REF!,[1]Proyectos!$D$6:$E$9,2,FALSE)</f>
        <v>#REF!</v>
      </c>
      <c r="E462" s="9" t="e">
        <f>VLOOKUP(#REF!,[1]Proyectos!$B$12:$C$22,2,FALSE)</f>
        <v>#REF!</v>
      </c>
      <c r="F462" s="9" t="e">
        <f>VLOOKUP(AD462,[1]Indi!$B$9:$C$36,2,FALSE)</f>
        <v>#N/A</v>
      </c>
      <c r="G462" s="9" t="str">
        <f>+IFERROR(IF(D462="MISIONAL",VLOOKUP(#REF!,[1]Actividades!$B$12:$C$25,2,FALSE),IF(D462="TASAS",VLOOKUP(#REF!,[1]Actividades!$B$26:$C$34,2,FALSE),IF(D462="MIPG",VLOOKUP(#REF!,[1]Actividades!$B$35:$C$41,2,FALSE),IF(D462="INFRA",VLOOKUP(#REF!,[1]Actividades!$B$42:$C$44,2,FALSE),"")))),"")</f>
        <v/>
      </c>
      <c r="H462" s="3"/>
      <c r="I462" s="209" t="s">
        <v>930</v>
      </c>
      <c r="J462" s="10" t="s">
        <v>663</v>
      </c>
      <c r="K462" s="10" t="s">
        <v>178</v>
      </c>
      <c r="L462" s="7" t="s">
        <v>184</v>
      </c>
      <c r="M462" s="7" t="str">
        <f t="shared" si="29"/>
        <v>PNN SANQUIANGA</v>
      </c>
      <c r="N462" s="7" t="s">
        <v>8</v>
      </c>
      <c r="O462" s="10" t="s">
        <v>467</v>
      </c>
      <c r="P462" s="183" t="s">
        <v>7</v>
      </c>
      <c r="Q462" s="7" t="s">
        <v>6</v>
      </c>
      <c r="R462" s="146">
        <v>63000000</v>
      </c>
      <c r="S462" s="35"/>
      <c r="T462" s="8"/>
      <c r="U462" s="8"/>
      <c r="V462" s="8"/>
      <c r="W462" s="35">
        <f t="shared" si="30"/>
        <v>63000000</v>
      </c>
      <c r="X462" s="35">
        <f t="shared" si="31"/>
        <v>63000000</v>
      </c>
      <c r="Y462" s="26" t="s">
        <v>465</v>
      </c>
      <c r="Z462" s="10" t="s">
        <v>19</v>
      </c>
      <c r="AA462" s="147">
        <v>202300000000060</v>
      </c>
      <c r="AB462" s="147" t="s">
        <v>493</v>
      </c>
      <c r="AC462" s="10" t="str">
        <f t="shared" si="28"/>
        <v>3202032</v>
      </c>
      <c r="AD462" s="10"/>
      <c r="AE462" s="10" t="s">
        <v>128</v>
      </c>
      <c r="AF462" s="3"/>
      <c r="AG462" s="3"/>
      <c r="AH462" s="3"/>
      <c r="AI462" s="3"/>
      <c r="AJ462" s="3"/>
      <c r="AK462" s="3"/>
      <c r="AL462" s="3"/>
      <c r="AM462" s="3"/>
      <c r="AN462" s="3"/>
      <c r="AO462" s="3"/>
      <c r="AP462" s="3"/>
      <c r="AQ462" s="3"/>
      <c r="AR462" s="3"/>
      <c r="AS462" s="3"/>
    </row>
    <row r="463" spans="1:45" ht="51" hidden="1" customHeight="1" x14ac:dyDescent="0.3">
      <c r="A463" s="9" t="s">
        <v>0</v>
      </c>
      <c r="B463" s="9" t="e">
        <f>VLOOKUP(#REF!,[1]Dpto!$G$2:$I$1125,2,FALSE)</f>
        <v>#REF!</v>
      </c>
      <c r="C463" s="9" t="str">
        <f>VLOOKUP(Y463,[1]Proyectos!$B$2:$D$3,3,FALSE)</f>
        <v>CONSER</v>
      </c>
      <c r="D463" s="9" t="e">
        <f>VLOOKUP(#REF!,[1]Proyectos!$D$6:$E$9,2,FALSE)</f>
        <v>#REF!</v>
      </c>
      <c r="E463" s="9" t="e">
        <f>VLOOKUP(#REF!,[1]Proyectos!$B$12:$C$22,2,FALSE)</f>
        <v>#REF!</v>
      </c>
      <c r="F463" s="9" t="e">
        <f>VLOOKUP(AD463,[1]Indi!$B$9:$C$36,2,FALSE)</f>
        <v>#N/A</v>
      </c>
      <c r="G463" s="9" t="str">
        <f>+IFERROR(IF(D463="MISIONAL",VLOOKUP(#REF!,[1]Actividades!$B$12:$C$25,2,FALSE),IF(D463="TASAS",VLOOKUP(#REF!,[1]Actividades!$B$26:$C$34,2,FALSE),IF(D463="MIPG",VLOOKUP(#REF!,[1]Actividades!$B$35:$C$41,2,FALSE),IF(D463="INFRA",VLOOKUP(#REF!,[1]Actividades!$B$42:$C$44,2,FALSE),"")))),"")</f>
        <v/>
      </c>
      <c r="H463" s="3"/>
      <c r="I463" s="209" t="s">
        <v>931</v>
      </c>
      <c r="J463" s="10" t="s">
        <v>663</v>
      </c>
      <c r="K463" s="10" t="s">
        <v>178</v>
      </c>
      <c r="L463" s="7" t="s">
        <v>184</v>
      </c>
      <c r="M463" s="7" t="str">
        <f t="shared" si="29"/>
        <v>PNN SANQUIANGA</v>
      </c>
      <c r="N463" s="7" t="s">
        <v>103</v>
      </c>
      <c r="O463" s="10" t="s">
        <v>466</v>
      </c>
      <c r="P463" s="183" t="s">
        <v>7</v>
      </c>
      <c r="Q463" s="7" t="s">
        <v>6</v>
      </c>
      <c r="R463" s="146">
        <v>21208537</v>
      </c>
      <c r="S463" s="35"/>
      <c r="T463" s="8"/>
      <c r="U463" s="8"/>
      <c r="V463" s="8"/>
      <c r="W463" s="35">
        <f t="shared" si="30"/>
        <v>21208537</v>
      </c>
      <c r="X463" s="35">
        <f t="shared" si="31"/>
        <v>21208537</v>
      </c>
      <c r="Y463" s="26" t="s">
        <v>465</v>
      </c>
      <c r="Z463" s="10" t="s">
        <v>19</v>
      </c>
      <c r="AA463" s="147">
        <v>202300000000060</v>
      </c>
      <c r="AB463" s="147" t="s">
        <v>60</v>
      </c>
      <c r="AC463" s="10" t="str">
        <f t="shared" si="28"/>
        <v>3202038</v>
      </c>
      <c r="AD463" s="10"/>
      <c r="AE463" s="10" t="s">
        <v>134</v>
      </c>
      <c r="AF463" s="3"/>
      <c r="AG463" s="3"/>
      <c r="AH463" s="3"/>
      <c r="AI463" s="3"/>
      <c r="AJ463" s="3"/>
      <c r="AK463" s="3"/>
      <c r="AL463" s="3"/>
      <c r="AM463" s="3"/>
      <c r="AN463" s="3"/>
      <c r="AO463" s="3"/>
      <c r="AP463" s="3"/>
      <c r="AQ463" s="3"/>
      <c r="AR463" s="3"/>
      <c r="AS463" s="3"/>
    </row>
    <row r="464" spans="1:45" ht="51" hidden="1" customHeight="1" x14ac:dyDescent="0.3">
      <c r="A464" s="9" t="s">
        <v>0</v>
      </c>
      <c r="B464" s="9" t="e">
        <f>VLOOKUP(#REF!,[1]Dpto!$G$2:$I$1125,2,FALSE)</f>
        <v>#REF!</v>
      </c>
      <c r="C464" s="9" t="str">
        <f>VLOOKUP(Y464,[1]Proyectos!$B$2:$D$3,3,FALSE)</f>
        <v>CONSER</v>
      </c>
      <c r="D464" s="9" t="e">
        <f>VLOOKUP(#REF!,[1]Proyectos!$D$6:$E$9,2,FALSE)</f>
        <v>#REF!</v>
      </c>
      <c r="E464" s="9" t="e">
        <f>VLOOKUP(#REF!,[1]Proyectos!$B$12:$C$22,2,FALSE)</f>
        <v>#REF!</v>
      </c>
      <c r="F464" s="9" t="e">
        <f>VLOOKUP(AD464,[1]Indi!$B$9:$C$36,2,FALSE)</f>
        <v>#N/A</v>
      </c>
      <c r="G464" s="9" t="str">
        <f>+IFERROR(IF(D464="MISIONAL",VLOOKUP(#REF!,[1]Actividades!$B$12:$C$25,2,FALSE),IF(D464="TASAS",VLOOKUP(#REF!,[1]Actividades!$B$26:$C$34,2,FALSE),IF(D464="MIPG",VLOOKUP(#REF!,[1]Actividades!$B$35:$C$41,2,FALSE),IF(D464="INFRA",VLOOKUP(#REF!,[1]Actividades!$B$42:$C$44,2,FALSE),"")))),"")</f>
        <v/>
      </c>
      <c r="H464" s="3"/>
      <c r="I464" s="209" t="s">
        <v>932</v>
      </c>
      <c r="J464" s="10" t="s">
        <v>663</v>
      </c>
      <c r="K464" s="10" t="s">
        <v>178</v>
      </c>
      <c r="L464" s="7" t="s">
        <v>184</v>
      </c>
      <c r="M464" s="7" t="str">
        <f t="shared" si="29"/>
        <v>PNN SANQUIANGA</v>
      </c>
      <c r="N464" s="7" t="s">
        <v>13</v>
      </c>
      <c r="O464" s="10" t="s">
        <v>467</v>
      </c>
      <c r="P464" s="183" t="s">
        <v>7</v>
      </c>
      <c r="Q464" s="7" t="s">
        <v>6</v>
      </c>
      <c r="R464" s="146">
        <v>20000000</v>
      </c>
      <c r="S464" s="35"/>
      <c r="T464" s="8"/>
      <c r="U464" s="8"/>
      <c r="V464" s="8"/>
      <c r="W464" s="35">
        <f t="shared" si="30"/>
        <v>20000000</v>
      </c>
      <c r="X464" s="35">
        <f t="shared" si="31"/>
        <v>20000000</v>
      </c>
      <c r="Y464" s="26" t="s">
        <v>465</v>
      </c>
      <c r="Z464" s="10" t="s">
        <v>19</v>
      </c>
      <c r="AA464" s="147">
        <v>202300000000060</v>
      </c>
      <c r="AB464" s="147" t="s">
        <v>60</v>
      </c>
      <c r="AC464" s="10" t="str">
        <f t="shared" si="28"/>
        <v>3202038</v>
      </c>
      <c r="AD464" s="10"/>
      <c r="AE464" s="10" t="s">
        <v>134</v>
      </c>
      <c r="AF464" s="3"/>
      <c r="AG464" s="3"/>
      <c r="AH464" s="3"/>
      <c r="AI464" s="3"/>
      <c r="AJ464" s="3"/>
      <c r="AK464" s="3"/>
      <c r="AL464" s="3"/>
      <c r="AM464" s="3"/>
      <c r="AN464" s="3"/>
      <c r="AO464" s="3"/>
      <c r="AP464" s="3"/>
      <c r="AQ464" s="3"/>
      <c r="AR464" s="3"/>
      <c r="AS464" s="3"/>
    </row>
    <row r="465" spans="1:45" ht="51" hidden="1" customHeight="1" x14ac:dyDescent="0.3">
      <c r="A465" s="9" t="s">
        <v>0</v>
      </c>
      <c r="B465" s="9" t="e">
        <f>VLOOKUP(#REF!,[1]Dpto!$G$2:$I$1125,2,FALSE)</f>
        <v>#REF!</v>
      </c>
      <c r="C465" s="9" t="str">
        <f>VLOOKUP(Y465,[1]Proyectos!$B$2:$D$3,3,FALSE)</f>
        <v>CONSER</v>
      </c>
      <c r="D465" s="9" t="e">
        <f>VLOOKUP(#REF!,[1]Proyectos!$D$6:$E$9,2,FALSE)</f>
        <v>#REF!</v>
      </c>
      <c r="E465" s="9" t="e">
        <f>VLOOKUP(#REF!,[1]Proyectos!$B$12:$C$22,2,FALSE)</f>
        <v>#REF!</v>
      </c>
      <c r="F465" s="9" t="e">
        <f>VLOOKUP(AD465,[1]Indi!$B$9:$C$36,2,FALSE)</f>
        <v>#N/A</v>
      </c>
      <c r="G465" s="9" t="str">
        <f>+IFERROR(IF(D465="MISIONAL",VLOOKUP(#REF!,[1]Actividades!$B$12:$C$25,2,FALSE),IF(D465="TASAS",VLOOKUP(#REF!,[1]Actividades!$B$26:$C$34,2,FALSE),IF(D465="MIPG",VLOOKUP(#REF!,[1]Actividades!$B$35:$C$41,2,FALSE),IF(D465="INFRA",VLOOKUP(#REF!,[1]Actividades!$B$42:$C$44,2,FALSE),"")))),"")</f>
        <v/>
      </c>
      <c r="H465" s="3"/>
      <c r="I465" s="209" t="s">
        <v>933</v>
      </c>
      <c r="J465" s="10" t="s">
        <v>663</v>
      </c>
      <c r="K465" s="10" t="s">
        <v>178</v>
      </c>
      <c r="L465" s="7" t="s">
        <v>184</v>
      </c>
      <c r="M465" s="7" t="str">
        <f t="shared" si="29"/>
        <v>PNN SANQUIANGA</v>
      </c>
      <c r="N465" s="7" t="s">
        <v>103</v>
      </c>
      <c r="O465" s="149" t="s">
        <v>466</v>
      </c>
      <c r="P465" s="183" t="s">
        <v>7</v>
      </c>
      <c r="Q465" s="7" t="s">
        <v>6</v>
      </c>
      <c r="R465" s="146">
        <v>79473702</v>
      </c>
      <c r="S465" s="35"/>
      <c r="T465" s="8"/>
      <c r="U465" s="8"/>
      <c r="V465" s="8"/>
      <c r="W465" s="35">
        <f t="shared" si="30"/>
        <v>79473702</v>
      </c>
      <c r="X465" s="35">
        <f t="shared" si="31"/>
        <v>79473702</v>
      </c>
      <c r="Y465" s="26" t="s">
        <v>465</v>
      </c>
      <c r="Z465" s="10" t="s">
        <v>19</v>
      </c>
      <c r="AA465" s="147">
        <v>202300000000060</v>
      </c>
      <c r="AB465" s="147" t="s">
        <v>496</v>
      </c>
      <c r="AC465" s="10" t="str">
        <f t="shared" si="28"/>
        <v>3202056</v>
      </c>
      <c r="AD465" s="10"/>
      <c r="AE465" s="10" t="s">
        <v>129</v>
      </c>
      <c r="AF465" s="3"/>
      <c r="AG465" s="3"/>
      <c r="AH465" s="3"/>
      <c r="AI465" s="3"/>
      <c r="AJ465" s="3"/>
      <c r="AK465" s="3"/>
      <c r="AL465" s="3"/>
      <c r="AM465" s="3"/>
      <c r="AN465" s="3"/>
      <c r="AO465" s="3"/>
      <c r="AP465" s="3"/>
      <c r="AQ465" s="3"/>
      <c r="AR465" s="3"/>
      <c r="AS465" s="3"/>
    </row>
    <row r="466" spans="1:45" ht="51" hidden="1" customHeight="1" x14ac:dyDescent="0.3">
      <c r="A466" s="9" t="s">
        <v>0</v>
      </c>
      <c r="B466" s="9" t="e">
        <f>VLOOKUP(#REF!,[1]Dpto!$G$2:$I$1125,2,FALSE)</f>
        <v>#REF!</v>
      </c>
      <c r="C466" s="9" t="str">
        <f>VLOOKUP(Y466,[1]Proyectos!$B$2:$D$3,3,FALSE)</f>
        <v>CONSER</v>
      </c>
      <c r="D466" s="9" t="e">
        <f>VLOOKUP(#REF!,[1]Proyectos!$D$6:$E$9,2,FALSE)</f>
        <v>#REF!</v>
      </c>
      <c r="E466" s="9" t="e">
        <f>VLOOKUP(#REF!,[1]Proyectos!$B$12:$C$22,2,FALSE)</f>
        <v>#REF!</v>
      </c>
      <c r="F466" s="9" t="e">
        <f>VLOOKUP(AD466,[1]Indi!$B$9:$C$36,2,FALSE)</f>
        <v>#N/A</v>
      </c>
      <c r="G466" s="9" t="str">
        <f>+IFERROR(IF(D466="MISIONAL",VLOOKUP(#REF!,[1]Actividades!$B$12:$C$25,2,FALSE),IF(D466="TASAS",VLOOKUP(#REF!,[1]Actividades!$B$26:$C$34,2,FALSE),IF(D466="MIPG",VLOOKUP(#REF!,[1]Actividades!$B$35:$C$41,2,FALSE),IF(D466="INFRA",VLOOKUP(#REF!,[1]Actividades!$B$42:$C$44,2,FALSE),"")))),"")</f>
        <v/>
      </c>
      <c r="H466" s="3"/>
      <c r="I466" s="209" t="s">
        <v>934</v>
      </c>
      <c r="J466" s="10" t="s">
        <v>663</v>
      </c>
      <c r="K466" s="10" t="s">
        <v>178</v>
      </c>
      <c r="L466" s="7" t="s">
        <v>184</v>
      </c>
      <c r="M466" s="7" t="str">
        <f t="shared" si="29"/>
        <v>PNN SANQUIANGA</v>
      </c>
      <c r="N466" s="7" t="s">
        <v>13</v>
      </c>
      <c r="O466" s="149" t="s">
        <v>467</v>
      </c>
      <c r="P466" s="183" t="s">
        <v>7</v>
      </c>
      <c r="Q466" s="8" t="s">
        <v>6</v>
      </c>
      <c r="R466" s="146">
        <v>20000000</v>
      </c>
      <c r="S466" s="35"/>
      <c r="T466" s="8"/>
      <c r="U466" s="8"/>
      <c r="V466" s="8"/>
      <c r="W466" s="35">
        <f t="shared" si="30"/>
        <v>20000000</v>
      </c>
      <c r="X466" s="35">
        <f t="shared" si="31"/>
        <v>20000000</v>
      </c>
      <c r="Y466" s="26" t="s">
        <v>465</v>
      </c>
      <c r="Z466" s="10" t="s">
        <v>19</v>
      </c>
      <c r="AA466" s="147">
        <v>202300000000060</v>
      </c>
      <c r="AB466" s="147" t="s">
        <v>496</v>
      </c>
      <c r="AC466" s="10" t="str">
        <f t="shared" si="28"/>
        <v>3202056</v>
      </c>
      <c r="AD466" s="10"/>
      <c r="AE466" s="10" t="s">
        <v>129</v>
      </c>
      <c r="AF466" s="3"/>
      <c r="AG466" s="3"/>
      <c r="AH466" s="3"/>
      <c r="AI466" s="3"/>
      <c r="AJ466" s="3"/>
      <c r="AK466" s="3"/>
      <c r="AL466" s="3"/>
      <c r="AM466" s="3"/>
      <c r="AN466" s="3"/>
      <c r="AO466" s="3"/>
      <c r="AP466" s="3"/>
      <c r="AQ466" s="3"/>
      <c r="AR466" s="3"/>
      <c r="AS466" s="3"/>
    </row>
    <row r="467" spans="1:45" ht="51" hidden="1" customHeight="1" x14ac:dyDescent="0.3">
      <c r="A467" s="9" t="s">
        <v>0</v>
      </c>
      <c r="B467" s="9" t="e">
        <f>VLOOKUP(#REF!,[1]Dpto!$G$2:$I$1125,2,FALSE)</f>
        <v>#REF!</v>
      </c>
      <c r="C467" s="9" t="str">
        <f>VLOOKUP(Y467,[1]Proyectos!$B$2:$D$3,3,FALSE)</f>
        <v>CONSER</v>
      </c>
      <c r="D467" s="9" t="e">
        <f>VLOOKUP(#REF!,[1]Proyectos!$D$6:$E$9,2,FALSE)</f>
        <v>#REF!</v>
      </c>
      <c r="E467" s="9" t="e">
        <f>VLOOKUP(#REF!,[1]Proyectos!$B$12:$C$22,2,FALSE)</f>
        <v>#REF!</v>
      </c>
      <c r="F467" s="9" t="e">
        <f>VLOOKUP(AD467,[1]Indi!$B$9:$C$36,2,FALSE)</f>
        <v>#N/A</v>
      </c>
      <c r="G467" s="9" t="str">
        <f>+IFERROR(IF(D467="MISIONAL",VLOOKUP(#REF!,[1]Actividades!$B$12:$C$25,2,FALSE),IF(D467="TASAS",VLOOKUP(#REF!,[1]Actividades!$B$26:$C$34,2,FALSE),IF(D467="MIPG",VLOOKUP(#REF!,[1]Actividades!$B$35:$C$41,2,FALSE),IF(D467="INFRA",VLOOKUP(#REF!,[1]Actividades!$B$42:$C$44,2,FALSE),"")))),"")</f>
        <v/>
      </c>
      <c r="H467" s="3"/>
      <c r="I467" s="209" t="s">
        <v>935</v>
      </c>
      <c r="J467" s="10" t="s">
        <v>663</v>
      </c>
      <c r="K467" s="10" t="s">
        <v>178</v>
      </c>
      <c r="L467" s="7" t="s">
        <v>184</v>
      </c>
      <c r="M467" s="7" t="str">
        <f t="shared" si="29"/>
        <v>PNN SANQUIANGA</v>
      </c>
      <c r="N467" s="7" t="s">
        <v>103</v>
      </c>
      <c r="O467" s="149" t="s">
        <v>466</v>
      </c>
      <c r="P467" s="183" t="s">
        <v>7</v>
      </c>
      <c r="Q467" s="8" t="s">
        <v>6</v>
      </c>
      <c r="R467" s="146">
        <v>30955109</v>
      </c>
      <c r="S467" s="35"/>
      <c r="T467" s="8"/>
      <c r="U467" s="8"/>
      <c r="V467" s="8"/>
      <c r="W467" s="35">
        <f t="shared" si="30"/>
        <v>30955109</v>
      </c>
      <c r="X467" s="35">
        <f t="shared" si="31"/>
        <v>30955109</v>
      </c>
      <c r="Y467" s="26" t="s">
        <v>465</v>
      </c>
      <c r="Z467" s="10" t="s">
        <v>19</v>
      </c>
      <c r="AA467" s="147">
        <v>202300000000060</v>
      </c>
      <c r="AB467" s="147" t="s">
        <v>24</v>
      </c>
      <c r="AC467" s="10" t="str">
        <f t="shared" si="28"/>
        <v>3202060</v>
      </c>
      <c r="AD467" s="10"/>
      <c r="AE467" s="10" t="s">
        <v>126</v>
      </c>
      <c r="AF467" s="3"/>
      <c r="AG467" s="3"/>
      <c r="AH467" s="3"/>
      <c r="AI467" s="3"/>
      <c r="AJ467" s="3"/>
      <c r="AK467" s="3"/>
      <c r="AL467" s="3"/>
      <c r="AM467" s="3"/>
      <c r="AN467" s="3"/>
      <c r="AO467" s="3"/>
      <c r="AP467" s="3"/>
      <c r="AQ467" s="3"/>
      <c r="AR467" s="3"/>
      <c r="AS467" s="3"/>
    </row>
    <row r="468" spans="1:45" ht="51" hidden="1" customHeight="1" x14ac:dyDescent="0.3">
      <c r="A468" s="9" t="s">
        <v>0</v>
      </c>
      <c r="B468" s="9" t="e">
        <f>VLOOKUP(#REF!,[1]Dpto!$G$2:$I$1125,2,FALSE)</f>
        <v>#REF!</v>
      </c>
      <c r="C468" s="9" t="str">
        <f>VLOOKUP(Y468,[1]Proyectos!$B$2:$D$3,3,FALSE)</f>
        <v>CONSER</v>
      </c>
      <c r="D468" s="9" t="e">
        <f>VLOOKUP(#REF!,[1]Proyectos!$D$6:$E$9,2,FALSE)</f>
        <v>#REF!</v>
      </c>
      <c r="E468" s="9" t="e">
        <f>VLOOKUP(#REF!,[1]Proyectos!$B$12:$C$22,2,FALSE)</f>
        <v>#REF!</v>
      </c>
      <c r="F468" s="9" t="e">
        <f>VLOOKUP(AD468,[1]Indi!$B$9:$C$36,2,FALSE)</f>
        <v>#N/A</v>
      </c>
      <c r="G468" s="9" t="str">
        <f>+IFERROR(IF(D468="MISIONAL",VLOOKUP(#REF!,[1]Actividades!$B$12:$C$25,2,FALSE),IF(D468="TASAS",VLOOKUP(#REF!,[1]Actividades!$B$26:$C$34,2,FALSE),IF(D468="MIPG",VLOOKUP(#REF!,[1]Actividades!$B$35:$C$41,2,FALSE),IF(D468="INFRA",VLOOKUP(#REF!,[1]Actividades!$B$42:$C$44,2,FALSE),"")))),"")</f>
        <v/>
      </c>
      <c r="H468" s="3"/>
      <c r="I468" s="209" t="s">
        <v>936</v>
      </c>
      <c r="J468" s="10" t="s">
        <v>663</v>
      </c>
      <c r="K468" s="10" t="s">
        <v>178</v>
      </c>
      <c r="L468" s="7" t="s">
        <v>183</v>
      </c>
      <c r="M468" s="7" t="str">
        <f t="shared" si="29"/>
        <v>PNN URAMBA BAHÍA MÁLAGA</v>
      </c>
      <c r="N468" s="7" t="s">
        <v>103</v>
      </c>
      <c r="O468" s="149" t="s">
        <v>466</v>
      </c>
      <c r="P468" s="183" t="s">
        <v>7</v>
      </c>
      <c r="Q468" s="7" t="s">
        <v>6</v>
      </c>
      <c r="R468" s="146">
        <v>113672857</v>
      </c>
      <c r="S468" s="35"/>
      <c r="T468" s="8"/>
      <c r="U468" s="8"/>
      <c r="V468" s="8"/>
      <c r="W468" s="35">
        <f t="shared" si="30"/>
        <v>113672857</v>
      </c>
      <c r="X468" s="35">
        <f t="shared" si="31"/>
        <v>113672857</v>
      </c>
      <c r="Y468" s="26" t="s">
        <v>465</v>
      </c>
      <c r="Z468" s="10" t="s">
        <v>19</v>
      </c>
      <c r="AA468" s="147">
        <v>202300000000060</v>
      </c>
      <c r="AB468" s="147" t="s">
        <v>30</v>
      </c>
      <c r="AC468" s="10" t="str">
        <f t="shared" si="28"/>
        <v>3202008</v>
      </c>
      <c r="AD468" s="10"/>
      <c r="AE468" s="10" t="s">
        <v>123</v>
      </c>
      <c r="AF468" s="3"/>
      <c r="AG468" s="3"/>
      <c r="AH468" s="3"/>
      <c r="AI468" s="3"/>
      <c r="AJ468" s="3"/>
      <c r="AK468" s="3"/>
      <c r="AL468" s="3"/>
      <c r="AM468" s="3"/>
      <c r="AN468" s="3"/>
      <c r="AO468" s="3"/>
      <c r="AP468" s="3"/>
      <c r="AQ468" s="3"/>
      <c r="AR468" s="3"/>
      <c r="AS468" s="3"/>
    </row>
    <row r="469" spans="1:45" ht="51" hidden="1" customHeight="1" x14ac:dyDescent="0.3">
      <c r="A469" s="9" t="s">
        <v>0</v>
      </c>
      <c r="B469" s="9" t="e">
        <f>VLOOKUP(#REF!,[1]Dpto!$G$2:$I$1125,2,FALSE)</f>
        <v>#REF!</v>
      </c>
      <c r="C469" s="9" t="str">
        <f>VLOOKUP(Y469,[1]Proyectos!$B$2:$D$3,3,FALSE)</f>
        <v>CONSER</v>
      </c>
      <c r="D469" s="9" t="e">
        <f>VLOOKUP(#REF!,[1]Proyectos!$D$6:$E$9,2,FALSE)</f>
        <v>#REF!</v>
      </c>
      <c r="E469" s="9" t="e">
        <f>VLOOKUP(#REF!,[1]Proyectos!$B$12:$C$22,2,FALSE)</f>
        <v>#REF!</v>
      </c>
      <c r="F469" s="9" t="e">
        <f>VLOOKUP(AD469,[1]Indi!$B$9:$C$36,2,FALSE)</f>
        <v>#N/A</v>
      </c>
      <c r="G469" s="9" t="str">
        <f>+IFERROR(IF(D469="MISIONAL",VLOOKUP(#REF!,[1]Actividades!$B$12:$C$25,2,FALSE),IF(D469="TASAS",VLOOKUP(#REF!,[1]Actividades!$B$26:$C$34,2,FALSE),IF(D469="MIPG",VLOOKUP(#REF!,[1]Actividades!$B$35:$C$41,2,FALSE),IF(D469="INFRA",VLOOKUP(#REF!,[1]Actividades!$B$42:$C$44,2,FALSE),"")))),"")</f>
        <v/>
      </c>
      <c r="H469" s="3"/>
      <c r="I469" s="209" t="s">
        <v>937</v>
      </c>
      <c r="J469" s="10" t="s">
        <v>663</v>
      </c>
      <c r="K469" s="10" t="s">
        <v>178</v>
      </c>
      <c r="L469" s="7" t="s">
        <v>183</v>
      </c>
      <c r="M469" s="7" t="str">
        <f t="shared" si="29"/>
        <v>PNN URAMBA BAHÍA MÁLAGA</v>
      </c>
      <c r="N469" s="7" t="s">
        <v>103</v>
      </c>
      <c r="O469" s="149" t="s">
        <v>466</v>
      </c>
      <c r="P469" s="183" t="s">
        <v>7</v>
      </c>
      <c r="Q469" s="7" t="s">
        <v>6</v>
      </c>
      <c r="R469" s="146">
        <v>54587983</v>
      </c>
      <c r="S469" s="35"/>
      <c r="T469" s="8"/>
      <c r="U469" s="8"/>
      <c r="V469" s="8"/>
      <c r="W469" s="35">
        <f t="shared" si="30"/>
        <v>54587983</v>
      </c>
      <c r="X469" s="35">
        <f t="shared" si="31"/>
        <v>54587983</v>
      </c>
      <c r="Y469" s="26" t="s">
        <v>465</v>
      </c>
      <c r="Z469" s="10" t="s">
        <v>19</v>
      </c>
      <c r="AA469" s="147">
        <v>202300000000060</v>
      </c>
      <c r="AB469" s="147" t="s">
        <v>30</v>
      </c>
      <c r="AC469" s="10" t="str">
        <f t="shared" si="28"/>
        <v>3202008</v>
      </c>
      <c r="AD469" s="10"/>
      <c r="AE469" s="10" t="s">
        <v>135</v>
      </c>
      <c r="AF469" s="3"/>
      <c r="AG469" s="3"/>
      <c r="AH469" s="3"/>
      <c r="AI469" s="3"/>
      <c r="AJ469" s="3"/>
      <c r="AK469" s="3"/>
      <c r="AL469" s="3"/>
      <c r="AM469" s="3"/>
      <c r="AN469" s="3"/>
      <c r="AO469" s="3"/>
      <c r="AP469" s="3"/>
      <c r="AQ469" s="3"/>
      <c r="AR469" s="3"/>
      <c r="AS469" s="3"/>
    </row>
    <row r="470" spans="1:45" ht="51" hidden="1" customHeight="1" x14ac:dyDescent="0.3">
      <c r="A470" s="9" t="s">
        <v>0</v>
      </c>
      <c r="B470" s="9" t="e">
        <f>VLOOKUP(#REF!,[1]Dpto!$G$2:$I$1125,2,FALSE)</f>
        <v>#REF!</v>
      </c>
      <c r="C470" s="9" t="str">
        <f>VLOOKUP(Y470,[1]Proyectos!$B$2:$D$3,3,FALSE)</f>
        <v>CONSER</v>
      </c>
      <c r="D470" s="9" t="e">
        <f>VLOOKUP(#REF!,[1]Proyectos!$D$6:$E$9,2,FALSE)</f>
        <v>#REF!</v>
      </c>
      <c r="E470" s="9" t="e">
        <f>VLOOKUP(#REF!,[1]Proyectos!$B$12:$C$22,2,FALSE)</f>
        <v>#REF!</v>
      </c>
      <c r="F470" s="9" t="e">
        <f>VLOOKUP(AD470,[1]Indi!$B$9:$C$36,2,FALSE)</f>
        <v>#N/A</v>
      </c>
      <c r="G470" s="9" t="str">
        <f>+IFERROR(IF(D470="MISIONAL",VLOOKUP(#REF!,[1]Actividades!$B$12:$C$25,2,FALSE),IF(D470="TASAS",VLOOKUP(#REF!,[1]Actividades!$B$26:$C$34,2,FALSE),IF(D470="MIPG",VLOOKUP(#REF!,[1]Actividades!$B$35:$C$41,2,FALSE),IF(D470="INFRA",VLOOKUP(#REF!,[1]Actividades!$B$42:$C$44,2,FALSE),"")))),"")</f>
        <v/>
      </c>
      <c r="H470" s="3"/>
      <c r="I470" s="209" t="s">
        <v>938</v>
      </c>
      <c r="J470" s="10" t="s">
        <v>663</v>
      </c>
      <c r="K470" s="10" t="s">
        <v>178</v>
      </c>
      <c r="L470" s="7" t="s">
        <v>183</v>
      </c>
      <c r="M470" s="7" t="str">
        <f t="shared" si="29"/>
        <v>PNN URAMBA BAHÍA MÁLAGA</v>
      </c>
      <c r="N470" s="7" t="s">
        <v>13</v>
      </c>
      <c r="O470" s="149" t="s">
        <v>467</v>
      </c>
      <c r="P470" s="183" t="s">
        <v>7</v>
      </c>
      <c r="Q470" s="7" t="s">
        <v>6</v>
      </c>
      <c r="R470" s="146">
        <v>28765712</v>
      </c>
      <c r="S470" s="35"/>
      <c r="T470" s="8"/>
      <c r="U470" s="8"/>
      <c r="V470" s="8"/>
      <c r="W470" s="35">
        <f t="shared" si="30"/>
        <v>28765712</v>
      </c>
      <c r="X470" s="35">
        <f t="shared" si="31"/>
        <v>28765712</v>
      </c>
      <c r="Y470" s="26" t="s">
        <v>465</v>
      </c>
      <c r="Z470" s="10" t="s">
        <v>19</v>
      </c>
      <c r="AA470" s="147">
        <v>202300000000060</v>
      </c>
      <c r="AB470" s="147" t="s">
        <v>30</v>
      </c>
      <c r="AC470" s="10" t="str">
        <f t="shared" si="28"/>
        <v>3202008</v>
      </c>
      <c r="AD470" s="10"/>
      <c r="AE470" s="10" t="s">
        <v>135</v>
      </c>
      <c r="AF470" s="3"/>
      <c r="AG470" s="3"/>
      <c r="AH470" s="3"/>
      <c r="AI470" s="3"/>
      <c r="AJ470" s="3"/>
      <c r="AK470" s="3"/>
      <c r="AL470" s="3"/>
      <c r="AM470" s="3"/>
      <c r="AN470" s="3"/>
      <c r="AO470" s="3"/>
      <c r="AP470" s="3"/>
      <c r="AQ470" s="3"/>
      <c r="AR470" s="3"/>
      <c r="AS470" s="3"/>
    </row>
    <row r="471" spans="1:45" ht="51" hidden="1" customHeight="1" x14ac:dyDescent="0.3">
      <c r="A471" s="9" t="s">
        <v>0</v>
      </c>
      <c r="B471" s="9" t="e">
        <f>VLOOKUP(#REF!,[1]Dpto!$G$2:$I$1125,2,FALSE)</f>
        <v>#REF!</v>
      </c>
      <c r="C471" s="9" t="str">
        <f>VLOOKUP(Y471,[1]Proyectos!$B$2:$D$3,3,FALSE)</f>
        <v>CONSER</v>
      </c>
      <c r="D471" s="9" t="e">
        <f>VLOOKUP(#REF!,[1]Proyectos!$D$6:$E$9,2,FALSE)</f>
        <v>#REF!</v>
      </c>
      <c r="E471" s="9" t="e">
        <f>VLOOKUP(#REF!,[1]Proyectos!$B$12:$C$22,2,FALSE)</f>
        <v>#REF!</v>
      </c>
      <c r="F471" s="9" t="e">
        <f>VLOOKUP(AD471,[1]Indi!$B$9:$C$36,2,FALSE)</f>
        <v>#N/A</v>
      </c>
      <c r="G471" s="9" t="str">
        <f>+IFERROR(IF(D471="MISIONAL",VLOOKUP(#REF!,[1]Actividades!$B$12:$C$25,2,FALSE),IF(D471="TASAS",VLOOKUP(#REF!,[1]Actividades!$B$26:$C$34,2,FALSE),IF(D471="MIPG",VLOOKUP(#REF!,[1]Actividades!$B$35:$C$41,2,FALSE),IF(D471="INFRA",VLOOKUP(#REF!,[1]Actividades!$B$42:$C$44,2,FALSE),"")))),"")</f>
        <v/>
      </c>
      <c r="H471" s="3"/>
      <c r="I471" s="209" t="s">
        <v>939</v>
      </c>
      <c r="J471" s="10" t="s">
        <v>663</v>
      </c>
      <c r="K471" s="10" t="s">
        <v>178</v>
      </c>
      <c r="L471" s="7" t="s">
        <v>183</v>
      </c>
      <c r="M471" s="7" t="str">
        <f t="shared" si="29"/>
        <v>PNN URAMBA BAHÍA MÁLAGA</v>
      </c>
      <c r="N471" s="7" t="s">
        <v>103</v>
      </c>
      <c r="O471" s="149" t="s">
        <v>466</v>
      </c>
      <c r="P471" s="183" t="s">
        <v>7</v>
      </c>
      <c r="Q471" s="7" t="s">
        <v>6</v>
      </c>
      <c r="R471" s="146">
        <v>31555105</v>
      </c>
      <c r="S471" s="35"/>
      <c r="T471" s="8"/>
      <c r="U471" s="8"/>
      <c r="V471" s="8"/>
      <c r="W471" s="35">
        <f t="shared" si="30"/>
        <v>31555105</v>
      </c>
      <c r="X471" s="35">
        <f t="shared" si="31"/>
        <v>31555105</v>
      </c>
      <c r="Y471" s="26" t="s">
        <v>465</v>
      </c>
      <c r="Z471" s="10" t="s">
        <v>19</v>
      </c>
      <c r="AA471" s="147">
        <v>202300000000060</v>
      </c>
      <c r="AB471" s="147" t="s">
        <v>30</v>
      </c>
      <c r="AC471" s="10" t="str">
        <f t="shared" si="28"/>
        <v>3202008</v>
      </c>
      <c r="AD471" s="10"/>
      <c r="AE471" s="10" t="s">
        <v>492</v>
      </c>
      <c r="AF471" s="3"/>
      <c r="AG471" s="3"/>
      <c r="AH471" s="3"/>
      <c r="AI471" s="3"/>
      <c r="AJ471" s="3"/>
      <c r="AK471" s="3"/>
      <c r="AL471" s="3"/>
      <c r="AM471" s="3"/>
      <c r="AN471" s="3"/>
      <c r="AO471" s="3"/>
      <c r="AP471" s="3"/>
      <c r="AQ471" s="3"/>
      <c r="AR471" s="3"/>
      <c r="AS471" s="3"/>
    </row>
    <row r="472" spans="1:45" ht="51" hidden="1" customHeight="1" x14ac:dyDescent="0.3">
      <c r="A472" s="9" t="s">
        <v>0</v>
      </c>
      <c r="B472" s="9" t="e">
        <f>VLOOKUP(#REF!,[1]Dpto!$G$2:$I$1125,2,FALSE)</f>
        <v>#REF!</v>
      </c>
      <c r="C472" s="9" t="str">
        <f>VLOOKUP(Y472,[1]Proyectos!$B$2:$D$3,3,FALSE)</f>
        <v>CONSER</v>
      </c>
      <c r="D472" s="9" t="e">
        <f>VLOOKUP(#REF!,[1]Proyectos!$D$6:$E$9,2,FALSE)</f>
        <v>#REF!</v>
      </c>
      <c r="E472" s="9" t="e">
        <f>VLOOKUP(#REF!,[1]Proyectos!$B$12:$C$22,2,FALSE)</f>
        <v>#REF!</v>
      </c>
      <c r="F472" s="9" t="e">
        <f>VLOOKUP(AD472,[1]Indi!$B$9:$C$36,2,FALSE)</f>
        <v>#N/A</v>
      </c>
      <c r="G472" s="9" t="str">
        <f>+IFERROR(IF(D472="MISIONAL",VLOOKUP(#REF!,[1]Actividades!$B$12:$C$25,2,FALSE),IF(D472="TASAS",VLOOKUP(#REF!,[1]Actividades!$B$26:$C$34,2,FALSE),IF(D472="MIPG",VLOOKUP(#REF!,[1]Actividades!$B$35:$C$41,2,FALSE),IF(D472="INFRA",VLOOKUP(#REF!,[1]Actividades!$B$42:$C$44,2,FALSE),"")))),"")</f>
        <v/>
      </c>
      <c r="H472" s="3"/>
      <c r="I472" s="209" t="s">
        <v>940</v>
      </c>
      <c r="J472" s="10" t="s">
        <v>663</v>
      </c>
      <c r="K472" s="10" t="s">
        <v>178</v>
      </c>
      <c r="L472" s="7" t="s">
        <v>183</v>
      </c>
      <c r="M472" s="7" t="str">
        <f t="shared" si="29"/>
        <v>PNN URAMBA BAHÍA MÁLAGA</v>
      </c>
      <c r="N472" s="7" t="s">
        <v>103</v>
      </c>
      <c r="O472" s="149" t="s">
        <v>466</v>
      </c>
      <c r="P472" s="183" t="s">
        <v>7</v>
      </c>
      <c r="Q472" s="149" t="s">
        <v>6</v>
      </c>
      <c r="R472" s="146">
        <v>40579308</v>
      </c>
      <c r="S472" s="35"/>
      <c r="T472" s="8"/>
      <c r="U472" s="8"/>
      <c r="V472" s="8"/>
      <c r="W472" s="35">
        <f t="shared" si="30"/>
        <v>40579308</v>
      </c>
      <c r="X472" s="35">
        <f t="shared" si="31"/>
        <v>40579308</v>
      </c>
      <c r="Y472" s="26" t="s">
        <v>465</v>
      </c>
      <c r="Z472" s="10" t="s">
        <v>19</v>
      </c>
      <c r="AA472" s="147">
        <v>202300000000060</v>
      </c>
      <c r="AB472" s="147" t="s">
        <v>36</v>
      </c>
      <c r="AC472" s="10" t="str">
        <f t="shared" si="28"/>
        <v>3202010</v>
      </c>
      <c r="AD472" s="10"/>
      <c r="AE472" s="10" t="s">
        <v>130</v>
      </c>
      <c r="AF472" s="3"/>
      <c r="AG472" s="3"/>
      <c r="AH472" s="3"/>
      <c r="AI472" s="3"/>
      <c r="AJ472" s="3"/>
      <c r="AK472" s="3"/>
      <c r="AL472" s="3"/>
      <c r="AM472" s="3"/>
      <c r="AN472" s="3"/>
      <c r="AO472" s="3"/>
      <c r="AP472" s="3"/>
      <c r="AQ472" s="3"/>
      <c r="AR472" s="3"/>
      <c r="AS472" s="3"/>
    </row>
    <row r="473" spans="1:45" ht="51" hidden="1" customHeight="1" x14ac:dyDescent="0.3">
      <c r="A473" s="9" t="s">
        <v>0</v>
      </c>
      <c r="B473" s="9" t="e">
        <f>VLOOKUP(#REF!,[1]Dpto!$G$2:$I$1125,2,FALSE)</f>
        <v>#REF!</v>
      </c>
      <c r="C473" s="9" t="str">
        <f>VLOOKUP(Y473,[1]Proyectos!$B$2:$D$3,3,FALSE)</f>
        <v>CONSER</v>
      </c>
      <c r="D473" s="9" t="e">
        <f>VLOOKUP(#REF!,[1]Proyectos!$D$6:$E$9,2,FALSE)</f>
        <v>#REF!</v>
      </c>
      <c r="E473" s="9" t="e">
        <f>VLOOKUP(#REF!,[1]Proyectos!$B$12:$C$22,2,FALSE)</f>
        <v>#REF!</v>
      </c>
      <c r="F473" s="9" t="e">
        <f>VLOOKUP(AD473,[1]Indi!$B$9:$C$36,2,FALSE)</f>
        <v>#N/A</v>
      </c>
      <c r="G473" s="9" t="str">
        <f>+IFERROR(IF(D473="MISIONAL",VLOOKUP(#REF!,[1]Actividades!$B$12:$C$25,2,FALSE),IF(D473="TASAS",VLOOKUP(#REF!,[1]Actividades!$B$26:$C$34,2,FALSE),IF(D473="MIPG",VLOOKUP(#REF!,[1]Actividades!$B$35:$C$41,2,FALSE),IF(D473="INFRA",VLOOKUP(#REF!,[1]Actividades!$B$42:$C$44,2,FALSE),"")))),"")</f>
        <v/>
      </c>
      <c r="H473" s="3"/>
      <c r="I473" s="209" t="s">
        <v>941</v>
      </c>
      <c r="J473" s="10" t="s">
        <v>663</v>
      </c>
      <c r="K473" s="10" t="s">
        <v>178</v>
      </c>
      <c r="L473" s="7" t="s">
        <v>183</v>
      </c>
      <c r="M473" s="7" t="str">
        <f t="shared" si="29"/>
        <v>PNN URAMBA BAHÍA MÁLAGA</v>
      </c>
      <c r="N473" s="7" t="s">
        <v>13</v>
      </c>
      <c r="O473" s="149" t="s">
        <v>467</v>
      </c>
      <c r="P473" s="183" t="s">
        <v>7</v>
      </c>
      <c r="Q473" s="7" t="s">
        <v>6</v>
      </c>
      <c r="R473" s="146">
        <v>13000000</v>
      </c>
      <c r="S473" s="35"/>
      <c r="T473" s="8"/>
      <c r="U473" s="8"/>
      <c r="V473" s="8"/>
      <c r="W473" s="35">
        <f t="shared" si="30"/>
        <v>13000000</v>
      </c>
      <c r="X473" s="35">
        <f t="shared" si="31"/>
        <v>13000000</v>
      </c>
      <c r="Y473" s="26" t="s">
        <v>465</v>
      </c>
      <c r="Z473" s="10" t="s">
        <v>19</v>
      </c>
      <c r="AA473" s="147">
        <v>202300000000060</v>
      </c>
      <c r="AB473" s="147" t="s">
        <v>36</v>
      </c>
      <c r="AC473" s="10" t="str">
        <f t="shared" si="28"/>
        <v>3202010</v>
      </c>
      <c r="AD473" s="10"/>
      <c r="AE473" s="10" t="s">
        <v>130</v>
      </c>
      <c r="AF473" s="3"/>
      <c r="AG473" s="3"/>
      <c r="AH473" s="3"/>
      <c r="AI473" s="3"/>
      <c r="AJ473" s="3"/>
      <c r="AK473" s="3"/>
      <c r="AL473" s="3"/>
      <c r="AM473" s="3"/>
      <c r="AN473" s="3"/>
      <c r="AO473" s="3"/>
      <c r="AP473" s="3"/>
      <c r="AQ473" s="3"/>
      <c r="AR473" s="3"/>
      <c r="AS473" s="3"/>
    </row>
    <row r="474" spans="1:45" ht="51" hidden="1" customHeight="1" x14ac:dyDescent="0.3">
      <c r="A474" s="9" t="s">
        <v>0</v>
      </c>
      <c r="B474" s="9" t="e">
        <f>VLOOKUP(#REF!,[1]Dpto!$G$2:$I$1125,2,FALSE)</f>
        <v>#REF!</v>
      </c>
      <c r="C474" s="9" t="str">
        <f>VLOOKUP(Y474,[1]Proyectos!$B$2:$D$3,3,FALSE)</f>
        <v>CONSER</v>
      </c>
      <c r="D474" s="9" t="e">
        <f>VLOOKUP(#REF!,[1]Proyectos!$D$6:$E$9,2,FALSE)</f>
        <v>#REF!</v>
      </c>
      <c r="E474" s="9" t="e">
        <f>VLOOKUP(#REF!,[1]Proyectos!$B$12:$C$22,2,FALSE)</f>
        <v>#REF!</v>
      </c>
      <c r="F474" s="9" t="e">
        <f>VLOOKUP(AD474,[1]Indi!$B$9:$C$36,2,FALSE)</f>
        <v>#N/A</v>
      </c>
      <c r="G474" s="9" t="str">
        <f>+IFERROR(IF(D474="MISIONAL",VLOOKUP(#REF!,[1]Actividades!$B$12:$C$25,2,FALSE),IF(D474="TASAS",VLOOKUP(#REF!,[1]Actividades!$B$26:$C$34,2,FALSE),IF(D474="MIPG",VLOOKUP(#REF!,[1]Actividades!$B$35:$C$41,2,FALSE),IF(D474="INFRA",VLOOKUP(#REF!,[1]Actividades!$B$42:$C$44,2,FALSE),"")))),"")</f>
        <v/>
      </c>
      <c r="H474" s="3"/>
      <c r="I474" s="209" t="s">
        <v>942</v>
      </c>
      <c r="J474" s="10" t="s">
        <v>663</v>
      </c>
      <c r="K474" s="10" t="s">
        <v>178</v>
      </c>
      <c r="L474" s="7" t="s">
        <v>183</v>
      </c>
      <c r="M474" s="7" t="str">
        <f t="shared" si="29"/>
        <v>PNN URAMBA BAHÍA MÁLAGA</v>
      </c>
      <c r="N474" s="7" t="s">
        <v>103</v>
      </c>
      <c r="O474" s="7" t="s">
        <v>466</v>
      </c>
      <c r="P474" s="183" t="s">
        <v>7</v>
      </c>
      <c r="Q474" s="7" t="s">
        <v>6</v>
      </c>
      <c r="R474" s="146">
        <v>204181891</v>
      </c>
      <c r="S474" s="35"/>
      <c r="T474" s="8"/>
      <c r="U474" s="8"/>
      <c r="V474" s="8"/>
      <c r="W474" s="35">
        <f t="shared" si="30"/>
        <v>204181891</v>
      </c>
      <c r="X474" s="35">
        <f t="shared" si="31"/>
        <v>204181891</v>
      </c>
      <c r="Y474" s="26" t="s">
        <v>465</v>
      </c>
      <c r="Z474" s="10" t="s">
        <v>19</v>
      </c>
      <c r="AA474" s="147">
        <v>202300000000060</v>
      </c>
      <c r="AB474" s="147" t="s">
        <v>493</v>
      </c>
      <c r="AC474" s="10" t="str">
        <f t="shared" si="28"/>
        <v>3202032</v>
      </c>
      <c r="AD474" s="10"/>
      <c r="AE474" s="10" t="s">
        <v>128</v>
      </c>
      <c r="AF474" s="3"/>
      <c r="AG474" s="3"/>
      <c r="AH474" s="3"/>
      <c r="AI474" s="3"/>
      <c r="AJ474" s="3"/>
      <c r="AK474" s="3"/>
      <c r="AL474" s="3"/>
      <c r="AM474" s="3"/>
      <c r="AN474" s="3"/>
      <c r="AO474" s="3"/>
      <c r="AP474" s="3"/>
      <c r="AQ474" s="3"/>
      <c r="AR474" s="3"/>
      <c r="AS474" s="3"/>
    </row>
    <row r="475" spans="1:45" ht="51" hidden="1" customHeight="1" x14ac:dyDescent="0.3">
      <c r="A475" s="9" t="s">
        <v>0</v>
      </c>
      <c r="B475" s="9" t="e">
        <f>VLOOKUP(#REF!,[1]Dpto!$G$2:$I$1125,2,FALSE)</f>
        <v>#REF!</v>
      </c>
      <c r="C475" s="9" t="str">
        <f>VLOOKUP(Y475,[1]Proyectos!$B$2:$D$3,3,FALSE)</f>
        <v>CONSER</v>
      </c>
      <c r="D475" s="9" t="e">
        <f>VLOOKUP(#REF!,[1]Proyectos!$D$6:$E$9,2,FALSE)</f>
        <v>#REF!</v>
      </c>
      <c r="E475" s="9" t="e">
        <f>VLOOKUP(#REF!,[1]Proyectos!$B$12:$C$22,2,FALSE)</f>
        <v>#REF!</v>
      </c>
      <c r="F475" s="9" t="e">
        <f>VLOOKUP(AD475,[1]Indi!$B$9:$C$36,2,FALSE)</f>
        <v>#N/A</v>
      </c>
      <c r="G475" s="9" t="str">
        <f>+IFERROR(IF(D475="MISIONAL",VLOOKUP(#REF!,[1]Actividades!$B$12:$C$25,2,FALSE),IF(D475="TASAS",VLOOKUP(#REF!,[1]Actividades!$B$26:$C$34,2,FALSE),IF(D475="MIPG",VLOOKUP(#REF!,[1]Actividades!$B$35:$C$41,2,FALSE),IF(D475="INFRA",VLOOKUP(#REF!,[1]Actividades!$B$42:$C$44,2,FALSE),"")))),"")</f>
        <v/>
      </c>
      <c r="H475" s="3"/>
      <c r="I475" s="209" t="s">
        <v>943</v>
      </c>
      <c r="J475" s="10" t="s">
        <v>663</v>
      </c>
      <c r="K475" s="10" t="s">
        <v>178</v>
      </c>
      <c r="L475" s="7" t="s">
        <v>183</v>
      </c>
      <c r="M475" s="7" t="str">
        <f t="shared" si="29"/>
        <v>PNN URAMBA BAHÍA MÁLAGA</v>
      </c>
      <c r="N475" s="7" t="s">
        <v>13</v>
      </c>
      <c r="O475" s="7" t="s">
        <v>467</v>
      </c>
      <c r="P475" s="183" t="s">
        <v>7</v>
      </c>
      <c r="Q475" s="7" t="s">
        <v>6</v>
      </c>
      <c r="R475" s="146">
        <v>9000000</v>
      </c>
      <c r="S475" s="35"/>
      <c r="T475" s="8"/>
      <c r="U475" s="8"/>
      <c r="V475" s="8"/>
      <c r="W475" s="35">
        <f t="shared" si="30"/>
        <v>9000000</v>
      </c>
      <c r="X475" s="35">
        <f t="shared" si="31"/>
        <v>9000000</v>
      </c>
      <c r="Y475" s="26" t="s">
        <v>465</v>
      </c>
      <c r="Z475" s="10" t="s">
        <v>19</v>
      </c>
      <c r="AA475" s="147">
        <v>202300000000060</v>
      </c>
      <c r="AB475" s="147" t="s">
        <v>493</v>
      </c>
      <c r="AC475" s="10" t="str">
        <f t="shared" si="28"/>
        <v>3202032</v>
      </c>
      <c r="AD475" s="10"/>
      <c r="AE475" s="10" t="s">
        <v>128</v>
      </c>
      <c r="AF475" s="3"/>
      <c r="AG475" s="3"/>
      <c r="AH475" s="3"/>
      <c r="AI475" s="3"/>
      <c r="AJ475" s="3"/>
      <c r="AK475" s="3"/>
      <c r="AL475" s="3"/>
      <c r="AM475" s="3"/>
      <c r="AN475" s="3"/>
      <c r="AO475" s="3"/>
      <c r="AP475" s="3"/>
      <c r="AQ475" s="3"/>
      <c r="AR475" s="3"/>
      <c r="AS475" s="3"/>
    </row>
    <row r="476" spans="1:45" ht="51" hidden="1" customHeight="1" x14ac:dyDescent="0.3">
      <c r="A476" s="9" t="s">
        <v>0</v>
      </c>
      <c r="B476" s="9" t="e">
        <f>VLOOKUP(#REF!,[1]Dpto!$G$2:$I$1125,2,FALSE)</f>
        <v>#REF!</v>
      </c>
      <c r="C476" s="9" t="str">
        <f>VLOOKUP(Y476,[1]Proyectos!$B$2:$D$3,3,FALSE)</f>
        <v>CONSER</v>
      </c>
      <c r="D476" s="9" t="e">
        <f>VLOOKUP(#REF!,[1]Proyectos!$D$6:$E$9,2,FALSE)</f>
        <v>#REF!</v>
      </c>
      <c r="E476" s="9" t="e">
        <f>VLOOKUP(#REF!,[1]Proyectos!$B$12:$C$22,2,FALSE)</f>
        <v>#REF!</v>
      </c>
      <c r="F476" s="9" t="e">
        <f>VLOOKUP(AD476,[1]Indi!$B$9:$C$36,2,FALSE)</f>
        <v>#N/A</v>
      </c>
      <c r="G476" s="9" t="str">
        <f>+IFERROR(IF(D476="MISIONAL",VLOOKUP(#REF!,[1]Actividades!$B$12:$C$25,2,FALSE),IF(D476="TASAS",VLOOKUP(#REF!,[1]Actividades!$B$26:$C$34,2,FALSE),IF(D476="MIPG",VLOOKUP(#REF!,[1]Actividades!$B$35:$C$41,2,FALSE),IF(D476="INFRA",VLOOKUP(#REF!,[1]Actividades!$B$42:$C$44,2,FALSE),"")))),"")</f>
        <v/>
      </c>
      <c r="H476" s="3"/>
      <c r="I476" s="209" t="s">
        <v>944</v>
      </c>
      <c r="J476" s="10" t="s">
        <v>663</v>
      </c>
      <c r="K476" s="10" t="s">
        <v>178</v>
      </c>
      <c r="L476" s="7" t="s">
        <v>183</v>
      </c>
      <c r="M476" s="7" t="str">
        <f t="shared" si="29"/>
        <v>PNN URAMBA BAHÍA MÁLAGA</v>
      </c>
      <c r="N476" s="7" t="s">
        <v>103</v>
      </c>
      <c r="O476" s="7" t="s">
        <v>466</v>
      </c>
      <c r="P476" s="183" t="s">
        <v>7</v>
      </c>
      <c r="Q476" s="7" t="s">
        <v>6</v>
      </c>
      <c r="R476" s="146">
        <v>28556655</v>
      </c>
      <c r="S476" s="35"/>
      <c r="T476" s="8"/>
      <c r="U476" s="8"/>
      <c r="V476" s="8"/>
      <c r="W476" s="35">
        <f t="shared" si="30"/>
        <v>28556655</v>
      </c>
      <c r="X476" s="35">
        <f t="shared" si="31"/>
        <v>28556655</v>
      </c>
      <c r="Y476" s="26" t="s">
        <v>465</v>
      </c>
      <c r="Z476" s="10" t="s">
        <v>19</v>
      </c>
      <c r="AA476" s="147">
        <v>202300000000060</v>
      </c>
      <c r="AB476" s="147" t="s">
        <v>496</v>
      </c>
      <c r="AC476" s="10" t="str">
        <f t="shared" si="28"/>
        <v>3202056</v>
      </c>
      <c r="AD476" s="10"/>
      <c r="AE476" s="10" t="s">
        <v>129</v>
      </c>
      <c r="AF476" s="3"/>
      <c r="AG476" s="3"/>
      <c r="AH476" s="3"/>
      <c r="AI476" s="3"/>
      <c r="AJ476" s="3"/>
      <c r="AK476" s="3"/>
      <c r="AL476" s="3"/>
      <c r="AM476" s="3"/>
      <c r="AN476" s="3"/>
      <c r="AO476" s="3"/>
      <c r="AP476" s="3"/>
      <c r="AQ476" s="3"/>
      <c r="AR476" s="3"/>
      <c r="AS476" s="3"/>
    </row>
    <row r="477" spans="1:45" ht="51" hidden="1" customHeight="1" x14ac:dyDescent="0.3">
      <c r="A477" s="9" t="s">
        <v>0</v>
      </c>
      <c r="B477" s="9" t="e">
        <f>VLOOKUP(#REF!,[1]Dpto!$G$2:$I$1125,2,FALSE)</f>
        <v>#REF!</v>
      </c>
      <c r="C477" s="9" t="str">
        <f>VLOOKUP(Y477,[1]Proyectos!$B$2:$D$3,3,FALSE)</f>
        <v>CONSER</v>
      </c>
      <c r="D477" s="9" t="e">
        <f>VLOOKUP(#REF!,[1]Proyectos!$D$6:$E$9,2,FALSE)</f>
        <v>#REF!</v>
      </c>
      <c r="E477" s="9" t="e">
        <f>VLOOKUP(#REF!,[1]Proyectos!$B$12:$C$22,2,FALSE)</f>
        <v>#REF!</v>
      </c>
      <c r="F477" s="9" t="e">
        <f>VLOOKUP(AD477,[1]Indi!$B$9:$C$36,2,FALSE)</f>
        <v>#N/A</v>
      </c>
      <c r="G477" s="9" t="str">
        <f>+IFERROR(IF(D477="MISIONAL",VLOOKUP(#REF!,[1]Actividades!$B$12:$C$25,2,FALSE),IF(D477="TASAS",VLOOKUP(#REF!,[1]Actividades!$B$26:$C$34,2,FALSE),IF(D477="MIPG",VLOOKUP(#REF!,[1]Actividades!$B$35:$C$41,2,FALSE),IF(D477="INFRA",VLOOKUP(#REF!,[1]Actividades!$B$42:$C$44,2,FALSE),"")))),"")</f>
        <v/>
      </c>
      <c r="H477" s="3"/>
      <c r="I477" s="209" t="s">
        <v>945</v>
      </c>
      <c r="J477" s="10" t="s">
        <v>663</v>
      </c>
      <c r="K477" s="10" t="s">
        <v>178</v>
      </c>
      <c r="L477" s="7" t="s">
        <v>183</v>
      </c>
      <c r="M477" s="7" t="str">
        <f t="shared" si="29"/>
        <v>PNN URAMBA BAHÍA MÁLAGA</v>
      </c>
      <c r="N477" s="7" t="s">
        <v>13</v>
      </c>
      <c r="O477" s="7" t="s">
        <v>467</v>
      </c>
      <c r="P477" s="183" t="s">
        <v>7</v>
      </c>
      <c r="Q477" s="7" t="s">
        <v>6</v>
      </c>
      <c r="R477" s="146">
        <v>10000000</v>
      </c>
      <c r="S477" s="35"/>
      <c r="T477" s="8"/>
      <c r="U477" s="8"/>
      <c r="V477" s="8"/>
      <c r="W477" s="35">
        <f t="shared" si="30"/>
        <v>10000000</v>
      </c>
      <c r="X477" s="35">
        <f t="shared" si="31"/>
        <v>10000000</v>
      </c>
      <c r="Y477" s="26" t="s">
        <v>465</v>
      </c>
      <c r="Z477" s="10" t="s">
        <v>19</v>
      </c>
      <c r="AA477" s="147">
        <v>202300000000060</v>
      </c>
      <c r="AB477" s="147" t="s">
        <v>496</v>
      </c>
      <c r="AC477" s="10" t="str">
        <f t="shared" si="28"/>
        <v>3202056</v>
      </c>
      <c r="AD477" s="10"/>
      <c r="AE477" s="10" t="s">
        <v>129</v>
      </c>
      <c r="AF477" s="3"/>
      <c r="AG477" s="3"/>
      <c r="AH477" s="3"/>
      <c r="AI477" s="3"/>
      <c r="AJ477" s="3"/>
      <c r="AK477" s="3"/>
      <c r="AL477" s="3"/>
      <c r="AM477" s="3"/>
      <c r="AN477" s="3"/>
      <c r="AO477" s="3"/>
      <c r="AP477" s="3"/>
      <c r="AQ477" s="3"/>
      <c r="AR477" s="3"/>
      <c r="AS477" s="3"/>
    </row>
    <row r="478" spans="1:45" ht="51" hidden="1" customHeight="1" x14ac:dyDescent="0.3">
      <c r="A478" s="9" t="s">
        <v>0</v>
      </c>
      <c r="B478" s="9" t="e">
        <f>VLOOKUP(#REF!,[1]Dpto!$G$2:$I$1125,2,FALSE)</f>
        <v>#REF!</v>
      </c>
      <c r="C478" s="9" t="str">
        <f>VLOOKUP(Y478,[1]Proyectos!$B$2:$D$3,3,FALSE)</f>
        <v>CONSER</v>
      </c>
      <c r="D478" s="9" t="e">
        <f>VLOOKUP(#REF!,[1]Proyectos!$D$6:$E$9,2,FALSE)</f>
        <v>#REF!</v>
      </c>
      <c r="E478" s="9" t="e">
        <f>VLOOKUP(#REF!,[1]Proyectos!$B$12:$C$22,2,FALSE)</f>
        <v>#REF!</v>
      </c>
      <c r="F478" s="9" t="e">
        <f>VLOOKUP(AD478,[1]Indi!$B$9:$C$36,2,FALSE)</f>
        <v>#N/A</v>
      </c>
      <c r="G478" s="9" t="str">
        <f>+IFERROR(IF(D478="MISIONAL",VLOOKUP(#REF!,[1]Actividades!$B$12:$C$25,2,FALSE),IF(D478="TASAS",VLOOKUP(#REF!,[1]Actividades!$B$26:$C$34,2,FALSE),IF(D478="MIPG",VLOOKUP(#REF!,[1]Actividades!$B$35:$C$41,2,FALSE),IF(D478="INFRA",VLOOKUP(#REF!,[1]Actividades!$B$42:$C$44,2,FALSE),"")))),"")</f>
        <v/>
      </c>
      <c r="H478" s="3"/>
      <c r="I478" s="209" t="s">
        <v>946</v>
      </c>
      <c r="J478" s="10" t="s">
        <v>663</v>
      </c>
      <c r="K478" s="10" t="s">
        <v>178</v>
      </c>
      <c r="L478" s="7" t="s">
        <v>180</v>
      </c>
      <c r="M478" s="7" t="str">
        <f t="shared" si="29"/>
        <v>PNN UTRÍA</v>
      </c>
      <c r="N478" s="7" t="s">
        <v>13</v>
      </c>
      <c r="O478" s="10" t="s">
        <v>467</v>
      </c>
      <c r="P478" s="183" t="s">
        <v>7</v>
      </c>
      <c r="Q478" s="7" t="s">
        <v>6</v>
      </c>
      <c r="R478" s="146">
        <v>32352440</v>
      </c>
      <c r="S478" s="35"/>
      <c r="T478" s="8"/>
      <c r="U478" s="8"/>
      <c r="V478" s="8"/>
      <c r="W478" s="35">
        <f t="shared" si="30"/>
        <v>32352440</v>
      </c>
      <c r="X478" s="35">
        <f t="shared" si="31"/>
        <v>32352440</v>
      </c>
      <c r="Y478" s="26" t="s">
        <v>465</v>
      </c>
      <c r="Z478" s="10" t="s">
        <v>19</v>
      </c>
      <c r="AA478" s="147">
        <v>202300000000060</v>
      </c>
      <c r="AB478" s="147" t="s">
        <v>30</v>
      </c>
      <c r="AC478" s="10" t="str">
        <f t="shared" si="28"/>
        <v>3202008</v>
      </c>
      <c r="AD478" s="10"/>
      <c r="AE478" s="10" t="s">
        <v>123</v>
      </c>
      <c r="AF478" s="3"/>
      <c r="AG478" s="3"/>
      <c r="AH478" s="3"/>
      <c r="AI478" s="3"/>
      <c r="AJ478" s="3"/>
      <c r="AK478" s="3"/>
      <c r="AL478" s="3"/>
      <c r="AM478" s="3"/>
      <c r="AN478" s="3"/>
      <c r="AO478" s="3"/>
      <c r="AP478" s="3"/>
      <c r="AQ478" s="3"/>
      <c r="AR478" s="3"/>
      <c r="AS478" s="3"/>
    </row>
    <row r="479" spans="1:45" ht="51" hidden="1" customHeight="1" x14ac:dyDescent="0.3">
      <c r="A479" s="9" t="s">
        <v>0</v>
      </c>
      <c r="B479" s="9" t="e">
        <f>VLOOKUP(#REF!,[1]Dpto!$G$2:$I$1125,2,FALSE)</f>
        <v>#REF!</v>
      </c>
      <c r="C479" s="9" t="str">
        <f>VLOOKUP(Y479,[1]Proyectos!$B$2:$D$3,3,FALSE)</f>
        <v>CONSER</v>
      </c>
      <c r="D479" s="9" t="e">
        <f>VLOOKUP(#REF!,[1]Proyectos!$D$6:$E$9,2,FALSE)</f>
        <v>#REF!</v>
      </c>
      <c r="E479" s="9" t="e">
        <f>VLOOKUP(#REF!,[1]Proyectos!$B$12:$C$22,2,FALSE)</f>
        <v>#REF!</v>
      </c>
      <c r="F479" s="9" t="e">
        <f>VLOOKUP(AD479,[1]Indi!$B$9:$C$36,2,FALSE)</f>
        <v>#N/A</v>
      </c>
      <c r="G479" s="9" t="str">
        <f>+IFERROR(IF(D479="MISIONAL",VLOOKUP(#REF!,[1]Actividades!$B$12:$C$25,2,FALSE),IF(D479="TASAS",VLOOKUP(#REF!,[1]Actividades!$B$26:$C$34,2,FALSE),IF(D479="MIPG",VLOOKUP(#REF!,[1]Actividades!$B$35:$C$41,2,FALSE),IF(D479="INFRA",VLOOKUP(#REF!,[1]Actividades!$B$42:$C$44,2,FALSE),"")))),"")</f>
        <v/>
      </c>
      <c r="H479" s="3"/>
      <c r="I479" s="209" t="s">
        <v>947</v>
      </c>
      <c r="J479" s="10" t="s">
        <v>663</v>
      </c>
      <c r="K479" s="10" t="s">
        <v>178</v>
      </c>
      <c r="L479" s="7" t="s">
        <v>180</v>
      </c>
      <c r="M479" s="7" t="str">
        <f t="shared" si="29"/>
        <v>PNN UTRÍA</v>
      </c>
      <c r="N479" s="7" t="s">
        <v>13</v>
      </c>
      <c r="O479" s="145" t="s">
        <v>467</v>
      </c>
      <c r="P479" s="183" t="s">
        <v>7</v>
      </c>
      <c r="Q479" s="7" t="s">
        <v>6</v>
      </c>
      <c r="R479" s="146">
        <v>10000000</v>
      </c>
      <c r="S479" s="35"/>
      <c r="T479" s="8"/>
      <c r="U479" s="8"/>
      <c r="V479" s="8"/>
      <c r="W479" s="35">
        <f t="shared" si="30"/>
        <v>10000000</v>
      </c>
      <c r="X479" s="35">
        <f t="shared" si="31"/>
        <v>10000000</v>
      </c>
      <c r="Y479" s="26" t="s">
        <v>465</v>
      </c>
      <c r="Z479" s="10" t="s">
        <v>19</v>
      </c>
      <c r="AA479" s="147">
        <v>202300000000060</v>
      </c>
      <c r="AB479" s="147" t="s">
        <v>30</v>
      </c>
      <c r="AC479" s="10" t="str">
        <f t="shared" si="28"/>
        <v>3202008</v>
      </c>
      <c r="AD479" s="10"/>
      <c r="AE479" s="10" t="s">
        <v>143</v>
      </c>
      <c r="AF479" s="3"/>
      <c r="AG479" s="3"/>
      <c r="AH479" s="3"/>
      <c r="AI479" s="3"/>
      <c r="AJ479" s="3"/>
      <c r="AK479" s="3"/>
      <c r="AL479" s="3"/>
      <c r="AM479" s="3"/>
      <c r="AN479" s="3"/>
      <c r="AO479" s="3"/>
      <c r="AP479" s="3"/>
      <c r="AQ479" s="3"/>
      <c r="AR479" s="3"/>
      <c r="AS479" s="3"/>
    </row>
    <row r="480" spans="1:45" ht="51" hidden="1" customHeight="1" x14ac:dyDescent="0.3">
      <c r="A480" s="9" t="s">
        <v>0</v>
      </c>
      <c r="B480" s="9" t="e">
        <f>VLOOKUP(#REF!,[1]Dpto!$G$2:$I$1125,2,FALSE)</f>
        <v>#REF!</v>
      </c>
      <c r="C480" s="9" t="str">
        <f>VLOOKUP(Y480,[1]Proyectos!$B$2:$D$3,3,FALSE)</f>
        <v>CONSER</v>
      </c>
      <c r="D480" s="9" t="e">
        <f>VLOOKUP(#REF!,[1]Proyectos!$D$6:$E$9,2,FALSE)</f>
        <v>#REF!</v>
      </c>
      <c r="E480" s="9" t="e">
        <f>VLOOKUP(#REF!,[1]Proyectos!$B$12:$C$22,2,FALSE)</f>
        <v>#REF!</v>
      </c>
      <c r="F480" s="9" t="e">
        <f>VLOOKUP(AD480,[1]Indi!$B$9:$C$36,2,FALSE)</f>
        <v>#N/A</v>
      </c>
      <c r="G480" s="9" t="str">
        <f>+IFERROR(IF(D480="MISIONAL",VLOOKUP(#REF!,[1]Actividades!$B$12:$C$25,2,FALSE),IF(D480="TASAS",VLOOKUP(#REF!,[1]Actividades!$B$26:$C$34,2,FALSE),IF(D480="MIPG",VLOOKUP(#REF!,[1]Actividades!$B$35:$C$41,2,FALSE),IF(D480="INFRA",VLOOKUP(#REF!,[1]Actividades!$B$42:$C$44,2,FALSE),"")))),"")</f>
        <v/>
      </c>
      <c r="H480" s="3"/>
      <c r="I480" s="209" t="s">
        <v>948</v>
      </c>
      <c r="J480" s="10" t="s">
        <v>663</v>
      </c>
      <c r="K480" s="10" t="s">
        <v>178</v>
      </c>
      <c r="L480" s="7" t="s">
        <v>180</v>
      </c>
      <c r="M480" s="7" t="str">
        <f t="shared" si="29"/>
        <v>PNN UTRÍA</v>
      </c>
      <c r="N480" s="7" t="s">
        <v>103</v>
      </c>
      <c r="O480" s="145" t="s">
        <v>466</v>
      </c>
      <c r="P480" s="183" t="s">
        <v>7</v>
      </c>
      <c r="Q480" s="7" t="s">
        <v>6</v>
      </c>
      <c r="R480" s="146">
        <v>146811458</v>
      </c>
      <c r="S480" s="35"/>
      <c r="T480" s="8"/>
      <c r="U480" s="8"/>
      <c r="V480" s="8"/>
      <c r="W480" s="35">
        <f t="shared" si="30"/>
        <v>146811458</v>
      </c>
      <c r="X480" s="35">
        <f t="shared" si="31"/>
        <v>146811458</v>
      </c>
      <c r="Y480" s="26" t="s">
        <v>465</v>
      </c>
      <c r="Z480" s="10" t="s">
        <v>19</v>
      </c>
      <c r="AA480" s="147">
        <v>202300000000060</v>
      </c>
      <c r="AB480" s="147" t="s">
        <v>30</v>
      </c>
      <c r="AC480" s="10" t="str">
        <f t="shared" si="28"/>
        <v>3202008</v>
      </c>
      <c r="AD480" s="10"/>
      <c r="AE480" s="10" t="s">
        <v>135</v>
      </c>
      <c r="AF480" s="3"/>
      <c r="AG480" s="3"/>
      <c r="AH480" s="3"/>
      <c r="AI480" s="3"/>
      <c r="AJ480" s="3"/>
      <c r="AK480" s="3"/>
      <c r="AL480" s="3"/>
      <c r="AM480" s="3"/>
      <c r="AN480" s="3"/>
      <c r="AO480" s="3"/>
      <c r="AP480" s="3"/>
      <c r="AQ480" s="3"/>
      <c r="AR480" s="3"/>
      <c r="AS480" s="3"/>
    </row>
    <row r="481" spans="1:45" ht="51" hidden="1" customHeight="1" x14ac:dyDescent="0.3">
      <c r="A481" s="9" t="s">
        <v>0</v>
      </c>
      <c r="B481" s="9" t="e">
        <f>VLOOKUP(#REF!,[1]Dpto!$G$2:$I$1125,2,FALSE)</f>
        <v>#REF!</v>
      </c>
      <c r="C481" s="9" t="str">
        <f>VLOOKUP(Y481,[1]Proyectos!$B$2:$D$3,3,FALSE)</f>
        <v>CONSER</v>
      </c>
      <c r="D481" s="9" t="e">
        <f>VLOOKUP(#REF!,[1]Proyectos!$D$6:$E$9,2,FALSE)</f>
        <v>#REF!</v>
      </c>
      <c r="E481" s="9" t="e">
        <f>VLOOKUP(#REF!,[1]Proyectos!$B$12:$C$22,2,FALSE)</f>
        <v>#REF!</v>
      </c>
      <c r="F481" s="9" t="e">
        <f>VLOOKUP(AD481,[1]Indi!$B$9:$C$36,2,FALSE)</f>
        <v>#N/A</v>
      </c>
      <c r="G481" s="9" t="str">
        <f>+IFERROR(IF(D481="MISIONAL",VLOOKUP(#REF!,[1]Actividades!$B$12:$C$25,2,FALSE),IF(D481="TASAS",VLOOKUP(#REF!,[1]Actividades!$B$26:$C$34,2,FALSE),IF(D481="MIPG",VLOOKUP(#REF!,[1]Actividades!$B$35:$C$41,2,FALSE),IF(D481="INFRA",VLOOKUP(#REF!,[1]Actividades!$B$42:$C$44,2,FALSE),"")))),"")</f>
        <v/>
      </c>
      <c r="H481" s="3"/>
      <c r="I481" s="209" t="s">
        <v>949</v>
      </c>
      <c r="J481" s="10" t="s">
        <v>663</v>
      </c>
      <c r="K481" s="10" t="s">
        <v>178</v>
      </c>
      <c r="L481" s="7" t="s">
        <v>180</v>
      </c>
      <c r="M481" s="7" t="str">
        <f t="shared" si="29"/>
        <v>PNN UTRÍA</v>
      </c>
      <c r="N481" s="7" t="s">
        <v>13</v>
      </c>
      <c r="O481" s="145" t="s">
        <v>467</v>
      </c>
      <c r="P481" s="183" t="s">
        <v>7</v>
      </c>
      <c r="Q481" s="7" t="s">
        <v>6</v>
      </c>
      <c r="R481" s="146">
        <v>28435392</v>
      </c>
      <c r="S481" s="35"/>
      <c r="T481" s="8"/>
      <c r="U481" s="8"/>
      <c r="V481" s="8"/>
      <c r="W481" s="35">
        <f t="shared" si="30"/>
        <v>28435392</v>
      </c>
      <c r="X481" s="35">
        <f t="shared" si="31"/>
        <v>28435392</v>
      </c>
      <c r="Y481" s="26" t="s">
        <v>465</v>
      </c>
      <c r="Z481" s="10" t="s">
        <v>19</v>
      </c>
      <c r="AA481" s="147">
        <v>202300000000060</v>
      </c>
      <c r="AB481" s="147" t="s">
        <v>30</v>
      </c>
      <c r="AC481" s="10" t="str">
        <f t="shared" si="28"/>
        <v>3202008</v>
      </c>
      <c r="AD481" s="10"/>
      <c r="AE481" s="10" t="s">
        <v>135</v>
      </c>
      <c r="AF481" s="3"/>
      <c r="AG481" s="3"/>
      <c r="AH481" s="3"/>
      <c r="AI481" s="3"/>
      <c r="AJ481" s="3"/>
      <c r="AK481" s="3"/>
      <c r="AL481" s="3"/>
      <c r="AM481" s="3"/>
      <c r="AN481" s="3"/>
      <c r="AO481" s="3"/>
      <c r="AP481" s="3"/>
      <c r="AQ481" s="3"/>
      <c r="AR481" s="3"/>
      <c r="AS481" s="3"/>
    </row>
    <row r="482" spans="1:45" ht="51" hidden="1" customHeight="1" x14ac:dyDescent="0.3">
      <c r="A482" s="9" t="s">
        <v>0</v>
      </c>
      <c r="B482" s="9" t="e">
        <f>VLOOKUP(#REF!,[1]Dpto!$G$2:$I$1125,2,FALSE)</f>
        <v>#REF!</v>
      </c>
      <c r="C482" s="9" t="str">
        <f>VLOOKUP(Y482,[1]Proyectos!$B$2:$D$3,3,FALSE)</f>
        <v>CONSER</v>
      </c>
      <c r="D482" s="9" t="e">
        <f>VLOOKUP(#REF!,[1]Proyectos!$D$6:$E$9,2,FALSE)</f>
        <v>#REF!</v>
      </c>
      <c r="E482" s="9" t="e">
        <f>VLOOKUP(#REF!,[1]Proyectos!$B$12:$C$22,2,FALSE)</f>
        <v>#REF!</v>
      </c>
      <c r="F482" s="9" t="e">
        <f>VLOOKUP(AD482,[1]Indi!$B$9:$C$36,2,FALSE)</f>
        <v>#N/A</v>
      </c>
      <c r="G482" s="9" t="str">
        <f>+IFERROR(IF(D482="MISIONAL",VLOOKUP(#REF!,[1]Actividades!$B$12:$C$25,2,FALSE),IF(D482="TASAS",VLOOKUP(#REF!,[1]Actividades!$B$26:$C$34,2,FALSE),IF(D482="MIPG",VLOOKUP(#REF!,[1]Actividades!$B$35:$C$41,2,FALSE),IF(D482="INFRA",VLOOKUP(#REF!,[1]Actividades!$B$42:$C$44,2,FALSE),"")))),"")</f>
        <v/>
      </c>
      <c r="H482" s="3"/>
      <c r="I482" s="209" t="s">
        <v>950</v>
      </c>
      <c r="J482" s="10" t="s">
        <v>663</v>
      </c>
      <c r="K482" s="10" t="s">
        <v>178</v>
      </c>
      <c r="L482" s="7" t="s">
        <v>180</v>
      </c>
      <c r="M482" s="7" t="str">
        <f t="shared" si="29"/>
        <v>PNN UTRÍA</v>
      </c>
      <c r="N482" s="7" t="s">
        <v>8</v>
      </c>
      <c r="O482" s="145" t="s">
        <v>467</v>
      </c>
      <c r="P482" s="183" t="s">
        <v>7</v>
      </c>
      <c r="Q482" s="7" t="s">
        <v>6</v>
      </c>
      <c r="R482" s="146">
        <v>21242308</v>
      </c>
      <c r="S482" s="35"/>
      <c r="T482" s="8"/>
      <c r="U482" s="8"/>
      <c r="V482" s="8"/>
      <c r="W482" s="35">
        <f t="shared" si="30"/>
        <v>21242308</v>
      </c>
      <c r="X482" s="35">
        <f t="shared" si="31"/>
        <v>21242308</v>
      </c>
      <c r="Y482" s="26" t="s">
        <v>465</v>
      </c>
      <c r="Z482" s="10" t="s">
        <v>19</v>
      </c>
      <c r="AA482" s="147">
        <v>202300000000060</v>
      </c>
      <c r="AB482" s="147" t="s">
        <v>30</v>
      </c>
      <c r="AC482" s="10" t="str">
        <f t="shared" si="28"/>
        <v>3202008</v>
      </c>
      <c r="AD482" s="10"/>
      <c r="AE482" s="10" t="s">
        <v>135</v>
      </c>
      <c r="AF482" s="3"/>
      <c r="AG482" s="3"/>
      <c r="AH482" s="3"/>
      <c r="AI482" s="3"/>
      <c r="AJ482" s="3"/>
      <c r="AK482" s="3"/>
      <c r="AL482" s="3"/>
      <c r="AM482" s="3"/>
      <c r="AN482" s="3"/>
      <c r="AO482" s="3"/>
      <c r="AP482" s="3"/>
      <c r="AQ482" s="3"/>
      <c r="AR482" s="3"/>
      <c r="AS482" s="3"/>
    </row>
    <row r="483" spans="1:45" ht="51" hidden="1" customHeight="1" x14ac:dyDescent="0.3">
      <c r="A483" s="9" t="s">
        <v>0</v>
      </c>
      <c r="B483" s="9" t="e">
        <f>VLOOKUP(#REF!,[1]Dpto!$G$2:$I$1125,2,FALSE)</f>
        <v>#REF!</v>
      </c>
      <c r="C483" s="9" t="str">
        <f>VLOOKUP(Y483,[1]Proyectos!$B$2:$D$3,3,FALSE)</f>
        <v>CONSER</v>
      </c>
      <c r="D483" s="9" t="e">
        <f>VLOOKUP(#REF!,[1]Proyectos!$D$6:$E$9,2,FALSE)</f>
        <v>#REF!</v>
      </c>
      <c r="E483" s="9" t="e">
        <f>VLOOKUP(#REF!,[1]Proyectos!$B$12:$C$22,2,FALSE)</f>
        <v>#REF!</v>
      </c>
      <c r="F483" s="9" t="e">
        <f>VLOOKUP(AD483,[1]Indi!$B$9:$C$36,2,FALSE)</f>
        <v>#N/A</v>
      </c>
      <c r="G483" s="9" t="str">
        <f>+IFERROR(IF(D483="MISIONAL",VLOOKUP(#REF!,[1]Actividades!$B$12:$C$25,2,FALSE),IF(D483="TASAS",VLOOKUP(#REF!,[1]Actividades!$B$26:$C$34,2,FALSE),IF(D483="MIPG",VLOOKUP(#REF!,[1]Actividades!$B$35:$C$41,2,FALSE),IF(D483="INFRA",VLOOKUP(#REF!,[1]Actividades!$B$42:$C$44,2,FALSE),"")))),"")</f>
        <v/>
      </c>
      <c r="H483" s="3"/>
      <c r="I483" s="209" t="s">
        <v>951</v>
      </c>
      <c r="J483" s="10" t="s">
        <v>663</v>
      </c>
      <c r="K483" s="10" t="s">
        <v>178</v>
      </c>
      <c r="L483" s="7" t="s">
        <v>180</v>
      </c>
      <c r="M483" s="7" t="str">
        <f t="shared" si="29"/>
        <v>PNN UTRÍA</v>
      </c>
      <c r="N483" s="7" t="s">
        <v>103</v>
      </c>
      <c r="O483" s="145" t="s">
        <v>466</v>
      </c>
      <c r="P483" s="183" t="s">
        <v>7</v>
      </c>
      <c r="Q483" s="7" t="s">
        <v>6</v>
      </c>
      <c r="R483" s="146">
        <v>56293694</v>
      </c>
      <c r="S483" s="35"/>
      <c r="T483" s="8"/>
      <c r="U483" s="8"/>
      <c r="V483" s="8"/>
      <c r="W483" s="35">
        <f t="shared" si="30"/>
        <v>56293694</v>
      </c>
      <c r="X483" s="35">
        <f t="shared" si="31"/>
        <v>56293694</v>
      </c>
      <c r="Y483" s="26" t="s">
        <v>465</v>
      </c>
      <c r="Z483" s="10" t="s">
        <v>19</v>
      </c>
      <c r="AA483" s="147">
        <v>202300000000060</v>
      </c>
      <c r="AB483" s="147" t="s">
        <v>30</v>
      </c>
      <c r="AC483" s="10" t="str">
        <f t="shared" si="28"/>
        <v>3202008</v>
      </c>
      <c r="AD483" s="10"/>
      <c r="AE483" s="10" t="s">
        <v>492</v>
      </c>
      <c r="AF483" s="3"/>
      <c r="AG483" s="3"/>
      <c r="AH483" s="3"/>
      <c r="AI483" s="3"/>
      <c r="AJ483" s="3"/>
      <c r="AK483" s="3"/>
      <c r="AL483" s="3"/>
      <c r="AM483" s="3"/>
      <c r="AN483" s="3"/>
      <c r="AO483" s="3"/>
      <c r="AP483" s="3"/>
      <c r="AQ483" s="3"/>
      <c r="AR483" s="3"/>
      <c r="AS483" s="3"/>
    </row>
    <row r="484" spans="1:45" ht="51" hidden="1" customHeight="1" x14ac:dyDescent="0.3">
      <c r="A484" s="9" t="s">
        <v>0</v>
      </c>
      <c r="B484" s="9" t="e">
        <f>VLOOKUP(#REF!,[1]Dpto!$G$2:$I$1125,2,FALSE)</f>
        <v>#REF!</v>
      </c>
      <c r="C484" s="9" t="str">
        <f>VLOOKUP(Y484,[1]Proyectos!$B$2:$D$3,3,FALSE)</f>
        <v>CONSER</v>
      </c>
      <c r="D484" s="9" t="e">
        <f>VLOOKUP(#REF!,[1]Proyectos!$D$6:$E$9,2,FALSE)</f>
        <v>#REF!</v>
      </c>
      <c r="E484" s="9" t="e">
        <f>VLOOKUP(#REF!,[1]Proyectos!$B$12:$C$22,2,FALSE)</f>
        <v>#REF!</v>
      </c>
      <c r="F484" s="9" t="e">
        <f>VLOOKUP(AD484,[1]Indi!$B$9:$C$36,2,FALSE)</f>
        <v>#N/A</v>
      </c>
      <c r="G484" s="9" t="str">
        <f>+IFERROR(IF(D484="MISIONAL",VLOOKUP(#REF!,[1]Actividades!$B$12:$C$25,2,FALSE),IF(D484="TASAS",VLOOKUP(#REF!,[1]Actividades!$B$26:$C$34,2,FALSE),IF(D484="MIPG",VLOOKUP(#REF!,[1]Actividades!$B$35:$C$41,2,FALSE),IF(D484="INFRA",VLOOKUP(#REF!,[1]Actividades!$B$42:$C$44,2,FALSE),"")))),"")</f>
        <v/>
      </c>
      <c r="H484" s="3"/>
      <c r="I484" s="209" t="s">
        <v>952</v>
      </c>
      <c r="J484" s="10" t="s">
        <v>663</v>
      </c>
      <c r="K484" s="10" t="s">
        <v>178</v>
      </c>
      <c r="L484" s="7" t="s">
        <v>180</v>
      </c>
      <c r="M484" s="7" t="str">
        <f t="shared" si="29"/>
        <v>PNN UTRÍA</v>
      </c>
      <c r="N484" s="7" t="s">
        <v>8</v>
      </c>
      <c r="O484" s="145" t="s">
        <v>467</v>
      </c>
      <c r="P484" s="183" t="s">
        <v>7</v>
      </c>
      <c r="Q484" s="7" t="s">
        <v>6</v>
      </c>
      <c r="R484" s="146">
        <v>10000000</v>
      </c>
      <c r="S484" s="35"/>
      <c r="T484" s="8"/>
      <c r="U484" s="8"/>
      <c r="V484" s="8"/>
      <c r="W484" s="35">
        <f t="shared" si="30"/>
        <v>10000000</v>
      </c>
      <c r="X484" s="35">
        <f t="shared" si="31"/>
        <v>10000000</v>
      </c>
      <c r="Y484" s="26" t="s">
        <v>465</v>
      </c>
      <c r="Z484" s="10" t="s">
        <v>19</v>
      </c>
      <c r="AA484" s="147">
        <v>202300000000060</v>
      </c>
      <c r="AB484" s="147" t="s">
        <v>30</v>
      </c>
      <c r="AC484" s="10" t="str">
        <f t="shared" si="28"/>
        <v>3202008</v>
      </c>
      <c r="AD484" s="10"/>
      <c r="AE484" s="10" t="s">
        <v>492</v>
      </c>
      <c r="AF484" s="3"/>
      <c r="AG484" s="3"/>
      <c r="AH484" s="3"/>
      <c r="AI484" s="3"/>
      <c r="AJ484" s="3"/>
      <c r="AK484" s="3"/>
      <c r="AL484" s="3"/>
      <c r="AM484" s="3"/>
      <c r="AN484" s="3"/>
      <c r="AO484" s="3"/>
      <c r="AP484" s="3"/>
      <c r="AQ484" s="3"/>
      <c r="AR484" s="3"/>
      <c r="AS484" s="3"/>
    </row>
    <row r="485" spans="1:45" ht="51" hidden="1" customHeight="1" x14ac:dyDescent="0.3">
      <c r="A485" s="9" t="s">
        <v>0</v>
      </c>
      <c r="B485" s="9" t="e">
        <f>VLOOKUP(#REF!,[1]Dpto!$G$2:$I$1125,2,FALSE)</f>
        <v>#REF!</v>
      </c>
      <c r="C485" s="9" t="str">
        <f>VLOOKUP(Y485,[1]Proyectos!$B$2:$D$3,3,FALSE)</f>
        <v>CONSER</v>
      </c>
      <c r="D485" s="9" t="e">
        <f>VLOOKUP(#REF!,[1]Proyectos!$D$6:$E$9,2,FALSE)</f>
        <v>#REF!</v>
      </c>
      <c r="E485" s="9" t="e">
        <f>VLOOKUP(#REF!,[1]Proyectos!$B$12:$C$22,2,FALSE)</f>
        <v>#REF!</v>
      </c>
      <c r="F485" s="9" t="e">
        <f>VLOOKUP(AD485,[1]Indi!$B$9:$C$36,2,FALSE)</f>
        <v>#N/A</v>
      </c>
      <c r="G485" s="9" t="str">
        <f>+IFERROR(IF(D485="MISIONAL",VLOOKUP(#REF!,[1]Actividades!$B$12:$C$25,2,FALSE),IF(D485="TASAS",VLOOKUP(#REF!,[1]Actividades!$B$26:$C$34,2,FALSE),IF(D485="MIPG",VLOOKUP(#REF!,[1]Actividades!$B$35:$C$41,2,FALSE),IF(D485="INFRA",VLOOKUP(#REF!,[1]Actividades!$B$42:$C$44,2,FALSE),"")))),"")</f>
        <v/>
      </c>
      <c r="H485" s="3"/>
      <c r="I485" s="209" t="s">
        <v>953</v>
      </c>
      <c r="J485" s="10" t="s">
        <v>663</v>
      </c>
      <c r="K485" s="10" t="s">
        <v>178</v>
      </c>
      <c r="L485" s="7" t="s">
        <v>180</v>
      </c>
      <c r="M485" s="7" t="str">
        <f t="shared" si="29"/>
        <v>PNN UTRÍA</v>
      </c>
      <c r="N485" s="7" t="s">
        <v>103</v>
      </c>
      <c r="O485" s="7" t="s">
        <v>466</v>
      </c>
      <c r="P485" s="183" t="s">
        <v>7</v>
      </c>
      <c r="Q485" s="7" t="s">
        <v>6</v>
      </c>
      <c r="R485" s="146">
        <v>88376995</v>
      </c>
      <c r="S485" s="35"/>
      <c r="T485" s="8"/>
      <c r="U485" s="8"/>
      <c r="V485" s="8"/>
      <c r="W485" s="35">
        <f t="shared" si="30"/>
        <v>88376995</v>
      </c>
      <c r="X485" s="35">
        <f t="shared" si="31"/>
        <v>88376995</v>
      </c>
      <c r="Y485" s="26" t="s">
        <v>465</v>
      </c>
      <c r="Z485" s="10" t="s">
        <v>19</v>
      </c>
      <c r="AA485" s="147">
        <v>202300000000060</v>
      </c>
      <c r="AB485" s="147" t="s">
        <v>36</v>
      </c>
      <c r="AC485" s="10" t="str">
        <f t="shared" si="28"/>
        <v>3202010</v>
      </c>
      <c r="AD485" s="10"/>
      <c r="AE485" s="10" t="s">
        <v>181</v>
      </c>
      <c r="AF485" s="3"/>
      <c r="AG485" s="3"/>
      <c r="AH485" s="3"/>
      <c r="AI485" s="3"/>
      <c r="AJ485" s="3"/>
      <c r="AK485" s="3"/>
      <c r="AL485" s="3"/>
      <c r="AM485" s="3"/>
      <c r="AN485" s="3"/>
      <c r="AO485" s="3"/>
      <c r="AP485" s="3"/>
      <c r="AQ485" s="3"/>
      <c r="AR485" s="3"/>
      <c r="AS485" s="3"/>
    </row>
    <row r="486" spans="1:45" ht="51" hidden="1" customHeight="1" x14ac:dyDescent="0.3">
      <c r="A486" s="9" t="s">
        <v>0</v>
      </c>
      <c r="B486" s="9" t="e">
        <f>VLOOKUP(#REF!,[1]Dpto!$G$2:$I$1125,2,FALSE)</f>
        <v>#REF!</v>
      </c>
      <c r="C486" s="9" t="str">
        <f>VLOOKUP(Y486,[1]Proyectos!$B$2:$D$3,3,FALSE)</f>
        <v>CONSER</v>
      </c>
      <c r="D486" s="9" t="e">
        <f>VLOOKUP(#REF!,[1]Proyectos!$D$6:$E$9,2,FALSE)</f>
        <v>#REF!</v>
      </c>
      <c r="E486" s="9" t="e">
        <f>VLOOKUP(#REF!,[1]Proyectos!$B$12:$C$22,2,FALSE)</f>
        <v>#REF!</v>
      </c>
      <c r="F486" s="9" t="e">
        <f>VLOOKUP(AD486,[1]Indi!$B$9:$C$36,2,FALSE)</f>
        <v>#N/A</v>
      </c>
      <c r="G486" s="9" t="str">
        <f>+IFERROR(IF(D486="MISIONAL",VLOOKUP(#REF!,[1]Actividades!$B$12:$C$25,2,FALSE),IF(D486="TASAS",VLOOKUP(#REF!,[1]Actividades!$B$26:$C$34,2,FALSE),IF(D486="MIPG",VLOOKUP(#REF!,[1]Actividades!$B$35:$C$41,2,FALSE),IF(D486="INFRA",VLOOKUP(#REF!,[1]Actividades!$B$42:$C$44,2,FALSE),"")))),"")</f>
        <v/>
      </c>
      <c r="H486" s="3"/>
      <c r="I486" s="209" t="s">
        <v>954</v>
      </c>
      <c r="J486" s="10" t="s">
        <v>663</v>
      </c>
      <c r="K486" s="10" t="s">
        <v>178</v>
      </c>
      <c r="L486" s="7" t="s">
        <v>180</v>
      </c>
      <c r="M486" s="7" t="str">
        <f t="shared" si="29"/>
        <v>PNN UTRÍA</v>
      </c>
      <c r="N486" s="7" t="s">
        <v>13</v>
      </c>
      <c r="O486" s="7" t="s">
        <v>467</v>
      </c>
      <c r="P486" s="183" t="s">
        <v>7</v>
      </c>
      <c r="Q486" s="7" t="s">
        <v>6</v>
      </c>
      <c r="R486" s="146">
        <v>24071689</v>
      </c>
      <c r="S486" s="35"/>
      <c r="T486" s="8"/>
      <c r="U486" s="8"/>
      <c r="V486" s="8"/>
      <c r="W486" s="35">
        <f t="shared" si="30"/>
        <v>24071689</v>
      </c>
      <c r="X486" s="35">
        <f t="shared" si="31"/>
        <v>24071689</v>
      </c>
      <c r="Y486" s="26" t="s">
        <v>465</v>
      </c>
      <c r="Z486" s="10" t="s">
        <v>19</v>
      </c>
      <c r="AA486" s="147">
        <v>202300000000060</v>
      </c>
      <c r="AB486" s="147" t="s">
        <v>36</v>
      </c>
      <c r="AC486" s="10" t="str">
        <f t="shared" si="28"/>
        <v>3202010</v>
      </c>
      <c r="AD486" s="10"/>
      <c r="AE486" s="10" t="s">
        <v>181</v>
      </c>
      <c r="AF486" s="3"/>
      <c r="AG486" s="3"/>
      <c r="AH486" s="3"/>
      <c r="AI486" s="3"/>
      <c r="AJ486" s="3"/>
      <c r="AK486" s="3"/>
      <c r="AL486" s="3"/>
      <c r="AM486" s="3"/>
      <c r="AN486" s="3"/>
      <c r="AO486" s="3"/>
      <c r="AP486" s="3"/>
      <c r="AQ486" s="3"/>
      <c r="AR486" s="3"/>
      <c r="AS486" s="3"/>
    </row>
    <row r="487" spans="1:45" ht="51" hidden="1" customHeight="1" x14ac:dyDescent="0.3">
      <c r="A487" s="9" t="s">
        <v>0</v>
      </c>
      <c r="B487" s="9" t="e">
        <f>VLOOKUP(#REF!,[1]Dpto!$G$2:$I$1125,2,FALSE)</f>
        <v>#REF!</v>
      </c>
      <c r="C487" s="9" t="str">
        <f>VLOOKUP(Y487,[1]Proyectos!$B$2:$D$3,3,FALSE)</f>
        <v>CONSER</v>
      </c>
      <c r="D487" s="9" t="e">
        <f>VLOOKUP(#REF!,[1]Proyectos!$D$6:$E$9,2,FALSE)</f>
        <v>#REF!</v>
      </c>
      <c r="E487" s="9" t="e">
        <f>VLOOKUP(#REF!,[1]Proyectos!$B$12:$C$22,2,FALSE)</f>
        <v>#REF!</v>
      </c>
      <c r="F487" s="9" t="e">
        <f>VLOOKUP(AD487,[1]Indi!$B$9:$C$36,2,FALSE)</f>
        <v>#N/A</v>
      </c>
      <c r="G487" s="9" t="str">
        <f>+IFERROR(IF(D487="MISIONAL",VLOOKUP(#REF!,[1]Actividades!$B$12:$C$25,2,FALSE),IF(D487="TASAS",VLOOKUP(#REF!,[1]Actividades!$B$26:$C$34,2,FALSE),IF(D487="MIPG",VLOOKUP(#REF!,[1]Actividades!$B$35:$C$41,2,FALSE),IF(D487="INFRA",VLOOKUP(#REF!,[1]Actividades!$B$42:$C$44,2,FALSE),"")))),"")</f>
        <v/>
      </c>
      <c r="H487" s="3"/>
      <c r="I487" s="209" t="s">
        <v>955</v>
      </c>
      <c r="J487" s="10" t="s">
        <v>663</v>
      </c>
      <c r="K487" s="10" t="s">
        <v>178</v>
      </c>
      <c r="L487" s="7" t="s">
        <v>180</v>
      </c>
      <c r="M487" s="7" t="str">
        <f t="shared" si="29"/>
        <v>PNN UTRÍA</v>
      </c>
      <c r="N487" s="7" t="s">
        <v>8</v>
      </c>
      <c r="O487" s="7" t="s">
        <v>467</v>
      </c>
      <c r="P487" s="183" t="s">
        <v>7</v>
      </c>
      <c r="Q487" s="7" t="s">
        <v>6</v>
      </c>
      <c r="R487" s="146">
        <v>87107592</v>
      </c>
      <c r="S487" s="35"/>
      <c r="T487" s="8"/>
      <c r="U487" s="8"/>
      <c r="V487" s="8"/>
      <c r="W487" s="35">
        <f t="shared" si="30"/>
        <v>87107592</v>
      </c>
      <c r="X487" s="35">
        <f t="shared" si="31"/>
        <v>87107592</v>
      </c>
      <c r="Y487" s="26" t="s">
        <v>465</v>
      </c>
      <c r="Z487" s="10" t="s">
        <v>19</v>
      </c>
      <c r="AA487" s="147">
        <v>202300000000060</v>
      </c>
      <c r="AB487" s="147" t="s">
        <v>36</v>
      </c>
      <c r="AC487" s="10" t="str">
        <f t="shared" si="28"/>
        <v>3202010</v>
      </c>
      <c r="AD487" s="10"/>
      <c r="AE487" s="10" t="s">
        <v>181</v>
      </c>
      <c r="AF487" s="3"/>
      <c r="AG487" s="3"/>
      <c r="AH487" s="3"/>
      <c r="AI487" s="3"/>
      <c r="AJ487" s="3"/>
      <c r="AK487" s="3"/>
      <c r="AL487" s="3"/>
      <c r="AM487" s="3"/>
      <c r="AN487" s="3"/>
      <c r="AO487" s="3"/>
      <c r="AP487" s="3"/>
      <c r="AQ487" s="3"/>
      <c r="AR487" s="3"/>
      <c r="AS487" s="3"/>
    </row>
    <row r="488" spans="1:45" ht="51" hidden="1" customHeight="1" x14ac:dyDescent="0.3">
      <c r="A488" s="9" t="s">
        <v>0</v>
      </c>
      <c r="B488" s="9" t="e">
        <f>VLOOKUP(#REF!,[1]Dpto!$G$2:$I$1125,2,FALSE)</f>
        <v>#REF!</v>
      </c>
      <c r="C488" s="9" t="str">
        <f>VLOOKUP(Y488,[1]Proyectos!$B$2:$D$3,3,FALSE)</f>
        <v>CONSER</v>
      </c>
      <c r="D488" s="9" t="e">
        <f>VLOOKUP(#REF!,[1]Proyectos!$D$6:$E$9,2,FALSE)</f>
        <v>#REF!</v>
      </c>
      <c r="E488" s="9" t="e">
        <f>VLOOKUP(#REF!,[1]Proyectos!$B$12:$C$22,2,FALSE)</f>
        <v>#REF!</v>
      </c>
      <c r="F488" s="9" t="e">
        <f>VLOOKUP(AD488,[1]Indi!$B$9:$C$36,2,FALSE)</f>
        <v>#N/A</v>
      </c>
      <c r="G488" s="9" t="str">
        <f>+IFERROR(IF(D488="MISIONAL",VLOOKUP(#REF!,[1]Actividades!$B$12:$C$25,2,FALSE),IF(D488="TASAS",VLOOKUP(#REF!,[1]Actividades!$B$26:$C$34,2,FALSE),IF(D488="MIPG",VLOOKUP(#REF!,[1]Actividades!$B$35:$C$41,2,FALSE),IF(D488="INFRA",VLOOKUP(#REF!,[1]Actividades!$B$42:$C$44,2,FALSE),"")))),"")</f>
        <v/>
      </c>
      <c r="H488" s="3"/>
      <c r="I488" s="209" t="s">
        <v>956</v>
      </c>
      <c r="J488" s="10" t="s">
        <v>663</v>
      </c>
      <c r="K488" s="10" t="s">
        <v>178</v>
      </c>
      <c r="L488" s="7" t="s">
        <v>180</v>
      </c>
      <c r="M488" s="7" t="str">
        <f t="shared" si="29"/>
        <v>PNN UTRÍA</v>
      </c>
      <c r="N488" s="7" t="s">
        <v>103</v>
      </c>
      <c r="O488" s="149" t="s">
        <v>466</v>
      </c>
      <c r="P488" s="183" t="s">
        <v>7</v>
      </c>
      <c r="Q488" s="7" t="s">
        <v>6</v>
      </c>
      <c r="R488" s="146">
        <v>90884631</v>
      </c>
      <c r="S488" s="35"/>
      <c r="T488" s="8"/>
      <c r="U488" s="8"/>
      <c r="V488" s="8"/>
      <c r="W488" s="35">
        <f t="shared" si="30"/>
        <v>90884631</v>
      </c>
      <c r="X488" s="35">
        <f t="shared" si="31"/>
        <v>90884631</v>
      </c>
      <c r="Y488" s="26" t="s">
        <v>465</v>
      </c>
      <c r="Z488" s="10" t="s">
        <v>19</v>
      </c>
      <c r="AA488" s="147">
        <v>202300000000060</v>
      </c>
      <c r="AB488" s="147" t="s">
        <v>493</v>
      </c>
      <c r="AC488" s="10" t="str">
        <f t="shared" si="28"/>
        <v>3202032</v>
      </c>
      <c r="AD488" s="10"/>
      <c r="AE488" s="10" t="s">
        <v>128</v>
      </c>
      <c r="AF488" s="3"/>
      <c r="AG488" s="3"/>
      <c r="AH488" s="3"/>
      <c r="AI488" s="3"/>
      <c r="AJ488" s="3"/>
      <c r="AK488" s="3"/>
      <c r="AL488" s="3"/>
      <c r="AM488" s="3"/>
      <c r="AN488" s="3"/>
      <c r="AO488" s="3"/>
      <c r="AP488" s="3"/>
      <c r="AQ488" s="3"/>
      <c r="AR488" s="3"/>
      <c r="AS488" s="3"/>
    </row>
    <row r="489" spans="1:45" ht="51" hidden="1" customHeight="1" x14ac:dyDescent="0.3">
      <c r="A489" s="9" t="s">
        <v>0</v>
      </c>
      <c r="B489" s="9" t="e">
        <f>VLOOKUP(#REF!,[1]Dpto!$G$2:$I$1125,2,FALSE)</f>
        <v>#REF!</v>
      </c>
      <c r="C489" s="9" t="str">
        <f>VLOOKUP(Y489,[1]Proyectos!$B$2:$D$3,3,FALSE)</f>
        <v>CONSER</v>
      </c>
      <c r="D489" s="9" t="e">
        <f>VLOOKUP(#REF!,[1]Proyectos!$D$6:$E$9,2,FALSE)</f>
        <v>#REF!</v>
      </c>
      <c r="E489" s="9" t="e">
        <f>VLOOKUP(#REF!,[1]Proyectos!$B$12:$C$22,2,FALSE)</f>
        <v>#REF!</v>
      </c>
      <c r="F489" s="9" t="e">
        <f>VLOOKUP(AD489,[1]Indi!$B$9:$C$36,2,FALSE)</f>
        <v>#N/A</v>
      </c>
      <c r="G489" s="9" t="str">
        <f>+IFERROR(IF(D489="MISIONAL",VLOOKUP(#REF!,[1]Actividades!$B$12:$C$25,2,FALSE),IF(D489="TASAS",VLOOKUP(#REF!,[1]Actividades!$B$26:$C$34,2,FALSE),IF(D489="MIPG",VLOOKUP(#REF!,[1]Actividades!$B$35:$C$41,2,FALSE),IF(D489="INFRA",VLOOKUP(#REF!,[1]Actividades!$B$42:$C$44,2,FALSE),"")))),"")</f>
        <v/>
      </c>
      <c r="H489" s="3"/>
      <c r="I489" s="209" t="s">
        <v>957</v>
      </c>
      <c r="J489" s="10" t="s">
        <v>663</v>
      </c>
      <c r="K489" s="10" t="s">
        <v>178</v>
      </c>
      <c r="L489" s="7" t="s">
        <v>180</v>
      </c>
      <c r="M489" s="7" t="str">
        <f t="shared" si="29"/>
        <v>PNN UTRÍA</v>
      </c>
      <c r="N489" s="7" t="s">
        <v>13</v>
      </c>
      <c r="O489" s="7" t="s">
        <v>467</v>
      </c>
      <c r="P489" s="183" t="s">
        <v>7</v>
      </c>
      <c r="Q489" s="7" t="s">
        <v>6</v>
      </c>
      <c r="R489" s="146">
        <v>67479338</v>
      </c>
      <c r="S489" s="35"/>
      <c r="T489" s="8"/>
      <c r="U489" s="8"/>
      <c r="V489" s="8"/>
      <c r="W489" s="35">
        <f t="shared" si="30"/>
        <v>67479338</v>
      </c>
      <c r="X489" s="35">
        <f t="shared" si="31"/>
        <v>67479338</v>
      </c>
      <c r="Y489" s="26" t="s">
        <v>465</v>
      </c>
      <c r="Z489" s="10" t="s">
        <v>19</v>
      </c>
      <c r="AA489" s="147">
        <v>202300000000060</v>
      </c>
      <c r="AB489" s="147" t="s">
        <v>493</v>
      </c>
      <c r="AC489" s="10" t="str">
        <f t="shared" si="28"/>
        <v>3202032</v>
      </c>
      <c r="AD489" s="10"/>
      <c r="AE489" s="10" t="s">
        <v>128</v>
      </c>
      <c r="AF489" s="3"/>
      <c r="AG489" s="3"/>
      <c r="AH489" s="3"/>
      <c r="AI489" s="3"/>
      <c r="AJ489" s="3"/>
      <c r="AK489" s="3"/>
      <c r="AL489" s="3"/>
      <c r="AM489" s="3"/>
      <c r="AN489" s="3"/>
      <c r="AO489" s="3"/>
      <c r="AP489" s="3"/>
      <c r="AQ489" s="3"/>
      <c r="AR489" s="3"/>
      <c r="AS489" s="3"/>
    </row>
    <row r="490" spans="1:45" ht="51" hidden="1" customHeight="1" x14ac:dyDescent="0.3">
      <c r="A490" s="9" t="s">
        <v>0</v>
      </c>
      <c r="B490" s="9" t="e">
        <f>VLOOKUP(#REF!,[1]Dpto!$G$2:$I$1125,2,FALSE)</f>
        <v>#REF!</v>
      </c>
      <c r="C490" s="9" t="str">
        <f>VLOOKUP(Y490,[1]Proyectos!$B$2:$D$3,3,FALSE)</f>
        <v>CONSER</v>
      </c>
      <c r="D490" s="9" t="e">
        <f>VLOOKUP(#REF!,[1]Proyectos!$D$6:$E$9,2,FALSE)</f>
        <v>#REF!</v>
      </c>
      <c r="E490" s="9" t="e">
        <f>VLOOKUP(#REF!,[1]Proyectos!$B$12:$C$22,2,FALSE)</f>
        <v>#REF!</v>
      </c>
      <c r="F490" s="9" t="e">
        <f>VLOOKUP(AD490,[1]Indi!$B$9:$C$36,2,FALSE)</f>
        <v>#N/A</v>
      </c>
      <c r="G490" s="9" t="str">
        <f>+IFERROR(IF(D490="MISIONAL",VLOOKUP(#REF!,[1]Actividades!$B$12:$C$25,2,FALSE),IF(D490="TASAS",VLOOKUP(#REF!,[1]Actividades!$B$26:$C$34,2,FALSE),IF(D490="MIPG",VLOOKUP(#REF!,[1]Actividades!$B$35:$C$41,2,FALSE),IF(D490="INFRA",VLOOKUP(#REF!,[1]Actividades!$B$42:$C$44,2,FALSE),"")))),"")</f>
        <v/>
      </c>
      <c r="H490" s="3"/>
      <c r="I490" s="209" t="s">
        <v>958</v>
      </c>
      <c r="J490" s="10" t="s">
        <v>663</v>
      </c>
      <c r="K490" s="10" t="s">
        <v>178</v>
      </c>
      <c r="L490" s="7" t="s">
        <v>180</v>
      </c>
      <c r="M490" s="7" t="str">
        <f t="shared" si="29"/>
        <v>PNN UTRÍA</v>
      </c>
      <c r="N490" s="7" t="s">
        <v>8</v>
      </c>
      <c r="O490" s="7" t="s">
        <v>467</v>
      </c>
      <c r="P490" s="183" t="s">
        <v>7</v>
      </c>
      <c r="Q490" s="7" t="s">
        <v>6</v>
      </c>
      <c r="R490" s="146">
        <v>17520662</v>
      </c>
      <c r="S490" s="35"/>
      <c r="T490" s="8"/>
      <c r="U490" s="8"/>
      <c r="V490" s="8"/>
      <c r="W490" s="35">
        <f t="shared" si="30"/>
        <v>17520662</v>
      </c>
      <c r="X490" s="35">
        <f t="shared" si="31"/>
        <v>17520662</v>
      </c>
      <c r="Y490" s="26" t="s">
        <v>465</v>
      </c>
      <c r="Z490" s="10" t="s">
        <v>19</v>
      </c>
      <c r="AA490" s="147">
        <v>202300000000060</v>
      </c>
      <c r="AB490" s="147" t="s">
        <v>493</v>
      </c>
      <c r="AC490" s="10" t="str">
        <f t="shared" si="28"/>
        <v>3202032</v>
      </c>
      <c r="AD490" s="10"/>
      <c r="AE490" s="10" t="s">
        <v>128</v>
      </c>
      <c r="AF490" s="3"/>
      <c r="AG490" s="3"/>
      <c r="AH490" s="3"/>
      <c r="AI490" s="3"/>
      <c r="AJ490" s="3"/>
      <c r="AK490" s="3"/>
      <c r="AL490" s="3"/>
      <c r="AM490" s="3"/>
      <c r="AN490" s="3"/>
      <c r="AO490" s="3"/>
      <c r="AP490" s="3"/>
      <c r="AQ490" s="3"/>
      <c r="AR490" s="3"/>
      <c r="AS490" s="3"/>
    </row>
    <row r="491" spans="1:45" ht="51" hidden="1" customHeight="1" x14ac:dyDescent="0.3">
      <c r="A491" s="9" t="s">
        <v>0</v>
      </c>
      <c r="B491" s="9" t="e">
        <f>VLOOKUP(#REF!,[1]Dpto!$G$2:$I$1125,2,FALSE)</f>
        <v>#REF!</v>
      </c>
      <c r="C491" s="9" t="str">
        <f>VLOOKUP(Y491,[1]Proyectos!$B$2:$D$3,3,FALSE)</f>
        <v>CONSER</v>
      </c>
      <c r="D491" s="9" t="e">
        <f>VLOOKUP(#REF!,[1]Proyectos!$D$6:$E$9,2,FALSE)</f>
        <v>#REF!</v>
      </c>
      <c r="E491" s="9" t="e">
        <f>VLOOKUP(#REF!,[1]Proyectos!$B$12:$C$22,2,FALSE)</f>
        <v>#REF!</v>
      </c>
      <c r="F491" s="9" t="e">
        <f>VLOOKUP(AD491,[1]Indi!$B$9:$C$36,2,FALSE)</f>
        <v>#N/A</v>
      </c>
      <c r="G491" s="9" t="str">
        <f>+IFERROR(IF(D491="MISIONAL",VLOOKUP(#REF!,[1]Actividades!$B$12:$C$25,2,FALSE),IF(D491="TASAS",VLOOKUP(#REF!,[1]Actividades!$B$26:$C$34,2,FALSE),IF(D491="MIPG",VLOOKUP(#REF!,[1]Actividades!$B$35:$C$41,2,FALSE),IF(D491="INFRA",VLOOKUP(#REF!,[1]Actividades!$B$42:$C$44,2,FALSE),"")))),"")</f>
        <v/>
      </c>
      <c r="H491" s="3"/>
      <c r="I491" s="209" t="s">
        <v>959</v>
      </c>
      <c r="J491" s="10" t="s">
        <v>663</v>
      </c>
      <c r="K491" s="10" t="s">
        <v>178</v>
      </c>
      <c r="L491" s="7" t="s">
        <v>180</v>
      </c>
      <c r="M491" s="7" t="str">
        <f t="shared" si="29"/>
        <v>PNN UTRÍA</v>
      </c>
      <c r="N491" s="7" t="s">
        <v>8</v>
      </c>
      <c r="O491" s="7" t="s">
        <v>467</v>
      </c>
      <c r="P491" s="183" t="s">
        <v>7</v>
      </c>
      <c r="Q491" s="7" t="s">
        <v>6</v>
      </c>
      <c r="R491" s="146">
        <v>22977522</v>
      </c>
      <c r="S491" s="35"/>
      <c r="T491" s="8"/>
      <c r="U491" s="8"/>
      <c r="V491" s="8"/>
      <c r="W491" s="35">
        <f t="shared" si="30"/>
        <v>22977522</v>
      </c>
      <c r="X491" s="35">
        <f t="shared" si="31"/>
        <v>22977522</v>
      </c>
      <c r="Y491" s="26" t="s">
        <v>465</v>
      </c>
      <c r="Z491" s="10" t="s">
        <v>19</v>
      </c>
      <c r="AA491" s="147">
        <v>202300000000060</v>
      </c>
      <c r="AB491" s="147" t="s">
        <v>60</v>
      </c>
      <c r="AC491" s="10" t="str">
        <f t="shared" si="28"/>
        <v>3202038</v>
      </c>
      <c r="AD491" s="10"/>
      <c r="AE491" s="10" t="s">
        <v>134</v>
      </c>
      <c r="AF491" s="3"/>
      <c r="AG491" s="3"/>
      <c r="AH491" s="3"/>
      <c r="AI491" s="3"/>
      <c r="AJ491" s="3"/>
      <c r="AK491" s="3"/>
      <c r="AL491" s="3"/>
      <c r="AM491" s="3"/>
      <c r="AN491" s="3"/>
      <c r="AO491" s="3"/>
      <c r="AP491" s="3"/>
      <c r="AQ491" s="3"/>
      <c r="AR491" s="3"/>
      <c r="AS491" s="3"/>
    </row>
    <row r="492" spans="1:45" ht="51" hidden="1" customHeight="1" x14ac:dyDescent="0.3">
      <c r="A492" s="9" t="s">
        <v>0</v>
      </c>
      <c r="B492" s="9" t="e">
        <f>VLOOKUP(#REF!,[1]Dpto!$G$2:$I$1125,2,FALSE)</f>
        <v>#REF!</v>
      </c>
      <c r="C492" s="9" t="str">
        <f>VLOOKUP(Y492,[1]Proyectos!$B$2:$D$3,3,FALSE)</f>
        <v>CONSER</v>
      </c>
      <c r="D492" s="9" t="e">
        <f>VLOOKUP(#REF!,[1]Proyectos!$D$6:$E$9,2,FALSE)</f>
        <v>#REF!</v>
      </c>
      <c r="E492" s="9" t="e">
        <f>VLOOKUP(#REF!,[1]Proyectos!$B$12:$C$22,2,FALSE)</f>
        <v>#REF!</v>
      </c>
      <c r="F492" s="9" t="e">
        <f>VLOOKUP(#REF!,[1]Indi!$B$9:$C$36,2,FALSE)</f>
        <v>#REF!</v>
      </c>
      <c r="G492" s="9" t="str">
        <f>+IFERROR(IF(D492="MISIONAL",VLOOKUP(AD492,[1]Actividades!$B$12:$C$25,2,FALSE),IF(D492="TASAS",VLOOKUP(AD492,[1]Actividades!$B$26:$C$34,2,FALSE),IF(D492="MIPG",VLOOKUP(AD492,[1]Actividades!$B$35:$C$41,2,FALSE),IF(D492="INFRA",VLOOKUP(AD492,[1]Actividades!$B$42:$C$44,2,FALSE),"")))),"")</f>
        <v/>
      </c>
      <c r="H492" s="3"/>
      <c r="I492" s="209" t="s">
        <v>960</v>
      </c>
      <c r="J492" s="10" t="s">
        <v>663</v>
      </c>
      <c r="K492" s="10" t="s">
        <v>178</v>
      </c>
      <c r="L492" s="7" t="s">
        <v>180</v>
      </c>
      <c r="M492" s="7" t="str">
        <f t="shared" si="29"/>
        <v>PNN UTRÍA</v>
      </c>
      <c r="N492" s="7" t="s">
        <v>103</v>
      </c>
      <c r="O492" s="145" t="s">
        <v>466</v>
      </c>
      <c r="P492" s="183" t="s">
        <v>7</v>
      </c>
      <c r="Q492" s="7" t="s">
        <v>6</v>
      </c>
      <c r="R492" s="146">
        <v>50944518</v>
      </c>
      <c r="S492" s="35"/>
      <c r="T492" s="8"/>
      <c r="U492" s="8"/>
      <c r="V492" s="8"/>
      <c r="W492" s="35">
        <f t="shared" si="30"/>
        <v>50944518</v>
      </c>
      <c r="X492" s="35">
        <f t="shared" si="31"/>
        <v>50944518</v>
      </c>
      <c r="Y492" s="26" t="s">
        <v>465</v>
      </c>
      <c r="Z492" s="10" t="s">
        <v>19</v>
      </c>
      <c r="AA492" s="147">
        <v>202300000000060</v>
      </c>
      <c r="AB492" s="147" t="s">
        <v>17</v>
      </c>
      <c r="AC492" s="10" t="str">
        <f t="shared" si="28"/>
        <v>3202052</v>
      </c>
      <c r="AD492" s="10"/>
      <c r="AE492" s="10" t="s">
        <v>495</v>
      </c>
      <c r="AF492" s="3"/>
      <c r="AG492" s="3"/>
      <c r="AH492" s="3"/>
      <c r="AI492" s="3"/>
      <c r="AJ492" s="3"/>
      <c r="AK492" s="3"/>
      <c r="AL492" s="3"/>
      <c r="AM492" s="3"/>
      <c r="AN492" s="3"/>
      <c r="AO492" s="3"/>
      <c r="AP492" s="3"/>
      <c r="AQ492" s="3"/>
      <c r="AR492" s="3"/>
      <c r="AS492" s="3"/>
    </row>
    <row r="493" spans="1:45" ht="51" hidden="1" customHeight="1" x14ac:dyDescent="0.3">
      <c r="A493" s="9" t="s">
        <v>0</v>
      </c>
      <c r="B493" s="9" t="e">
        <f>VLOOKUP(#REF!,[1]Dpto!$G$2:$I$1125,2,FALSE)</f>
        <v>#REF!</v>
      </c>
      <c r="C493" s="9" t="str">
        <f>VLOOKUP(Y493,[1]Proyectos!$B$2:$D$3,3,FALSE)</f>
        <v>CONSER</v>
      </c>
      <c r="D493" s="9" t="e">
        <f>VLOOKUP(#REF!,[1]Proyectos!$D$6:$E$9,2,FALSE)</f>
        <v>#REF!</v>
      </c>
      <c r="E493" s="9" t="e">
        <f>VLOOKUP(#REF!,[1]Proyectos!$B$12:$C$22,2,FALSE)</f>
        <v>#REF!</v>
      </c>
      <c r="F493" s="9" t="e">
        <f>VLOOKUP(#REF!,[1]Indi!$B$9:$C$36,2,FALSE)</f>
        <v>#REF!</v>
      </c>
      <c r="G493" s="9" t="str">
        <f>+IFERROR(IF(D493="MISIONAL",VLOOKUP(AD493,[1]Actividades!$B$12:$C$25,2,FALSE),IF(D493="TASAS",VLOOKUP(AD493,[1]Actividades!$B$26:$C$34,2,FALSE),IF(D493="MIPG",VLOOKUP(AD493,[1]Actividades!$B$35:$C$41,2,FALSE),IF(D493="INFRA",VLOOKUP(AD493,[1]Actividades!$B$42:$C$44,2,FALSE),"")))),"")</f>
        <v/>
      </c>
      <c r="H493" s="3"/>
      <c r="I493" s="209" t="s">
        <v>961</v>
      </c>
      <c r="J493" s="10" t="s">
        <v>663</v>
      </c>
      <c r="K493" s="10" t="s">
        <v>178</v>
      </c>
      <c r="L493" s="7" t="s">
        <v>180</v>
      </c>
      <c r="M493" s="7" t="str">
        <f t="shared" si="29"/>
        <v>PNN UTRÍA</v>
      </c>
      <c r="N493" s="7" t="s">
        <v>13</v>
      </c>
      <c r="O493" s="145" t="s">
        <v>467</v>
      </c>
      <c r="P493" s="183" t="s">
        <v>7</v>
      </c>
      <c r="Q493" s="7" t="s">
        <v>6</v>
      </c>
      <c r="R493" s="146">
        <v>42102909</v>
      </c>
      <c r="S493" s="35"/>
      <c r="T493" s="8"/>
      <c r="U493" s="8"/>
      <c r="V493" s="8"/>
      <c r="W493" s="35">
        <f t="shared" si="30"/>
        <v>42102909</v>
      </c>
      <c r="X493" s="35">
        <f t="shared" si="31"/>
        <v>42102909</v>
      </c>
      <c r="Y493" s="26" t="s">
        <v>465</v>
      </c>
      <c r="Z493" s="10" t="s">
        <v>19</v>
      </c>
      <c r="AA493" s="147">
        <v>202300000000060</v>
      </c>
      <c r="AB493" s="147" t="s">
        <v>17</v>
      </c>
      <c r="AC493" s="10" t="str">
        <f t="shared" si="28"/>
        <v>3202052</v>
      </c>
      <c r="AD493" s="10"/>
      <c r="AE493" s="10" t="s">
        <v>495</v>
      </c>
      <c r="AF493" s="3"/>
      <c r="AG493" s="3"/>
      <c r="AH493" s="3"/>
      <c r="AI493" s="3"/>
      <c r="AJ493" s="3"/>
      <c r="AK493" s="3"/>
      <c r="AL493" s="3"/>
      <c r="AM493" s="3"/>
      <c r="AN493" s="3"/>
      <c r="AO493" s="3"/>
      <c r="AP493" s="3"/>
      <c r="AQ493" s="3"/>
      <c r="AR493" s="3"/>
      <c r="AS493" s="3"/>
    </row>
    <row r="494" spans="1:45" ht="51" hidden="1" customHeight="1" x14ac:dyDescent="0.3">
      <c r="A494" s="9" t="s">
        <v>0</v>
      </c>
      <c r="B494" s="9" t="e">
        <f>VLOOKUP(#REF!,[1]Dpto!$G$2:$I$1125,2,FALSE)</f>
        <v>#REF!</v>
      </c>
      <c r="C494" s="9" t="str">
        <f>VLOOKUP(Y494,[1]Proyectos!$B$2:$D$3,3,FALSE)</f>
        <v>CONSER</v>
      </c>
      <c r="D494" s="9" t="e">
        <f>VLOOKUP(#REF!,[1]Proyectos!$D$6:$E$9,2,FALSE)</f>
        <v>#REF!</v>
      </c>
      <c r="E494" s="9" t="e">
        <f>VLOOKUP(#REF!,[1]Proyectos!$B$12:$C$22,2,FALSE)</f>
        <v>#REF!</v>
      </c>
      <c r="F494" s="9" t="e">
        <f>VLOOKUP(#REF!,[1]Indi!$B$9:$C$36,2,FALSE)</f>
        <v>#REF!</v>
      </c>
      <c r="G494" s="9" t="str">
        <f>+IFERROR(IF(D494="MISIONAL",VLOOKUP(AD494,[1]Actividades!$B$12:$C$25,2,FALSE),IF(D494="TASAS",VLOOKUP(AD494,[1]Actividades!$B$26:$C$34,2,FALSE),IF(D494="MIPG",VLOOKUP(AD494,[1]Actividades!$B$35:$C$41,2,FALSE),IF(D494="INFRA",VLOOKUP(AD494,[1]Actividades!$B$42:$C$44,2,FALSE),"")))),"")</f>
        <v/>
      </c>
      <c r="H494" s="3"/>
      <c r="I494" s="209" t="s">
        <v>962</v>
      </c>
      <c r="J494" s="10" t="s">
        <v>663</v>
      </c>
      <c r="K494" s="10" t="s">
        <v>178</v>
      </c>
      <c r="L494" s="7" t="s">
        <v>180</v>
      </c>
      <c r="M494" s="7" t="str">
        <f t="shared" si="29"/>
        <v>PNN UTRÍA</v>
      </c>
      <c r="N494" s="7" t="s">
        <v>13</v>
      </c>
      <c r="O494" s="145" t="s">
        <v>467</v>
      </c>
      <c r="P494" s="183" t="s">
        <v>7</v>
      </c>
      <c r="Q494" s="7" t="s">
        <v>6</v>
      </c>
      <c r="R494" s="146">
        <v>50944518</v>
      </c>
      <c r="S494" s="35"/>
      <c r="T494" s="8"/>
      <c r="U494" s="8"/>
      <c r="V494" s="8"/>
      <c r="W494" s="35">
        <f t="shared" si="30"/>
        <v>50944518</v>
      </c>
      <c r="X494" s="35">
        <f t="shared" si="31"/>
        <v>50944518</v>
      </c>
      <c r="Y494" s="26" t="s">
        <v>465</v>
      </c>
      <c r="Z494" s="10" t="s">
        <v>19</v>
      </c>
      <c r="AA494" s="147">
        <v>202300000000060</v>
      </c>
      <c r="AB494" s="147" t="s">
        <v>496</v>
      </c>
      <c r="AC494" s="10" t="str">
        <f t="shared" si="28"/>
        <v>3202056</v>
      </c>
      <c r="AD494" s="10"/>
      <c r="AE494" s="10" t="s">
        <v>129</v>
      </c>
      <c r="AF494" s="3"/>
      <c r="AG494" s="3"/>
      <c r="AH494" s="3"/>
      <c r="AI494" s="3"/>
      <c r="AJ494" s="3"/>
      <c r="AK494" s="3"/>
      <c r="AL494" s="3"/>
      <c r="AM494" s="3"/>
      <c r="AN494" s="3"/>
      <c r="AO494" s="3"/>
      <c r="AP494" s="3"/>
      <c r="AQ494" s="3"/>
      <c r="AR494" s="3"/>
      <c r="AS494" s="3"/>
    </row>
    <row r="495" spans="1:45" ht="51" hidden="1" customHeight="1" x14ac:dyDescent="0.3">
      <c r="A495" s="9" t="s">
        <v>0</v>
      </c>
      <c r="B495" s="9" t="e">
        <f>VLOOKUP(#REF!,[1]Dpto!$G$2:$I$1125,2,FALSE)</f>
        <v>#REF!</v>
      </c>
      <c r="C495" s="9" t="str">
        <f>VLOOKUP(Y495,[1]Proyectos!$B$2:$D$3,3,FALSE)</f>
        <v>CONSER</v>
      </c>
      <c r="D495" s="9" t="e">
        <f>VLOOKUP(#REF!,[1]Proyectos!$D$6:$E$9,2,FALSE)</f>
        <v>#REF!</v>
      </c>
      <c r="E495" s="9" t="e">
        <f>VLOOKUP(#REF!,[1]Proyectos!$B$12:$C$22,2,FALSE)</f>
        <v>#REF!</v>
      </c>
      <c r="F495" s="9" t="e">
        <f>VLOOKUP(#REF!,[1]Indi!$B$9:$C$36,2,FALSE)</f>
        <v>#REF!</v>
      </c>
      <c r="G495" s="9" t="str">
        <f>+IFERROR(IF(D495="MISIONAL",VLOOKUP(AD495,[1]Actividades!$B$12:$C$25,2,FALSE),IF(D495="TASAS",VLOOKUP(AD495,[1]Actividades!$B$26:$C$34,2,FALSE),IF(D495="MIPG",VLOOKUP(AD495,[1]Actividades!$B$35:$C$41,2,FALSE),IF(D495="INFRA",VLOOKUP(AD495,[1]Actividades!$B$42:$C$44,2,FALSE),"")))),"")</f>
        <v/>
      </c>
      <c r="H495" s="3"/>
      <c r="I495" s="209" t="s">
        <v>963</v>
      </c>
      <c r="J495" s="10" t="s">
        <v>663</v>
      </c>
      <c r="K495" s="10" t="s">
        <v>178</v>
      </c>
      <c r="L495" s="7" t="s">
        <v>180</v>
      </c>
      <c r="M495" s="7" t="str">
        <f t="shared" si="29"/>
        <v>PNN UTRÍA</v>
      </c>
      <c r="N495" s="7" t="s">
        <v>13</v>
      </c>
      <c r="O495" s="145" t="s">
        <v>467</v>
      </c>
      <c r="P495" s="183" t="s">
        <v>7</v>
      </c>
      <c r="Q495" s="7" t="s">
        <v>154</v>
      </c>
      <c r="R495" s="146">
        <v>9000000</v>
      </c>
      <c r="S495" s="35"/>
      <c r="T495" s="8"/>
      <c r="U495" s="8"/>
      <c r="V495" s="8"/>
      <c r="W495" s="35">
        <f t="shared" si="30"/>
        <v>9000000</v>
      </c>
      <c r="X495" s="35">
        <f t="shared" si="31"/>
        <v>9000000</v>
      </c>
      <c r="Y495" s="26" t="s">
        <v>465</v>
      </c>
      <c r="Z495" s="10" t="s">
        <v>19</v>
      </c>
      <c r="AA495" s="147">
        <v>202300000000060</v>
      </c>
      <c r="AB495" s="147" t="s">
        <v>496</v>
      </c>
      <c r="AC495" s="10" t="str">
        <f t="shared" si="28"/>
        <v>3202056</v>
      </c>
      <c r="AD495" s="10"/>
      <c r="AE495" s="10" t="s">
        <v>129</v>
      </c>
      <c r="AF495" s="3"/>
      <c r="AG495" s="3"/>
      <c r="AH495" s="3"/>
      <c r="AI495" s="3"/>
      <c r="AJ495" s="3"/>
      <c r="AK495" s="3"/>
      <c r="AL495" s="3"/>
      <c r="AM495" s="3"/>
      <c r="AN495" s="3"/>
      <c r="AO495" s="3"/>
      <c r="AP495" s="3"/>
      <c r="AQ495" s="3"/>
      <c r="AR495" s="3"/>
      <c r="AS495" s="3"/>
    </row>
    <row r="496" spans="1:45" ht="51" hidden="1" customHeight="1" x14ac:dyDescent="0.3">
      <c r="A496" s="9" t="s">
        <v>0</v>
      </c>
      <c r="B496" s="9" t="e">
        <f>VLOOKUP(#REF!,[1]Dpto!$G$2:$I$1125,2,FALSE)</f>
        <v>#REF!</v>
      </c>
      <c r="C496" s="9" t="str">
        <f>VLOOKUP(Y496,[1]Proyectos!$B$2:$D$3,3,FALSE)</f>
        <v>CONSER</v>
      </c>
      <c r="D496" s="9" t="e">
        <f>VLOOKUP(#REF!,[1]Proyectos!$D$6:$E$9,2,FALSE)</f>
        <v>#REF!</v>
      </c>
      <c r="E496" s="9" t="e">
        <f>VLOOKUP(#REF!,[1]Proyectos!$B$12:$C$22,2,FALSE)</f>
        <v>#REF!</v>
      </c>
      <c r="F496" s="9" t="e">
        <f>VLOOKUP(#REF!,[1]Indi!$B$9:$C$36,2,FALSE)</f>
        <v>#REF!</v>
      </c>
      <c r="G496" s="9" t="str">
        <f>+IFERROR(IF(D496="MISIONAL",VLOOKUP(AD496,[1]Actividades!$B$12:$C$25,2,FALSE),IF(D496="TASAS",VLOOKUP(AD496,[1]Actividades!$B$26:$C$34,2,FALSE),IF(D496="MIPG",VLOOKUP(AD496,[1]Actividades!$B$35:$C$41,2,FALSE),IF(D496="INFRA",VLOOKUP(AD496,[1]Actividades!$B$42:$C$44,2,FALSE),"")))),"")</f>
        <v/>
      </c>
      <c r="H496" s="3"/>
      <c r="I496" s="209" t="s">
        <v>964</v>
      </c>
      <c r="J496" s="10" t="s">
        <v>663</v>
      </c>
      <c r="K496" s="10" t="s">
        <v>178</v>
      </c>
      <c r="L496" s="7" t="s">
        <v>180</v>
      </c>
      <c r="M496" s="7" t="str">
        <f t="shared" si="29"/>
        <v>PNN UTRÍA</v>
      </c>
      <c r="N496" s="7" t="s">
        <v>8</v>
      </c>
      <c r="O496" s="145" t="s">
        <v>467</v>
      </c>
      <c r="P496" s="183" t="s">
        <v>7</v>
      </c>
      <c r="Q496" s="7" t="s">
        <v>6</v>
      </c>
      <c r="R496" s="146">
        <v>5000000</v>
      </c>
      <c r="S496" s="35"/>
      <c r="T496" s="8"/>
      <c r="U496" s="8"/>
      <c r="V496" s="8"/>
      <c r="W496" s="35">
        <f t="shared" si="30"/>
        <v>5000000</v>
      </c>
      <c r="X496" s="35">
        <f t="shared" si="31"/>
        <v>5000000</v>
      </c>
      <c r="Y496" s="26" t="s">
        <v>465</v>
      </c>
      <c r="Z496" s="10" t="s">
        <v>19</v>
      </c>
      <c r="AA496" s="147">
        <v>202300000000060</v>
      </c>
      <c r="AB496" s="147" t="s">
        <v>496</v>
      </c>
      <c r="AC496" s="10" t="str">
        <f t="shared" si="28"/>
        <v>3202056</v>
      </c>
      <c r="AD496" s="10"/>
      <c r="AE496" s="10" t="s">
        <v>129</v>
      </c>
      <c r="AF496" s="3"/>
      <c r="AG496" s="3"/>
      <c r="AH496" s="3"/>
      <c r="AI496" s="3"/>
      <c r="AJ496" s="3"/>
      <c r="AK496" s="3"/>
      <c r="AL496" s="3"/>
      <c r="AM496" s="3"/>
      <c r="AN496" s="3"/>
      <c r="AO496" s="3"/>
      <c r="AP496" s="3"/>
      <c r="AQ496" s="3"/>
      <c r="AR496" s="3"/>
      <c r="AS496" s="3"/>
    </row>
    <row r="497" spans="1:45" ht="51" hidden="1" customHeight="1" x14ac:dyDescent="0.3">
      <c r="A497" s="9"/>
      <c r="B497" s="9"/>
      <c r="C497" s="9"/>
      <c r="D497" s="9"/>
      <c r="E497" s="9"/>
      <c r="F497" s="9"/>
      <c r="G497" s="9"/>
      <c r="H497" s="3"/>
      <c r="I497" s="209" t="s">
        <v>965</v>
      </c>
      <c r="J497" s="10" t="s">
        <v>663</v>
      </c>
      <c r="K497" s="10" t="s">
        <v>178</v>
      </c>
      <c r="L497" s="7" t="s">
        <v>180</v>
      </c>
      <c r="M497" s="7" t="str">
        <f t="shared" si="29"/>
        <v>PNN UTRÍA</v>
      </c>
      <c r="N497" s="7" t="s">
        <v>13</v>
      </c>
      <c r="O497" s="145" t="s">
        <v>467</v>
      </c>
      <c r="P497" s="183" t="s">
        <v>7</v>
      </c>
      <c r="Q497" s="7" t="s">
        <v>6</v>
      </c>
      <c r="R497" s="146">
        <v>8504455</v>
      </c>
      <c r="S497" s="35"/>
      <c r="T497" s="8"/>
      <c r="U497" s="8"/>
      <c r="V497" s="8"/>
      <c r="W497" s="35">
        <f t="shared" si="30"/>
        <v>8504455</v>
      </c>
      <c r="X497" s="35">
        <f t="shared" si="31"/>
        <v>8504455</v>
      </c>
      <c r="Y497" s="26" t="s">
        <v>465</v>
      </c>
      <c r="Z497" s="10" t="s">
        <v>19</v>
      </c>
      <c r="AA497" s="147">
        <v>202300000000060</v>
      </c>
      <c r="AB497" s="147" t="s">
        <v>24</v>
      </c>
      <c r="AC497" s="10" t="str">
        <f t="shared" si="28"/>
        <v>3202060</v>
      </c>
      <c r="AD497" s="10"/>
      <c r="AE497" s="10" t="s">
        <v>126</v>
      </c>
      <c r="AF497" s="3"/>
      <c r="AG497" s="3"/>
      <c r="AH497" s="3"/>
      <c r="AI497" s="3"/>
      <c r="AJ497" s="3"/>
      <c r="AK497" s="3"/>
      <c r="AL497" s="3"/>
      <c r="AM497" s="3"/>
      <c r="AN497" s="3"/>
      <c r="AO497" s="3"/>
      <c r="AP497" s="3"/>
      <c r="AQ497" s="3"/>
      <c r="AR497" s="3"/>
      <c r="AS497" s="3"/>
    </row>
    <row r="498" spans="1:45" ht="51" hidden="1" customHeight="1" x14ac:dyDescent="0.3">
      <c r="A498" s="9" t="s">
        <v>0</v>
      </c>
      <c r="B498" s="9" t="e">
        <f>VLOOKUP(#REF!,[1]Dpto!$G$2:$I$1125,2,FALSE)</f>
        <v>#REF!</v>
      </c>
      <c r="C498" s="9" t="str">
        <f>VLOOKUP(Y498,[1]Proyectos!$B$2:$D$3,3,FALSE)</f>
        <v>CONSER</v>
      </c>
      <c r="D498" s="9" t="e">
        <f>VLOOKUP(#REF!,[1]Proyectos!$D$6:$E$9,2,FALSE)</f>
        <v>#REF!</v>
      </c>
      <c r="E498" s="9" t="e">
        <f>VLOOKUP(#REF!,[1]Proyectos!$B$12:$C$22,2,FALSE)</f>
        <v>#REF!</v>
      </c>
      <c r="F498" s="9" t="e">
        <f>VLOOKUP(#REF!,[1]Indi!$B$9:$C$36,2,FALSE)</f>
        <v>#REF!</v>
      </c>
      <c r="G498" s="9" t="str">
        <f>+IFERROR(IF(D498="MISIONAL",VLOOKUP(AD498,[1]Actividades!$B$12:$C$25,2,FALSE),IF(D498="TASAS",VLOOKUP(AD498,[1]Actividades!$B$26:$C$34,2,FALSE),IF(D498="MIPG",VLOOKUP(AD498,[1]Actividades!$B$35:$C$41,2,FALSE),IF(D498="INFRA",VLOOKUP(AD498,[1]Actividades!$B$42:$C$44,2,FALSE),"")))),"")</f>
        <v/>
      </c>
      <c r="H498" s="3"/>
      <c r="I498" s="209" t="s">
        <v>966</v>
      </c>
      <c r="J498" s="10" t="s">
        <v>663</v>
      </c>
      <c r="K498" s="10" t="s">
        <v>178</v>
      </c>
      <c r="L498" s="7" t="s">
        <v>180</v>
      </c>
      <c r="M498" s="7" t="str">
        <f t="shared" si="29"/>
        <v>PNN UTRÍA</v>
      </c>
      <c r="N498" s="7" t="s">
        <v>103</v>
      </c>
      <c r="O498" s="10" t="s">
        <v>466</v>
      </c>
      <c r="P498" s="183" t="s">
        <v>7</v>
      </c>
      <c r="Q498" s="7" t="s">
        <v>6</v>
      </c>
      <c r="R498" s="146">
        <v>52313203</v>
      </c>
      <c r="S498" s="35"/>
      <c r="T498" s="8"/>
      <c r="U498" s="8"/>
      <c r="V498" s="8"/>
      <c r="W498" s="35">
        <f t="shared" si="30"/>
        <v>52313203</v>
      </c>
      <c r="X498" s="35">
        <f t="shared" si="31"/>
        <v>52313203</v>
      </c>
      <c r="Y498" s="26" t="s">
        <v>465</v>
      </c>
      <c r="Z498" s="10" t="s">
        <v>19</v>
      </c>
      <c r="AA498" s="147">
        <v>202300000000060</v>
      </c>
      <c r="AB498" s="147" t="s">
        <v>24</v>
      </c>
      <c r="AC498" s="10" t="str">
        <f t="shared" si="28"/>
        <v>3202060</v>
      </c>
      <c r="AD498" s="10"/>
      <c r="AE498" s="10" t="s">
        <v>239</v>
      </c>
      <c r="AF498" s="3"/>
      <c r="AG498" s="3"/>
      <c r="AH498" s="3"/>
      <c r="AI498" s="3"/>
      <c r="AJ498" s="3"/>
      <c r="AK498" s="3"/>
      <c r="AL498" s="3"/>
      <c r="AM498" s="3"/>
      <c r="AN498" s="3"/>
      <c r="AO498" s="3"/>
      <c r="AP498" s="3"/>
      <c r="AQ498" s="3"/>
      <c r="AR498" s="3"/>
      <c r="AS498" s="3"/>
    </row>
    <row r="499" spans="1:45" ht="51" hidden="1" customHeight="1" x14ac:dyDescent="0.3">
      <c r="A499" s="9" t="s">
        <v>0</v>
      </c>
      <c r="B499" s="9" t="e">
        <f>VLOOKUP(#REF!,[1]Dpto!$G$2:$I$1125,2,FALSE)</f>
        <v>#REF!</v>
      </c>
      <c r="C499" s="9" t="str">
        <f>VLOOKUP(Y499,[1]Proyectos!$B$2:$D$3,3,FALSE)</f>
        <v>CONSER</v>
      </c>
      <c r="D499" s="9" t="e">
        <f>VLOOKUP(#REF!,[1]Proyectos!$D$6:$E$9,2,FALSE)</f>
        <v>#REF!</v>
      </c>
      <c r="E499" s="9" t="e">
        <f>VLOOKUP(#REF!,[1]Proyectos!$B$12:$C$22,2,FALSE)</f>
        <v>#REF!</v>
      </c>
      <c r="F499" s="9" t="e">
        <f>VLOOKUP(#REF!,[1]Indi!$B$9:$C$36,2,FALSE)</f>
        <v>#REF!</v>
      </c>
      <c r="G499" s="9" t="str">
        <f>+IFERROR(IF(D499="MISIONAL",VLOOKUP(AD499,[1]Actividades!$B$12:$C$25,2,FALSE),IF(D499="TASAS",VLOOKUP(AD499,[1]Actividades!$B$26:$C$34,2,FALSE),IF(D499="MIPG",VLOOKUP(AD499,[1]Actividades!$B$35:$C$41,2,FALSE),IF(D499="INFRA",VLOOKUP(AD499,[1]Actividades!$B$42:$C$44,2,FALSE),"")))),"")</f>
        <v/>
      </c>
      <c r="H499" s="3"/>
      <c r="I499" s="209" t="s">
        <v>967</v>
      </c>
      <c r="J499" s="10" t="s">
        <v>663</v>
      </c>
      <c r="K499" s="10" t="s">
        <v>178</v>
      </c>
      <c r="L499" s="7" t="s">
        <v>180</v>
      </c>
      <c r="M499" s="7" t="str">
        <f t="shared" si="29"/>
        <v>PNN UTRÍA</v>
      </c>
      <c r="N499" s="7" t="s">
        <v>8</v>
      </c>
      <c r="O499" s="10" t="s">
        <v>467</v>
      </c>
      <c r="P499" s="183" t="s">
        <v>7</v>
      </c>
      <c r="Q499" s="7" t="s">
        <v>6</v>
      </c>
      <c r="R499" s="146">
        <v>80960919</v>
      </c>
      <c r="S499" s="35"/>
      <c r="T499" s="8"/>
      <c r="U499" s="8"/>
      <c r="V499" s="8"/>
      <c r="W499" s="35">
        <f t="shared" si="30"/>
        <v>80960919</v>
      </c>
      <c r="X499" s="35">
        <f t="shared" si="31"/>
        <v>80960919</v>
      </c>
      <c r="Y499" s="26" t="s">
        <v>465</v>
      </c>
      <c r="Z499" s="10" t="s">
        <v>19</v>
      </c>
      <c r="AA499" s="147">
        <v>202300000000060</v>
      </c>
      <c r="AB499" s="147" t="s">
        <v>24</v>
      </c>
      <c r="AC499" s="10" t="str">
        <f t="shared" si="28"/>
        <v>3202060</v>
      </c>
      <c r="AD499" s="10"/>
      <c r="AE499" s="10" t="s">
        <v>239</v>
      </c>
      <c r="AF499" s="3"/>
      <c r="AG499" s="3"/>
      <c r="AH499" s="3"/>
      <c r="AI499" s="3"/>
      <c r="AJ499" s="3"/>
      <c r="AK499" s="3"/>
      <c r="AL499" s="3"/>
      <c r="AM499" s="3"/>
      <c r="AN499" s="3"/>
      <c r="AO499" s="3"/>
      <c r="AP499" s="3"/>
      <c r="AQ499" s="3"/>
      <c r="AR499" s="3"/>
      <c r="AS499" s="3"/>
    </row>
    <row r="500" spans="1:45" ht="51" hidden="1" customHeight="1" x14ac:dyDescent="0.3">
      <c r="A500" s="9" t="s">
        <v>0</v>
      </c>
      <c r="B500" s="9" t="e">
        <f>VLOOKUP(#REF!,[1]Dpto!$G$2:$I$1125,2,FALSE)</f>
        <v>#REF!</v>
      </c>
      <c r="C500" s="9" t="str">
        <f>VLOOKUP(Y500,[1]Proyectos!$B$2:$D$3,3,FALSE)</f>
        <v>CONSER</v>
      </c>
      <c r="D500" s="9" t="e">
        <f>VLOOKUP(#REF!,[1]Proyectos!$D$6:$E$9,2,FALSE)</f>
        <v>#REF!</v>
      </c>
      <c r="E500" s="9" t="e">
        <f>VLOOKUP(#REF!,[1]Proyectos!$B$12:$C$22,2,FALSE)</f>
        <v>#REF!</v>
      </c>
      <c r="F500" s="9" t="e">
        <f>VLOOKUP(#REF!,[1]Indi!$B$9:$C$36,2,FALSE)</f>
        <v>#REF!</v>
      </c>
      <c r="G500" s="9" t="str">
        <f>+IFERROR(IF(D500="MISIONAL",VLOOKUP(AD500,[1]Actividades!$B$12:$C$25,2,FALSE),IF(D500="TASAS",VLOOKUP(AD500,[1]Actividades!$B$26:$C$34,2,FALSE),IF(D500="MIPG",VLOOKUP(AD500,[1]Actividades!$B$35:$C$41,2,FALSE),IF(D500="INFRA",VLOOKUP(AD500,[1]Actividades!$B$42:$C$44,2,FALSE),"")))),"")</f>
        <v/>
      </c>
      <c r="H500" s="3"/>
      <c r="I500" s="209" t="s">
        <v>968</v>
      </c>
      <c r="J500" s="10" t="s">
        <v>663</v>
      </c>
      <c r="K500" s="10" t="s">
        <v>178</v>
      </c>
      <c r="L500" s="7" t="s">
        <v>177</v>
      </c>
      <c r="M500" s="7" t="str">
        <f t="shared" si="29"/>
        <v>SFF MALPELO</v>
      </c>
      <c r="N500" s="7" t="s">
        <v>8</v>
      </c>
      <c r="O500" s="145" t="s">
        <v>467</v>
      </c>
      <c r="P500" s="183" t="s">
        <v>7</v>
      </c>
      <c r="Q500" s="7" t="s">
        <v>6</v>
      </c>
      <c r="R500" s="146">
        <v>49757812</v>
      </c>
      <c r="S500" s="35"/>
      <c r="T500" s="8"/>
      <c r="U500" s="8"/>
      <c r="V500" s="8"/>
      <c r="W500" s="35">
        <f t="shared" si="30"/>
        <v>49757812</v>
      </c>
      <c r="X500" s="35">
        <f t="shared" si="31"/>
        <v>49757812</v>
      </c>
      <c r="Y500" s="26" t="s">
        <v>465</v>
      </c>
      <c r="Z500" s="10" t="s">
        <v>19</v>
      </c>
      <c r="AA500" s="147">
        <v>202300000000060</v>
      </c>
      <c r="AB500" s="147" t="s">
        <v>30</v>
      </c>
      <c r="AC500" s="10" t="str">
        <f t="shared" si="28"/>
        <v>3202008</v>
      </c>
      <c r="AD500" s="10"/>
      <c r="AE500" s="10" t="s">
        <v>135</v>
      </c>
      <c r="AF500" s="3"/>
      <c r="AG500" s="3"/>
      <c r="AH500" s="3"/>
      <c r="AI500" s="3"/>
      <c r="AJ500" s="3"/>
      <c r="AK500" s="3"/>
      <c r="AL500" s="3"/>
      <c r="AM500" s="3"/>
      <c r="AN500" s="3"/>
      <c r="AO500" s="3"/>
      <c r="AP500" s="3"/>
      <c r="AQ500" s="3"/>
      <c r="AR500" s="3"/>
      <c r="AS500" s="3"/>
    </row>
    <row r="501" spans="1:45" ht="51" hidden="1" customHeight="1" x14ac:dyDescent="0.3">
      <c r="A501" s="9" t="s">
        <v>0</v>
      </c>
      <c r="B501" s="9" t="e">
        <f>VLOOKUP(#REF!,[1]Dpto!$G$2:$I$1125,2,FALSE)</f>
        <v>#REF!</v>
      </c>
      <c r="C501" s="9" t="str">
        <f>VLOOKUP(Y501,[1]Proyectos!$B$2:$D$3,3,FALSE)</f>
        <v>CONSER</v>
      </c>
      <c r="D501" s="9" t="e">
        <f>VLOOKUP(#REF!,[1]Proyectos!$D$6:$E$9,2,FALSE)</f>
        <v>#REF!</v>
      </c>
      <c r="E501" s="9" t="e">
        <f>VLOOKUP(#REF!,[1]Proyectos!$B$12:$C$22,2,FALSE)</f>
        <v>#REF!</v>
      </c>
      <c r="F501" s="9" t="e">
        <f>VLOOKUP(#REF!,[1]Indi!$B$9:$C$36,2,FALSE)</f>
        <v>#REF!</v>
      </c>
      <c r="G501" s="9" t="str">
        <f>+IFERROR(IF(D501="MISIONAL",VLOOKUP(AD501,[1]Actividades!$B$12:$C$25,2,FALSE),IF(D501="TASAS",VLOOKUP(AD501,[1]Actividades!$B$26:$C$34,2,FALSE),IF(D501="MIPG",VLOOKUP(AD501,[1]Actividades!$B$35:$C$41,2,FALSE),IF(D501="INFRA",VLOOKUP(AD501,[1]Actividades!$B$42:$C$44,2,FALSE),"")))),"")</f>
        <v/>
      </c>
      <c r="H501" s="3"/>
      <c r="I501" s="209" t="s">
        <v>969</v>
      </c>
      <c r="J501" s="10" t="s">
        <v>663</v>
      </c>
      <c r="K501" s="10" t="s">
        <v>178</v>
      </c>
      <c r="L501" s="7" t="s">
        <v>177</v>
      </c>
      <c r="M501" s="7" t="str">
        <f t="shared" si="29"/>
        <v>SFF MALPELO</v>
      </c>
      <c r="N501" s="7" t="s">
        <v>8</v>
      </c>
      <c r="O501" s="149" t="s">
        <v>467</v>
      </c>
      <c r="P501" s="183" t="s">
        <v>7</v>
      </c>
      <c r="Q501" s="7" t="s">
        <v>6</v>
      </c>
      <c r="R501" s="146">
        <v>75191017</v>
      </c>
      <c r="S501" s="35"/>
      <c r="T501" s="8"/>
      <c r="U501" s="8"/>
      <c r="V501" s="8"/>
      <c r="W501" s="35">
        <f t="shared" si="30"/>
        <v>75191017</v>
      </c>
      <c r="X501" s="35">
        <f t="shared" si="31"/>
        <v>75191017</v>
      </c>
      <c r="Y501" s="26" t="s">
        <v>465</v>
      </c>
      <c r="Z501" s="10" t="s">
        <v>19</v>
      </c>
      <c r="AA501" s="147">
        <v>202300000000060</v>
      </c>
      <c r="AB501" s="147" t="s">
        <v>36</v>
      </c>
      <c r="AC501" s="10" t="str">
        <f t="shared" si="28"/>
        <v>3202010</v>
      </c>
      <c r="AD501" s="10"/>
      <c r="AE501" s="10" t="s">
        <v>130</v>
      </c>
      <c r="AF501" s="3"/>
      <c r="AG501" s="3"/>
      <c r="AH501" s="3"/>
      <c r="AI501" s="3"/>
      <c r="AJ501" s="3"/>
      <c r="AK501" s="3"/>
      <c r="AL501" s="3"/>
      <c r="AM501" s="3"/>
      <c r="AN501" s="3"/>
      <c r="AO501" s="3"/>
      <c r="AP501" s="3"/>
      <c r="AQ501" s="3"/>
      <c r="AR501" s="3"/>
      <c r="AS501" s="3"/>
    </row>
    <row r="502" spans="1:45" ht="51" hidden="1" customHeight="1" x14ac:dyDescent="0.3">
      <c r="A502" s="9"/>
      <c r="B502" s="9"/>
      <c r="C502" s="9"/>
      <c r="D502" s="9"/>
      <c r="E502" s="9"/>
      <c r="F502" s="9"/>
      <c r="G502" s="9"/>
      <c r="H502" s="3"/>
      <c r="I502" s="209" t="s">
        <v>970</v>
      </c>
      <c r="J502" s="10" t="s">
        <v>663</v>
      </c>
      <c r="K502" s="10" t="s">
        <v>178</v>
      </c>
      <c r="L502" s="7" t="s">
        <v>177</v>
      </c>
      <c r="M502" s="145" t="str">
        <f t="shared" si="29"/>
        <v>SFF MALPELO</v>
      </c>
      <c r="N502" s="145" t="s">
        <v>8</v>
      </c>
      <c r="O502" s="10" t="s">
        <v>467</v>
      </c>
      <c r="P502" s="183" t="s">
        <v>7</v>
      </c>
      <c r="Q502" s="145" t="s">
        <v>6</v>
      </c>
      <c r="R502" s="146">
        <v>38742394</v>
      </c>
      <c r="S502" s="35"/>
      <c r="T502" s="8"/>
      <c r="U502" s="8"/>
      <c r="V502" s="8"/>
      <c r="W502" s="35">
        <f t="shared" si="30"/>
        <v>38742394</v>
      </c>
      <c r="X502" s="35">
        <f t="shared" si="31"/>
        <v>38742394</v>
      </c>
      <c r="Y502" s="26" t="s">
        <v>465</v>
      </c>
      <c r="Z502" s="10" t="s">
        <v>19</v>
      </c>
      <c r="AA502" s="147">
        <v>202300000000060</v>
      </c>
      <c r="AB502" s="147" t="s">
        <v>493</v>
      </c>
      <c r="AC502" s="10" t="str">
        <f t="shared" si="28"/>
        <v>3202032</v>
      </c>
      <c r="AD502" s="10"/>
      <c r="AE502" s="10" t="s">
        <v>128</v>
      </c>
      <c r="AF502" s="3"/>
      <c r="AG502" s="3"/>
      <c r="AH502" s="3"/>
      <c r="AI502" s="3"/>
      <c r="AJ502" s="3"/>
      <c r="AK502" s="3"/>
      <c r="AL502" s="3"/>
      <c r="AM502" s="3"/>
      <c r="AN502" s="3"/>
      <c r="AO502" s="3"/>
      <c r="AP502" s="3"/>
      <c r="AQ502" s="3"/>
      <c r="AR502" s="3"/>
      <c r="AS502" s="3"/>
    </row>
    <row r="503" spans="1:45" ht="51" hidden="1" customHeight="1" x14ac:dyDescent="0.3">
      <c r="A503" s="9" t="s">
        <v>0</v>
      </c>
      <c r="B503" s="9" t="e">
        <f>VLOOKUP(#REF!,[1]Dpto!$G$2:$I$1125,2,FALSE)</f>
        <v>#REF!</v>
      </c>
      <c r="C503" s="9" t="str">
        <f>VLOOKUP(Y503,[1]Proyectos!$B$2:$D$3,3,FALSE)</f>
        <v>CONSER</v>
      </c>
      <c r="D503" s="9" t="e">
        <f>VLOOKUP(#REF!,[1]Proyectos!$D$6:$E$9,2,FALSE)</f>
        <v>#REF!</v>
      </c>
      <c r="E503" s="9" t="e">
        <f>VLOOKUP(#REF!,[1]Proyectos!$B$12:$C$22,2,FALSE)</f>
        <v>#REF!</v>
      </c>
      <c r="F503" s="9" t="e">
        <f>VLOOKUP(#REF!,[1]Indi!$B$9:$C$36,2,FALSE)</f>
        <v>#REF!</v>
      </c>
      <c r="G503" s="9" t="str">
        <f>+IFERROR(IF(D503="MISIONAL",VLOOKUP(AD503,[1]Actividades!$B$12:$C$25,2,FALSE),IF(D503="TASAS",VLOOKUP(AD503,[1]Actividades!$B$26:$C$34,2,FALSE),IF(D503="MIPG",VLOOKUP(AD503,[1]Actividades!$B$35:$C$41,2,FALSE),IF(D503="INFRA",VLOOKUP(AD503,[1]Actividades!$B$42:$C$44,2,FALSE),"")))),"")</f>
        <v/>
      </c>
      <c r="H503" s="3"/>
      <c r="I503" s="209" t="s">
        <v>1493</v>
      </c>
      <c r="J503" s="10" t="s">
        <v>663</v>
      </c>
      <c r="K503" s="10" t="s">
        <v>178</v>
      </c>
      <c r="L503" s="7" t="s">
        <v>189</v>
      </c>
      <c r="M503" s="7" t="str">
        <f t="shared" si="29"/>
        <v>DNMI CABO MANGLARES, BAJO MIRA Y FRONTERA</v>
      </c>
      <c r="N503" s="7" t="s">
        <v>103</v>
      </c>
      <c r="O503" s="149" t="s">
        <v>466</v>
      </c>
      <c r="P503" s="183" t="s">
        <v>7</v>
      </c>
      <c r="Q503" s="7" t="s">
        <v>6</v>
      </c>
      <c r="R503" s="146">
        <v>47332657</v>
      </c>
      <c r="S503" s="35"/>
      <c r="T503" s="8"/>
      <c r="U503" s="8"/>
      <c r="V503" s="8"/>
      <c r="W503" s="35">
        <f t="shared" si="30"/>
        <v>47332657</v>
      </c>
      <c r="X503" s="35">
        <f t="shared" si="31"/>
        <v>47332657</v>
      </c>
      <c r="Y503" s="26" t="s">
        <v>465</v>
      </c>
      <c r="Z503" s="10" t="s">
        <v>19</v>
      </c>
      <c r="AA503" s="147">
        <v>202300000000060</v>
      </c>
      <c r="AB503" s="147" t="s">
        <v>30</v>
      </c>
      <c r="AC503" s="10" t="str">
        <f t="shared" si="28"/>
        <v>3202008</v>
      </c>
      <c r="AD503" s="10"/>
      <c r="AE503" s="10" t="s">
        <v>123</v>
      </c>
      <c r="AF503" s="3"/>
      <c r="AG503" s="3"/>
      <c r="AH503" s="3"/>
      <c r="AI503" s="3"/>
      <c r="AJ503" s="3"/>
      <c r="AK503" s="3"/>
      <c r="AL503" s="3"/>
      <c r="AM503" s="3"/>
      <c r="AN503" s="3"/>
      <c r="AO503" s="3"/>
      <c r="AP503" s="3"/>
      <c r="AQ503" s="3"/>
      <c r="AR503" s="3"/>
      <c r="AS503" s="3"/>
    </row>
    <row r="504" spans="1:45" ht="51" hidden="1" customHeight="1" x14ac:dyDescent="0.3">
      <c r="A504" s="9" t="s">
        <v>0</v>
      </c>
      <c r="B504" s="9" t="e">
        <f>VLOOKUP(#REF!,[1]Dpto!$G$2:$I$1125,2,FALSE)</f>
        <v>#REF!</v>
      </c>
      <c r="C504" s="9" t="str">
        <f>VLOOKUP(Y504,[1]Proyectos!$B$2:$D$3,3,FALSE)</f>
        <v>CONSER</v>
      </c>
      <c r="D504" s="9" t="e">
        <f>VLOOKUP(#REF!,[1]Proyectos!$D$6:$E$9,2,FALSE)</f>
        <v>#REF!</v>
      </c>
      <c r="E504" s="9" t="e">
        <f>VLOOKUP(#REF!,[1]Proyectos!$B$12:$C$22,2,FALSE)</f>
        <v>#REF!</v>
      </c>
      <c r="F504" s="9" t="e">
        <f>VLOOKUP(#REF!,[1]Indi!$B$9:$C$36,2,FALSE)</f>
        <v>#REF!</v>
      </c>
      <c r="G504" s="9" t="str">
        <f>+IFERROR(IF(D504="MISIONAL",VLOOKUP(AD504,[1]Actividades!$B$12:$C$25,2,FALSE),IF(D504="TASAS",VLOOKUP(AD504,[1]Actividades!$B$26:$C$34,2,FALSE),IF(D504="MIPG",VLOOKUP(AD504,[1]Actividades!$B$35:$C$41,2,FALSE),IF(D504="INFRA",VLOOKUP(AD504,[1]Actividades!$B$42:$C$44,2,FALSE),"")))),"")</f>
        <v/>
      </c>
      <c r="H504" s="3"/>
      <c r="I504" s="209" t="s">
        <v>1494</v>
      </c>
      <c r="J504" s="10" t="s">
        <v>663</v>
      </c>
      <c r="K504" s="10" t="s">
        <v>178</v>
      </c>
      <c r="L504" s="7" t="s">
        <v>189</v>
      </c>
      <c r="M504" s="7" t="str">
        <f t="shared" si="29"/>
        <v>DNMI CABO MANGLARES, BAJO MIRA Y FRONTERA</v>
      </c>
      <c r="N504" s="7" t="s">
        <v>103</v>
      </c>
      <c r="O504" s="149" t="s">
        <v>466</v>
      </c>
      <c r="P504" s="183" t="s">
        <v>7</v>
      </c>
      <c r="Q504" s="7" t="s">
        <v>6</v>
      </c>
      <c r="R504" s="146">
        <v>30000000</v>
      </c>
      <c r="S504" s="35"/>
      <c r="T504" s="8"/>
      <c r="U504" s="8"/>
      <c r="V504" s="8"/>
      <c r="W504" s="35">
        <f t="shared" si="30"/>
        <v>30000000</v>
      </c>
      <c r="X504" s="35">
        <f t="shared" si="31"/>
        <v>30000000</v>
      </c>
      <c r="Y504" s="26" t="s">
        <v>465</v>
      </c>
      <c r="Z504" s="10" t="s">
        <v>19</v>
      </c>
      <c r="AA504" s="147">
        <v>202300000000060</v>
      </c>
      <c r="AB504" s="147" t="s">
        <v>60</v>
      </c>
      <c r="AC504" s="10" t="str">
        <f t="shared" si="28"/>
        <v>3202038</v>
      </c>
      <c r="AD504" s="10"/>
      <c r="AE504" s="10" t="s">
        <v>134</v>
      </c>
      <c r="AF504" s="3"/>
      <c r="AG504" s="3"/>
      <c r="AH504" s="3"/>
      <c r="AI504" s="3"/>
      <c r="AJ504" s="3"/>
      <c r="AK504" s="3"/>
      <c r="AL504" s="3"/>
      <c r="AM504" s="3"/>
      <c r="AN504" s="3"/>
      <c r="AO504" s="3"/>
      <c r="AP504" s="3"/>
      <c r="AQ504" s="3"/>
      <c r="AR504" s="3"/>
      <c r="AS504" s="3"/>
    </row>
    <row r="505" spans="1:45" ht="51" hidden="1" customHeight="1" x14ac:dyDescent="0.3">
      <c r="A505" s="9" t="s">
        <v>0</v>
      </c>
      <c r="B505" s="9" t="e">
        <f>VLOOKUP(#REF!,[1]Dpto!$G$2:$I$1125,2,FALSE)</f>
        <v>#REF!</v>
      </c>
      <c r="C505" s="9" t="str">
        <f>VLOOKUP(Y505,[1]Proyectos!$B$2:$D$3,3,FALSE)</f>
        <v>CONSER</v>
      </c>
      <c r="D505" s="9" t="e">
        <f>VLOOKUP(#REF!,[1]Proyectos!$D$6:$E$9,2,FALSE)</f>
        <v>#REF!</v>
      </c>
      <c r="E505" s="9" t="e">
        <f>VLOOKUP(#REF!,[1]Proyectos!$B$12:$C$22,2,FALSE)</f>
        <v>#REF!</v>
      </c>
      <c r="F505" s="9" t="e">
        <f>VLOOKUP(#REF!,[1]Indi!$B$9:$C$36,2,FALSE)</f>
        <v>#REF!</v>
      </c>
      <c r="G505" s="9" t="str">
        <f>+IFERROR(IF(D505="MISIONAL",VLOOKUP(AD505,[1]Actividades!$B$12:$C$25,2,FALSE),IF(D505="TASAS",VLOOKUP(AD505,[1]Actividades!$B$26:$C$34,2,FALSE),IF(D505="MIPG",VLOOKUP(AD505,[1]Actividades!$B$35:$C$41,2,FALSE),IF(D505="INFRA",VLOOKUP(AD505,[1]Actividades!$B$42:$C$44,2,FALSE),"")))),"")</f>
        <v/>
      </c>
      <c r="H505" s="3"/>
      <c r="I505" s="209" t="s">
        <v>1495</v>
      </c>
      <c r="J505" s="10" t="s">
        <v>663</v>
      </c>
      <c r="K505" s="10" t="s">
        <v>178</v>
      </c>
      <c r="L505" s="7" t="s">
        <v>184</v>
      </c>
      <c r="M505" s="7" t="str">
        <f t="shared" si="29"/>
        <v>PNN SANQUIANGA</v>
      </c>
      <c r="N505" s="7" t="s">
        <v>13</v>
      </c>
      <c r="O505" s="149" t="s">
        <v>467</v>
      </c>
      <c r="P505" s="183" t="s">
        <v>7</v>
      </c>
      <c r="Q505" s="7" t="s">
        <v>154</v>
      </c>
      <c r="R505" s="146">
        <v>40000000</v>
      </c>
      <c r="S505" s="35"/>
      <c r="T505" s="8"/>
      <c r="U505" s="8"/>
      <c r="V505" s="8"/>
      <c r="W505" s="35">
        <f t="shared" si="30"/>
        <v>40000000</v>
      </c>
      <c r="X505" s="35">
        <f t="shared" si="31"/>
        <v>40000000</v>
      </c>
      <c r="Y505" s="26" t="s">
        <v>465</v>
      </c>
      <c r="Z505" s="10" t="s">
        <v>19</v>
      </c>
      <c r="AA505" s="147">
        <v>202300000000060</v>
      </c>
      <c r="AB505" s="147" t="s">
        <v>30</v>
      </c>
      <c r="AC505" s="10" t="str">
        <f t="shared" si="28"/>
        <v>3202008</v>
      </c>
      <c r="AD505" s="10"/>
      <c r="AE505" s="10" t="s">
        <v>492</v>
      </c>
      <c r="AF505" s="3"/>
      <c r="AG505" s="3"/>
      <c r="AH505" s="3"/>
      <c r="AI505" s="3"/>
      <c r="AJ505" s="3"/>
      <c r="AK505" s="3"/>
      <c r="AL505" s="3"/>
      <c r="AM505" s="3"/>
      <c r="AN505" s="3"/>
      <c r="AO505" s="3"/>
      <c r="AP505" s="3"/>
      <c r="AQ505" s="3"/>
      <c r="AR505" s="3"/>
      <c r="AS505" s="3"/>
    </row>
    <row r="506" spans="1:45" ht="51" hidden="1" customHeight="1" x14ac:dyDescent="0.3">
      <c r="A506" s="9"/>
      <c r="B506" s="9"/>
      <c r="C506" s="9"/>
      <c r="D506" s="9"/>
      <c r="E506" s="9"/>
      <c r="F506" s="9"/>
      <c r="G506" s="9"/>
      <c r="H506" s="3"/>
      <c r="I506" s="209" t="s">
        <v>1496</v>
      </c>
      <c r="J506" s="10" t="s">
        <v>663</v>
      </c>
      <c r="K506" s="10" t="s">
        <v>178</v>
      </c>
      <c r="L506" s="7" t="s">
        <v>184</v>
      </c>
      <c r="M506" s="7" t="str">
        <f t="shared" si="29"/>
        <v>PNN SANQUIANGA</v>
      </c>
      <c r="N506" s="7" t="s">
        <v>13</v>
      </c>
      <c r="O506" s="7" t="s">
        <v>467</v>
      </c>
      <c r="P506" s="183" t="s">
        <v>7</v>
      </c>
      <c r="Q506" s="7" t="s">
        <v>154</v>
      </c>
      <c r="R506" s="146">
        <v>100000000</v>
      </c>
      <c r="S506" s="35"/>
      <c r="T506" s="8"/>
      <c r="U506" s="8"/>
      <c r="V506" s="8"/>
      <c r="W506" s="35">
        <f t="shared" si="30"/>
        <v>100000000</v>
      </c>
      <c r="X506" s="35">
        <f t="shared" si="31"/>
        <v>100000000</v>
      </c>
      <c r="Y506" s="26" t="s">
        <v>465</v>
      </c>
      <c r="Z506" s="10" t="s">
        <v>19</v>
      </c>
      <c r="AA506" s="147">
        <v>202300000000060</v>
      </c>
      <c r="AB506" s="147" t="s">
        <v>17</v>
      </c>
      <c r="AC506" s="10" t="str">
        <f t="shared" si="28"/>
        <v>3202052</v>
      </c>
      <c r="AD506" s="10"/>
      <c r="AE506" s="10" t="s">
        <v>495</v>
      </c>
      <c r="AF506" s="3"/>
      <c r="AG506" s="3"/>
      <c r="AH506" s="3"/>
      <c r="AI506" s="3"/>
      <c r="AJ506" s="3"/>
      <c r="AK506" s="3"/>
      <c r="AL506" s="3"/>
      <c r="AM506" s="3"/>
      <c r="AN506" s="3"/>
      <c r="AO506" s="3"/>
      <c r="AP506" s="3"/>
      <c r="AQ506" s="3"/>
      <c r="AR506" s="3"/>
      <c r="AS506" s="3"/>
    </row>
    <row r="507" spans="1:45" ht="51" hidden="1" customHeight="1" x14ac:dyDescent="0.3">
      <c r="A507" s="9"/>
      <c r="B507" s="9"/>
      <c r="C507" s="9"/>
      <c r="D507" s="9"/>
      <c r="E507" s="9"/>
      <c r="F507" s="9"/>
      <c r="G507" s="9"/>
      <c r="H507" s="3"/>
      <c r="I507" s="209" t="s">
        <v>1497</v>
      </c>
      <c r="J507" s="10" t="s">
        <v>663</v>
      </c>
      <c r="K507" s="10" t="s">
        <v>178</v>
      </c>
      <c r="L507" s="7" t="s">
        <v>183</v>
      </c>
      <c r="M507" s="7" t="str">
        <f t="shared" si="29"/>
        <v>PNN URAMBA BAHÍA MÁLAGA</v>
      </c>
      <c r="N507" s="7" t="s">
        <v>8</v>
      </c>
      <c r="O507" s="149" t="s">
        <v>467</v>
      </c>
      <c r="P507" s="183" t="s">
        <v>7</v>
      </c>
      <c r="Q507" s="7" t="s">
        <v>154</v>
      </c>
      <c r="R507" s="146">
        <v>129753000</v>
      </c>
      <c r="S507" s="35"/>
      <c r="T507" s="8"/>
      <c r="U507" s="8"/>
      <c r="V507" s="8"/>
      <c r="W507" s="35">
        <f t="shared" si="30"/>
        <v>129753000</v>
      </c>
      <c r="X507" s="35">
        <f t="shared" si="31"/>
        <v>129753000</v>
      </c>
      <c r="Y507" s="26" t="s">
        <v>465</v>
      </c>
      <c r="Z507" s="10" t="s">
        <v>19</v>
      </c>
      <c r="AA507" s="147">
        <v>202300000000060</v>
      </c>
      <c r="AB507" s="147" t="s">
        <v>30</v>
      </c>
      <c r="AC507" s="10" t="str">
        <f t="shared" si="28"/>
        <v>3202008</v>
      </c>
      <c r="AD507" s="10"/>
      <c r="AE507" s="10" t="s">
        <v>123</v>
      </c>
      <c r="AF507" s="3"/>
      <c r="AG507" s="3"/>
      <c r="AH507" s="3"/>
      <c r="AI507" s="3"/>
      <c r="AJ507" s="3"/>
      <c r="AK507" s="3"/>
      <c r="AL507" s="3"/>
      <c r="AM507" s="3"/>
      <c r="AN507" s="3"/>
      <c r="AO507" s="3"/>
      <c r="AP507" s="3"/>
      <c r="AQ507" s="3"/>
      <c r="AR507" s="3"/>
      <c r="AS507" s="3"/>
    </row>
    <row r="508" spans="1:45" ht="51" hidden="1" customHeight="1" x14ac:dyDescent="0.3">
      <c r="A508" s="9" t="s">
        <v>0</v>
      </c>
      <c r="B508" s="9" t="e">
        <f>VLOOKUP(#REF!,[1]Dpto!$G$2:$I$1125,2,FALSE)</f>
        <v>#REF!</v>
      </c>
      <c r="C508" s="9" t="str">
        <f>VLOOKUP(Y508,[1]Proyectos!$B$2:$D$3,3,FALSE)</f>
        <v>CONSER</v>
      </c>
      <c r="D508" s="9" t="e">
        <f>VLOOKUP(#REF!,[1]Proyectos!$D$6:$E$9,2,FALSE)</f>
        <v>#REF!</v>
      </c>
      <c r="E508" s="9" t="e">
        <f>VLOOKUP(#REF!,[1]Proyectos!$B$12:$C$22,2,FALSE)</f>
        <v>#REF!</v>
      </c>
      <c r="F508" s="9" t="e">
        <f>VLOOKUP(#REF!,[1]Indi!$B$9:$C$36,2,FALSE)</f>
        <v>#REF!</v>
      </c>
      <c r="G508" s="9" t="str">
        <f>+IFERROR(IF(D508="MISIONAL",VLOOKUP(AD508,[1]Actividades!$B$12:$C$25,2,FALSE),IF(D508="TASAS",VLOOKUP(AD508,[1]Actividades!$B$26:$C$34,2,FALSE),IF(D508="MIPG",VLOOKUP(AD508,[1]Actividades!$B$35:$C$41,2,FALSE),IF(D508="INFRA",VLOOKUP(AD508,[1]Actividades!$B$42:$C$44,2,FALSE),"")))),"")</f>
        <v/>
      </c>
      <c r="H508" s="3"/>
      <c r="I508" s="209" t="s">
        <v>1498</v>
      </c>
      <c r="J508" s="10" t="s">
        <v>663</v>
      </c>
      <c r="K508" s="10" t="s">
        <v>178</v>
      </c>
      <c r="L508" s="7" t="s">
        <v>183</v>
      </c>
      <c r="M508" s="7" t="str">
        <f t="shared" si="29"/>
        <v>PNN URAMBA BAHÍA MÁLAGA</v>
      </c>
      <c r="N508" s="7" t="s">
        <v>13</v>
      </c>
      <c r="O508" s="7" t="s">
        <v>467</v>
      </c>
      <c r="P508" s="183" t="s">
        <v>7</v>
      </c>
      <c r="Q508" s="7" t="s">
        <v>154</v>
      </c>
      <c r="R508" s="146">
        <v>230247000</v>
      </c>
      <c r="S508" s="35"/>
      <c r="T508" s="8"/>
      <c r="U508" s="8"/>
      <c r="V508" s="8"/>
      <c r="W508" s="35">
        <f t="shared" si="30"/>
        <v>230247000</v>
      </c>
      <c r="X508" s="35">
        <f t="shared" si="31"/>
        <v>230247000</v>
      </c>
      <c r="Y508" s="26" t="s">
        <v>465</v>
      </c>
      <c r="Z508" s="10" t="s">
        <v>19</v>
      </c>
      <c r="AA508" s="147">
        <v>202300000000060</v>
      </c>
      <c r="AB508" s="147" t="s">
        <v>30</v>
      </c>
      <c r="AC508" s="10" t="str">
        <f t="shared" si="28"/>
        <v>3202008</v>
      </c>
      <c r="AD508" s="10"/>
      <c r="AE508" s="10" t="s">
        <v>123</v>
      </c>
      <c r="AF508" s="3"/>
      <c r="AG508" s="3"/>
      <c r="AH508" s="3"/>
      <c r="AI508" s="3"/>
      <c r="AJ508" s="3"/>
      <c r="AK508" s="3"/>
      <c r="AL508" s="3"/>
      <c r="AM508" s="3"/>
      <c r="AN508" s="3"/>
      <c r="AO508" s="3"/>
      <c r="AP508" s="3"/>
      <c r="AQ508" s="3"/>
      <c r="AR508" s="3"/>
      <c r="AS508" s="3"/>
    </row>
    <row r="509" spans="1:45" ht="51" hidden="1" customHeight="1" x14ac:dyDescent="0.3">
      <c r="A509" s="9" t="s">
        <v>0</v>
      </c>
      <c r="B509" s="9" t="e">
        <f>VLOOKUP(#REF!,[1]Dpto!$G$2:$I$1125,2,FALSE)</f>
        <v>#REF!</v>
      </c>
      <c r="C509" s="9" t="str">
        <f>VLOOKUP(Y509,[1]Proyectos!$B$2:$D$3,3,FALSE)</f>
        <v>CONSER</v>
      </c>
      <c r="D509" s="9" t="e">
        <f>VLOOKUP(#REF!,[1]Proyectos!$D$6:$E$9,2,FALSE)</f>
        <v>#REF!</v>
      </c>
      <c r="E509" s="9" t="e">
        <f>VLOOKUP(#REF!,[1]Proyectos!$B$12:$C$22,2,FALSE)</f>
        <v>#REF!</v>
      </c>
      <c r="F509" s="9" t="e">
        <f>VLOOKUP(#REF!,[1]Indi!$B$9:$C$36,2,FALSE)</f>
        <v>#REF!</v>
      </c>
      <c r="G509" s="9" t="str">
        <f>+IFERROR(IF(D509="MISIONAL",VLOOKUP(AD509,[1]Actividades!$B$12:$C$25,2,FALSE),IF(D509="TASAS",VLOOKUP(AD509,[1]Actividades!$B$26:$C$34,2,FALSE),IF(D509="MIPG",VLOOKUP(AD509,[1]Actividades!$B$35:$C$41,2,FALSE),IF(D509="INFRA",VLOOKUP(AD509,[1]Actividades!$B$42:$C$44,2,FALSE),"")))),"")</f>
        <v/>
      </c>
      <c r="H509" s="3"/>
      <c r="I509" s="209" t="s">
        <v>1499</v>
      </c>
      <c r="J509" s="10" t="s">
        <v>663</v>
      </c>
      <c r="K509" s="10" t="s">
        <v>178</v>
      </c>
      <c r="L509" s="7" t="s">
        <v>180</v>
      </c>
      <c r="M509" s="7" t="str">
        <f t="shared" si="29"/>
        <v>PNN UTRÍA</v>
      </c>
      <c r="N509" s="7" t="s">
        <v>103</v>
      </c>
      <c r="O509" s="7" t="s">
        <v>466</v>
      </c>
      <c r="P509" s="183" t="s">
        <v>7</v>
      </c>
      <c r="Q509" s="7" t="s">
        <v>6</v>
      </c>
      <c r="R509" s="146">
        <v>61293694</v>
      </c>
      <c r="S509" s="35"/>
      <c r="T509" s="8"/>
      <c r="U509" s="8"/>
      <c r="V509" s="8"/>
      <c r="W509" s="35">
        <f t="shared" si="30"/>
        <v>61293694</v>
      </c>
      <c r="X509" s="35">
        <f t="shared" si="31"/>
        <v>61293694</v>
      </c>
      <c r="Y509" s="26" t="s">
        <v>465</v>
      </c>
      <c r="Z509" s="10" t="s">
        <v>19</v>
      </c>
      <c r="AA509" s="147">
        <v>202300000000060</v>
      </c>
      <c r="AB509" s="147" t="s">
        <v>24</v>
      </c>
      <c r="AC509" s="10" t="str">
        <f t="shared" si="28"/>
        <v>3202060</v>
      </c>
      <c r="AD509" s="10"/>
      <c r="AE509" s="10" t="s">
        <v>126</v>
      </c>
      <c r="AF509" s="3"/>
      <c r="AG509" s="3"/>
      <c r="AH509" s="3"/>
      <c r="AI509" s="3"/>
      <c r="AJ509" s="3"/>
      <c r="AK509" s="3"/>
      <c r="AL509" s="3"/>
      <c r="AM509" s="3"/>
      <c r="AN509" s="3"/>
      <c r="AO509" s="3"/>
      <c r="AP509" s="3"/>
      <c r="AQ509" s="3"/>
      <c r="AR509" s="3"/>
      <c r="AS509" s="3"/>
    </row>
    <row r="510" spans="1:45" ht="51" hidden="1" customHeight="1" x14ac:dyDescent="0.3">
      <c r="A510" s="9" t="s">
        <v>0</v>
      </c>
      <c r="B510" s="9" t="e">
        <f>VLOOKUP(#REF!,[1]Dpto!$G$2:$I$1125,2,FALSE)</f>
        <v>#REF!</v>
      </c>
      <c r="C510" s="9" t="str">
        <f>VLOOKUP(Y510,[1]Proyectos!$B$2:$D$3,3,FALSE)</f>
        <v>CONSER</v>
      </c>
      <c r="D510" s="9" t="e">
        <f>VLOOKUP(#REF!,[1]Proyectos!$D$6:$E$9,2,FALSE)</f>
        <v>#REF!</v>
      </c>
      <c r="E510" s="9" t="e">
        <f>VLOOKUP(#REF!,[1]Proyectos!$B$12:$C$22,2,FALSE)</f>
        <v>#REF!</v>
      </c>
      <c r="F510" s="9" t="e">
        <f>VLOOKUP(#REF!,[1]Indi!$B$9:$C$36,2,FALSE)</f>
        <v>#REF!</v>
      </c>
      <c r="G510" s="9" t="str">
        <f>+IFERROR(IF(D510="MISIONAL",VLOOKUP(AD510,[1]Actividades!$B$12:$C$25,2,FALSE),IF(D510="TASAS",VLOOKUP(AD510,[1]Actividades!$B$26:$C$34,2,FALSE),IF(D510="MIPG",VLOOKUP(AD510,[1]Actividades!$B$35:$C$41,2,FALSE),IF(D510="INFRA",VLOOKUP(AD510,[1]Actividades!$B$42:$C$44,2,FALSE),"")))),"")</f>
        <v/>
      </c>
      <c r="H510" s="3"/>
      <c r="I510" s="209" t="s">
        <v>1500</v>
      </c>
      <c r="J510" s="10" t="s">
        <v>663</v>
      </c>
      <c r="K510" s="10" t="s">
        <v>178</v>
      </c>
      <c r="L510" s="7" t="s">
        <v>180</v>
      </c>
      <c r="M510" s="7" t="str">
        <f t="shared" si="29"/>
        <v>PNN UTRÍA</v>
      </c>
      <c r="N510" s="7" t="s">
        <v>103</v>
      </c>
      <c r="O510" s="7" t="s">
        <v>466</v>
      </c>
      <c r="P510" s="183" t="s">
        <v>7</v>
      </c>
      <c r="Q510" s="7" t="s">
        <v>6</v>
      </c>
      <c r="R510" s="146">
        <v>10000000</v>
      </c>
      <c r="S510" s="35"/>
      <c r="T510" s="8"/>
      <c r="U510" s="8"/>
      <c r="V510" s="8"/>
      <c r="W510" s="35">
        <f t="shared" si="30"/>
        <v>10000000</v>
      </c>
      <c r="X510" s="35">
        <f t="shared" si="31"/>
        <v>10000000</v>
      </c>
      <c r="Y510" s="26" t="s">
        <v>465</v>
      </c>
      <c r="Z510" s="10" t="s">
        <v>19</v>
      </c>
      <c r="AA510" s="147">
        <v>202300000000060</v>
      </c>
      <c r="AB510" s="147" t="s">
        <v>496</v>
      </c>
      <c r="AC510" s="10" t="str">
        <f t="shared" si="28"/>
        <v>3202056</v>
      </c>
      <c r="AD510" s="10"/>
      <c r="AE510" s="10" t="s">
        <v>129</v>
      </c>
      <c r="AF510" s="3"/>
      <c r="AG510" s="3"/>
      <c r="AH510" s="3"/>
      <c r="AI510" s="3"/>
      <c r="AJ510" s="3"/>
      <c r="AK510" s="3"/>
      <c r="AL510" s="3"/>
      <c r="AM510" s="3"/>
      <c r="AN510" s="3"/>
      <c r="AO510" s="3"/>
      <c r="AP510" s="3"/>
      <c r="AQ510" s="3"/>
      <c r="AR510" s="3"/>
      <c r="AS510" s="3"/>
    </row>
    <row r="511" spans="1:45" ht="51" hidden="1" customHeight="1" x14ac:dyDescent="0.3">
      <c r="A511" s="9" t="s">
        <v>0</v>
      </c>
      <c r="B511" s="9" t="e">
        <f>VLOOKUP(#REF!,[1]Dpto!$G$2:$I$1125,2,FALSE)</f>
        <v>#REF!</v>
      </c>
      <c r="C511" s="9" t="str">
        <f>VLOOKUP(Y511,[1]Proyectos!$B$2:$D$3,3,FALSE)</f>
        <v>CONSER</v>
      </c>
      <c r="D511" s="9" t="e">
        <f>VLOOKUP(#REF!,[1]Proyectos!$D$6:$E$9,2,FALSE)</f>
        <v>#REF!</v>
      </c>
      <c r="E511" s="9" t="e">
        <f>VLOOKUP(#REF!,[1]Proyectos!$B$12:$C$22,2,FALSE)</f>
        <v>#REF!</v>
      </c>
      <c r="F511" s="9" t="e">
        <f>VLOOKUP(#REF!,[1]Indi!$B$9:$C$36,2,FALSE)</f>
        <v>#REF!</v>
      </c>
      <c r="G511" s="9" t="str">
        <f>+IFERROR(IF(D511="MISIONAL",VLOOKUP(AD511,[1]Actividades!$B$12:$C$25,2,FALSE),IF(D511="TASAS",VLOOKUP(AD511,[1]Actividades!$B$26:$C$34,2,FALSE),IF(D511="MIPG",VLOOKUP(AD511,[1]Actividades!$B$35:$C$41,2,FALSE),IF(D511="INFRA",VLOOKUP(AD511,[1]Actividades!$B$42:$C$44,2,FALSE),"")))),"")</f>
        <v/>
      </c>
      <c r="H511" s="3"/>
      <c r="I511" s="209" t="s">
        <v>1501</v>
      </c>
      <c r="J511" s="10" t="s">
        <v>663</v>
      </c>
      <c r="K511" s="10" t="s">
        <v>178</v>
      </c>
      <c r="L511" s="7" t="s">
        <v>180</v>
      </c>
      <c r="M511" s="7" t="str">
        <f t="shared" si="29"/>
        <v>PNN UTRÍA</v>
      </c>
      <c r="N511" s="7" t="s">
        <v>13</v>
      </c>
      <c r="O511" s="7" t="s">
        <v>467</v>
      </c>
      <c r="P511" s="183" t="s">
        <v>7</v>
      </c>
      <c r="Q511" s="7" t="s">
        <v>154</v>
      </c>
      <c r="R511" s="146">
        <v>20000000</v>
      </c>
      <c r="S511" s="35"/>
      <c r="T511" s="8"/>
      <c r="U511" s="8"/>
      <c r="V511" s="8"/>
      <c r="W511" s="35">
        <f t="shared" si="30"/>
        <v>20000000</v>
      </c>
      <c r="X511" s="35">
        <f t="shared" si="31"/>
        <v>20000000</v>
      </c>
      <c r="Y511" s="26" t="s">
        <v>465</v>
      </c>
      <c r="Z511" s="10" t="s">
        <v>19</v>
      </c>
      <c r="AA511" s="147">
        <v>202300000000060</v>
      </c>
      <c r="AB511" s="147" t="s">
        <v>30</v>
      </c>
      <c r="AC511" s="10" t="str">
        <f t="shared" si="28"/>
        <v>3202008</v>
      </c>
      <c r="AD511" s="10"/>
      <c r="AE511" s="10" t="s">
        <v>492</v>
      </c>
      <c r="AF511" s="3"/>
      <c r="AG511" s="3"/>
      <c r="AH511" s="3"/>
      <c r="AI511" s="3"/>
      <c r="AJ511" s="3"/>
      <c r="AK511" s="3"/>
      <c r="AL511" s="3"/>
      <c r="AM511" s="3"/>
      <c r="AN511" s="3"/>
      <c r="AO511" s="3"/>
      <c r="AP511" s="3"/>
      <c r="AQ511" s="3"/>
      <c r="AR511" s="3"/>
      <c r="AS511" s="3"/>
    </row>
    <row r="512" spans="1:45" ht="51" hidden="1" customHeight="1" x14ac:dyDescent="0.3">
      <c r="A512" s="9" t="s">
        <v>0</v>
      </c>
      <c r="B512" s="9" t="e">
        <f>VLOOKUP(#REF!,[1]Dpto!$G$2:$I$1125,2,FALSE)</f>
        <v>#REF!</v>
      </c>
      <c r="C512" s="9" t="str">
        <f>VLOOKUP(Y512,[1]Proyectos!$B$2:$D$3,3,FALSE)</f>
        <v>CONSER</v>
      </c>
      <c r="D512" s="9" t="e">
        <f>VLOOKUP(#REF!,[1]Proyectos!$D$6:$E$9,2,FALSE)</f>
        <v>#REF!</v>
      </c>
      <c r="E512" s="9" t="e">
        <f>VLOOKUP(#REF!,[1]Proyectos!$B$12:$C$22,2,FALSE)</f>
        <v>#REF!</v>
      </c>
      <c r="F512" s="9" t="e">
        <f>VLOOKUP(#REF!,[1]Indi!$B$9:$C$36,2,FALSE)</f>
        <v>#REF!</v>
      </c>
      <c r="G512" s="9" t="str">
        <f>+IFERROR(IF(D512="MISIONAL",VLOOKUP(AD512,[1]Actividades!$B$12:$C$25,2,FALSE),IF(D512="TASAS",VLOOKUP(AD512,[1]Actividades!$B$26:$C$34,2,FALSE),IF(D512="MIPG",VLOOKUP(AD512,[1]Actividades!$B$35:$C$41,2,FALSE),IF(D512="INFRA",VLOOKUP(AD512,[1]Actividades!$B$42:$C$44,2,FALSE),"")))),"")</f>
        <v/>
      </c>
      <c r="H512" s="3"/>
      <c r="I512" s="7" t="s">
        <v>972</v>
      </c>
      <c r="J512" s="10" t="s">
        <v>663</v>
      </c>
      <c r="K512" s="7" t="s">
        <v>84</v>
      </c>
      <c r="L512" s="7" t="s">
        <v>1490</v>
      </c>
      <c r="M512" s="7" t="str">
        <f t="shared" si="29"/>
        <v>DIRECCIÓN TERRITORIAL CARIBE</v>
      </c>
      <c r="N512" s="7" t="s">
        <v>8</v>
      </c>
      <c r="O512" s="7" t="s">
        <v>467</v>
      </c>
      <c r="P512" s="7" t="s">
        <v>7</v>
      </c>
      <c r="Q512" s="10" t="s">
        <v>6</v>
      </c>
      <c r="R512" s="146">
        <v>2137997674</v>
      </c>
      <c r="S512" s="35"/>
      <c r="T512" s="8"/>
      <c r="U512" s="8"/>
      <c r="V512" s="8"/>
      <c r="W512" s="35">
        <f t="shared" si="30"/>
        <v>2137997674</v>
      </c>
      <c r="X512" s="35">
        <f t="shared" si="31"/>
        <v>2137997674</v>
      </c>
      <c r="Y512" s="26" t="s">
        <v>465</v>
      </c>
      <c r="Z512" s="10" t="s">
        <v>19</v>
      </c>
      <c r="AA512" s="147">
        <v>202300000000060</v>
      </c>
      <c r="AB512" s="10" t="s">
        <v>30</v>
      </c>
      <c r="AC512" s="10" t="str">
        <f t="shared" si="28"/>
        <v>3202008</v>
      </c>
      <c r="AD512" s="10"/>
      <c r="AE512" s="10" t="s">
        <v>492</v>
      </c>
      <c r="AF512" s="3"/>
      <c r="AG512" s="3"/>
      <c r="AH512" s="3"/>
      <c r="AI512" s="3"/>
      <c r="AJ512" s="3"/>
      <c r="AK512" s="3"/>
      <c r="AL512" s="3"/>
      <c r="AM512" s="3"/>
      <c r="AN512" s="3"/>
      <c r="AO512" s="3"/>
      <c r="AP512" s="3"/>
      <c r="AQ512" s="3"/>
      <c r="AR512" s="3"/>
      <c r="AS512" s="3"/>
    </row>
    <row r="513" spans="1:45" ht="51" hidden="1" customHeight="1" x14ac:dyDescent="0.3">
      <c r="A513" s="9" t="s">
        <v>0</v>
      </c>
      <c r="B513" s="9" t="e">
        <f>VLOOKUP(#REF!,[1]Dpto!$G$2:$I$1125,2,FALSE)</f>
        <v>#REF!</v>
      </c>
      <c r="C513" s="9" t="str">
        <f>VLOOKUP(Y513,[1]Proyectos!$B$2:$D$3,3,FALSE)</f>
        <v>CONSER</v>
      </c>
      <c r="D513" s="9" t="e">
        <f>VLOOKUP(#REF!,[1]Proyectos!$D$6:$E$9,2,FALSE)</f>
        <v>#REF!</v>
      </c>
      <c r="E513" s="9" t="e">
        <f>VLOOKUP(#REF!,[1]Proyectos!$B$12:$C$22,2,FALSE)</f>
        <v>#REF!</v>
      </c>
      <c r="F513" s="9" t="e">
        <f>VLOOKUP(#REF!,[1]Indi!$B$9:$C$36,2,FALSE)</f>
        <v>#REF!</v>
      </c>
      <c r="G513" s="9" t="str">
        <f>+IFERROR(IF(D513="MISIONAL",VLOOKUP(AD513,[1]Actividades!$B$12:$C$25,2,FALSE),IF(D513="TASAS",VLOOKUP(AD513,[1]Actividades!$B$26:$C$34,2,FALSE),IF(D513="MIPG",VLOOKUP(AD513,[1]Actividades!$B$35:$C$41,2,FALSE),IF(D513="INFRA",VLOOKUP(AD513,[1]Actividades!$B$42:$C$44,2,FALSE),"")))),"")</f>
        <v/>
      </c>
      <c r="H513" s="3"/>
      <c r="I513" s="7" t="s">
        <v>973</v>
      </c>
      <c r="J513" s="10" t="s">
        <v>663</v>
      </c>
      <c r="K513" s="7" t="s">
        <v>84</v>
      </c>
      <c r="L513" s="7" t="s">
        <v>1490</v>
      </c>
      <c r="M513" s="7" t="str">
        <f t="shared" si="29"/>
        <v>DIRECCIÓN TERRITORIAL CARIBE</v>
      </c>
      <c r="N513" s="145" t="s">
        <v>8</v>
      </c>
      <c r="O513" s="7" t="s">
        <v>467</v>
      </c>
      <c r="P513" s="7" t="s">
        <v>7</v>
      </c>
      <c r="Q513" s="10" t="s">
        <v>6</v>
      </c>
      <c r="R513" s="146">
        <v>347683321</v>
      </c>
      <c r="S513" s="35"/>
      <c r="T513" s="8"/>
      <c r="U513" s="8"/>
      <c r="V513" s="8"/>
      <c r="W513" s="35">
        <f t="shared" si="30"/>
        <v>347683321</v>
      </c>
      <c r="X513" s="35">
        <f t="shared" si="31"/>
        <v>347683321</v>
      </c>
      <c r="Y513" s="26" t="s">
        <v>465</v>
      </c>
      <c r="Z513" s="10" t="s">
        <v>19</v>
      </c>
      <c r="AA513" s="147">
        <v>202300000000060</v>
      </c>
      <c r="AB513" s="10" t="s">
        <v>493</v>
      </c>
      <c r="AC513" s="10" t="str">
        <f t="shared" si="28"/>
        <v>3202032</v>
      </c>
      <c r="AD513" s="10"/>
      <c r="AE513" s="10" t="s">
        <v>128</v>
      </c>
      <c r="AF513" s="3"/>
      <c r="AG513" s="3"/>
      <c r="AH513" s="3"/>
      <c r="AI513" s="3"/>
      <c r="AJ513" s="3"/>
      <c r="AK513" s="3"/>
      <c r="AL513" s="3"/>
      <c r="AM513" s="3"/>
      <c r="AN513" s="3"/>
      <c r="AO513" s="3"/>
      <c r="AP513" s="3"/>
      <c r="AQ513" s="3"/>
      <c r="AR513" s="3"/>
      <c r="AS513" s="3"/>
    </row>
    <row r="514" spans="1:45" ht="51" hidden="1" customHeight="1" x14ac:dyDescent="0.3">
      <c r="A514" s="9" t="s">
        <v>0</v>
      </c>
      <c r="B514" s="9" t="e">
        <f>VLOOKUP(#REF!,[1]Dpto!$G$2:$I$1125,2,FALSE)</f>
        <v>#REF!</v>
      </c>
      <c r="C514" s="9" t="str">
        <f>VLOOKUP(Y514,[1]Proyectos!$B$2:$D$3,3,FALSE)</f>
        <v>CONSER</v>
      </c>
      <c r="D514" s="9" t="e">
        <f>VLOOKUP(#REF!,[1]Proyectos!$D$6:$E$9,2,FALSE)</f>
        <v>#REF!</v>
      </c>
      <c r="E514" s="9" t="e">
        <f>VLOOKUP(#REF!,[1]Proyectos!$B$12:$C$22,2,FALSE)</f>
        <v>#REF!</v>
      </c>
      <c r="F514" s="9" t="e">
        <f>VLOOKUP(#REF!,[1]Indi!$B$9:$C$36,2,FALSE)</f>
        <v>#REF!</v>
      </c>
      <c r="G514" s="9" t="str">
        <f>+IFERROR(IF(D514="MISIONAL",VLOOKUP(AD514,[1]Actividades!$B$12:$C$25,2,FALSE),IF(D514="TASAS",VLOOKUP(AD514,[1]Actividades!$B$26:$C$34,2,FALSE),IF(D514="MIPG",VLOOKUP(AD514,[1]Actividades!$B$35:$C$41,2,FALSE),IF(D514="INFRA",VLOOKUP(AD514,[1]Actividades!$B$42:$C$44,2,FALSE),"")))),"")</f>
        <v/>
      </c>
      <c r="H514" s="3"/>
      <c r="I514" s="7" t="s">
        <v>974</v>
      </c>
      <c r="J514" s="10" t="s">
        <v>663</v>
      </c>
      <c r="K514" s="7" t="s">
        <v>84</v>
      </c>
      <c r="L514" s="7" t="s">
        <v>1490</v>
      </c>
      <c r="M514" s="7" t="str">
        <f t="shared" si="29"/>
        <v>DIRECCIÓN TERRITORIAL CARIBE</v>
      </c>
      <c r="N514" s="145" t="s">
        <v>8</v>
      </c>
      <c r="O514" s="7" t="s">
        <v>467</v>
      </c>
      <c r="P514" s="7" t="s">
        <v>7</v>
      </c>
      <c r="Q514" s="10" t="s">
        <v>6</v>
      </c>
      <c r="R514" s="146">
        <v>93348467</v>
      </c>
      <c r="S514" s="35"/>
      <c r="T514" s="8"/>
      <c r="U514" s="8"/>
      <c r="V514" s="8"/>
      <c r="W514" s="35">
        <f t="shared" si="30"/>
        <v>93348467</v>
      </c>
      <c r="X514" s="35">
        <f t="shared" si="31"/>
        <v>93348467</v>
      </c>
      <c r="Y514" s="26" t="s">
        <v>465</v>
      </c>
      <c r="Z514" s="10" t="s">
        <v>19</v>
      </c>
      <c r="AA514" s="147">
        <v>202300000000060</v>
      </c>
      <c r="AB514" s="10" t="s">
        <v>24</v>
      </c>
      <c r="AC514" s="10" t="str">
        <f t="shared" si="28"/>
        <v>3202060</v>
      </c>
      <c r="AD514" s="10"/>
      <c r="AE514" s="10" t="s">
        <v>239</v>
      </c>
      <c r="AF514" s="3"/>
      <c r="AG514" s="3"/>
      <c r="AH514" s="3"/>
      <c r="AI514" s="3"/>
      <c r="AJ514" s="3"/>
      <c r="AK514" s="3"/>
      <c r="AL514" s="3"/>
      <c r="AM514" s="3"/>
      <c r="AN514" s="3"/>
      <c r="AO514" s="3"/>
      <c r="AP514" s="3"/>
      <c r="AQ514" s="3"/>
      <c r="AR514" s="3"/>
      <c r="AS514" s="3"/>
    </row>
    <row r="515" spans="1:45" ht="51" hidden="1" customHeight="1" x14ac:dyDescent="0.3">
      <c r="A515" s="9" t="s">
        <v>0</v>
      </c>
      <c r="B515" s="9" t="e">
        <f>VLOOKUP(#REF!,[1]Dpto!$G$2:$I$1125,2,FALSE)</f>
        <v>#REF!</v>
      </c>
      <c r="C515" s="9" t="str">
        <f>VLOOKUP(Y515,[1]Proyectos!$B$2:$D$3,3,FALSE)</f>
        <v>CONSER</v>
      </c>
      <c r="D515" s="9" t="e">
        <f>VLOOKUP(#REF!,[1]Proyectos!$D$6:$E$9,2,FALSE)</f>
        <v>#REF!</v>
      </c>
      <c r="E515" s="9" t="e">
        <f>VLOOKUP(#REF!,[1]Proyectos!$B$12:$C$22,2,FALSE)</f>
        <v>#REF!</v>
      </c>
      <c r="F515" s="9" t="e">
        <f>VLOOKUP(#REF!,[1]Indi!$B$9:$C$36,2,FALSE)</f>
        <v>#REF!</v>
      </c>
      <c r="G515" s="9" t="str">
        <f>+IFERROR(IF(D515="MISIONAL",VLOOKUP(AD515,[1]Actividades!$B$12:$C$25,2,FALSE),IF(D515="TASAS",VLOOKUP(AD515,[1]Actividades!$B$26:$C$34,2,FALSE),IF(D515="MIPG",VLOOKUP(AD515,[1]Actividades!$B$35:$C$41,2,FALSE),IF(D515="INFRA",VLOOKUP(AD515,[1]Actividades!$B$42:$C$44,2,FALSE),"")))),"")</f>
        <v/>
      </c>
      <c r="H515" s="3"/>
      <c r="I515" s="7" t="s">
        <v>975</v>
      </c>
      <c r="J515" s="10" t="s">
        <v>663</v>
      </c>
      <c r="K515" s="7" t="s">
        <v>84</v>
      </c>
      <c r="L515" s="7" t="s">
        <v>99</v>
      </c>
      <c r="M515" s="7" t="str">
        <f t="shared" si="29"/>
        <v>PNN BAHÍA PORTETE KAURRELE</v>
      </c>
      <c r="N515" s="145" t="s">
        <v>13</v>
      </c>
      <c r="O515" s="7" t="s">
        <v>467</v>
      </c>
      <c r="P515" s="7" t="s">
        <v>7</v>
      </c>
      <c r="Q515" s="10" t="s">
        <v>6</v>
      </c>
      <c r="R515" s="146">
        <v>60008267</v>
      </c>
      <c r="S515" s="35"/>
      <c r="T515" s="8"/>
      <c r="U515" s="8"/>
      <c r="V515" s="8"/>
      <c r="W515" s="35">
        <f t="shared" si="30"/>
        <v>60008267</v>
      </c>
      <c r="X515" s="35">
        <f t="shared" si="31"/>
        <v>60008267</v>
      </c>
      <c r="Y515" s="26" t="s">
        <v>465</v>
      </c>
      <c r="Z515" s="10" t="s">
        <v>19</v>
      </c>
      <c r="AA515" s="147">
        <v>202300000000060</v>
      </c>
      <c r="AB515" s="10" t="s">
        <v>30</v>
      </c>
      <c r="AC515" s="10" t="str">
        <f t="shared" si="28"/>
        <v>3202008</v>
      </c>
      <c r="AD515" s="10"/>
      <c r="AE515" s="10" t="s">
        <v>135</v>
      </c>
      <c r="AF515" s="3"/>
      <c r="AG515" s="3"/>
      <c r="AH515" s="3"/>
      <c r="AI515" s="3"/>
      <c r="AJ515" s="3"/>
      <c r="AK515" s="3"/>
      <c r="AL515" s="3"/>
      <c r="AM515" s="3"/>
      <c r="AN515" s="3"/>
      <c r="AO515" s="3"/>
      <c r="AP515" s="3"/>
      <c r="AQ515" s="3"/>
      <c r="AR515" s="3"/>
      <c r="AS515" s="3"/>
    </row>
    <row r="516" spans="1:45" ht="51" hidden="1" customHeight="1" x14ac:dyDescent="0.3">
      <c r="A516" s="9" t="s">
        <v>0</v>
      </c>
      <c r="B516" s="9" t="e">
        <f>VLOOKUP(#REF!,[1]Dpto!$G$2:$I$1125,2,FALSE)</f>
        <v>#REF!</v>
      </c>
      <c r="C516" s="9" t="str">
        <f>VLOOKUP(Y516,[1]Proyectos!$B$2:$D$3,3,FALSE)</f>
        <v>CONSER</v>
      </c>
      <c r="D516" s="9" t="e">
        <f>VLOOKUP(#REF!,[1]Proyectos!$D$6:$E$9,2,FALSE)</f>
        <v>#REF!</v>
      </c>
      <c r="E516" s="9" t="e">
        <f>VLOOKUP(#REF!,[1]Proyectos!$B$12:$C$22,2,FALSE)</f>
        <v>#REF!</v>
      </c>
      <c r="F516" s="9" t="e">
        <f>VLOOKUP(#REF!,[1]Indi!$B$9:$C$36,2,FALSE)</f>
        <v>#REF!</v>
      </c>
      <c r="G516" s="9" t="str">
        <f>+IFERROR(IF(D516="MISIONAL",VLOOKUP(AD516,[1]Actividades!$B$12:$C$25,2,FALSE),IF(D516="TASAS",VLOOKUP(AD516,[1]Actividades!$B$26:$C$34,2,FALSE),IF(D516="MIPG",VLOOKUP(AD516,[1]Actividades!$B$35:$C$41,2,FALSE),IF(D516="INFRA",VLOOKUP(AD516,[1]Actividades!$B$42:$C$44,2,FALSE),"")))),"")</f>
        <v/>
      </c>
      <c r="H516" s="3"/>
      <c r="I516" s="7" t="s">
        <v>976</v>
      </c>
      <c r="J516" s="10" t="s">
        <v>663</v>
      </c>
      <c r="K516" s="7" t="s">
        <v>84</v>
      </c>
      <c r="L516" s="7" t="s">
        <v>99</v>
      </c>
      <c r="M516" s="7" t="str">
        <f t="shared" si="29"/>
        <v>PNN BAHÍA PORTETE KAURRELE</v>
      </c>
      <c r="N516" s="145" t="s">
        <v>103</v>
      </c>
      <c r="O516" s="7" t="s">
        <v>466</v>
      </c>
      <c r="P516" s="7" t="s">
        <v>7</v>
      </c>
      <c r="Q516" s="10" t="s">
        <v>6</v>
      </c>
      <c r="R516" s="146">
        <v>90002167</v>
      </c>
      <c r="S516" s="35"/>
      <c r="T516" s="8"/>
      <c r="U516" s="8"/>
      <c r="V516" s="8"/>
      <c r="W516" s="35">
        <f t="shared" si="30"/>
        <v>90002167</v>
      </c>
      <c r="X516" s="35">
        <f t="shared" si="31"/>
        <v>90002167</v>
      </c>
      <c r="Y516" s="26" t="s">
        <v>465</v>
      </c>
      <c r="Z516" s="10" t="s">
        <v>19</v>
      </c>
      <c r="AA516" s="147">
        <v>202300000000060</v>
      </c>
      <c r="AB516" s="10" t="s">
        <v>30</v>
      </c>
      <c r="AC516" s="10" t="str">
        <f t="shared" si="28"/>
        <v>3202008</v>
      </c>
      <c r="AD516" s="10"/>
      <c r="AE516" s="10" t="s">
        <v>492</v>
      </c>
      <c r="AF516" s="3"/>
      <c r="AG516" s="3"/>
      <c r="AH516" s="3"/>
      <c r="AI516" s="3"/>
      <c r="AJ516" s="3"/>
      <c r="AK516" s="3"/>
      <c r="AL516" s="3"/>
      <c r="AM516" s="3"/>
      <c r="AN516" s="3"/>
      <c r="AO516" s="3"/>
      <c r="AP516" s="3"/>
      <c r="AQ516" s="3"/>
      <c r="AR516" s="3"/>
      <c r="AS516" s="3"/>
    </row>
    <row r="517" spans="1:45" ht="51" hidden="1" customHeight="1" x14ac:dyDescent="0.3">
      <c r="A517" s="9" t="s">
        <v>0</v>
      </c>
      <c r="B517" s="9" t="e">
        <f>VLOOKUP(#REF!,[1]Dpto!$G$2:$I$1125,2,FALSE)</f>
        <v>#REF!</v>
      </c>
      <c r="C517" s="9" t="str">
        <f>VLOOKUP(Y517,[1]Proyectos!$B$2:$D$3,3,FALSE)</f>
        <v>CONSER</v>
      </c>
      <c r="D517" s="9" t="e">
        <f>VLOOKUP(#REF!,[1]Proyectos!$D$6:$E$9,2,FALSE)</f>
        <v>#REF!</v>
      </c>
      <c r="E517" s="9" t="e">
        <f>VLOOKUP(#REF!,[1]Proyectos!$B$12:$C$22,2,FALSE)</f>
        <v>#REF!</v>
      </c>
      <c r="F517" s="9" t="e">
        <f>VLOOKUP(#REF!,[1]Indi!$B$9:$C$36,2,FALSE)</f>
        <v>#REF!</v>
      </c>
      <c r="G517" s="9" t="str">
        <f>+IFERROR(IF(D517="MISIONAL",VLOOKUP(AD517,[1]Actividades!$B$12:$C$25,2,FALSE),IF(D517="TASAS",VLOOKUP(AD517,[1]Actividades!$B$26:$C$34,2,FALSE),IF(D517="MIPG",VLOOKUP(AD517,[1]Actividades!$B$35:$C$41,2,FALSE),IF(D517="INFRA",VLOOKUP(AD517,[1]Actividades!$B$42:$C$44,2,FALSE),"")))),"")</f>
        <v/>
      </c>
      <c r="H517" s="3"/>
      <c r="I517" s="7" t="s">
        <v>977</v>
      </c>
      <c r="J517" s="10" t="s">
        <v>663</v>
      </c>
      <c r="K517" s="7" t="s">
        <v>84</v>
      </c>
      <c r="L517" s="7" t="s">
        <v>99</v>
      </c>
      <c r="M517" s="7" t="str">
        <f t="shared" si="29"/>
        <v>PNN BAHÍA PORTETE KAURRELE</v>
      </c>
      <c r="N517" s="10" t="s">
        <v>103</v>
      </c>
      <c r="O517" s="7" t="s">
        <v>466</v>
      </c>
      <c r="P517" s="7" t="s">
        <v>7</v>
      </c>
      <c r="Q517" s="10" t="s">
        <v>6</v>
      </c>
      <c r="R517" s="146">
        <v>440184594</v>
      </c>
      <c r="S517" s="35"/>
      <c r="T517" s="8"/>
      <c r="U517" s="8"/>
      <c r="V517" s="8"/>
      <c r="W517" s="35">
        <f t="shared" si="30"/>
        <v>440184594</v>
      </c>
      <c r="X517" s="35">
        <f t="shared" si="31"/>
        <v>440184594</v>
      </c>
      <c r="Y517" s="26" t="s">
        <v>465</v>
      </c>
      <c r="Z517" s="10" t="s">
        <v>19</v>
      </c>
      <c r="AA517" s="147">
        <v>202300000000060</v>
      </c>
      <c r="AB517" s="10" t="s">
        <v>493</v>
      </c>
      <c r="AC517" s="10" t="str">
        <f t="shared" si="28"/>
        <v>3202032</v>
      </c>
      <c r="AD517" s="10"/>
      <c r="AE517" s="10" t="s">
        <v>128</v>
      </c>
      <c r="AF517" s="3"/>
      <c r="AG517" s="3"/>
      <c r="AH517" s="3"/>
      <c r="AI517" s="3"/>
      <c r="AJ517" s="3"/>
      <c r="AK517" s="3"/>
      <c r="AL517" s="3"/>
      <c r="AM517" s="3"/>
      <c r="AN517" s="3"/>
      <c r="AO517" s="3"/>
      <c r="AP517" s="3"/>
      <c r="AQ517" s="3"/>
      <c r="AR517" s="3"/>
      <c r="AS517" s="3"/>
    </row>
    <row r="518" spans="1:45" ht="51" hidden="1" customHeight="1" x14ac:dyDescent="0.3">
      <c r="A518" s="9" t="s">
        <v>0</v>
      </c>
      <c r="B518" s="9" t="e">
        <f>VLOOKUP(#REF!,[1]Dpto!$G$2:$I$1125,2,FALSE)</f>
        <v>#REF!</v>
      </c>
      <c r="C518" s="9" t="str">
        <f>VLOOKUP(Y518,[1]Proyectos!$B$2:$D$3,3,FALSE)</f>
        <v>CONSER</v>
      </c>
      <c r="D518" s="9" t="e">
        <f>VLOOKUP(#REF!,[1]Proyectos!$D$6:$E$9,2,FALSE)</f>
        <v>#REF!</v>
      </c>
      <c r="E518" s="9" t="e">
        <f>VLOOKUP(#REF!,[1]Proyectos!$B$12:$C$22,2,FALSE)</f>
        <v>#REF!</v>
      </c>
      <c r="F518" s="9" t="e">
        <f>VLOOKUP(#REF!,[1]Indi!$B$9:$C$36,2,FALSE)</f>
        <v>#REF!</v>
      </c>
      <c r="G518" s="9" t="str">
        <f>+IFERROR(IF(D518="MISIONAL",VLOOKUP(AD518,[1]Actividades!$B$12:$C$25,2,FALSE),IF(D518="TASAS",VLOOKUP(AD518,[1]Actividades!$B$26:$C$34,2,FALSE),IF(D518="MIPG",VLOOKUP(AD518,[1]Actividades!$B$35:$C$41,2,FALSE),IF(D518="INFRA",VLOOKUP(AD518,[1]Actividades!$B$42:$C$44,2,FALSE),"")))),"")</f>
        <v/>
      </c>
      <c r="H518" s="3"/>
      <c r="I518" s="7" t="s">
        <v>978</v>
      </c>
      <c r="J518" s="10" t="s">
        <v>663</v>
      </c>
      <c r="K518" s="7" t="s">
        <v>84</v>
      </c>
      <c r="L518" s="7" t="s">
        <v>99</v>
      </c>
      <c r="M518" s="7" t="str">
        <f t="shared" si="29"/>
        <v>PNN BAHÍA PORTETE KAURRELE</v>
      </c>
      <c r="N518" s="145" t="s">
        <v>13</v>
      </c>
      <c r="O518" s="7" t="s">
        <v>467</v>
      </c>
      <c r="P518" s="7" t="s">
        <v>7</v>
      </c>
      <c r="Q518" s="10" t="s">
        <v>6</v>
      </c>
      <c r="R518" s="146">
        <v>34015600</v>
      </c>
      <c r="S518" s="35"/>
      <c r="T518" s="8"/>
      <c r="U518" s="8"/>
      <c r="V518" s="8"/>
      <c r="W518" s="35">
        <f t="shared" si="30"/>
        <v>34015600</v>
      </c>
      <c r="X518" s="35">
        <f t="shared" si="31"/>
        <v>34015600</v>
      </c>
      <c r="Y518" s="26" t="s">
        <v>465</v>
      </c>
      <c r="Z518" s="10" t="s">
        <v>19</v>
      </c>
      <c r="AA518" s="147">
        <v>202300000000060</v>
      </c>
      <c r="AB518" s="10" t="s">
        <v>493</v>
      </c>
      <c r="AC518" s="10" t="str">
        <f t="shared" ref="AC518:AC581" si="32">MID(I518,SEARCH("-",I518)+1,SEARCH("-",I518,SEARCH("-",I518)+1)-SEARCH("-",I518)-1)</f>
        <v>3202032</v>
      </c>
      <c r="AD518" s="10"/>
      <c r="AE518" s="10" t="s">
        <v>128</v>
      </c>
      <c r="AF518" s="3"/>
      <c r="AG518" s="3"/>
      <c r="AH518" s="3"/>
      <c r="AI518" s="3"/>
      <c r="AJ518" s="3"/>
      <c r="AK518" s="3"/>
      <c r="AL518" s="3"/>
      <c r="AM518" s="3"/>
      <c r="AN518" s="3"/>
      <c r="AO518" s="3"/>
      <c r="AP518" s="3"/>
      <c r="AQ518" s="3"/>
      <c r="AR518" s="3"/>
      <c r="AS518" s="3"/>
    </row>
    <row r="519" spans="1:45" ht="51" hidden="1" customHeight="1" x14ac:dyDescent="0.3">
      <c r="A519" s="9" t="s">
        <v>0</v>
      </c>
      <c r="B519" s="9" t="e">
        <f>VLOOKUP(#REF!,[1]Dpto!$G$2:$I$1125,2,FALSE)</f>
        <v>#REF!</v>
      </c>
      <c r="C519" s="9" t="str">
        <f>VLOOKUP(Y519,[1]Proyectos!$B$2:$D$3,3,FALSE)</f>
        <v>CONSER</v>
      </c>
      <c r="D519" s="9" t="e">
        <f>VLOOKUP(#REF!,[1]Proyectos!$D$6:$E$9,2,FALSE)</f>
        <v>#REF!</v>
      </c>
      <c r="E519" s="9" t="e">
        <f>VLOOKUP(#REF!,[1]Proyectos!$B$12:$C$22,2,FALSE)</f>
        <v>#REF!</v>
      </c>
      <c r="F519" s="9" t="e">
        <f>VLOOKUP(#REF!,[1]Indi!$B$9:$C$36,2,FALSE)</f>
        <v>#REF!</v>
      </c>
      <c r="G519" s="9" t="str">
        <f>+IFERROR(IF(D519="MISIONAL",VLOOKUP(AD519,[1]Actividades!$B$12:$C$25,2,FALSE),IF(D519="TASAS",VLOOKUP(AD519,[1]Actividades!$B$26:$C$34,2,FALSE),IF(D519="MIPG",VLOOKUP(AD519,[1]Actividades!$B$35:$C$41,2,FALSE),IF(D519="INFRA",VLOOKUP(AD519,[1]Actividades!$B$42:$C$44,2,FALSE),"")))),"")</f>
        <v/>
      </c>
      <c r="H519" s="3"/>
      <c r="I519" s="7" t="s">
        <v>979</v>
      </c>
      <c r="J519" s="10" t="s">
        <v>663</v>
      </c>
      <c r="K519" s="7" t="s">
        <v>84</v>
      </c>
      <c r="L519" s="7" t="s">
        <v>99</v>
      </c>
      <c r="M519" s="7" t="str">
        <f t="shared" ref="M519:M582" si="33">+IF(P519="GENERAL",L519,L519&amp;"-"&amp;P519)</f>
        <v>PNN BAHÍA PORTETE KAURRELE</v>
      </c>
      <c r="N519" s="10" t="s">
        <v>8</v>
      </c>
      <c r="O519" s="7" t="s">
        <v>467</v>
      </c>
      <c r="P519" s="7" t="s">
        <v>7</v>
      </c>
      <c r="Q519" s="10" t="s">
        <v>6</v>
      </c>
      <c r="R519" s="146">
        <v>13422557</v>
      </c>
      <c r="S519" s="35"/>
      <c r="T519" s="8"/>
      <c r="U519" s="8"/>
      <c r="V519" s="8"/>
      <c r="W519" s="35">
        <f t="shared" ref="W519:W582" si="34">+R519-S519+T519</f>
        <v>13422557</v>
      </c>
      <c r="X519" s="35">
        <f t="shared" ref="X519:X582" si="35">+R519-S519+T519-U519+V519</f>
        <v>13422557</v>
      </c>
      <c r="Y519" s="26" t="s">
        <v>465</v>
      </c>
      <c r="Z519" s="10" t="s">
        <v>19</v>
      </c>
      <c r="AA519" s="147">
        <v>202300000000060</v>
      </c>
      <c r="AB519" s="10" t="s">
        <v>493</v>
      </c>
      <c r="AC519" s="10" t="str">
        <f t="shared" si="32"/>
        <v>3202032</v>
      </c>
      <c r="AD519" s="10"/>
      <c r="AE519" s="10" t="s">
        <v>128</v>
      </c>
      <c r="AF519" s="3"/>
      <c r="AG519" s="3"/>
      <c r="AH519" s="3"/>
      <c r="AI519" s="3"/>
      <c r="AJ519" s="3"/>
      <c r="AK519" s="3"/>
      <c r="AL519" s="3"/>
      <c r="AM519" s="3"/>
      <c r="AN519" s="3"/>
      <c r="AO519" s="3"/>
      <c r="AP519" s="3"/>
      <c r="AQ519" s="3"/>
      <c r="AR519" s="3"/>
      <c r="AS519" s="3"/>
    </row>
    <row r="520" spans="1:45" ht="51" hidden="1" customHeight="1" x14ac:dyDescent="0.3">
      <c r="A520" s="9" t="s">
        <v>0</v>
      </c>
      <c r="B520" s="9" t="e">
        <f>VLOOKUP(#REF!,[1]Dpto!$G$2:$I$1125,2,FALSE)</f>
        <v>#REF!</v>
      </c>
      <c r="C520" s="9" t="str">
        <f>VLOOKUP(Y520,[1]Proyectos!$B$2:$D$3,3,FALSE)</f>
        <v>CONSER</v>
      </c>
      <c r="D520" s="9" t="e">
        <f>VLOOKUP(#REF!,[1]Proyectos!$D$6:$E$9,2,FALSE)</f>
        <v>#REF!</v>
      </c>
      <c r="E520" s="9" t="e">
        <f>VLOOKUP(#REF!,[1]Proyectos!$B$12:$C$22,2,FALSE)</f>
        <v>#REF!</v>
      </c>
      <c r="F520" s="9" t="e">
        <f>VLOOKUP(#REF!,[1]Indi!$B$9:$C$36,2,FALSE)</f>
        <v>#REF!</v>
      </c>
      <c r="G520" s="9" t="str">
        <f>+IFERROR(IF(D520="MISIONAL",VLOOKUP(AD520,[1]Actividades!$B$12:$C$25,2,FALSE),IF(D520="TASAS",VLOOKUP(AD520,[1]Actividades!$B$26:$C$34,2,FALSE),IF(D520="MIPG",VLOOKUP(AD520,[1]Actividades!$B$35:$C$41,2,FALSE),IF(D520="INFRA",VLOOKUP(AD520,[1]Actividades!$B$42:$C$44,2,FALSE),"")))),"")</f>
        <v/>
      </c>
      <c r="H520" s="3"/>
      <c r="I520" s="7" t="s">
        <v>980</v>
      </c>
      <c r="J520" s="10" t="s">
        <v>663</v>
      </c>
      <c r="K520" s="7" t="s">
        <v>84</v>
      </c>
      <c r="L520" s="7" t="s">
        <v>99</v>
      </c>
      <c r="M520" s="7" t="str">
        <f t="shared" si="33"/>
        <v>PNN BAHÍA PORTETE KAURRELE</v>
      </c>
      <c r="N520" s="10" t="s">
        <v>103</v>
      </c>
      <c r="O520" s="7" t="s">
        <v>466</v>
      </c>
      <c r="P520" s="7" t="s">
        <v>7</v>
      </c>
      <c r="Q520" s="10" t="s">
        <v>6</v>
      </c>
      <c r="R520" s="146">
        <v>43941934</v>
      </c>
      <c r="S520" s="35"/>
      <c r="T520" s="8"/>
      <c r="U520" s="8"/>
      <c r="V520" s="8"/>
      <c r="W520" s="35">
        <f t="shared" si="34"/>
        <v>43941934</v>
      </c>
      <c r="X520" s="35">
        <f t="shared" si="35"/>
        <v>43941934</v>
      </c>
      <c r="Y520" s="26" t="s">
        <v>465</v>
      </c>
      <c r="Z520" s="10" t="s">
        <v>19</v>
      </c>
      <c r="AA520" s="147">
        <v>202300000000060</v>
      </c>
      <c r="AB520" s="10" t="s">
        <v>24</v>
      </c>
      <c r="AC520" s="10" t="str">
        <f t="shared" si="32"/>
        <v>3202060</v>
      </c>
      <c r="AD520" s="10"/>
      <c r="AE520" s="10" t="s">
        <v>239</v>
      </c>
      <c r="AF520" s="3"/>
      <c r="AG520" s="3"/>
      <c r="AH520" s="3"/>
      <c r="AI520" s="3"/>
      <c r="AJ520" s="3"/>
      <c r="AK520" s="3"/>
      <c r="AL520" s="3"/>
      <c r="AM520" s="3"/>
      <c r="AN520" s="3"/>
      <c r="AO520" s="3"/>
      <c r="AP520" s="3"/>
      <c r="AQ520" s="3"/>
      <c r="AR520" s="3"/>
      <c r="AS520" s="3"/>
    </row>
    <row r="521" spans="1:45" ht="51" hidden="1" customHeight="1" x14ac:dyDescent="0.3">
      <c r="A521" s="9" t="s">
        <v>0</v>
      </c>
      <c r="B521" s="9" t="e">
        <f>VLOOKUP(#REF!,[1]Dpto!$G$2:$I$1125,2,FALSE)</f>
        <v>#REF!</v>
      </c>
      <c r="C521" s="9" t="str">
        <f>VLOOKUP(Y521,[1]Proyectos!$B$2:$D$3,3,FALSE)</f>
        <v>CONSER</v>
      </c>
      <c r="D521" s="9" t="e">
        <f>VLOOKUP(#REF!,[1]Proyectos!$D$6:$E$9,2,FALSE)</f>
        <v>#REF!</v>
      </c>
      <c r="E521" s="9" t="e">
        <f>VLOOKUP(#REF!,[1]Proyectos!$B$12:$C$22,2,FALSE)</f>
        <v>#REF!</v>
      </c>
      <c r="F521" s="9" t="e">
        <f>VLOOKUP(#REF!,[1]Indi!$B$9:$C$36,2,FALSE)</f>
        <v>#REF!</v>
      </c>
      <c r="G521" s="9" t="str">
        <f>+IFERROR(IF(D521="MISIONAL",VLOOKUP(AD521,[1]Actividades!$B$12:$C$25,2,FALSE),IF(D521="TASAS",VLOOKUP(AD521,[1]Actividades!$B$26:$C$34,2,FALSE),IF(D521="MIPG",VLOOKUP(AD521,[1]Actividades!$B$35:$C$41,2,FALSE),IF(D521="INFRA",VLOOKUP(AD521,[1]Actividades!$B$42:$C$44,2,FALSE),"")))),"")</f>
        <v/>
      </c>
      <c r="H521" s="3"/>
      <c r="I521" s="7" t="s">
        <v>981</v>
      </c>
      <c r="J521" s="10" t="s">
        <v>663</v>
      </c>
      <c r="K521" s="7" t="s">
        <v>84</v>
      </c>
      <c r="L521" s="7" t="s">
        <v>98</v>
      </c>
      <c r="M521" s="7" t="str">
        <f t="shared" si="33"/>
        <v>PNN CORALES DE PROFUNDIDAD</v>
      </c>
      <c r="N521" s="145" t="s">
        <v>103</v>
      </c>
      <c r="O521" s="7" t="s">
        <v>466</v>
      </c>
      <c r="P521" s="7" t="s">
        <v>7</v>
      </c>
      <c r="Q521" s="10" t="s">
        <v>6</v>
      </c>
      <c r="R521" s="146">
        <v>14000000</v>
      </c>
      <c r="S521" s="35"/>
      <c r="T521" s="8"/>
      <c r="U521" s="8"/>
      <c r="V521" s="8"/>
      <c r="W521" s="35">
        <f t="shared" si="34"/>
        <v>14000000</v>
      </c>
      <c r="X521" s="35">
        <f t="shared" si="35"/>
        <v>14000000</v>
      </c>
      <c r="Y521" s="26" t="s">
        <v>465</v>
      </c>
      <c r="Z521" s="10" t="s">
        <v>19</v>
      </c>
      <c r="AA521" s="147">
        <v>202300000000060</v>
      </c>
      <c r="AB521" s="10" t="s">
        <v>30</v>
      </c>
      <c r="AC521" s="10" t="str">
        <f t="shared" si="32"/>
        <v>3202008</v>
      </c>
      <c r="AD521" s="10"/>
      <c r="AE521" s="10" t="s">
        <v>135</v>
      </c>
      <c r="AF521" s="3"/>
      <c r="AG521" s="3"/>
      <c r="AH521" s="3"/>
      <c r="AI521" s="3"/>
      <c r="AJ521" s="3"/>
      <c r="AK521" s="3"/>
      <c r="AL521" s="3"/>
      <c r="AM521" s="3"/>
      <c r="AN521" s="3"/>
      <c r="AO521" s="3"/>
      <c r="AP521" s="3"/>
      <c r="AQ521" s="3"/>
      <c r="AR521" s="3"/>
      <c r="AS521" s="3"/>
    </row>
    <row r="522" spans="1:45" ht="51" hidden="1" customHeight="1" x14ac:dyDescent="0.3">
      <c r="A522" s="9" t="s">
        <v>0</v>
      </c>
      <c r="B522" s="9" t="e">
        <f>VLOOKUP(#REF!,[1]Dpto!$G$2:$I$1125,2,FALSE)</f>
        <v>#REF!</v>
      </c>
      <c r="C522" s="9" t="str">
        <f>VLOOKUP(Y522,[1]Proyectos!$B$2:$D$3,3,FALSE)</f>
        <v>CONSER</v>
      </c>
      <c r="D522" s="9" t="e">
        <f>VLOOKUP(#REF!,[1]Proyectos!$D$6:$E$9,2,FALSE)</f>
        <v>#REF!</v>
      </c>
      <c r="E522" s="9" t="e">
        <f>VLOOKUP(#REF!,[1]Proyectos!$B$12:$C$22,2,FALSE)</f>
        <v>#REF!</v>
      </c>
      <c r="F522" s="9" t="e">
        <f>VLOOKUP(#REF!,[1]Indi!$B$9:$C$36,2,FALSE)</f>
        <v>#REF!</v>
      </c>
      <c r="G522" s="9" t="str">
        <f>+IFERROR(IF(D522="MISIONAL",VLOOKUP(AD522,[1]Actividades!$B$12:$C$25,2,FALSE),IF(D522="TASAS",VLOOKUP(AD522,[1]Actividades!$B$26:$C$34,2,FALSE),IF(D522="MIPG",VLOOKUP(AD522,[1]Actividades!$B$35:$C$41,2,FALSE),IF(D522="INFRA",VLOOKUP(AD522,[1]Actividades!$B$42:$C$44,2,FALSE),"")))),"")</f>
        <v/>
      </c>
      <c r="H522" s="3"/>
      <c r="I522" s="7" t="s">
        <v>982</v>
      </c>
      <c r="J522" s="10" t="s">
        <v>663</v>
      </c>
      <c r="K522" s="7" t="s">
        <v>84</v>
      </c>
      <c r="L522" s="7" t="s">
        <v>98</v>
      </c>
      <c r="M522" s="7" t="str">
        <f t="shared" si="33"/>
        <v>PNN CORALES DE PROFUNDIDAD</v>
      </c>
      <c r="N522" s="10" t="s">
        <v>13</v>
      </c>
      <c r="O522" s="7" t="s">
        <v>467</v>
      </c>
      <c r="P522" s="7" t="s">
        <v>7</v>
      </c>
      <c r="Q522" s="10" t="s">
        <v>6</v>
      </c>
      <c r="R522" s="146">
        <v>38702467</v>
      </c>
      <c r="S522" s="35"/>
      <c r="T522" s="8"/>
      <c r="U522" s="8"/>
      <c r="V522" s="8"/>
      <c r="W522" s="35">
        <f t="shared" si="34"/>
        <v>38702467</v>
      </c>
      <c r="X522" s="35">
        <f t="shared" si="35"/>
        <v>38702467</v>
      </c>
      <c r="Y522" s="26" t="s">
        <v>465</v>
      </c>
      <c r="Z522" s="10" t="s">
        <v>19</v>
      </c>
      <c r="AA522" s="147">
        <v>202300000000060</v>
      </c>
      <c r="AB522" s="10" t="s">
        <v>30</v>
      </c>
      <c r="AC522" s="10" t="str">
        <f t="shared" si="32"/>
        <v>3202008</v>
      </c>
      <c r="AD522" s="10"/>
      <c r="AE522" s="10" t="s">
        <v>135</v>
      </c>
      <c r="AF522" s="3"/>
      <c r="AG522" s="3"/>
      <c r="AH522" s="3"/>
      <c r="AI522" s="3"/>
      <c r="AJ522" s="3"/>
      <c r="AK522" s="3"/>
      <c r="AL522" s="3"/>
      <c r="AM522" s="3"/>
      <c r="AN522" s="3"/>
      <c r="AO522" s="3"/>
      <c r="AP522" s="3"/>
      <c r="AQ522" s="3"/>
      <c r="AR522" s="3"/>
      <c r="AS522" s="3"/>
    </row>
    <row r="523" spans="1:45" ht="51" hidden="1" customHeight="1" x14ac:dyDescent="0.3">
      <c r="A523" s="9" t="s">
        <v>0</v>
      </c>
      <c r="B523" s="9" t="e">
        <f>VLOOKUP(#REF!,[1]Dpto!$G$2:$I$1125,2,FALSE)</f>
        <v>#REF!</v>
      </c>
      <c r="C523" s="9" t="str">
        <f>VLOOKUP(Y523,[1]Proyectos!$B$2:$D$3,3,FALSE)</f>
        <v>CONSER</v>
      </c>
      <c r="D523" s="9" t="e">
        <f>VLOOKUP(#REF!,[1]Proyectos!$D$6:$E$9,2,FALSE)</f>
        <v>#REF!</v>
      </c>
      <c r="E523" s="9" t="e">
        <f>VLOOKUP(#REF!,[1]Proyectos!$B$12:$C$22,2,FALSE)</f>
        <v>#REF!</v>
      </c>
      <c r="F523" s="9" t="e">
        <f>VLOOKUP(#REF!,[1]Indi!$B$9:$C$36,2,FALSE)</f>
        <v>#REF!</v>
      </c>
      <c r="G523" s="9" t="str">
        <f>+IFERROR(IF(D523="MISIONAL",VLOOKUP(AD523,[1]Actividades!$B$12:$C$25,2,FALSE),IF(D523="TASAS",VLOOKUP(AD523,[1]Actividades!$B$26:$C$34,2,FALSE),IF(D523="MIPG",VLOOKUP(AD523,[1]Actividades!$B$35:$C$41,2,FALSE),IF(D523="INFRA",VLOOKUP(AD523,[1]Actividades!$B$42:$C$44,2,FALSE),"")))),"")</f>
        <v/>
      </c>
      <c r="H523" s="3"/>
      <c r="I523" s="7" t="s">
        <v>983</v>
      </c>
      <c r="J523" s="10" t="s">
        <v>663</v>
      </c>
      <c r="K523" s="7" t="s">
        <v>84</v>
      </c>
      <c r="L523" s="7" t="s">
        <v>98</v>
      </c>
      <c r="M523" s="7" t="str">
        <f t="shared" si="33"/>
        <v>PNN CORALES DE PROFUNDIDAD</v>
      </c>
      <c r="N523" s="10" t="s">
        <v>103</v>
      </c>
      <c r="O523" s="7" t="s">
        <v>466</v>
      </c>
      <c r="P523" s="7" t="s">
        <v>7</v>
      </c>
      <c r="Q523" s="10" t="s">
        <v>6</v>
      </c>
      <c r="R523" s="146">
        <v>184762938</v>
      </c>
      <c r="S523" s="35"/>
      <c r="T523" s="8"/>
      <c r="U523" s="8"/>
      <c r="V523" s="8"/>
      <c r="W523" s="35">
        <f t="shared" si="34"/>
        <v>184762938</v>
      </c>
      <c r="X523" s="35">
        <f t="shared" si="35"/>
        <v>184762938</v>
      </c>
      <c r="Y523" s="26" t="s">
        <v>465</v>
      </c>
      <c r="Z523" s="10" t="s">
        <v>19</v>
      </c>
      <c r="AA523" s="147">
        <v>202300000000060</v>
      </c>
      <c r="AB523" s="10" t="s">
        <v>493</v>
      </c>
      <c r="AC523" s="10" t="str">
        <f t="shared" si="32"/>
        <v>3202032</v>
      </c>
      <c r="AD523" s="10"/>
      <c r="AE523" s="10" t="s">
        <v>128</v>
      </c>
      <c r="AF523" s="3"/>
      <c r="AG523" s="3"/>
      <c r="AH523" s="3"/>
      <c r="AI523" s="3"/>
      <c r="AJ523" s="3"/>
      <c r="AK523" s="3"/>
      <c r="AL523" s="3"/>
      <c r="AM523" s="3"/>
      <c r="AN523" s="3"/>
      <c r="AO523" s="3"/>
      <c r="AP523" s="3"/>
      <c r="AQ523" s="3"/>
      <c r="AR523" s="3"/>
      <c r="AS523" s="3"/>
    </row>
    <row r="524" spans="1:45" ht="51" hidden="1" customHeight="1" x14ac:dyDescent="0.3">
      <c r="A524" s="9" t="s">
        <v>0</v>
      </c>
      <c r="B524" s="9" t="e">
        <f>VLOOKUP(#REF!,[1]Dpto!$G$2:$I$1125,2,FALSE)</f>
        <v>#REF!</v>
      </c>
      <c r="C524" s="9" t="str">
        <f>VLOOKUP(Y524,[1]Proyectos!$B$2:$D$3,3,FALSE)</f>
        <v>CONSER</v>
      </c>
      <c r="D524" s="9" t="e">
        <f>VLOOKUP(#REF!,[1]Proyectos!$D$6:$E$9,2,FALSE)</f>
        <v>#REF!</v>
      </c>
      <c r="E524" s="9" t="e">
        <f>VLOOKUP(#REF!,[1]Proyectos!$B$12:$C$22,2,FALSE)</f>
        <v>#REF!</v>
      </c>
      <c r="F524" s="9" t="e">
        <f>VLOOKUP(#REF!,[1]Indi!$B$9:$C$36,2,FALSE)</f>
        <v>#REF!</v>
      </c>
      <c r="G524" s="9" t="str">
        <f>+IFERROR(IF(D524="MISIONAL",VLOOKUP(AD524,[1]Actividades!$B$12:$C$25,2,FALSE),IF(D524="TASAS",VLOOKUP(AD524,[1]Actividades!$B$26:$C$34,2,FALSE),IF(D524="MIPG",VLOOKUP(AD524,[1]Actividades!$B$35:$C$41,2,FALSE),IF(D524="INFRA",VLOOKUP(AD524,[1]Actividades!$B$42:$C$44,2,FALSE),"")))),"")</f>
        <v/>
      </c>
      <c r="H524" s="3"/>
      <c r="I524" s="7" t="s">
        <v>984</v>
      </c>
      <c r="J524" s="10" t="s">
        <v>663</v>
      </c>
      <c r="K524" s="7" t="s">
        <v>84</v>
      </c>
      <c r="L524" s="7" t="s">
        <v>98</v>
      </c>
      <c r="M524" s="7" t="str">
        <f t="shared" si="33"/>
        <v>PNN CORALES DE PROFUNDIDAD</v>
      </c>
      <c r="N524" s="10" t="s">
        <v>103</v>
      </c>
      <c r="O524" s="7" t="s">
        <v>466</v>
      </c>
      <c r="P524" s="7" t="s">
        <v>7</v>
      </c>
      <c r="Q524" s="10" t="s">
        <v>6</v>
      </c>
      <c r="R524" s="146">
        <v>96915767</v>
      </c>
      <c r="S524" s="35"/>
      <c r="T524" s="8"/>
      <c r="U524" s="8"/>
      <c r="V524" s="8"/>
      <c r="W524" s="35">
        <f t="shared" si="34"/>
        <v>96915767</v>
      </c>
      <c r="X524" s="35">
        <f t="shared" si="35"/>
        <v>96915767</v>
      </c>
      <c r="Y524" s="26" t="s">
        <v>465</v>
      </c>
      <c r="Z524" s="10" t="s">
        <v>19</v>
      </c>
      <c r="AA524" s="147">
        <v>202300000000060</v>
      </c>
      <c r="AB524" s="10" t="s">
        <v>17</v>
      </c>
      <c r="AC524" s="10" t="str">
        <f t="shared" si="32"/>
        <v>3202052</v>
      </c>
      <c r="AD524" s="10"/>
      <c r="AE524" s="10" t="s">
        <v>495</v>
      </c>
      <c r="AF524" s="3"/>
      <c r="AG524" s="3"/>
      <c r="AH524" s="3"/>
      <c r="AI524" s="3"/>
      <c r="AJ524" s="3"/>
      <c r="AK524" s="3"/>
      <c r="AL524" s="3"/>
      <c r="AM524" s="3"/>
      <c r="AN524" s="3"/>
      <c r="AO524" s="3"/>
      <c r="AP524" s="3"/>
      <c r="AQ524" s="3"/>
      <c r="AR524" s="3"/>
      <c r="AS524" s="3"/>
    </row>
    <row r="525" spans="1:45" ht="51" hidden="1" customHeight="1" x14ac:dyDescent="0.3">
      <c r="A525" s="9" t="s">
        <v>0</v>
      </c>
      <c r="B525" s="9" t="e">
        <f>VLOOKUP(#REF!,[1]Dpto!$G$2:$I$1125,2,FALSE)</f>
        <v>#REF!</v>
      </c>
      <c r="C525" s="9" t="str">
        <f>VLOOKUP(Y525,[1]Proyectos!$B$2:$D$3,3,FALSE)</f>
        <v>CONSER</v>
      </c>
      <c r="D525" s="9" t="e">
        <f>VLOOKUP(#REF!,[1]Proyectos!$D$6:$E$9,2,FALSE)</f>
        <v>#REF!</v>
      </c>
      <c r="E525" s="9" t="e">
        <f>VLOOKUP(#REF!,[1]Proyectos!$B$12:$C$22,2,FALSE)</f>
        <v>#REF!</v>
      </c>
      <c r="F525" s="9" t="e">
        <f>VLOOKUP(#REF!,[1]Indi!$B$9:$C$36,2,FALSE)</f>
        <v>#REF!</v>
      </c>
      <c r="G525" s="9" t="str">
        <f>+IFERROR(IF(D525="MISIONAL",VLOOKUP(AD525,[1]Actividades!$B$12:$C$25,2,FALSE),IF(D525="TASAS",VLOOKUP(AD525,[1]Actividades!$B$26:$C$34,2,FALSE),IF(D525="MIPG",VLOOKUP(AD525,[1]Actividades!$B$35:$C$41,2,FALSE),IF(D525="INFRA",VLOOKUP(AD525,[1]Actividades!$B$42:$C$44,2,FALSE),"")))),"")</f>
        <v/>
      </c>
      <c r="H525" s="3"/>
      <c r="I525" s="7" t="s">
        <v>985</v>
      </c>
      <c r="J525" s="10" t="s">
        <v>663</v>
      </c>
      <c r="K525" s="7" t="s">
        <v>84</v>
      </c>
      <c r="L525" s="7" t="s">
        <v>98</v>
      </c>
      <c r="M525" s="7" t="str">
        <f t="shared" si="33"/>
        <v>PNN CORALES DE PROFUNDIDAD</v>
      </c>
      <c r="N525" s="10" t="s">
        <v>8</v>
      </c>
      <c r="O525" s="7" t="s">
        <v>467</v>
      </c>
      <c r="P525" s="7" t="s">
        <v>7</v>
      </c>
      <c r="Q525" s="10" t="s">
        <v>6</v>
      </c>
      <c r="R525" s="146">
        <v>20000000</v>
      </c>
      <c r="S525" s="35"/>
      <c r="T525" s="8"/>
      <c r="U525" s="8"/>
      <c r="V525" s="8"/>
      <c r="W525" s="35">
        <f t="shared" si="34"/>
        <v>20000000</v>
      </c>
      <c r="X525" s="35">
        <f t="shared" si="35"/>
        <v>20000000</v>
      </c>
      <c r="Y525" s="26" t="s">
        <v>465</v>
      </c>
      <c r="Z525" s="10" t="s">
        <v>19</v>
      </c>
      <c r="AA525" s="147">
        <v>202300000000060</v>
      </c>
      <c r="AB525" s="10" t="s">
        <v>17</v>
      </c>
      <c r="AC525" s="10" t="str">
        <f t="shared" si="32"/>
        <v>3202052</v>
      </c>
      <c r="AD525" s="10"/>
      <c r="AE525" s="10" t="s">
        <v>495</v>
      </c>
      <c r="AF525" s="3"/>
      <c r="AG525" s="3"/>
      <c r="AH525" s="3"/>
      <c r="AI525" s="3"/>
      <c r="AJ525" s="3"/>
      <c r="AK525" s="3"/>
      <c r="AL525" s="3"/>
      <c r="AM525" s="3"/>
      <c r="AN525" s="3"/>
      <c r="AO525" s="3"/>
      <c r="AP525" s="3"/>
      <c r="AQ525" s="3"/>
      <c r="AR525" s="3"/>
      <c r="AS525" s="3"/>
    </row>
    <row r="526" spans="1:45" ht="51" hidden="1" customHeight="1" x14ac:dyDescent="0.3">
      <c r="A526" s="9" t="s">
        <v>0</v>
      </c>
      <c r="B526" s="9" t="e">
        <f>VLOOKUP(#REF!,[1]Dpto!$G$2:$I$1125,2,FALSE)</f>
        <v>#REF!</v>
      </c>
      <c r="C526" s="9" t="str">
        <f>VLOOKUP(Y526,[1]Proyectos!$B$2:$D$3,3,FALSE)</f>
        <v>CONSER</v>
      </c>
      <c r="D526" s="9" t="e">
        <f>VLOOKUP(#REF!,[1]Proyectos!$D$6:$E$9,2,FALSE)</f>
        <v>#REF!</v>
      </c>
      <c r="E526" s="9" t="e">
        <f>VLOOKUP(#REF!,[1]Proyectos!$B$12:$C$22,2,FALSE)</f>
        <v>#REF!</v>
      </c>
      <c r="F526" s="9" t="e">
        <f>VLOOKUP(#REF!,[1]Indi!$B$9:$C$36,2,FALSE)</f>
        <v>#REF!</v>
      </c>
      <c r="G526" s="9" t="str">
        <f>+IFERROR(IF(D526="MISIONAL",VLOOKUP(AD526,[1]Actividades!$B$12:$C$25,2,FALSE),IF(D526="TASAS",VLOOKUP(AD526,[1]Actividades!$B$26:$C$34,2,FALSE),IF(D526="MIPG",VLOOKUP(AD526,[1]Actividades!$B$35:$C$41,2,FALSE),IF(D526="INFRA",VLOOKUP(AD526,[1]Actividades!$B$42:$C$44,2,FALSE),"")))),"")</f>
        <v/>
      </c>
      <c r="H526" s="3"/>
      <c r="I526" s="7" t="s">
        <v>986</v>
      </c>
      <c r="J526" s="10" t="s">
        <v>663</v>
      </c>
      <c r="K526" s="7" t="s">
        <v>84</v>
      </c>
      <c r="L526" s="7" t="s">
        <v>97</v>
      </c>
      <c r="M526" s="7" t="str">
        <f t="shared" si="33"/>
        <v>PNN CORALES DEL ROSARIO Y DE SAN BERNARDO</v>
      </c>
      <c r="N526" s="145" t="s">
        <v>13</v>
      </c>
      <c r="O526" s="7" t="s">
        <v>467</v>
      </c>
      <c r="P526" s="7" t="s">
        <v>7</v>
      </c>
      <c r="Q526" s="10" t="s">
        <v>6</v>
      </c>
      <c r="R526" s="146">
        <v>141032000</v>
      </c>
      <c r="S526" s="35"/>
      <c r="T526" s="8"/>
      <c r="U526" s="8"/>
      <c r="V526" s="8"/>
      <c r="W526" s="35">
        <f t="shared" si="34"/>
        <v>141032000</v>
      </c>
      <c r="X526" s="35">
        <f t="shared" si="35"/>
        <v>141032000</v>
      </c>
      <c r="Y526" s="26" t="s">
        <v>465</v>
      </c>
      <c r="Z526" s="10" t="s">
        <v>19</v>
      </c>
      <c r="AA526" s="147">
        <v>202300000000060</v>
      </c>
      <c r="AB526" s="10" t="s">
        <v>30</v>
      </c>
      <c r="AC526" s="10" t="str">
        <f t="shared" si="32"/>
        <v>3202008</v>
      </c>
      <c r="AD526" s="10"/>
      <c r="AE526" s="10" t="s">
        <v>135</v>
      </c>
      <c r="AF526" s="3"/>
      <c r="AG526" s="3"/>
      <c r="AH526" s="3"/>
      <c r="AI526" s="3"/>
      <c r="AJ526" s="3"/>
      <c r="AK526" s="3"/>
      <c r="AL526" s="3"/>
      <c r="AM526" s="3"/>
      <c r="AN526" s="3"/>
      <c r="AO526" s="3"/>
      <c r="AP526" s="3"/>
      <c r="AQ526" s="3"/>
      <c r="AR526" s="3"/>
      <c r="AS526" s="3"/>
    </row>
    <row r="527" spans="1:45" ht="51" hidden="1" customHeight="1" x14ac:dyDescent="0.3">
      <c r="A527" s="9" t="s">
        <v>0</v>
      </c>
      <c r="B527" s="9" t="e">
        <f>VLOOKUP(#REF!,[1]Dpto!$G$2:$I$1125,2,FALSE)</f>
        <v>#REF!</v>
      </c>
      <c r="C527" s="9" t="str">
        <f>VLOOKUP(Y527,[1]Proyectos!$B$2:$D$3,3,FALSE)</f>
        <v>CONSER</v>
      </c>
      <c r="D527" s="9" t="e">
        <f>VLOOKUP(#REF!,[1]Proyectos!$D$6:$E$9,2,FALSE)</f>
        <v>#REF!</v>
      </c>
      <c r="E527" s="9" t="e">
        <f>VLOOKUP(#REF!,[1]Proyectos!$B$12:$C$22,2,FALSE)</f>
        <v>#REF!</v>
      </c>
      <c r="F527" s="9" t="e">
        <f>VLOOKUP(#REF!,[1]Indi!$B$9:$C$36,2,FALSE)</f>
        <v>#REF!</v>
      </c>
      <c r="G527" s="9" t="str">
        <f>+IFERROR(IF(D527="MISIONAL",VLOOKUP(AD527,[1]Actividades!$B$12:$C$25,2,FALSE),IF(D527="TASAS",VLOOKUP(AD527,[1]Actividades!$B$26:$C$34,2,FALSE),IF(D527="MIPG",VLOOKUP(AD527,[1]Actividades!$B$35:$C$41,2,FALSE),IF(D527="INFRA",VLOOKUP(AD527,[1]Actividades!$B$42:$C$44,2,FALSE),"")))),"")</f>
        <v/>
      </c>
      <c r="H527" s="3"/>
      <c r="I527" s="7" t="s">
        <v>987</v>
      </c>
      <c r="J527" s="10" t="s">
        <v>663</v>
      </c>
      <c r="K527" s="7" t="s">
        <v>84</v>
      </c>
      <c r="L527" s="7" t="s">
        <v>97</v>
      </c>
      <c r="M527" s="7" t="str">
        <f t="shared" si="33"/>
        <v>PNN CORALES DEL ROSARIO Y DE SAN BERNARDO</v>
      </c>
      <c r="N527" s="145" t="s">
        <v>13</v>
      </c>
      <c r="O527" s="7" t="s">
        <v>467</v>
      </c>
      <c r="P527" s="7" t="s">
        <v>7</v>
      </c>
      <c r="Q527" s="10" t="s">
        <v>6</v>
      </c>
      <c r="R527" s="146">
        <v>540921000</v>
      </c>
      <c r="S527" s="35"/>
      <c r="T527" s="8"/>
      <c r="U527" s="8"/>
      <c r="V527" s="8"/>
      <c r="W527" s="35">
        <f t="shared" si="34"/>
        <v>540921000</v>
      </c>
      <c r="X527" s="35">
        <f t="shared" si="35"/>
        <v>540921000</v>
      </c>
      <c r="Y527" s="26" t="s">
        <v>465</v>
      </c>
      <c r="Z527" s="10" t="s">
        <v>19</v>
      </c>
      <c r="AA527" s="147">
        <v>202300000000060</v>
      </c>
      <c r="AB527" s="10" t="s">
        <v>30</v>
      </c>
      <c r="AC527" s="10" t="str">
        <f t="shared" si="32"/>
        <v>3202008</v>
      </c>
      <c r="AD527" s="10"/>
      <c r="AE527" s="10" t="s">
        <v>492</v>
      </c>
      <c r="AF527" s="3"/>
      <c r="AG527" s="3"/>
      <c r="AH527" s="3"/>
      <c r="AI527" s="3"/>
      <c r="AJ527" s="3"/>
      <c r="AK527" s="3"/>
      <c r="AL527" s="3"/>
      <c r="AM527" s="3"/>
      <c r="AN527" s="3"/>
      <c r="AO527" s="3"/>
      <c r="AP527" s="3"/>
      <c r="AQ527" s="3"/>
      <c r="AR527" s="3"/>
      <c r="AS527" s="3"/>
    </row>
    <row r="528" spans="1:45" ht="51" hidden="1" customHeight="1" x14ac:dyDescent="0.3">
      <c r="A528" s="9" t="s">
        <v>0</v>
      </c>
      <c r="B528" s="9" t="e">
        <f>VLOOKUP(#REF!,[1]Dpto!$G$2:$I$1125,2,FALSE)</f>
        <v>#REF!</v>
      </c>
      <c r="C528" s="9" t="str">
        <f>VLOOKUP(Y528,[1]Proyectos!$B$2:$D$3,3,FALSE)</f>
        <v>CONSER</v>
      </c>
      <c r="D528" s="9" t="e">
        <f>VLOOKUP(#REF!,[1]Proyectos!$D$6:$E$9,2,FALSE)</f>
        <v>#REF!</v>
      </c>
      <c r="E528" s="9" t="e">
        <f>VLOOKUP(#REF!,[1]Proyectos!$B$12:$C$22,2,FALSE)</f>
        <v>#REF!</v>
      </c>
      <c r="F528" s="9" t="e">
        <f>VLOOKUP(#REF!,[1]Indi!$B$9:$C$36,2,FALSE)</f>
        <v>#REF!</v>
      </c>
      <c r="G528" s="9" t="str">
        <f>+IFERROR(IF(D528="MISIONAL",VLOOKUP(AD528,[1]Actividades!$B$12:$C$25,2,FALSE),IF(D528="TASAS",VLOOKUP(AD528,[1]Actividades!$B$26:$C$34,2,FALSE),IF(D528="MIPG",VLOOKUP(AD528,[1]Actividades!$B$35:$C$41,2,FALSE),IF(D528="INFRA",VLOOKUP(AD528,[1]Actividades!$B$42:$C$44,2,FALSE),"")))),"")</f>
        <v/>
      </c>
      <c r="H528" s="3"/>
      <c r="I528" s="7" t="s">
        <v>988</v>
      </c>
      <c r="J528" s="10" t="s">
        <v>663</v>
      </c>
      <c r="K528" s="7" t="s">
        <v>84</v>
      </c>
      <c r="L528" s="7" t="s">
        <v>97</v>
      </c>
      <c r="M528" s="7" t="str">
        <f t="shared" si="33"/>
        <v>PNN CORALES DEL ROSARIO Y DE SAN BERNARDO</v>
      </c>
      <c r="N528" s="149" t="s">
        <v>13</v>
      </c>
      <c r="O528" s="7" t="s">
        <v>467</v>
      </c>
      <c r="P528" s="7" t="s">
        <v>7</v>
      </c>
      <c r="Q528" s="10" t="s">
        <v>6</v>
      </c>
      <c r="R528" s="146">
        <v>494681000</v>
      </c>
      <c r="S528" s="35"/>
      <c r="T528" s="8"/>
      <c r="U528" s="8"/>
      <c r="V528" s="8"/>
      <c r="W528" s="35">
        <f t="shared" si="34"/>
        <v>494681000</v>
      </c>
      <c r="X528" s="35">
        <f t="shared" si="35"/>
        <v>494681000</v>
      </c>
      <c r="Y528" s="26" t="s">
        <v>465</v>
      </c>
      <c r="Z528" s="10" t="s">
        <v>19</v>
      </c>
      <c r="AA528" s="147">
        <v>202300000000060</v>
      </c>
      <c r="AB528" s="10" t="s">
        <v>36</v>
      </c>
      <c r="AC528" s="10" t="str">
        <f t="shared" si="32"/>
        <v>3202010</v>
      </c>
      <c r="AD528" s="10"/>
      <c r="AE528" s="10" t="s">
        <v>181</v>
      </c>
      <c r="AF528" s="3"/>
      <c r="AG528" s="3"/>
      <c r="AH528" s="3"/>
      <c r="AI528" s="3"/>
      <c r="AJ528" s="3"/>
      <c r="AK528" s="3"/>
      <c r="AL528" s="3"/>
      <c r="AM528" s="3"/>
      <c r="AN528" s="3"/>
      <c r="AO528" s="3"/>
      <c r="AP528" s="3"/>
      <c r="AQ528" s="3"/>
      <c r="AR528" s="3"/>
      <c r="AS528" s="3"/>
    </row>
    <row r="529" spans="1:45" ht="51" hidden="1" customHeight="1" x14ac:dyDescent="0.3">
      <c r="A529" s="9" t="s">
        <v>0</v>
      </c>
      <c r="B529" s="9" t="e">
        <f>VLOOKUP(#REF!,[1]Dpto!$G$2:$I$1125,2,FALSE)</f>
        <v>#REF!</v>
      </c>
      <c r="C529" s="9" t="str">
        <f>VLOOKUP(Y529,[1]Proyectos!$B$2:$D$3,3,FALSE)</f>
        <v>CONSER</v>
      </c>
      <c r="D529" s="9" t="e">
        <f>VLOOKUP(#REF!,[1]Proyectos!$D$6:$E$9,2,FALSE)</f>
        <v>#REF!</v>
      </c>
      <c r="E529" s="9" t="e">
        <f>VLOOKUP(#REF!,[1]Proyectos!$B$12:$C$22,2,FALSE)</f>
        <v>#REF!</v>
      </c>
      <c r="F529" s="9" t="e">
        <f>VLOOKUP(#REF!,[1]Indi!$B$9:$C$36,2,FALSE)</f>
        <v>#REF!</v>
      </c>
      <c r="G529" s="9" t="str">
        <f>+IFERROR(IF(D529="MISIONAL",VLOOKUP(AD529,[1]Actividades!$B$12:$C$25,2,FALSE),IF(D529="TASAS",VLOOKUP(AD529,[1]Actividades!$B$26:$C$34,2,FALSE),IF(D529="MIPG",VLOOKUP(AD529,[1]Actividades!$B$35:$C$41,2,FALSE),IF(D529="INFRA",VLOOKUP(AD529,[1]Actividades!$B$42:$C$44,2,FALSE),"")))),"")</f>
        <v/>
      </c>
      <c r="H529" s="3"/>
      <c r="I529" s="7" t="s">
        <v>989</v>
      </c>
      <c r="J529" s="10" t="s">
        <v>663</v>
      </c>
      <c r="K529" s="7" t="s">
        <v>84</v>
      </c>
      <c r="L529" s="7" t="s">
        <v>97</v>
      </c>
      <c r="M529" s="7" t="str">
        <f t="shared" si="33"/>
        <v>PNN CORALES DEL ROSARIO Y DE SAN BERNARDO</v>
      </c>
      <c r="N529" s="149" t="s">
        <v>13</v>
      </c>
      <c r="O529" s="7" t="s">
        <v>467</v>
      </c>
      <c r="P529" s="7" t="s">
        <v>7</v>
      </c>
      <c r="Q529" s="10" t="s">
        <v>6</v>
      </c>
      <c r="R529" s="146">
        <v>905346035</v>
      </c>
      <c r="S529" s="35"/>
      <c r="T529" s="8"/>
      <c r="U529" s="8"/>
      <c r="V529" s="8"/>
      <c r="W529" s="35">
        <f t="shared" si="34"/>
        <v>905346035</v>
      </c>
      <c r="X529" s="35">
        <f t="shared" si="35"/>
        <v>905346035</v>
      </c>
      <c r="Y529" s="26" t="s">
        <v>465</v>
      </c>
      <c r="Z529" s="10" t="s">
        <v>19</v>
      </c>
      <c r="AA529" s="147">
        <v>202300000000060</v>
      </c>
      <c r="AB529" s="10" t="s">
        <v>493</v>
      </c>
      <c r="AC529" s="10" t="str">
        <f t="shared" si="32"/>
        <v>3202032</v>
      </c>
      <c r="AD529" s="10"/>
      <c r="AE529" s="10" t="s">
        <v>128</v>
      </c>
      <c r="AF529" s="3"/>
      <c r="AG529" s="3"/>
      <c r="AH529" s="3"/>
      <c r="AI529" s="3"/>
      <c r="AJ529" s="3"/>
      <c r="AK529" s="3"/>
      <c r="AL529" s="3"/>
      <c r="AM529" s="3"/>
      <c r="AN529" s="3"/>
      <c r="AO529" s="3"/>
      <c r="AP529" s="3"/>
      <c r="AQ529" s="3"/>
      <c r="AR529" s="3"/>
      <c r="AS529" s="3"/>
    </row>
    <row r="530" spans="1:45" ht="51" hidden="1" customHeight="1" x14ac:dyDescent="0.3">
      <c r="A530" s="9" t="s">
        <v>0</v>
      </c>
      <c r="B530" s="9" t="e">
        <f>VLOOKUP(#REF!,[1]Dpto!$G$2:$I$1125,2,FALSE)</f>
        <v>#REF!</v>
      </c>
      <c r="C530" s="9" t="str">
        <f>VLOOKUP(Y530,[1]Proyectos!$B$2:$D$3,3,FALSE)</f>
        <v>CONSER</v>
      </c>
      <c r="D530" s="9" t="e">
        <f>VLOOKUP(#REF!,[1]Proyectos!$D$6:$E$9,2,FALSE)</f>
        <v>#REF!</v>
      </c>
      <c r="E530" s="9" t="e">
        <f>VLOOKUP(#REF!,[1]Proyectos!$B$12:$C$22,2,FALSE)</f>
        <v>#REF!</v>
      </c>
      <c r="F530" s="9" t="e">
        <f>VLOOKUP(#REF!,[1]Indi!$B$9:$C$36,2,FALSE)</f>
        <v>#REF!</v>
      </c>
      <c r="G530" s="9" t="str">
        <f>+IFERROR(IF(D530="MISIONAL",VLOOKUP(AD530,[1]Actividades!$B$12:$C$25,2,FALSE),IF(D530="TASAS",VLOOKUP(AD530,[1]Actividades!$B$26:$C$34,2,FALSE),IF(D530="MIPG",VLOOKUP(AD530,[1]Actividades!$B$35:$C$41,2,FALSE),IF(D530="INFRA",VLOOKUP(AD530,[1]Actividades!$B$42:$C$44,2,FALSE),"")))),"")</f>
        <v/>
      </c>
      <c r="H530" s="3"/>
      <c r="I530" s="7" t="s">
        <v>990</v>
      </c>
      <c r="J530" s="10" t="s">
        <v>663</v>
      </c>
      <c r="K530" s="7" t="s">
        <v>84</v>
      </c>
      <c r="L530" s="7" t="s">
        <v>97</v>
      </c>
      <c r="M530" s="7" t="str">
        <f t="shared" si="33"/>
        <v>PNN CORALES DEL ROSARIO Y DE SAN BERNARDO</v>
      </c>
      <c r="N530" s="149" t="s">
        <v>13</v>
      </c>
      <c r="O530" s="7" t="s">
        <v>467</v>
      </c>
      <c r="P530" s="7" t="s">
        <v>7</v>
      </c>
      <c r="Q530" s="10" t="s">
        <v>6</v>
      </c>
      <c r="R530" s="146">
        <v>42840000</v>
      </c>
      <c r="S530" s="35"/>
      <c r="T530" s="8"/>
      <c r="U530" s="8"/>
      <c r="V530" s="8"/>
      <c r="W530" s="35">
        <f t="shared" si="34"/>
        <v>42840000</v>
      </c>
      <c r="X530" s="35">
        <f t="shared" si="35"/>
        <v>42840000</v>
      </c>
      <c r="Y530" s="26" t="s">
        <v>465</v>
      </c>
      <c r="Z530" s="10" t="s">
        <v>19</v>
      </c>
      <c r="AA530" s="147">
        <v>202300000000060</v>
      </c>
      <c r="AB530" s="10" t="s">
        <v>17</v>
      </c>
      <c r="AC530" s="10" t="str">
        <f t="shared" si="32"/>
        <v>3202052</v>
      </c>
      <c r="AD530" s="10"/>
      <c r="AE530" s="10" t="s">
        <v>495</v>
      </c>
      <c r="AF530" s="3"/>
      <c r="AG530" s="3"/>
      <c r="AH530" s="3"/>
      <c r="AI530" s="3"/>
      <c r="AJ530" s="3"/>
      <c r="AK530" s="3"/>
      <c r="AL530" s="3"/>
      <c r="AM530" s="3"/>
      <c r="AN530" s="3"/>
      <c r="AO530" s="3"/>
      <c r="AP530" s="3"/>
      <c r="AQ530" s="3"/>
      <c r="AR530" s="3"/>
      <c r="AS530" s="3"/>
    </row>
    <row r="531" spans="1:45" ht="51" hidden="1" customHeight="1" x14ac:dyDescent="0.3">
      <c r="A531" s="9" t="s">
        <v>0</v>
      </c>
      <c r="B531" s="9" t="e">
        <f>VLOOKUP(#REF!,[1]Dpto!$G$2:$I$1125,2,FALSE)</f>
        <v>#REF!</v>
      </c>
      <c r="C531" s="9" t="str">
        <f>VLOOKUP(Y531,[1]Proyectos!$B$2:$D$3,3,FALSE)</f>
        <v>CONSER</v>
      </c>
      <c r="D531" s="9" t="e">
        <f>VLOOKUP(#REF!,[1]Proyectos!$D$6:$E$9,2,FALSE)</f>
        <v>#REF!</v>
      </c>
      <c r="E531" s="9" t="e">
        <f>VLOOKUP(#REF!,[1]Proyectos!$B$12:$C$22,2,FALSE)</f>
        <v>#REF!</v>
      </c>
      <c r="F531" s="9" t="e">
        <f>VLOOKUP(#REF!,[1]Indi!$B$9:$C$36,2,FALSE)</f>
        <v>#REF!</v>
      </c>
      <c r="G531" s="9" t="str">
        <f>+IFERROR(IF(D531="MISIONAL",VLOOKUP(AD531,[1]Actividades!$B$12:$C$25,2,FALSE),IF(D531="TASAS",VLOOKUP(AD531,[1]Actividades!$B$26:$C$34,2,FALSE),IF(D531="MIPG",VLOOKUP(AD531,[1]Actividades!$B$35:$C$41,2,FALSE),IF(D531="INFRA",VLOOKUP(AD531,[1]Actividades!$B$42:$C$44,2,FALSE),"")))),"")</f>
        <v/>
      </c>
      <c r="H531" s="3"/>
      <c r="I531" s="7" t="s">
        <v>991</v>
      </c>
      <c r="J531" s="10" t="s">
        <v>663</v>
      </c>
      <c r="K531" s="7" t="s">
        <v>84</v>
      </c>
      <c r="L531" s="7" t="s">
        <v>97</v>
      </c>
      <c r="M531" s="7" t="str">
        <f t="shared" si="33"/>
        <v>PNN CORALES DEL ROSARIO Y DE SAN BERNARDO</v>
      </c>
      <c r="N531" s="7" t="s">
        <v>13</v>
      </c>
      <c r="O531" s="7" t="s">
        <v>467</v>
      </c>
      <c r="P531" s="7" t="s">
        <v>7</v>
      </c>
      <c r="Q531" s="10" t="s">
        <v>6</v>
      </c>
      <c r="R531" s="146">
        <v>112305000</v>
      </c>
      <c r="S531" s="35"/>
      <c r="T531" s="8"/>
      <c r="U531" s="8"/>
      <c r="V531" s="8"/>
      <c r="W531" s="35">
        <f t="shared" si="34"/>
        <v>112305000</v>
      </c>
      <c r="X531" s="35">
        <f t="shared" si="35"/>
        <v>112305000</v>
      </c>
      <c r="Y531" s="26" t="s">
        <v>465</v>
      </c>
      <c r="Z531" s="10" t="s">
        <v>19</v>
      </c>
      <c r="AA531" s="147">
        <v>202300000000060</v>
      </c>
      <c r="AB531" s="10" t="s">
        <v>496</v>
      </c>
      <c r="AC531" s="10" t="str">
        <f t="shared" si="32"/>
        <v>3202056</v>
      </c>
      <c r="AD531" s="10"/>
      <c r="AE531" s="10" t="s">
        <v>129</v>
      </c>
      <c r="AF531" s="3"/>
      <c r="AG531" s="3"/>
      <c r="AH531" s="3"/>
      <c r="AI531" s="3"/>
      <c r="AJ531" s="3"/>
      <c r="AK531" s="3"/>
      <c r="AL531" s="3"/>
      <c r="AM531" s="3"/>
      <c r="AN531" s="3"/>
      <c r="AO531" s="3"/>
      <c r="AP531" s="3"/>
      <c r="AQ531" s="3"/>
      <c r="AR531" s="3"/>
      <c r="AS531" s="3"/>
    </row>
    <row r="532" spans="1:45" ht="51" hidden="1" customHeight="1" x14ac:dyDescent="0.3">
      <c r="A532" s="9" t="s">
        <v>0</v>
      </c>
      <c r="B532" s="9" t="e">
        <f>VLOOKUP(#REF!,[1]Dpto!$G$2:$I$1125,2,FALSE)</f>
        <v>#REF!</v>
      </c>
      <c r="C532" s="9" t="str">
        <f>VLOOKUP(Y532,[1]Proyectos!$B$2:$D$3,3,FALSE)</f>
        <v>CONSER</v>
      </c>
      <c r="D532" s="9" t="e">
        <f>VLOOKUP(#REF!,[1]Proyectos!$D$6:$E$9,2,FALSE)</f>
        <v>#REF!</v>
      </c>
      <c r="E532" s="9" t="e">
        <f>VLOOKUP(#REF!,[1]Proyectos!$B$12:$C$22,2,FALSE)</f>
        <v>#REF!</v>
      </c>
      <c r="F532" s="9" t="e">
        <f>VLOOKUP(#REF!,[1]Indi!$B$9:$C$36,2,FALSE)</f>
        <v>#REF!</v>
      </c>
      <c r="G532" s="9" t="str">
        <f>+IFERROR(IF(D532="MISIONAL",VLOOKUP(AD532,[1]Actividades!$B$12:$C$25,2,FALSE),IF(D532="TASAS",VLOOKUP(AD532,[1]Actividades!$B$26:$C$34,2,FALSE),IF(D532="MIPG",VLOOKUP(AD532,[1]Actividades!$B$35:$C$41,2,FALSE),IF(D532="INFRA",VLOOKUP(AD532,[1]Actividades!$B$42:$C$44,2,FALSE),"")))),"")</f>
        <v/>
      </c>
      <c r="H532" s="3"/>
      <c r="I532" s="7" t="s">
        <v>992</v>
      </c>
      <c r="J532" s="10" t="s">
        <v>663</v>
      </c>
      <c r="K532" s="7" t="s">
        <v>84</v>
      </c>
      <c r="L532" s="7" t="s">
        <v>96</v>
      </c>
      <c r="M532" s="7" t="str">
        <f t="shared" si="33"/>
        <v>PNN MACUIRA</v>
      </c>
      <c r="N532" s="7" t="s">
        <v>13</v>
      </c>
      <c r="O532" s="7" t="s">
        <v>467</v>
      </c>
      <c r="P532" s="7" t="s">
        <v>7</v>
      </c>
      <c r="Q532" s="10" t="s">
        <v>6</v>
      </c>
      <c r="R532" s="146">
        <v>53827333</v>
      </c>
      <c r="S532" s="35"/>
      <c r="T532" s="8"/>
      <c r="U532" s="8"/>
      <c r="V532" s="8"/>
      <c r="W532" s="35">
        <f t="shared" si="34"/>
        <v>53827333</v>
      </c>
      <c r="X532" s="35">
        <f t="shared" si="35"/>
        <v>53827333</v>
      </c>
      <c r="Y532" s="26" t="s">
        <v>465</v>
      </c>
      <c r="Z532" s="10" t="s">
        <v>19</v>
      </c>
      <c r="AA532" s="147">
        <v>202300000000060</v>
      </c>
      <c r="AB532" s="10" t="s">
        <v>30</v>
      </c>
      <c r="AC532" s="10" t="str">
        <f t="shared" si="32"/>
        <v>3202008</v>
      </c>
      <c r="AD532" s="10"/>
      <c r="AE532" s="10" t="s">
        <v>135</v>
      </c>
      <c r="AF532" s="3"/>
      <c r="AG532" s="3"/>
      <c r="AH532" s="3"/>
      <c r="AI532" s="3"/>
      <c r="AJ532" s="3"/>
      <c r="AK532" s="3"/>
      <c r="AL532" s="3"/>
      <c r="AM532" s="3"/>
      <c r="AN532" s="3"/>
      <c r="AO532" s="3"/>
      <c r="AP532" s="3"/>
      <c r="AQ532" s="3"/>
      <c r="AR532" s="3"/>
      <c r="AS532" s="3"/>
    </row>
    <row r="533" spans="1:45" ht="51" hidden="1" customHeight="1" x14ac:dyDescent="0.3">
      <c r="A533" s="9" t="s">
        <v>0</v>
      </c>
      <c r="B533" s="9" t="e">
        <f>VLOOKUP(#REF!,[1]Dpto!$G$2:$I$1125,2,FALSE)</f>
        <v>#REF!</v>
      </c>
      <c r="C533" s="9" t="str">
        <f>VLOOKUP(Y533,[1]Proyectos!$B$2:$D$3,3,FALSE)</f>
        <v>CONSER</v>
      </c>
      <c r="D533" s="9" t="e">
        <f>VLOOKUP(#REF!,[1]Proyectos!$D$6:$E$9,2,FALSE)</f>
        <v>#REF!</v>
      </c>
      <c r="E533" s="9" t="e">
        <f>VLOOKUP(#REF!,[1]Proyectos!$B$12:$C$22,2,FALSE)</f>
        <v>#REF!</v>
      </c>
      <c r="F533" s="9" t="e">
        <f>VLOOKUP(#REF!,[1]Indi!$B$9:$C$36,2,FALSE)</f>
        <v>#REF!</v>
      </c>
      <c r="G533" s="9" t="str">
        <f>+IFERROR(IF(D533="MISIONAL",VLOOKUP(AD533,[1]Actividades!$B$12:$C$25,2,FALSE),IF(D533="TASAS",VLOOKUP(AD533,[1]Actividades!$B$26:$C$34,2,FALSE),IF(D533="MIPG",VLOOKUP(AD533,[1]Actividades!$B$35:$C$41,2,FALSE),IF(D533="INFRA",VLOOKUP(AD533,[1]Actividades!$B$42:$C$44,2,FALSE),"")))),"")</f>
        <v/>
      </c>
      <c r="H533" s="3"/>
      <c r="I533" s="7" t="s">
        <v>993</v>
      </c>
      <c r="J533" s="10" t="s">
        <v>663</v>
      </c>
      <c r="K533" s="7" t="s">
        <v>84</v>
      </c>
      <c r="L533" s="7" t="s">
        <v>96</v>
      </c>
      <c r="M533" s="7" t="str">
        <f t="shared" si="33"/>
        <v>PNN MACUIRA</v>
      </c>
      <c r="N533" s="149" t="s">
        <v>103</v>
      </c>
      <c r="O533" s="7" t="s">
        <v>466</v>
      </c>
      <c r="P533" s="7" t="s">
        <v>7</v>
      </c>
      <c r="Q533" s="10" t="s">
        <v>6</v>
      </c>
      <c r="R533" s="146">
        <v>53827333</v>
      </c>
      <c r="S533" s="35"/>
      <c r="T533" s="8"/>
      <c r="U533" s="8"/>
      <c r="V533" s="8"/>
      <c r="W533" s="35">
        <f t="shared" si="34"/>
        <v>53827333</v>
      </c>
      <c r="X533" s="35">
        <f t="shared" si="35"/>
        <v>53827333</v>
      </c>
      <c r="Y533" s="26" t="s">
        <v>465</v>
      </c>
      <c r="Z533" s="10" t="s">
        <v>19</v>
      </c>
      <c r="AA533" s="147">
        <v>202300000000060</v>
      </c>
      <c r="AB533" s="10" t="s">
        <v>36</v>
      </c>
      <c r="AC533" s="10" t="str">
        <f t="shared" si="32"/>
        <v>3202010</v>
      </c>
      <c r="AD533" s="10"/>
      <c r="AE533" s="10" t="s">
        <v>181</v>
      </c>
      <c r="AF533" s="3"/>
      <c r="AG533" s="3"/>
      <c r="AH533" s="3"/>
      <c r="AI533" s="3"/>
      <c r="AJ533" s="3"/>
      <c r="AK533" s="3"/>
      <c r="AL533" s="3"/>
      <c r="AM533" s="3"/>
      <c r="AN533" s="3"/>
      <c r="AO533" s="3"/>
      <c r="AP533" s="3"/>
      <c r="AQ533" s="3"/>
      <c r="AR533" s="3"/>
      <c r="AS533" s="3"/>
    </row>
    <row r="534" spans="1:45" ht="51" hidden="1" customHeight="1" x14ac:dyDescent="0.3">
      <c r="A534" s="9" t="s">
        <v>0</v>
      </c>
      <c r="B534" s="9" t="e">
        <f>VLOOKUP(#REF!,[1]Dpto!$G$2:$I$1125,2,FALSE)</f>
        <v>#REF!</v>
      </c>
      <c r="C534" s="9" t="str">
        <f>VLOOKUP(Y534,[1]Proyectos!$B$2:$D$3,3,FALSE)</f>
        <v>CONSER</v>
      </c>
      <c r="D534" s="9" t="e">
        <f>VLOOKUP(#REF!,[1]Proyectos!$D$6:$E$9,2,FALSE)</f>
        <v>#REF!</v>
      </c>
      <c r="E534" s="9" t="e">
        <f>VLOOKUP(#REF!,[1]Proyectos!$B$12:$C$22,2,FALSE)</f>
        <v>#REF!</v>
      </c>
      <c r="F534" s="9" t="e">
        <f>VLOOKUP(#REF!,[1]Indi!$B$9:$C$36,2,FALSE)</f>
        <v>#REF!</v>
      </c>
      <c r="G534" s="9" t="str">
        <f>+IFERROR(IF(D534="MISIONAL",VLOOKUP(AD534,[1]Actividades!$B$12:$C$25,2,FALSE),IF(D534="TASAS",VLOOKUP(AD534,[1]Actividades!$B$26:$C$34,2,FALSE),IF(D534="MIPG",VLOOKUP(AD534,[1]Actividades!$B$35:$C$41,2,FALSE),IF(D534="INFRA",VLOOKUP(AD534,[1]Actividades!$B$42:$C$44,2,FALSE),"")))),"")</f>
        <v/>
      </c>
      <c r="H534" s="3"/>
      <c r="I534" s="7" t="s">
        <v>994</v>
      </c>
      <c r="J534" s="10" t="s">
        <v>663</v>
      </c>
      <c r="K534" s="7" t="s">
        <v>84</v>
      </c>
      <c r="L534" s="7" t="s">
        <v>96</v>
      </c>
      <c r="M534" s="7" t="str">
        <f t="shared" si="33"/>
        <v>PNN MACUIRA</v>
      </c>
      <c r="N534" s="7" t="s">
        <v>103</v>
      </c>
      <c r="O534" s="7" t="s">
        <v>466</v>
      </c>
      <c r="P534" s="7" t="s">
        <v>7</v>
      </c>
      <c r="Q534" s="10" t="s">
        <v>6</v>
      </c>
      <c r="R534" s="146">
        <v>206211834</v>
      </c>
      <c r="S534" s="35"/>
      <c r="T534" s="8"/>
      <c r="U534" s="8"/>
      <c r="V534" s="8"/>
      <c r="W534" s="35">
        <f t="shared" si="34"/>
        <v>206211834</v>
      </c>
      <c r="X534" s="35">
        <f t="shared" si="35"/>
        <v>206211834</v>
      </c>
      <c r="Y534" s="26" t="s">
        <v>465</v>
      </c>
      <c r="Z534" s="10" t="s">
        <v>19</v>
      </c>
      <c r="AA534" s="147">
        <v>202300000000060</v>
      </c>
      <c r="AB534" s="10" t="s">
        <v>493</v>
      </c>
      <c r="AC534" s="10" t="str">
        <f t="shared" si="32"/>
        <v>3202032</v>
      </c>
      <c r="AD534" s="10"/>
      <c r="AE534" s="10" t="s">
        <v>128</v>
      </c>
      <c r="AF534" s="3"/>
      <c r="AG534" s="3"/>
      <c r="AH534" s="3"/>
      <c r="AI534" s="3"/>
      <c r="AJ534" s="3"/>
      <c r="AK534" s="3"/>
      <c r="AL534" s="3"/>
      <c r="AM534" s="3"/>
      <c r="AN534" s="3"/>
      <c r="AO534" s="3"/>
      <c r="AP534" s="3"/>
      <c r="AQ534" s="3"/>
      <c r="AR534" s="3"/>
      <c r="AS534" s="3"/>
    </row>
    <row r="535" spans="1:45" ht="51" hidden="1" customHeight="1" x14ac:dyDescent="0.3">
      <c r="A535" s="9" t="s">
        <v>0</v>
      </c>
      <c r="B535" s="9" t="e">
        <f>VLOOKUP(#REF!,[1]Dpto!$G$2:$I$1125,2,FALSE)</f>
        <v>#REF!</v>
      </c>
      <c r="C535" s="9" t="str">
        <f>VLOOKUP(Y535,[1]Proyectos!$B$2:$D$3,3,FALSE)</f>
        <v>CONSER</v>
      </c>
      <c r="D535" s="9" t="e">
        <f>VLOOKUP(#REF!,[1]Proyectos!$D$6:$E$9,2,FALSE)</f>
        <v>#REF!</v>
      </c>
      <c r="E535" s="9" t="e">
        <f>VLOOKUP(#REF!,[1]Proyectos!$B$12:$C$22,2,FALSE)</f>
        <v>#REF!</v>
      </c>
      <c r="F535" s="9" t="e">
        <f>VLOOKUP(#REF!,[1]Indi!$B$9:$C$36,2,FALSE)</f>
        <v>#REF!</v>
      </c>
      <c r="G535" s="9" t="str">
        <f>+IFERROR(IF(D535="MISIONAL",VLOOKUP(AD535,[1]Actividades!$B$12:$C$25,2,FALSE),IF(D535="TASAS",VLOOKUP(AD535,[1]Actividades!$B$26:$C$34,2,FALSE),IF(D535="MIPG",VLOOKUP(AD535,[1]Actividades!$B$35:$C$41,2,FALSE),IF(D535="INFRA",VLOOKUP(AD535,[1]Actividades!$B$42:$C$44,2,FALSE),"")))),"")</f>
        <v/>
      </c>
      <c r="H535" s="3"/>
      <c r="I535" s="7" t="s">
        <v>995</v>
      </c>
      <c r="J535" s="10" t="s">
        <v>663</v>
      </c>
      <c r="K535" s="7" t="s">
        <v>84</v>
      </c>
      <c r="L535" s="7" t="s">
        <v>96</v>
      </c>
      <c r="M535" s="7" t="str">
        <f t="shared" si="33"/>
        <v>PNN MACUIRA</v>
      </c>
      <c r="N535" s="149" t="s">
        <v>13</v>
      </c>
      <c r="O535" s="7" t="s">
        <v>467</v>
      </c>
      <c r="P535" s="7" t="s">
        <v>7</v>
      </c>
      <c r="Q535" s="145" t="s">
        <v>6</v>
      </c>
      <c r="R535" s="146">
        <v>40166031</v>
      </c>
      <c r="S535" s="35"/>
      <c r="T535" s="8"/>
      <c r="U535" s="8"/>
      <c r="V535" s="8"/>
      <c r="W535" s="35">
        <f t="shared" si="34"/>
        <v>40166031</v>
      </c>
      <c r="X535" s="35">
        <f t="shared" si="35"/>
        <v>40166031</v>
      </c>
      <c r="Y535" s="26" t="s">
        <v>465</v>
      </c>
      <c r="Z535" s="10" t="s">
        <v>19</v>
      </c>
      <c r="AA535" s="147">
        <v>202300000000060</v>
      </c>
      <c r="AB535" s="10" t="s">
        <v>493</v>
      </c>
      <c r="AC535" s="10" t="str">
        <f t="shared" si="32"/>
        <v>3202032</v>
      </c>
      <c r="AD535" s="10"/>
      <c r="AE535" s="10" t="s">
        <v>128</v>
      </c>
      <c r="AF535" s="3"/>
      <c r="AG535" s="3"/>
      <c r="AH535" s="3"/>
      <c r="AI535" s="3"/>
      <c r="AJ535" s="3"/>
      <c r="AK535" s="3"/>
      <c r="AL535" s="3"/>
      <c r="AM535" s="3"/>
      <c r="AN535" s="3"/>
      <c r="AO535" s="3"/>
      <c r="AP535" s="3"/>
      <c r="AQ535" s="3"/>
      <c r="AR535" s="3"/>
      <c r="AS535" s="3"/>
    </row>
    <row r="536" spans="1:45" ht="51" hidden="1" customHeight="1" x14ac:dyDescent="0.3">
      <c r="A536" s="9" t="s">
        <v>0</v>
      </c>
      <c r="B536" s="9" t="e">
        <f>VLOOKUP(#REF!,[1]Dpto!$G$2:$I$1125,2,FALSE)</f>
        <v>#REF!</v>
      </c>
      <c r="C536" s="9" t="str">
        <f>VLOOKUP(Y536,[1]Proyectos!$B$2:$D$3,3,FALSE)</f>
        <v>CONSER</v>
      </c>
      <c r="D536" s="9" t="e">
        <f>VLOOKUP(#REF!,[1]Proyectos!$D$6:$E$9,2,FALSE)</f>
        <v>#REF!</v>
      </c>
      <c r="E536" s="9" t="e">
        <f>VLOOKUP(#REF!,[1]Proyectos!$B$12:$C$22,2,FALSE)</f>
        <v>#REF!</v>
      </c>
      <c r="F536" s="9" t="e">
        <f>VLOOKUP(#REF!,[1]Indi!$B$9:$C$36,2,FALSE)</f>
        <v>#REF!</v>
      </c>
      <c r="G536" s="9" t="str">
        <f>+IFERROR(IF(D536="MISIONAL",VLOOKUP(AD536,[1]Actividades!$B$12:$C$25,2,FALSE),IF(D536="TASAS",VLOOKUP(AD536,[1]Actividades!$B$26:$C$34,2,FALSE),IF(D536="MIPG",VLOOKUP(AD536,[1]Actividades!$B$35:$C$41,2,FALSE),IF(D536="INFRA",VLOOKUP(AD536,[1]Actividades!$B$42:$C$44,2,FALSE),"")))),"")</f>
        <v/>
      </c>
      <c r="H536" s="3"/>
      <c r="I536" s="7" t="s">
        <v>996</v>
      </c>
      <c r="J536" s="10" t="s">
        <v>663</v>
      </c>
      <c r="K536" s="7" t="s">
        <v>84</v>
      </c>
      <c r="L536" s="7" t="s">
        <v>96</v>
      </c>
      <c r="M536" s="7" t="str">
        <f t="shared" si="33"/>
        <v>PNN MACUIRA</v>
      </c>
      <c r="N536" s="145" t="s">
        <v>8</v>
      </c>
      <c r="O536" s="7" t="s">
        <v>467</v>
      </c>
      <c r="P536" s="7" t="s">
        <v>7</v>
      </c>
      <c r="Q536" s="10" t="s">
        <v>6</v>
      </c>
      <c r="R536" s="146">
        <v>6000000</v>
      </c>
      <c r="S536" s="35"/>
      <c r="T536" s="8"/>
      <c r="U536" s="8"/>
      <c r="V536" s="8"/>
      <c r="W536" s="35">
        <f t="shared" si="34"/>
        <v>6000000</v>
      </c>
      <c r="X536" s="35">
        <f t="shared" si="35"/>
        <v>6000000</v>
      </c>
      <c r="Y536" s="26" t="s">
        <v>465</v>
      </c>
      <c r="Z536" s="10" t="s">
        <v>19</v>
      </c>
      <c r="AA536" s="147">
        <v>202300000000060</v>
      </c>
      <c r="AB536" s="10" t="s">
        <v>493</v>
      </c>
      <c r="AC536" s="10" t="str">
        <f t="shared" si="32"/>
        <v>3202032</v>
      </c>
      <c r="AD536" s="10"/>
      <c r="AE536" s="10" t="s">
        <v>128</v>
      </c>
      <c r="AF536" s="3"/>
      <c r="AG536" s="3"/>
      <c r="AH536" s="3"/>
      <c r="AI536" s="3"/>
      <c r="AJ536" s="3"/>
      <c r="AK536" s="3"/>
      <c r="AL536" s="3"/>
      <c r="AM536" s="3"/>
      <c r="AN536" s="3"/>
      <c r="AO536" s="3"/>
      <c r="AP536" s="3"/>
      <c r="AQ536" s="3"/>
      <c r="AR536" s="3"/>
      <c r="AS536" s="3"/>
    </row>
    <row r="537" spans="1:45" ht="51" hidden="1" customHeight="1" x14ac:dyDescent="0.3">
      <c r="A537" s="9" t="s">
        <v>0</v>
      </c>
      <c r="B537" s="9" t="e">
        <f>VLOOKUP(#REF!,[1]Dpto!$G$2:$I$1125,2,FALSE)</f>
        <v>#REF!</v>
      </c>
      <c r="C537" s="9" t="str">
        <f>VLOOKUP(Y537,[1]Proyectos!$B$2:$D$3,3,FALSE)</f>
        <v>CONSER</v>
      </c>
      <c r="D537" s="9" t="e">
        <f>VLOOKUP(#REF!,[1]Proyectos!$D$6:$E$9,2,FALSE)</f>
        <v>#REF!</v>
      </c>
      <c r="E537" s="9" t="e">
        <f>VLOOKUP(#REF!,[1]Proyectos!$B$12:$C$22,2,FALSE)</f>
        <v>#REF!</v>
      </c>
      <c r="F537" s="9" t="e">
        <f>VLOOKUP(#REF!,[1]Indi!$B$9:$C$36,2,FALSE)</f>
        <v>#REF!</v>
      </c>
      <c r="G537" s="9" t="str">
        <f>+IFERROR(IF(D537="MISIONAL",VLOOKUP(AD537,[1]Actividades!$B$12:$C$25,2,FALSE),IF(D537="TASAS",VLOOKUP(AD537,[1]Actividades!$B$26:$C$34,2,FALSE),IF(D537="MIPG",VLOOKUP(AD537,[1]Actividades!$B$35:$C$41,2,FALSE),IF(D537="INFRA",VLOOKUP(AD537,[1]Actividades!$B$42:$C$44,2,FALSE),"")))),"")</f>
        <v/>
      </c>
      <c r="H537" s="3"/>
      <c r="I537" s="7" t="s">
        <v>997</v>
      </c>
      <c r="J537" s="10" t="s">
        <v>663</v>
      </c>
      <c r="K537" s="7" t="s">
        <v>84</v>
      </c>
      <c r="L537" s="7" t="s">
        <v>96</v>
      </c>
      <c r="M537" s="7" t="str">
        <f t="shared" si="33"/>
        <v>PNN MACUIRA</v>
      </c>
      <c r="N537" s="10" t="s">
        <v>103</v>
      </c>
      <c r="O537" s="7" t="s">
        <v>466</v>
      </c>
      <c r="P537" s="7" t="s">
        <v>7</v>
      </c>
      <c r="Q537" s="10" t="s">
        <v>6</v>
      </c>
      <c r="R537" s="146">
        <v>24938633</v>
      </c>
      <c r="S537" s="35"/>
      <c r="T537" s="8"/>
      <c r="U537" s="8"/>
      <c r="V537" s="8"/>
      <c r="W537" s="35">
        <f t="shared" si="34"/>
        <v>24938633</v>
      </c>
      <c r="X537" s="35">
        <f t="shared" si="35"/>
        <v>24938633</v>
      </c>
      <c r="Y537" s="26" t="s">
        <v>465</v>
      </c>
      <c r="Z537" s="10" t="s">
        <v>19</v>
      </c>
      <c r="AA537" s="147">
        <v>202300000000060</v>
      </c>
      <c r="AB537" s="10" t="s">
        <v>496</v>
      </c>
      <c r="AC537" s="10" t="str">
        <f t="shared" si="32"/>
        <v>3202056</v>
      </c>
      <c r="AD537" s="10"/>
      <c r="AE537" s="10" t="s">
        <v>129</v>
      </c>
      <c r="AF537" s="3"/>
      <c r="AG537" s="3"/>
      <c r="AH537" s="3"/>
      <c r="AI537" s="3"/>
      <c r="AJ537" s="3"/>
      <c r="AK537" s="3"/>
      <c r="AL537" s="3"/>
      <c r="AM537" s="3"/>
      <c r="AN537" s="3"/>
      <c r="AO537" s="3"/>
      <c r="AP537" s="3"/>
      <c r="AQ537" s="3"/>
      <c r="AR537" s="3"/>
      <c r="AS537" s="3"/>
    </row>
    <row r="538" spans="1:45" ht="51" hidden="1" customHeight="1" x14ac:dyDescent="0.3">
      <c r="A538" s="9" t="s">
        <v>0</v>
      </c>
      <c r="B538" s="9" t="e">
        <f>VLOOKUP(#REF!,[1]Dpto!$G$2:$I$1125,2,FALSE)</f>
        <v>#REF!</v>
      </c>
      <c r="C538" s="9" t="str">
        <f>VLOOKUP(Y538,[1]Proyectos!$B$2:$D$3,3,FALSE)</f>
        <v>CONSER</v>
      </c>
      <c r="D538" s="9" t="e">
        <f>VLOOKUP(#REF!,[1]Proyectos!$D$6:$E$9,2,FALSE)</f>
        <v>#REF!</v>
      </c>
      <c r="E538" s="9" t="e">
        <f>VLOOKUP(#REF!,[1]Proyectos!$B$12:$C$22,2,FALSE)</f>
        <v>#REF!</v>
      </c>
      <c r="F538" s="9" t="e">
        <f>VLOOKUP(#REF!,[1]Indi!$B$9:$C$36,2,FALSE)</f>
        <v>#REF!</v>
      </c>
      <c r="G538" s="9" t="str">
        <f>+IFERROR(IF(D538="MISIONAL",VLOOKUP(AD538,[1]Actividades!$B$12:$C$25,2,FALSE),IF(D538="TASAS",VLOOKUP(AD538,[1]Actividades!$B$26:$C$34,2,FALSE),IF(D538="MIPG",VLOOKUP(AD538,[1]Actividades!$B$35:$C$41,2,FALSE),IF(D538="INFRA",VLOOKUP(AD538,[1]Actividades!$B$42:$C$44,2,FALSE),"")))),"")</f>
        <v/>
      </c>
      <c r="H538" s="3"/>
      <c r="I538" s="7" t="s">
        <v>998</v>
      </c>
      <c r="J538" s="10" t="s">
        <v>663</v>
      </c>
      <c r="K538" s="7" t="s">
        <v>84</v>
      </c>
      <c r="L538" s="7" t="s">
        <v>96</v>
      </c>
      <c r="M538" s="7" t="str">
        <f t="shared" si="33"/>
        <v>PNN MACUIRA</v>
      </c>
      <c r="N538" s="10" t="s">
        <v>103</v>
      </c>
      <c r="O538" s="7" t="s">
        <v>466</v>
      </c>
      <c r="P538" s="7" t="s">
        <v>7</v>
      </c>
      <c r="Q538" s="10" t="s">
        <v>6</v>
      </c>
      <c r="R538" s="146">
        <v>208485692</v>
      </c>
      <c r="S538" s="35"/>
      <c r="T538" s="8"/>
      <c r="U538" s="8"/>
      <c r="V538" s="8"/>
      <c r="W538" s="35">
        <f t="shared" si="34"/>
        <v>208485692</v>
      </c>
      <c r="X538" s="35">
        <f t="shared" si="35"/>
        <v>208485692</v>
      </c>
      <c r="Y538" s="26" t="s">
        <v>465</v>
      </c>
      <c r="Z538" s="10" t="s">
        <v>19</v>
      </c>
      <c r="AA538" s="147">
        <v>202300000000060</v>
      </c>
      <c r="AB538" s="10" t="s">
        <v>24</v>
      </c>
      <c r="AC538" s="10" t="str">
        <f t="shared" si="32"/>
        <v>3202060</v>
      </c>
      <c r="AD538" s="10"/>
      <c r="AE538" s="10" t="s">
        <v>239</v>
      </c>
      <c r="AF538" s="3"/>
      <c r="AG538" s="3"/>
      <c r="AH538" s="3"/>
      <c r="AI538" s="3"/>
      <c r="AJ538" s="3"/>
      <c r="AK538" s="3"/>
      <c r="AL538" s="3"/>
      <c r="AM538" s="3"/>
      <c r="AN538" s="3"/>
      <c r="AO538" s="3"/>
      <c r="AP538" s="3"/>
      <c r="AQ538" s="3"/>
      <c r="AR538" s="3"/>
      <c r="AS538" s="3"/>
    </row>
    <row r="539" spans="1:45" ht="51" hidden="1" customHeight="1" x14ac:dyDescent="0.3">
      <c r="A539" s="9" t="s">
        <v>0</v>
      </c>
      <c r="B539" s="9" t="e">
        <f>VLOOKUP(#REF!,[1]Dpto!$G$2:$I$1125,2,FALSE)</f>
        <v>#REF!</v>
      </c>
      <c r="C539" s="9" t="str">
        <f>VLOOKUP(Y539,[1]Proyectos!$B$2:$D$3,3,FALSE)</f>
        <v>CONSER</v>
      </c>
      <c r="D539" s="9" t="e">
        <f>VLOOKUP(#REF!,[1]Proyectos!$D$6:$E$9,2,FALSE)</f>
        <v>#REF!</v>
      </c>
      <c r="E539" s="9" t="e">
        <f>VLOOKUP(#REF!,[1]Proyectos!$B$12:$C$22,2,FALSE)</f>
        <v>#REF!</v>
      </c>
      <c r="F539" s="9" t="e">
        <f>VLOOKUP(#REF!,[1]Indi!$B$9:$C$36,2,FALSE)</f>
        <v>#REF!</v>
      </c>
      <c r="G539" s="9" t="str">
        <f>+IFERROR(IF(D539="MISIONAL",VLOOKUP(AD539,[1]Actividades!$B$12:$C$25,2,FALSE),IF(D539="TASAS",VLOOKUP(AD539,[1]Actividades!$B$26:$C$34,2,FALSE),IF(D539="MIPG",VLOOKUP(AD539,[1]Actividades!$B$35:$C$41,2,FALSE),IF(D539="INFRA",VLOOKUP(AD539,[1]Actividades!$B$42:$C$44,2,FALSE),"")))),"")</f>
        <v/>
      </c>
      <c r="H539" s="3"/>
      <c r="I539" s="7" t="s">
        <v>999</v>
      </c>
      <c r="J539" s="10" t="s">
        <v>663</v>
      </c>
      <c r="K539" s="7" t="s">
        <v>84</v>
      </c>
      <c r="L539" s="7" t="s">
        <v>95</v>
      </c>
      <c r="M539" s="7" t="str">
        <f t="shared" si="33"/>
        <v>PNN OLD PROVIDENCE MC BEAN LAGOON</v>
      </c>
      <c r="N539" s="10" t="s">
        <v>13</v>
      </c>
      <c r="O539" s="7" t="s">
        <v>467</v>
      </c>
      <c r="P539" s="7" t="s">
        <v>7</v>
      </c>
      <c r="Q539" s="10" t="s">
        <v>6</v>
      </c>
      <c r="R539" s="146">
        <v>53377067</v>
      </c>
      <c r="S539" s="35"/>
      <c r="T539" s="8"/>
      <c r="U539" s="8"/>
      <c r="V539" s="8"/>
      <c r="W539" s="35">
        <f t="shared" si="34"/>
        <v>53377067</v>
      </c>
      <c r="X539" s="35">
        <f t="shared" si="35"/>
        <v>53377067</v>
      </c>
      <c r="Y539" s="26" t="s">
        <v>465</v>
      </c>
      <c r="Z539" s="10" t="s">
        <v>19</v>
      </c>
      <c r="AA539" s="147">
        <v>202300000000060</v>
      </c>
      <c r="AB539" s="10" t="s">
        <v>30</v>
      </c>
      <c r="AC539" s="10" t="str">
        <f t="shared" si="32"/>
        <v>3202008</v>
      </c>
      <c r="AD539" s="10"/>
      <c r="AE539" s="10" t="s">
        <v>135</v>
      </c>
      <c r="AF539" s="3"/>
      <c r="AG539" s="3"/>
      <c r="AH539" s="3"/>
      <c r="AI539" s="3"/>
      <c r="AJ539" s="3"/>
      <c r="AK539" s="3"/>
      <c r="AL539" s="3"/>
      <c r="AM539" s="3"/>
      <c r="AN539" s="3"/>
      <c r="AO539" s="3"/>
      <c r="AP539" s="3"/>
      <c r="AQ539" s="3"/>
      <c r="AR539" s="3"/>
      <c r="AS539" s="3"/>
    </row>
    <row r="540" spans="1:45" ht="51" hidden="1" customHeight="1" x14ac:dyDescent="0.3">
      <c r="A540" s="9" t="s">
        <v>0</v>
      </c>
      <c r="B540" s="9" t="e">
        <f>VLOOKUP(#REF!,[1]Dpto!$G$2:$I$1125,2,FALSE)</f>
        <v>#REF!</v>
      </c>
      <c r="C540" s="9" t="str">
        <f>VLOOKUP(Y540,[1]Proyectos!$B$2:$D$3,3,FALSE)</f>
        <v>CONSER</v>
      </c>
      <c r="D540" s="9" t="e">
        <f>VLOOKUP(#REF!,[1]Proyectos!$D$6:$E$9,2,FALSE)</f>
        <v>#REF!</v>
      </c>
      <c r="E540" s="9" t="e">
        <f>VLOOKUP(#REF!,[1]Proyectos!$B$12:$C$22,2,FALSE)</f>
        <v>#REF!</v>
      </c>
      <c r="F540" s="9" t="e">
        <f>VLOOKUP(#REF!,[1]Indi!$B$9:$C$36,2,FALSE)</f>
        <v>#REF!</v>
      </c>
      <c r="G540" s="9" t="str">
        <f>+IFERROR(IF(D540="MISIONAL",VLOOKUP(AD540,[1]Actividades!$B$12:$C$25,2,FALSE),IF(D540="TASAS",VLOOKUP(AD540,[1]Actividades!$B$26:$C$34,2,FALSE),IF(D540="MIPG",VLOOKUP(AD540,[1]Actividades!$B$35:$C$41,2,FALSE),IF(D540="INFRA",VLOOKUP(AD540,[1]Actividades!$B$42:$C$44,2,FALSE),"")))),"")</f>
        <v/>
      </c>
      <c r="H540" s="3"/>
      <c r="I540" s="7" t="s">
        <v>1000</v>
      </c>
      <c r="J540" s="10" t="s">
        <v>663</v>
      </c>
      <c r="K540" s="7" t="s">
        <v>84</v>
      </c>
      <c r="L540" s="7" t="s">
        <v>95</v>
      </c>
      <c r="M540" s="7" t="str">
        <f t="shared" si="33"/>
        <v>PNN OLD PROVIDENCE MC BEAN LAGOON</v>
      </c>
      <c r="N540" s="145" t="s">
        <v>8</v>
      </c>
      <c r="O540" s="7" t="s">
        <v>467</v>
      </c>
      <c r="P540" s="7" t="s">
        <v>7</v>
      </c>
      <c r="Q540" s="10" t="s">
        <v>6</v>
      </c>
      <c r="R540" s="146">
        <v>13682877</v>
      </c>
      <c r="S540" s="35"/>
      <c r="T540" s="8"/>
      <c r="U540" s="8"/>
      <c r="V540" s="8"/>
      <c r="W540" s="35">
        <f t="shared" si="34"/>
        <v>13682877</v>
      </c>
      <c r="X540" s="35">
        <f t="shared" si="35"/>
        <v>13682877</v>
      </c>
      <c r="Y540" s="26" t="s">
        <v>465</v>
      </c>
      <c r="Z540" s="10" t="s">
        <v>19</v>
      </c>
      <c r="AA540" s="147">
        <v>202300000000060</v>
      </c>
      <c r="AB540" s="10" t="s">
        <v>30</v>
      </c>
      <c r="AC540" s="10" t="str">
        <f t="shared" si="32"/>
        <v>3202008</v>
      </c>
      <c r="AD540" s="10"/>
      <c r="AE540" s="10" t="s">
        <v>135</v>
      </c>
      <c r="AF540" s="3"/>
      <c r="AG540" s="3"/>
      <c r="AH540" s="3"/>
      <c r="AI540" s="3"/>
      <c r="AJ540" s="3"/>
      <c r="AK540" s="3"/>
      <c r="AL540" s="3"/>
      <c r="AM540" s="3"/>
      <c r="AN540" s="3"/>
      <c r="AO540" s="3"/>
      <c r="AP540" s="3"/>
      <c r="AQ540" s="3"/>
      <c r="AR540" s="3"/>
      <c r="AS540" s="3"/>
    </row>
    <row r="541" spans="1:45" ht="51" hidden="1" customHeight="1" x14ac:dyDescent="0.3">
      <c r="A541" s="9" t="s">
        <v>0</v>
      </c>
      <c r="B541" s="9" t="e">
        <f>VLOOKUP(#REF!,[1]Dpto!$G$2:$I$1125,2,FALSE)</f>
        <v>#REF!</v>
      </c>
      <c r="C541" s="9" t="str">
        <f>VLOOKUP(Y541,[1]Proyectos!$B$2:$D$3,3,FALSE)</f>
        <v>CONSER</v>
      </c>
      <c r="D541" s="9" t="e">
        <f>VLOOKUP(#REF!,[1]Proyectos!$D$6:$E$9,2,FALSE)</f>
        <v>#REF!</v>
      </c>
      <c r="E541" s="9" t="e">
        <f>VLOOKUP(#REF!,[1]Proyectos!$B$12:$C$22,2,FALSE)</f>
        <v>#REF!</v>
      </c>
      <c r="F541" s="9" t="e">
        <f>VLOOKUP(#REF!,[1]Indi!$B$9:$C$36,2,FALSE)</f>
        <v>#REF!</v>
      </c>
      <c r="G541" s="9" t="str">
        <f>+IFERROR(IF(D541="MISIONAL",VLOOKUP(AD541,[1]Actividades!$B$12:$C$25,2,FALSE),IF(D541="TASAS",VLOOKUP(AD541,[1]Actividades!$B$26:$C$34,2,FALSE),IF(D541="MIPG",VLOOKUP(AD541,[1]Actividades!$B$35:$C$41,2,FALSE),IF(D541="INFRA",VLOOKUP(AD541,[1]Actividades!$B$42:$C$44,2,FALSE),"")))),"")</f>
        <v/>
      </c>
      <c r="H541" s="3"/>
      <c r="I541" s="7" t="s">
        <v>1001</v>
      </c>
      <c r="J541" s="10" t="s">
        <v>663</v>
      </c>
      <c r="K541" s="7" t="s">
        <v>84</v>
      </c>
      <c r="L541" s="7" t="s">
        <v>95</v>
      </c>
      <c r="M541" s="7" t="str">
        <f t="shared" si="33"/>
        <v>PNN OLD PROVIDENCE MC BEAN LAGOON</v>
      </c>
      <c r="N541" s="145" t="s">
        <v>103</v>
      </c>
      <c r="O541" s="7" t="s">
        <v>466</v>
      </c>
      <c r="P541" s="7" t="s">
        <v>7</v>
      </c>
      <c r="Q541" s="10" t="s">
        <v>6</v>
      </c>
      <c r="R541" s="146">
        <v>34902000</v>
      </c>
      <c r="S541" s="35"/>
      <c r="T541" s="8"/>
      <c r="U541" s="8"/>
      <c r="V541" s="8"/>
      <c r="W541" s="35">
        <f t="shared" si="34"/>
        <v>34902000</v>
      </c>
      <c r="X541" s="35">
        <f t="shared" si="35"/>
        <v>34902000</v>
      </c>
      <c r="Y541" s="26" t="s">
        <v>465</v>
      </c>
      <c r="Z541" s="10" t="s">
        <v>19</v>
      </c>
      <c r="AA541" s="147">
        <v>202300000000060</v>
      </c>
      <c r="AB541" s="10" t="s">
        <v>36</v>
      </c>
      <c r="AC541" s="10" t="str">
        <f t="shared" si="32"/>
        <v>3202010</v>
      </c>
      <c r="AD541" s="10"/>
      <c r="AE541" s="10" t="s">
        <v>181</v>
      </c>
      <c r="AF541" s="3"/>
      <c r="AG541" s="3"/>
      <c r="AH541" s="3"/>
      <c r="AI541" s="3"/>
      <c r="AJ541" s="3"/>
      <c r="AK541" s="3"/>
      <c r="AL541" s="3"/>
      <c r="AM541" s="3"/>
      <c r="AN541" s="3"/>
      <c r="AO541" s="3"/>
      <c r="AP541" s="3"/>
      <c r="AQ541" s="3"/>
      <c r="AR541" s="3"/>
      <c r="AS541" s="3"/>
    </row>
    <row r="542" spans="1:45" ht="51" hidden="1" customHeight="1" x14ac:dyDescent="0.3">
      <c r="A542" s="9" t="s">
        <v>0</v>
      </c>
      <c r="B542" s="9" t="e">
        <f>VLOOKUP(#REF!,[1]Dpto!$G$2:$I$1125,2,FALSE)</f>
        <v>#REF!</v>
      </c>
      <c r="C542" s="9" t="str">
        <f>VLOOKUP(Y542,[1]Proyectos!$B$2:$D$3,3,FALSE)</f>
        <v>CONSER</v>
      </c>
      <c r="D542" s="9" t="e">
        <f>VLOOKUP(#REF!,[1]Proyectos!$D$6:$E$9,2,FALSE)</f>
        <v>#REF!</v>
      </c>
      <c r="E542" s="9" t="e">
        <f>VLOOKUP(#REF!,[1]Proyectos!$B$12:$C$22,2,FALSE)</f>
        <v>#REF!</v>
      </c>
      <c r="F542" s="9" t="e">
        <f>VLOOKUP(#REF!,[1]Indi!$B$9:$C$36,2,FALSE)</f>
        <v>#REF!</v>
      </c>
      <c r="G542" s="9" t="str">
        <f>+IFERROR(IF(D542="MISIONAL",VLOOKUP(AD542,[1]Actividades!$B$12:$C$25,2,FALSE),IF(D542="TASAS",VLOOKUP(AD542,[1]Actividades!$B$26:$C$34,2,FALSE),IF(D542="MIPG",VLOOKUP(AD542,[1]Actividades!$B$35:$C$41,2,FALSE),IF(D542="INFRA",VLOOKUP(AD542,[1]Actividades!$B$42:$C$44,2,FALSE),"")))),"")</f>
        <v/>
      </c>
      <c r="H542" s="3"/>
      <c r="I542" s="7" t="s">
        <v>1002</v>
      </c>
      <c r="J542" s="10" t="s">
        <v>663</v>
      </c>
      <c r="K542" s="7" t="s">
        <v>84</v>
      </c>
      <c r="L542" s="7" t="s">
        <v>95</v>
      </c>
      <c r="M542" s="7" t="str">
        <f t="shared" si="33"/>
        <v>PNN OLD PROVIDENCE MC BEAN LAGOON</v>
      </c>
      <c r="N542" s="145" t="s">
        <v>13</v>
      </c>
      <c r="O542" s="7" t="s">
        <v>467</v>
      </c>
      <c r="P542" s="7" t="s">
        <v>7</v>
      </c>
      <c r="Q542" s="10" t="s">
        <v>6</v>
      </c>
      <c r="R542" s="146">
        <v>78295233</v>
      </c>
      <c r="S542" s="35"/>
      <c r="T542" s="8"/>
      <c r="U542" s="8"/>
      <c r="V542" s="8"/>
      <c r="W542" s="35">
        <f t="shared" si="34"/>
        <v>78295233</v>
      </c>
      <c r="X542" s="35">
        <f t="shared" si="35"/>
        <v>78295233</v>
      </c>
      <c r="Y542" s="26" t="s">
        <v>465</v>
      </c>
      <c r="Z542" s="10" t="s">
        <v>19</v>
      </c>
      <c r="AA542" s="147">
        <v>202300000000060</v>
      </c>
      <c r="AB542" s="10" t="s">
        <v>36</v>
      </c>
      <c r="AC542" s="10" t="str">
        <f t="shared" si="32"/>
        <v>3202010</v>
      </c>
      <c r="AD542" s="10"/>
      <c r="AE542" s="10" t="s">
        <v>181</v>
      </c>
      <c r="AF542" s="3"/>
      <c r="AG542" s="3"/>
      <c r="AH542" s="3"/>
      <c r="AI542" s="3"/>
      <c r="AJ542" s="3"/>
      <c r="AK542" s="3"/>
      <c r="AL542" s="3"/>
      <c r="AM542" s="3"/>
      <c r="AN542" s="3"/>
      <c r="AO542" s="3"/>
      <c r="AP542" s="3"/>
      <c r="AQ542" s="3"/>
      <c r="AR542" s="3"/>
      <c r="AS542" s="3"/>
    </row>
    <row r="543" spans="1:45" ht="51" hidden="1" customHeight="1" x14ac:dyDescent="0.3">
      <c r="A543" s="9" t="s">
        <v>0</v>
      </c>
      <c r="B543" s="9" t="e">
        <f>VLOOKUP(#REF!,[1]Dpto!$G$2:$I$1125,2,FALSE)</f>
        <v>#REF!</v>
      </c>
      <c r="C543" s="9" t="str">
        <f>VLOOKUP(Y543,[1]Proyectos!$B$2:$D$3,3,FALSE)</f>
        <v>CONSER</v>
      </c>
      <c r="D543" s="9" t="e">
        <f>VLOOKUP(#REF!,[1]Proyectos!$D$6:$E$9,2,FALSE)</f>
        <v>#REF!</v>
      </c>
      <c r="E543" s="9" t="e">
        <f>VLOOKUP(#REF!,[1]Proyectos!$B$12:$C$22,2,FALSE)</f>
        <v>#REF!</v>
      </c>
      <c r="F543" s="9" t="e">
        <f>VLOOKUP(#REF!,[1]Indi!$B$9:$C$36,2,FALSE)</f>
        <v>#REF!</v>
      </c>
      <c r="G543" s="9" t="str">
        <f>+IFERROR(IF(D543="MISIONAL",VLOOKUP(AD543,[1]Actividades!$B$12:$C$25,2,FALSE),IF(D543="TASAS",VLOOKUP(AD543,[1]Actividades!$B$26:$C$34,2,FALSE),IF(D543="MIPG",VLOOKUP(AD543,[1]Actividades!$B$35:$C$41,2,FALSE),IF(D543="INFRA",VLOOKUP(AD543,[1]Actividades!$B$42:$C$44,2,FALSE),"")))),"")</f>
        <v/>
      </c>
      <c r="H543" s="3"/>
      <c r="I543" s="7" t="s">
        <v>1003</v>
      </c>
      <c r="J543" s="10" t="s">
        <v>663</v>
      </c>
      <c r="K543" s="7" t="s">
        <v>84</v>
      </c>
      <c r="L543" s="7" t="s">
        <v>95</v>
      </c>
      <c r="M543" s="7" t="str">
        <f t="shared" si="33"/>
        <v>PNN OLD PROVIDENCE MC BEAN LAGOON</v>
      </c>
      <c r="N543" s="145" t="s">
        <v>103</v>
      </c>
      <c r="O543" s="7" t="s">
        <v>466</v>
      </c>
      <c r="P543" s="7" t="s">
        <v>7</v>
      </c>
      <c r="Q543" s="10" t="s">
        <v>6</v>
      </c>
      <c r="R543" s="146">
        <v>170049000</v>
      </c>
      <c r="S543" s="35"/>
      <c r="T543" s="8"/>
      <c r="U543" s="8"/>
      <c r="V543" s="8"/>
      <c r="W543" s="35">
        <f t="shared" si="34"/>
        <v>170049000</v>
      </c>
      <c r="X543" s="35">
        <f t="shared" si="35"/>
        <v>170049000</v>
      </c>
      <c r="Y543" s="26" t="s">
        <v>465</v>
      </c>
      <c r="Z543" s="10" t="s">
        <v>19</v>
      </c>
      <c r="AA543" s="147">
        <v>202300000000060</v>
      </c>
      <c r="AB543" s="10" t="s">
        <v>493</v>
      </c>
      <c r="AC543" s="10" t="str">
        <f t="shared" si="32"/>
        <v>3202032</v>
      </c>
      <c r="AD543" s="10"/>
      <c r="AE543" s="10" t="s">
        <v>128</v>
      </c>
      <c r="AF543" s="3"/>
      <c r="AG543" s="3"/>
      <c r="AH543" s="3"/>
      <c r="AI543" s="3"/>
      <c r="AJ543" s="3"/>
      <c r="AK543" s="3"/>
      <c r="AL543" s="3"/>
      <c r="AM543" s="3"/>
      <c r="AN543" s="3"/>
      <c r="AO543" s="3"/>
      <c r="AP543" s="3"/>
      <c r="AQ543" s="3"/>
      <c r="AR543" s="3"/>
      <c r="AS543" s="3"/>
    </row>
    <row r="544" spans="1:45" ht="51" hidden="1" customHeight="1" x14ac:dyDescent="0.3">
      <c r="A544" s="9" t="s">
        <v>0</v>
      </c>
      <c r="B544" s="9" t="e">
        <f>VLOOKUP(#REF!,[1]Dpto!$G$2:$I$1125,2,FALSE)</f>
        <v>#REF!</v>
      </c>
      <c r="C544" s="9" t="str">
        <f>VLOOKUP(Y544,[1]Proyectos!$B$2:$D$3,3,FALSE)</f>
        <v>CONSER</v>
      </c>
      <c r="D544" s="9" t="e">
        <f>VLOOKUP(#REF!,[1]Proyectos!$D$6:$E$9,2,FALSE)</f>
        <v>#REF!</v>
      </c>
      <c r="E544" s="9" t="e">
        <f>VLOOKUP(#REF!,[1]Proyectos!$B$12:$C$22,2,FALSE)</f>
        <v>#REF!</v>
      </c>
      <c r="F544" s="9" t="e">
        <f>VLOOKUP(#REF!,[1]Indi!$B$9:$C$36,2,FALSE)</f>
        <v>#REF!</v>
      </c>
      <c r="G544" s="9" t="str">
        <f>+IFERROR(IF(D544="MISIONAL",VLOOKUP(AD544,[1]Actividades!$B$12:$C$25,2,FALSE),IF(D544="TASAS",VLOOKUP(AD544,[1]Actividades!$B$26:$C$34,2,FALSE),IF(D544="MIPG",VLOOKUP(AD544,[1]Actividades!$B$35:$C$41,2,FALSE),IF(D544="INFRA",VLOOKUP(AD544,[1]Actividades!$B$42:$C$44,2,FALSE),"")))),"")</f>
        <v/>
      </c>
      <c r="H544" s="3"/>
      <c r="I544" s="7" t="s">
        <v>1004</v>
      </c>
      <c r="J544" s="10" t="s">
        <v>663</v>
      </c>
      <c r="K544" s="7" t="s">
        <v>84</v>
      </c>
      <c r="L544" s="7" t="s">
        <v>95</v>
      </c>
      <c r="M544" s="7" t="str">
        <f t="shared" si="33"/>
        <v>PNN OLD PROVIDENCE MC BEAN LAGOON</v>
      </c>
      <c r="N544" s="7" t="s">
        <v>103</v>
      </c>
      <c r="O544" s="7" t="s">
        <v>466</v>
      </c>
      <c r="P544" s="7" t="s">
        <v>7</v>
      </c>
      <c r="Q544" s="10" t="s">
        <v>6</v>
      </c>
      <c r="R544" s="146">
        <v>275576100</v>
      </c>
      <c r="S544" s="35"/>
      <c r="T544" s="8"/>
      <c r="U544" s="8"/>
      <c r="V544" s="8"/>
      <c r="W544" s="35">
        <f t="shared" si="34"/>
        <v>275576100</v>
      </c>
      <c r="X544" s="35">
        <f t="shared" si="35"/>
        <v>275576100</v>
      </c>
      <c r="Y544" s="26" t="s">
        <v>465</v>
      </c>
      <c r="Z544" s="10" t="s">
        <v>19</v>
      </c>
      <c r="AA544" s="147">
        <v>202300000000060</v>
      </c>
      <c r="AB544" s="10" t="s">
        <v>17</v>
      </c>
      <c r="AC544" s="10" t="str">
        <f t="shared" si="32"/>
        <v>3202052</v>
      </c>
      <c r="AD544" s="10"/>
      <c r="AE544" s="10" t="s">
        <v>495</v>
      </c>
      <c r="AF544" s="3"/>
      <c r="AG544" s="3"/>
      <c r="AH544" s="3"/>
      <c r="AI544" s="3"/>
      <c r="AJ544" s="3"/>
      <c r="AK544" s="3"/>
      <c r="AL544" s="3"/>
      <c r="AM544" s="3"/>
      <c r="AN544" s="3"/>
      <c r="AO544" s="3"/>
      <c r="AP544" s="3"/>
      <c r="AQ544" s="3"/>
      <c r="AR544" s="3"/>
      <c r="AS544" s="3"/>
    </row>
    <row r="545" spans="1:45" ht="51" hidden="1" customHeight="1" x14ac:dyDescent="0.3">
      <c r="A545" s="9" t="s">
        <v>0</v>
      </c>
      <c r="B545" s="9" t="e">
        <f>VLOOKUP(#REF!,[1]Dpto!$G$2:$I$1125,2,FALSE)</f>
        <v>#REF!</v>
      </c>
      <c r="C545" s="9" t="str">
        <f>VLOOKUP(Y545,[1]Proyectos!$B$2:$D$3,3,FALSE)</f>
        <v>CONSER</v>
      </c>
      <c r="D545" s="9" t="e">
        <f>VLOOKUP(#REF!,[1]Proyectos!$D$6:$E$9,2,FALSE)</f>
        <v>#REF!</v>
      </c>
      <c r="E545" s="9" t="e">
        <f>VLOOKUP(#REF!,[1]Proyectos!$B$12:$C$22,2,FALSE)</f>
        <v>#REF!</v>
      </c>
      <c r="F545" s="9" t="e">
        <f>VLOOKUP(#REF!,[1]Indi!$B$9:$C$36,2,FALSE)</f>
        <v>#REF!</v>
      </c>
      <c r="G545" s="9" t="str">
        <f>+IFERROR(IF(D545="MISIONAL",VLOOKUP(AD545,[1]Actividades!$B$12:$C$25,2,FALSE),IF(D545="TASAS",VLOOKUP(AD545,[1]Actividades!$B$26:$C$34,2,FALSE),IF(D545="MIPG",VLOOKUP(AD545,[1]Actividades!$B$35:$C$41,2,FALSE),IF(D545="INFRA",VLOOKUP(AD545,[1]Actividades!$B$42:$C$44,2,FALSE),"")))),"")</f>
        <v/>
      </c>
      <c r="H545" s="3"/>
      <c r="I545" s="7" t="s">
        <v>1005</v>
      </c>
      <c r="J545" s="10" t="s">
        <v>663</v>
      </c>
      <c r="K545" s="7" t="s">
        <v>84</v>
      </c>
      <c r="L545" s="7" t="s">
        <v>94</v>
      </c>
      <c r="M545" s="7" t="str">
        <f t="shared" si="33"/>
        <v>PNN PARAMILLO-TSE</v>
      </c>
      <c r="N545" s="7" t="s">
        <v>8</v>
      </c>
      <c r="O545" s="7" t="s">
        <v>467</v>
      </c>
      <c r="P545" s="7" t="s">
        <v>57</v>
      </c>
      <c r="Q545" s="10" t="s">
        <v>6</v>
      </c>
      <c r="R545" s="146">
        <v>321440000</v>
      </c>
      <c r="S545" s="35"/>
      <c r="T545" s="8"/>
      <c r="U545" s="8"/>
      <c r="V545" s="8"/>
      <c r="W545" s="35">
        <f t="shared" si="34"/>
        <v>321440000</v>
      </c>
      <c r="X545" s="35">
        <f t="shared" si="35"/>
        <v>321440000</v>
      </c>
      <c r="Y545" s="26" t="s">
        <v>465</v>
      </c>
      <c r="Z545" s="10" t="s">
        <v>19</v>
      </c>
      <c r="AA545" s="147">
        <v>202300000000060</v>
      </c>
      <c r="AB545" s="10" t="s">
        <v>30</v>
      </c>
      <c r="AC545" s="10" t="str">
        <f t="shared" si="32"/>
        <v>3202008</v>
      </c>
      <c r="AD545" s="10"/>
      <c r="AE545" s="10" t="s">
        <v>135</v>
      </c>
      <c r="AF545" s="3"/>
      <c r="AG545" s="3"/>
      <c r="AH545" s="3"/>
      <c r="AI545" s="3"/>
      <c r="AJ545" s="3"/>
      <c r="AK545" s="3"/>
      <c r="AL545" s="3"/>
      <c r="AM545" s="3"/>
      <c r="AN545" s="3"/>
      <c r="AO545" s="3"/>
      <c r="AP545" s="3"/>
      <c r="AQ545" s="3"/>
      <c r="AR545" s="3"/>
      <c r="AS545" s="3"/>
    </row>
    <row r="546" spans="1:45" ht="51" hidden="1" customHeight="1" x14ac:dyDescent="0.3">
      <c r="A546" s="9" t="s">
        <v>0</v>
      </c>
      <c r="B546" s="9" t="e">
        <f>VLOOKUP(#REF!,[1]Dpto!$G$2:$I$1125,2,FALSE)</f>
        <v>#REF!</v>
      </c>
      <c r="C546" s="9" t="str">
        <f>VLOOKUP(Y546,[1]Proyectos!$B$2:$D$3,3,FALSE)</f>
        <v>CONSER</v>
      </c>
      <c r="D546" s="9" t="e">
        <f>VLOOKUP(#REF!,[1]Proyectos!$D$6:$E$9,2,FALSE)</f>
        <v>#REF!</v>
      </c>
      <c r="E546" s="9" t="e">
        <f>VLOOKUP(#REF!,[1]Proyectos!$B$12:$C$22,2,FALSE)</f>
        <v>#REF!</v>
      </c>
      <c r="F546" s="9" t="e">
        <f>VLOOKUP(#REF!,[1]Indi!$B$9:$C$36,2,FALSE)</f>
        <v>#REF!</v>
      </c>
      <c r="G546" s="9" t="str">
        <f>+IFERROR(IF(D546="MISIONAL",VLOOKUP(AD546,[1]Actividades!$B$12:$C$25,2,FALSE),IF(D546="TASAS",VLOOKUP(AD546,[1]Actividades!$B$26:$C$34,2,FALSE),IF(D546="MIPG",VLOOKUP(AD546,[1]Actividades!$B$35:$C$41,2,FALSE),IF(D546="INFRA",VLOOKUP(AD546,[1]Actividades!$B$42:$C$44,2,FALSE),"")))),"")</f>
        <v/>
      </c>
      <c r="H546" s="3"/>
      <c r="I546" s="7" t="s">
        <v>1006</v>
      </c>
      <c r="J546" s="10" t="s">
        <v>663</v>
      </c>
      <c r="K546" s="7" t="s">
        <v>84</v>
      </c>
      <c r="L546" s="7" t="s">
        <v>94</v>
      </c>
      <c r="M546" s="7" t="str">
        <f t="shared" si="33"/>
        <v>PNN PARAMILLO-TSE</v>
      </c>
      <c r="N546" s="7" t="s">
        <v>8</v>
      </c>
      <c r="O546" s="7" t="s">
        <v>467</v>
      </c>
      <c r="P546" s="7" t="s">
        <v>57</v>
      </c>
      <c r="Q546" s="10" t="s">
        <v>6</v>
      </c>
      <c r="R546" s="146">
        <v>1340047500</v>
      </c>
      <c r="S546" s="35"/>
      <c r="T546" s="8"/>
      <c r="U546" s="8"/>
      <c r="V546" s="8"/>
      <c r="W546" s="35">
        <f t="shared" si="34"/>
        <v>1340047500</v>
      </c>
      <c r="X546" s="35">
        <f t="shared" si="35"/>
        <v>1340047500</v>
      </c>
      <c r="Y546" s="26" t="s">
        <v>465</v>
      </c>
      <c r="Z546" s="10" t="s">
        <v>19</v>
      </c>
      <c r="AA546" s="147">
        <v>202300000000060</v>
      </c>
      <c r="AB546" s="10" t="s">
        <v>30</v>
      </c>
      <c r="AC546" s="10" t="str">
        <f t="shared" si="32"/>
        <v>3202008</v>
      </c>
      <c r="AD546" s="10"/>
      <c r="AE546" s="10" t="s">
        <v>492</v>
      </c>
      <c r="AF546" s="3"/>
      <c r="AG546" s="3"/>
      <c r="AH546" s="3"/>
      <c r="AI546" s="3"/>
      <c r="AJ546" s="3"/>
      <c r="AK546" s="3"/>
      <c r="AL546" s="3"/>
      <c r="AM546" s="3"/>
      <c r="AN546" s="3"/>
      <c r="AO546" s="3"/>
      <c r="AP546" s="3"/>
      <c r="AQ546" s="3"/>
      <c r="AR546" s="3"/>
      <c r="AS546" s="3"/>
    </row>
    <row r="547" spans="1:45" ht="51" hidden="1" customHeight="1" x14ac:dyDescent="0.3">
      <c r="A547" s="9" t="s">
        <v>0</v>
      </c>
      <c r="B547" s="9" t="e">
        <f>VLOOKUP(#REF!,[1]Dpto!$G$2:$I$1125,2,FALSE)</f>
        <v>#REF!</v>
      </c>
      <c r="C547" s="9" t="str">
        <f>VLOOKUP(Y547,[1]Proyectos!$B$2:$D$3,3,FALSE)</f>
        <v>CONSER</v>
      </c>
      <c r="D547" s="9" t="e">
        <f>VLOOKUP(#REF!,[1]Proyectos!$D$6:$E$9,2,FALSE)</f>
        <v>#REF!</v>
      </c>
      <c r="E547" s="9" t="e">
        <f>VLOOKUP(#REF!,[1]Proyectos!$B$12:$C$22,2,FALSE)</f>
        <v>#REF!</v>
      </c>
      <c r="F547" s="9" t="e">
        <f>VLOOKUP(#REF!,[1]Indi!$B$9:$C$36,2,FALSE)</f>
        <v>#REF!</v>
      </c>
      <c r="G547" s="9" t="str">
        <f>+IFERROR(IF(D547="MISIONAL",VLOOKUP(AD547,[1]Actividades!$B$12:$C$25,2,FALSE),IF(D547="TASAS",VLOOKUP(AD547,[1]Actividades!$B$26:$C$34,2,FALSE),IF(D547="MIPG",VLOOKUP(AD547,[1]Actividades!$B$35:$C$41,2,FALSE),IF(D547="INFRA",VLOOKUP(AD547,[1]Actividades!$B$42:$C$44,2,FALSE),"")))),"")</f>
        <v/>
      </c>
      <c r="H547" s="3"/>
      <c r="I547" s="7" t="s">
        <v>1007</v>
      </c>
      <c r="J547" s="10" t="s">
        <v>663</v>
      </c>
      <c r="K547" s="7" t="s">
        <v>84</v>
      </c>
      <c r="L547" s="7" t="s">
        <v>94</v>
      </c>
      <c r="M547" s="7" t="str">
        <f t="shared" si="33"/>
        <v>PNN PARAMILLO-TSE</v>
      </c>
      <c r="N547" s="149" t="s">
        <v>8</v>
      </c>
      <c r="O547" s="7" t="s">
        <v>467</v>
      </c>
      <c r="P547" s="7" t="s">
        <v>57</v>
      </c>
      <c r="Q547" s="10" t="s">
        <v>6</v>
      </c>
      <c r="R547" s="146">
        <v>505388405</v>
      </c>
      <c r="S547" s="35"/>
      <c r="T547" s="8"/>
      <c r="U547" s="8"/>
      <c r="V547" s="8"/>
      <c r="W547" s="35">
        <f t="shared" si="34"/>
        <v>505388405</v>
      </c>
      <c r="X547" s="35">
        <f t="shared" si="35"/>
        <v>505388405</v>
      </c>
      <c r="Y547" s="26" t="s">
        <v>465</v>
      </c>
      <c r="Z547" s="10" t="s">
        <v>19</v>
      </c>
      <c r="AA547" s="147">
        <v>202300000000060</v>
      </c>
      <c r="AB547" s="10" t="s">
        <v>493</v>
      </c>
      <c r="AC547" s="10" t="str">
        <f t="shared" si="32"/>
        <v>3202032</v>
      </c>
      <c r="AD547" s="10"/>
      <c r="AE547" s="10" t="s">
        <v>128</v>
      </c>
      <c r="AF547" s="3"/>
      <c r="AG547" s="3"/>
      <c r="AH547" s="3"/>
      <c r="AI547" s="3"/>
      <c r="AJ547" s="3"/>
      <c r="AK547" s="3"/>
      <c r="AL547" s="3"/>
      <c r="AM547" s="3"/>
      <c r="AN547" s="3"/>
      <c r="AO547" s="3"/>
      <c r="AP547" s="3"/>
      <c r="AQ547" s="3"/>
      <c r="AR547" s="3"/>
      <c r="AS547" s="3"/>
    </row>
    <row r="548" spans="1:45" ht="51" hidden="1" customHeight="1" x14ac:dyDescent="0.3">
      <c r="A548" s="9"/>
      <c r="B548" s="9"/>
      <c r="C548" s="9"/>
      <c r="D548" s="9"/>
      <c r="E548" s="9"/>
      <c r="F548" s="9"/>
      <c r="G548" s="9"/>
      <c r="H548" s="3"/>
      <c r="I548" s="7" t="s">
        <v>1008</v>
      </c>
      <c r="J548" s="10" t="s">
        <v>663</v>
      </c>
      <c r="K548" s="7" t="s">
        <v>84</v>
      </c>
      <c r="L548" s="7" t="s">
        <v>94</v>
      </c>
      <c r="M548" s="7" t="str">
        <f t="shared" si="33"/>
        <v>PNN PARAMILLO-TSE</v>
      </c>
      <c r="N548" s="149" t="s">
        <v>13</v>
      </c>
      <c r="O548" s="7" t="s">
        <v>467</v>
      </c>
      <c r="P548" s="7" t="s">
        <v>57</v>
      </c>
      <c r="Q548" s="10" t="s">
        <v>6</v>
      </c>
      <c r="R548" s="146">
        <v>2643878333</v>
      </c>
      <c r="S548" s="35"/>
      <c r="T548" s="8"/>
      <c r="U548" s="8"/>
      <c r="V548" s="8"/>
      <c r="W548" s="35">
        <f t="shared" si="34"/>
        <v>2643878333</v>
      </c>
      <c r="X548" s="35">
        <f t="shared" si="35"/>
        <v>2643878333</v>
      </c>
      <c r="Y548" s="26" t="s">
        <v>465</v>
      </c>
      <c r="Z548" s="10" t="s">
        <v>19</v>
      </c>
      <c r="AA548" s="147">
        <v>202300000000060</v>
      </c>
      <c r="AB548" s="10" t="s">
        <v>493</v>
      </c>
      <c r="AC548" s="10" t="str">
        <f t="shared" si="32"/>
        <v>3202032</v>
      </c>
      <c r="AD548" s="10"/>
      <c r="AE548" s="10" t="s">
        <v>127</v>
      </c>
      <c r="AF548" s="3"/>
      <c r="AG548" s="3"/>
      <c r="AH548" s="3"/>
      <c r="AI548" s="3"/>
      <c r="AJ548" s="3"/>
      <c r="AK548" s="3"/>
      <c r="AL548" s="3"/>
      <c r="AM548" s="3"/>
      <c r="AN548" s="3"/>
      <c r="AO548" s="3"/>
      <c r="AP548" s="3"/>
      <c r="AQ548" s="3"/>
      <c r="AR548" s="3"/>
      <c r="AS548" s="3"/>
    </row>
    <row r="549" spans="1:45" ht="51" hidden="1" customHeight="1" x14ac:dyDescent="0.3">
      <c r="A549" s="9"/>
      <c r="B549" s="9"/>
      <c r="C549" s="9"/>
      <c r="D549" s="9"/>
      <c r="E549" s="9"/>
      <c r="F549" s="9"/>
      <c r="G549" s="9"/>
      <c r="H549" s="3"/>
      <c r="I549" s="7" t="s">
        <v>1009</v>
      </c>
      <c r="J549" s="10" t="s">
        <v>663</v>
      </c>
      <c r="K549" s="7" t="s">
        <v>84</v>
      </c>
      <c r="L549" s="7" t="s">
        <v>94</v>
      </c>
      <c r="M549" s="7" t="str">
        <f t="shared" si="33"/>
        <v>PNN PARAMILLO-TSE</v>
      </c>
      <c r="N549" s="149" t="s">
        <v>13</v>
      </c>
      <c r="O549" s="7" t="s">
        <v>467</v>
      </c>
      <c r="P549" s="7" t="s">
        <v>57</v>
      </c>
      <c r="Q549" s="10" t="s">
        <v>6</v>
      </c>
      <c r="R549" s="146">
        <v>1076267128</v>
      </c>
      <c r="S549" s="35"/>
      <c r="T549" s="8"/>
      <c r="U549" s="8"/>
      <c r="V549" s="8"/>
      <c r="W549" s="35">
        <f t="shared" si="34"/>
        <v>1076267128</v>
      </c>
      <c r="X549" s="35">
        <f t="shared" si="35"/>
        <v>1076267128</v>
      </c>
      <c r="Y549" s="26" t="s">
        <v>465</v>
      </c>
      <c r="Z549" s="10" t="s">
        <v>19</v>
      </c>
      <c r="AA549" s="147">
        <v>202300000000060</v>
      </c>
      <c r="AB549" s="10" t="s">
        <v>462</v>
      </c>
      <c r="AC549" s="10" t="str">
        <f t="shared" si="32"/>
        <v>3202053</v>
      </c>
      <c r="AD549" s="10"/>
      <c r="AE549" s="10" t="s">
        <v>133</v>
      </c>
      <c r="AF549" s="3"/>
      <c r="AG549" s="3"/>
      <c r="AH549" s="3"/>
      <c r="AI549" s="3"/>
      <c r="AJ549" s="3"/>
      <c r="AK549" s="3"/>
      <c r="AL549" s="3"/>
      <c r="AM549" s="3"/>
      <c r="AN549" s="3"/>
      <c r="AO549" s="3"/>
      <c r="AP549" s="3"/>
      <c r="AQ549" s="3"/>
      <c r="AR549" s="3"/>
      <c r="AS549" s="3"/>
    </row>
    <row r="550" spans="1:45" ht="51" hidden="1" customHeight="1" x14ac:dyDescent="0.3">
      <c r="A550" s="9"/>
      <c r="B550" s="9"/>
      <c r="C550" s="9"/>
      <c r="D550" s="9"/>
      <c r="E550" s="9"/>
      <c r="F550" s="9"/>
      <c r="G550" s="9"/>
      <c r="H550" s="3"/>
      <c r="I550" s="7" t="s">
        <v>1010</v>
      </c>
      <c r="J550" s="10" t="s">
        <v>663</v>
      </c>
      <c r="K550" s="7" t="s">
        <v>84</v>
      </c>
      <c r="L550" s="7" t="s">
        <v>94</v>
      </c>
      <c r="M550" s="7" t="str">
        <f t="shared" si="33"/>
        <v>PNN PARAMILLO-TSE</v>
      </c>
      <c r="N550" s="149" t="s">
        <v>8</v>
      </c>
      <c r="O550" s="7" t="s">
        <v>467</v>
      </c>
      <c r="P550" s="7" t="s">
        <v>57</v>
      </c>
      <c r="Q550" s="10" t="s">
        <v>6</v>
      </c>
      <c r="R550" s="146">
        <v>1988934702</v>
      </c>
      <c r="S550" s="35"/>
      <c r="T550" s="8"/>
      <c r="U550" s="8"/>
      <c r="V550" s="8"/>
      <c r="W550" s="35">
        <f t="shared" si="34"/>
        <v>1988934702</v>
      </c>
      <c r="X550" s="35">
        <f t="shared" si="35"/>
        <v>1988934702</v>
      </c>
      <c r="Y550" s="26" t="s">
        <v>465</v>
      </c>
      <c r="Z550" s="10" t="s">
        <v>19</v>
      </c>
      <c r="AA550" s="147">
        <v>202300000000060</v>
      </c>
      <c r="AB550" s="10" t="s">
        <v>462</v>
      </c>
      <c r="AC550" s="10" t="str">
        <f t="shared" si="32"/>
        <v>3202053</v>
      </c>
      <c r="AD550" s="10"/>
      <c r="AE550" s="10" t="s">
        <v>133</v>
      </c>
      <c r="AF550" s="3"/>
      <c r="AG550" s="3"/>
      <c r="AH550" s="3"/>
      <c r="AI550" s="3"/>
      <c r="AJ550" s="3"/>
      <c r="AK550" s="3"/>
      <c r="AL550" s="3"/>
      <c r="AM550" s="3"/>
      <c r="AN550" s="3"/>
      <c r="AO550" s="3"/>
      <c r="AP550" s="3"/>
      <c r="AQ550" s="3"/>
      <c r="AR550" s="3"/>
      <c r="AS550" s="3"/>
    </row>
    <row r="551" spans="1:45" ht="51" hidden="1" customHeight="1" x14ac:dyDescent="0.3">
      <c r="A551" s="9" t="s">
        <v>0</v>
      </c>
      <c r="B551" s="9" t="e">
        <f>VLOOKUP(#REF!,[1]Dpto!$G$2:$I$1125,2,FALSE)</f>
        <v>#REF!</v>
      </c>
      <c r="C551" s="9" t="str">
        <f>VLOOKUP(Y551,[1]Proyectos!$B$2:$D$3,3,FALSE)</f>
        <v>CONSER</v>
      </c>
      <c r="D551" s="9" t="e">
        <f>VLOOKUP(#REF!,[1]Proyectos!$D$6:$E$9,2,FALSE)</f>
        <v>#REF!</v>
      </c>
      <c r="E551" s="9" t="e">
        <f>VLOOKUP(#REF!,[1]Proyectos!$B$12:$C$22,2,FALSE)</f>
        <v>#REF!</v>
      </c>
      <c r="F551" s="9" t="e">
        <f>VLOOKUP(#REF!,[1]Indi!$B$9:$C$36,2,FALSE)</f>
        <v>#REF!</v>
      </c>
      <c r="G551" s="9" t="str">
        <f>+IFERROR(IF(D551="MISIONAL",VLOOKUP(AD551,[1]Actividades!$B$12:$C$25,2,FALSE),IF(D551="TASAS",VLOOKUP(AD551,[1]Actividades!$B$26:$C$34,2,FALSE),IF(D551="MIPG",VLOOKUP(AD551,[1]Actividades!$B$35:$C$41,2,FALSE),IF(D551="INFRA",VLOOKUP(AD551,[1]Actividades!$B$42:$C$44,2,FALSE),"")))),"")</f>
        <v/>
      </c>
      <c r="H551" s="3"/>
      <c r="I551" s="7" t="s">
        <v>1011</v>
      </c>
      <c r="J551" s="10" t="s">
        <v>663</v>
      </c>
      <c r="K551" s="7" t="s">
        <v>84</v>
      </c>
      <c r="L551" s="7" t="s">
        <v>94</v>
      </c>
      <c r="M551" s="7" t="str">
        <f t="shared" si="33"/>
        <v>PNN PARAMILLO-TSE</v>
      </c>
      <c r="N551" s="149" t="s">
        <v>8</v>
      </c>
      <c r="O551" s="7" t="s">
        <v>467</v>
      </c>
      <c r="P551" s="7" t="s">
        <v>57</v>
      </c>
      <c r="Q551" s="10" t="s">
        <v>6</v>
      </c>
      <c r="R551" s="146">
        <v>86060000</v>
      </c>
      <c r="S551" s="35"/>
      <c r="T551" s="8"/>
      <c r="U551" s="8"/>
      <c r="V551" s="8"/>
      <c r="W551" s="35">
        <f t="shared" si="34"/>
        <v>86060000</v>
      </c>
      <c r="X551" s="35">
        <f t="shared" si="35"/>
        <v>86060000</v>
      </c>
      <c r="Y551" s="26" t="s">
        <v>465</v>
      </c>
      <c r="Z551" s="10" t="s">
        <v>19</v>
      </c>
      <c r="AA551" s="147">
        <v>202300000000060</v>
      </c>
      <c r="AB551" s="10" t="s">
        <v>39</v>
      </c>
      <c r="AC551" s="10" t="str">
        <f t="shared" si="32"/>
        <v>3202055</v>
      </c>
      <c r="AD551" s="10"/>
      <c r="AE551" s="10" t="s">
        <v>1091</v>
      </c>
      <c r="AF551" s="3"/>
      <c r="AG551" s="3"/>
      <c r="AH551" s="3"/>
      <c r="AI551" s="3"/>
      <c r="AJ551" s="3"/>
      <c r="AK551" s="3"/>
      <c r="AL551" s="3"/>
      <c r="AM551" s="3"/>
      <c r="AN551" s="3"/>
      <c r="AO551" s="3"/>
      <c r="AP551" s="3"/>
      <c r="AQ551" s="3"/>
      <c r="AR551" s="3"/>
      <c r="AS551" s="3"/>
    </row>
    <row r="552" spans="1:45" ht="51" hidden="1" customHeight="1" x14ac:dyDescent="0.3">
      <c r="A552" s="9" t="s">
        <v>0</v>
      </c>
      <c r="B552" s="9" t="e">
        <f>VLOOKUP(#REF!,[1]Dpto!$G$2:$I$1125,2,FALSE)</f>
        <v>#REF!</v>
      </c>
      <c r="C552" s="9" t="str">
        <f>VLOOKUP(Y552,[1]Proyectos!$B$2:$D$3,3,FALSE)</f>
        <v>CONSER</v>
      </c>
      <c r="D552" s="9" t="e">
        <f>VLOOKUP(#REF!,[1]Proyectos!$D$6:$E$9,2,FALSE)</f>
        <v>#REF!</v>
      </c>
      <c r="E552" s="9" t="e">
        <f>VLOOKUP(#REF!,[1]Proyectos!$B$12:$C$22,2,FALSE)</f>
        <v>#REF!</v>
      </c>
      <c r="F552" s="9" t="e">
        <f>VLOOKUP(#REF!,[1]Indi!$B$9:$C$36,2,FALSE)</f>
        <v>#REF!</v>
      </c>
      <c r="G552" s="9" t="str">
        <f>+IFERROR(IF(D552="MISIONAL",VLOOKUP(AD552,[1]Actividades!$B$12:$C$25,2,FALSE),IF(D552="TASAS",VLOOKUP(AD552,[1]Actividades!$B$26:$C$34,2,FALSE),IF(D552="MIPG",VLOOKUP(AD552,[1]Actividades!$B$35:$C$41,2,FALSE),IF(D552="INFRA",VLOOKUP(AD552,[1]Actividades!$B$42:$C$44,2,FALSE),"")))),"")</f>
        <v/>
      </c>
      <c r="H552" s="3"/>
      <c r="I552" s="7" t="s">
        <v>1012</v>
      </c>
      <c r="J552" s="10" t="s">
        <v>663</v>
      </c>
      <c r="K552" s="7" t="s">
        <v>84</v>
      </c>
      <c r="L552" s="7" t="s">
        <v>94</v>
      </c>
      <c r="M552" s="7" t="str">
        <f t="shared" si="33"/>
        <v>PNN PARAMILLO-TSE</v>
      </c>
      <c r="N552" s="149" t="s">
        <v>13</v>
      </c>
      <c r="O552" s="7" t="s">
        <v>467</v>
      </c>
      <c r="P552" s="7" t="s">
        <v>57</v>
      </c>
      <c r="Q552" s="10" t="s">
        <v>6</v>
      </c>
      <c r="R552" s="146">
        <v>110000000</v>
      </c>
      <c r="S552" s="35"/>
      <c r="T552" s="8"/>
      <c r="U552" s="8"/>
      <c r="V552" s="8"/>
      <c r="W552" s="35">
        <f t="shared" si="34"/>
        <v>110000000</v>
      </c>
      <c r="X552" s="35">
        <f t="shared" si="35"/>
        <v>110000000</v>
      </c>
      <c r="Y552" s="26" t="s">
        <v>465</v>
      </c>
      <c r="Z552" s="10" t="s">
        <v>19</v>
      </c>
      <c r="AA552" s="147">
        <v>202300000000060</v>
      </c>
      <c r="AB552" s="10" t="s">
        <v>496</v>
      </c>
      <c r="AC552" s="10" t="str">
        <f t="shared" si="32"/>
        <v>3202056</v>
      </c>
      <c r="AD552" s="10"/>
      <c r="AE552" s="10" t="s">
        <v>129</v>
      </c>
      <c r="AF552" s="3"/>
      <c r="AG552" s="3"/>
      <c r="AH552" s="3"/>
      <c r="AI552" s="3"/>
      <c r="AJ552" s="3"/>
      <c r="AK552" s="3"/>
      <c r="AL552" s="3"/>
      <c r="AM552" s="3"/>
      <c r="AN552" s="3"/>
      <c r="AO552" s="3"/>
      <c r="AP552" s="3"/>
      <c r="AQ552" s="3"/>
      <c r="AR552" s="3"/>
      <c r="AS552" s="3"/>
    </row>
    <row r="553" spans="1:45" ht="51" hidden="1" customHeight="1" x14ac:dyDescent="0.3">
      <c r="A553" s="9" t="s">
        <v>0</v>
      </c>
      <c r="B553" s="9" t="e">
        <f>VLOOKUP(#REF!,[1]Dpto!$G$2:$I$1125,2,FALSE)</f>
        <v>#REF!</v>
      </c>
      <c r="C553" s="9" t="str">
        <f>VLOOKUP(Y553,[1]Proyectos!$B$2:$D$3,3,FALSE)</f>
        <v>CONSER</v>
      </c>
      <c r="D553" s="9" t="e">
        <f>VLOOKUP(#REF!,[1]Proyectos!$D$6:$E$9,2,FALSE)</f>
        <v>#REF!</v>
      </c>
      <c r="E553" s="9" t="e">
        <f>VLOOKUP(#REF!,[1]Proyectos!$B$12:$C$22,2,FALSE)</f>
        <v>#REF!</v>
      </c>
      <c r="F553" s="9" t="e">
        <f>VLOOKUP(#REF!,[1]Indi!$B$9:$C$36,2,FALSE)</f>
        <v>#REF!</v>
      </c>
      <c r="G553" s="9" t="str">
        <f>+IFERROR(IF(D553="MISIONAL",VLOOKUP(AD553,[1]Actividades!$B$12:$C$25,2,FALSE),IF(D553="TASAS",VLOOKUP(AD553,[1]Actividades!$B$26:$C$34,2,FALSE),IF(D553="MIPG",VLOOKUP(AD553,[1]Actividades!$B$35:$C$41,2,FALSE),IF(D553="INFRA",VLOOKUP(AD553,[1]Actividades!$B$42:$C$44,2,FALSE),"")))),"")</f>
        <v/>
      </c>
      <c r="H553" s="3"/>
      <c r="I553" s="7" t="s">
        <v>1013</v>
      </c>
      <c r="J553" s="10" t="s">
        <v>663</v>
      </c>
      <c r="K553" s="7" t="s">
        <v>84</v>
      </c>
      <c r="L553" s="7" t="s">
        <v>94</v>
      </c>
      <c r="M553" s="7" t="str">
        <f t="shared" si="33"/>
        <v>PNN PARAMILLO-TSE</v>
      </c>
      <c r="N553" s="7" t="s">
        <v>8</v>
      </c>
      <c r="O553" s="7" t="s">
        <v>467</v>
      </c>
      <c r="P553" s="7" t="s">
        <v>57</v>
      </c>
      <c r="Q553" s="10" t="s">
        <v>6</v>
      </c>
      <c r="R553" s="146">
        <v>131610000</v>
      </c>
      <c r="S553" s="35"/>
      <c r="T553" s="8"/>
      <c r="U553" s="8"/>
      <c r="V553" s="8"/>
      <c r="W553" s="35">
        <f t="shared" si="34"/>
        <v>131610000</v>
      </c>
      <c r="X553" s="35">
        <f t="shared" si="35"/>
        <v>131610000</v>
      </c>
      <c r="Y553" s="26" t="s">
        <v>465</v>
      </c>
      <c r="Z553" s="10" t="s">
        <v>19</v>
      </c>
      <c r="AA553" s="147">
        <v>202300000000060</v>
      </c>
      <c r="AB553" s="10" t="s">
        <v>496</v>
      </c>
      <c r="AC553" s="10" t="str">
        <f t="shared" si="32"/>
        <v>3202056</v>
      </c>
      <c r="AD553" s="10"/>
      <c r="AE553" s="10" t="s">
        <v>129</v>
      </c>
      <c r="AF553" s="3"/>
      <c r="AG553" s="3"/>
      <c r="AH553" s="3"/>
      <c r="AI553" s="3"/>
      <c r="AJ553" s="3"/>
      <c r="AK553" s="3"/>
      <c r="AL553" s="3"/>
      <c r="AM553" s="3"/>
      <c r="AN553" s="3"/>
      <c r="AO553" s="3"/>
      <c r="AP553" s="3"/>
      <c r="AQ553" s="3"/>
      <c r="AR553" s="3"/>
      <c r="AS553" s="3"/>
    </row>
    <row r="554" spans="1:45" ht="51" hidden="1" customHeight="1" x14ac:dyDescent="0.3">
      <c r="A554" s="9" t="s">
        <v>0</v>
      </c>
      <c r="B554" s="9" t="e">
        <f>VLOOKUP(#REF!,[1]Dpto!$G$2:$I$1125,2,FALSE)</f>
        <v>#REF!</v>
      </c>
      <c r="C554" s="9" t="str">
        <f>VLOOKUP(Y554,[1]Proyectos!$B$2:$D$3,3,FALSE)</f>
        <v>CONSER</v>
      </c>
      <c r="D554" s="9" t="e">
        <f>VLOOKUP(#REF!,[1]Proyectos!$D$6:$E$9,2,FALSE)</f>
        <v>#REF!</v>
      </c>
      <c r="E554" s="9" t="e">
        <f>VLOOKUP(#REF!,[1]Proyectos!$B$12:$C$22,2,FALSE)</f>
        <v>#REF!</v>
      </c>
      <c r="F554" s="9" t="e">
        <f>VLOOKUP(#REF!,[1]Indi!$B$9:$C$36,2,FALSE)</f>
        <v>#REF!</v>
      </c>
      <c r="G554" s="9" t="str">
        <f>+IFERROR(IF(D554="MISIONAL",VLOOKUP(AD554,[1]Actividades!$B$12:$C$25,2,FALSE),IF(D554="TASAS",VLOOKUP(AD554,[1]Actividades!$B$26:$C$34,2,FALSE),IF(D554="MIPG",VLOOKUP(AD554,[1]Actividades!$B$35:$C$41,2,FALSE),IF(D554="INFRA",VLOOKUP(AD554,[1]Actividades!$B$42:$C$44,2,FALSE),"")))),"")</f>
        <v/>
      </c>
      <c r="H554" s="3"/>
      <c r="I554" s="7" t="s">
        <v>1014</v>
      </c>
      <c r="J554" s="10" t="s">
        <v>663</v>
      </c>
      <c r="K554" s="7" t="s">
        <v>84</v>
      </c>
      <c r="L554" s="7" t="s">
        <v>94</v>
      </c>
      <c r="M554" s="7" t="str">
        <f t="shared" si="33"/>
        <v>PNN PARAMILLO-TSE</v>
      </c>
      <c r="N554" s="7" t="s">
        <v>8</v>
      </c>
      <c r="O554" s="7" t="s">
        <v>467</v>
      </c>
      <c r="P554" s="7" t="s">
        <v>57</v>
      </c>
      <c r="Q554" s="10" t="s">
        <v>6</v>
      </c>
      <c r="R554" s="146">
        <v>95430000</v>
      </c>
      <c r="S554" s="35"/>
      <c r="T554" s="8"/>
      <c r="U554" s="8"/>
      <c r="V554" s="8"/>
      <c r="W554" s="35">
        <f t="shared" si="34"/>
        <v>95430000</v>
      </c>
      <c r="X554" s="35">
        <f t="shared" si="35"/>
        <v>95430000</v>
      </c>
      <c r="Y554" s="26" t="s">
        <v>465</v>
      </c>
      <c r="Z554" s="10" t="s">
        <v>19</v>
      </c>
      <c r="AA554" s="147">
        <v>202300000000060</v>
      </c>
      <c r="AB554" s="10" t="s">
        <v>24</v>
      </c>
      <c r="AC554" s="10" t="str">
        <f t="shared" si="32"/>
        <v>3202060</v>
      </c>
      <c r="AD554" s="10"/>
      <c r="AE554" s="10" t="s">
        <v>239</v>
      </c>
      <c r="AF554" s="3"/>
      <c r="AG554" s="3"/>
      <c r="AH554" s="3"/>
      <c r="AI554" s="3"/>
      <c r="AJ554" s="3"/>
      <c r="AK554" s="3"/>
      <c r="AL554" s="3"/>
      <c r="AM554" s="3"/>
      <c r="AN554" s="3"/>
      <c r="AO554" s="3"/>
      <c r="AP554" s="3"/>
      <c r="AQ554" s="3"/>
      <c r="AR554" s="3"/>
      <c r="AS554" s="3"/>
    </row>
    <row r="555" spans="1:45" ht="51" hidden="1" customHeight="1" x14ac:dyDescent="0.3">
      <c r="A555" s="9" t="s">
        <v>0</v>
      </c>
      <c r="B555" s="9" t="e">
        <f>VLOOKUP(#REF!,[1]Dpto!$G$2:$I$1125,2,FALSE)</f>
        <v>#REF!</v>
      </c>
      <c r="C555" s="9" t="str">
        <f>VLOOKUP(Y555,[1]Proyectos!$B$2:$D$3,3,FALSE)</f>
        <v>FORTA</v>
      </c>
      <c r="D555" s="9" t="e">
        <f>VLOOKUP(#REF!,[1]Proyectos!$D$6:$E$9,2,FALSE)</f>
        <v>#REF!</v>
      </c>
      <c r="E555" s="9" t="e">
        <f>VLOOKUP(#REF!,[1]Proyectos!$B$12:$C$22,2,FALSE)</f>
        <v>#REF!</v>
      </c>
      <c r="F555" s="9" t="e">
        <f>VLOOKUP(#REF!,[1]Indi!$B$9:$C$36,2,FALSE)</f>
        <v>#REF!</v>
      </c>
      <c r="G555" s="9" t="str">
        <f>+IFERROR(IF(D555="MISIONAL",VLOOKUP(AD555,[1]Actividades!$B$12:$C$25,2,FALSE),IF(D555="TASAS",VLOOKUP(AD555,[1]Actividades!$B$26:$C$34,2,FALSE),IF(D555="MIPG",VLOOKUP(AD555,[1]Actividades!$B$35:$C$41,2,FALSE),IF(D555="INFRA",VLOOKUP(AD555,[1]Actividades!$B$42:$C$44,2,FALSE),"")))),"")</f>
        <v/>
      </c>
      <c r="H555" s="3"/>
      <c r="I555" s="7" t="s">
        <v>1015</v>
      </c>
      <c r="J555" s="10" t="s">
        <v>663</v>
      </c>
      <c r="K555" s="7" t="s">
        <v>84</v>
      </c>
      <c r="L555" s="7" t="s">
        <v>94</v>
      </c>
      <c r="M555" s="7" t="str">
        <f t="shared" si="33"/>
        <v>PNN PARAMILLO-TSE</v>
      </c>
      <c r="N555" s="7" t="s">
        <v>8</v>
      </c>
      <c r="O555" s="7" t="s">
        <v>467</v>
      </c>
      <c r="P555" s="7" t="s">
        <v>57</v>
      </c>
      <c r="Q555" s="10" t="s">
        <v>6</v>
      </c>
      <c r="R555" s="146">
        <v>270000000</v>
      </c>
      <c r="S555" s="35"/>
      <c r="T555" s="8"/>
      <c r="U555" s="8"/>
      <c r="V555" s="8"/>
      <c r="W555" s="35">
        <f t="shared" si="34"/>
        <v>270000000</v>
      </c>
      <c r="X555" s="35">
        <f t="shared" si="35"/>
        <v>270000000</v>
      </c>
      <c r="Y555" s="26" t="s">
        <v>1483</v>
      </c>
      <c r="Z555" s="10" t="s">
        <v>4</v>
      </c>
      <c r="AA555" s="147">
        <v>2019011000081</v>
      </c>
      <c r="AB555" s="10" t="s">
        <v>3</v>
      </c>
      <c r="AC555" s="10" t="str">
        <f t="shared" si="32"/>
        <v>3299016</v>
      </c>
      <c r="AD555" s="10"/>
      <c r="AE555" s="10" t="s">
        <v>244</v>
      </c>
      <c r="AF555" s="3"/>
      <c r="AG555" s="3"/>
      <c r="AH555" s="3"/>
      <c r="AI555" s="3"/>
      <c r="AJ555" s="3"/>
      <c r="AK555" s="3"/>
      <c r="AL555" s="3"/>
      <c r="AM555" s="3"/>
      <c r="AN555" s="3"/>
      <c r="AO555" s="3"/>
      <c r="AP555" s="3"/>
      <c r="AQ555" s="3"/>
      <c r="AR555" s="3"/>
      <c r="AS555" s="3"/>
    </row>
    <row r="556" spans="1:45" ht="51" hidden="1" customHeight="1" x14ac:dyDescent="0.3">
      <c r="A556" s="9" t="s">
        <v>0</v>
      </c>
      <c r="B556" s="9" t="e">
        <f>VLOOKUP(#REF!,[1]Dpto!$G$2:$I$1125,2,FALSE)</f>
        <v>#REF!</v>
      </c>
      <c r="C556" s="9" t="str">
        <f>VLOOKUP(Y556,[1]Proyectos!$B$2:$D$3,3,FALSE)</f>
        <v>CONSER</v>
      </c>
      <c r="D556" s="9" t="e">
        <f>VLOOKUP(#REF!,[1]Proyectos!$D$6:$E$9,2,FALSE)</f>
        <v>#REF!</v>
      </c>
      <c r="E556" s="9" t="e">
        <f>VLOOKUP(#REF!,[1]Proyectos!$B$12:$C$22,2,FALSE)</f>
        <v>#REF!</v>
      </c>
      <c r="F556" s="9" t="e">
        <f>VLOOKUP(#REF!,[1]Indi!$B$9:$C$36,2,FALSE)</f>
        <v>#REF!</v>
      </c>
      <c r="G556" s="9" t="str">
        <f>+IFERROR(IF(D556="MISIONAL",VLOOKUP(AD556,[1]Actividades!$B$12:$C$25,2,FALSE),IF(D556="TASAS",VLOOKUP(AD556,[1]Actividades!$B$26:$C$34,2,FALSE),IF(D556="MIPG",VLOOKUP(AD556,[1]Actividades!$B$35:$C$41,2,FALSE),IF(D556="INFRA",VLOOKUP(AD556,[1]Actividades!$B$42:$C$44,2,FALSE),"")))),"")</f>
        <v/>
      </c>
      <c r="H556" s="3"/>
      <c r="I556" s="7" t="s">
        <v>1016</v>
      </c>
      <c r="J556" s="10" t="s">
        <v>663</v>
      </c>
      <c r="K556" s="7" t="s">
        <v>84</v>
      </c>
      <c r="L556" s="7" t="s">
        <v>91</v>
      </c>
      <c r="M556" s="7" t="str">
        <f t="shared" si="33"/>
        <v>RNN CORDILLERA BEATA</v>
      </c>
      <c r="N556" s="149" t="s">
        <v>8</v>
      </c>
      <c r="O556" s="7" t="s">
        <v>467</v>
      </c>
      <c r="P556" s="7" t="s">
        <v>7</v>
      </c>
      <c r="Q556" s="10" t="s">
        <v>6</v>
      </c>
      <c r="R556" s="146">
        <v>88057833</v>
      </c>
      <c r="S556" s="35"/>
      <c r="T556" s="8"/>
      <c r="U556" s="8"/>
      <c r="V556" s="8"/>
      <c r="W556" s="35">
        <f t="shared" si="34"/>
        <v>88057833</v>
      </c>
      <c r="X556" s="35">
        <f t="shared" si="35"/>
        <v>88057833</v>
      </c>
      <c r="Y556" s="26" t="s">
        <v>465</v>
      </c>
      <c r="Z556" s="10" t="s">
        <v>19</v>
      </c>
      <c r="AA556" s="147">
        <v>202300000000060</v>
      </c>
      <c r="AB556" s="10" t="s">
        <v>30</v>
      </c>
      <c r="AC556" s="10" t="str">
        <f t="shared" si="32"/>
        <v>3202008</v>
      </c>
      <c r="AD556" s="10"/>
      <c r="AE556" s="10" t="s">
        <v>135</v>
      </c>
      <c r="AF556" s="3"/>
      <c r="AG556" s="3"/>
      <c r="AH556" s="3"/>
      <c r="AI556" s="3"/>
      <c r="AJ556" s="3"/>
      <c r="AK556" s="3"/>
      <c r="AL556" s="3"/>
      <c r="AM556" s="3"/>
      <c r="AN556" s="3"/>
      <c r="AO556" s="3"/>
      <c r="AP556" s="3"/>
      <c r="AQ556" s="3"/>
      <c r="AR556" s="3"/>
      <c r="AS556" s="3"/>
    </row>
    <row r="557" spans="1:45" ht="51" hidden="1" customHeight="1" x14ac:dyDescent="0.3">
      <c r="A557" s="9" t="s">
        <v>0</v>
      </c>
      <c r="B557" s="9" t="e">
        <f>VLOOKUP(#REF!,[1]Dpto!$G$2:$I$1125,2,FALSE)</f>
        <v>#REF!</v>
      </c>
      <c r="C557" s="9" t="str">
        <f>VLOOKUP(Y557,[1]Proyectos!$B$2:$D$3,3,FALSE)</f>
        <v>CONSER</v>
      </c>
      <c r="D557" s="9" t="e">
        <f>VLOOKUP(#REF!,[1]Proyectos!$D$6:$E$9,2,FALSE)</f>
        <v>#REF!</v>
      </c>
      <c r="E557" s="9" t="e">
        <f>VLOOKUP(#REF!,[1]Proyectos!$B$12:$C$22,2,FALSE)</f>
        <v>#REF!</v>
      </c>
      <c r="F557" s="9" t="e">
        <f>VLOOKUP(#REF!,[1]Indi!$B$9:$C$36,2,FALSE)</f>
        <v>#REF!</v>
      </c>
      <c r="G557" s="9" t="str">
        <f>+IFERROR(IF(D557="MISIONAL",VLOOKUP(AD557,[1]Actividades!$B$12:$C$25,2,FALSE),IF(D557="TASAS",VLOOKUP(AD557,[1]Actividades!$B$26:$C$34,2,FALSE),IF(D557="MIPG",VLOOKUP(AD557,[1]Actividades!$B$35:$C$41,2,FALSE),IF(D557="INFRA",VLOOKUP(AD557,[1]Actividades!$B$42:$C$44,2,FALSE),"")))),"")</f>
        <v/>
      </c>
      <c r="H557" s="3"/>
      <c r="I557" s="7" t="s">
        <v>1017</v>
      </c>
      <c r="J557" s="10" t="s">
        <v>663</v>
      </c>
      <c r="K557" s="7" t="s">
        <v>84</v>
      </c>
      <c r="L557" s="7" t="s">
        <v>93</v>
      </c>
      <c r="M557" s="7" t="str">
        <f t="shared" si="33"/>
        <v>PNN SIERRA NEVADA DE SANTA MARTA</v>
      </c>
      <c r="N557" s="149" t="s">
        <v>103</v>
      </c>
      <c r="O557" s="7" t="s">
        <v>466</v>
      </c>
      <c r="P557" s="7" t="s">
        <v>7</v>
      </c>
      <c r="Q557" s="10" t="s">
        <v>6</v>
      </c>
      <c r="R557" s="146">
        <v>40257933</v>
      </c>
      <c r="S557" s="35"/>
      <c r="T557" s="8"/>
      <c r="U557" s="8"/>
      <c r="V557" s="8"/>
      <c r="W557" s="35">
        <f t="shared" si="34"/>
        <v>40257933</v>
      </c>
      <c r="X557" s="35">
        <f t="shared" si="35"/>
        <v>40257933</v>
      </c>
      <c r="Y557" s="26" t="s">
        <v>465</v>
      </c>
      <c r="Z557" s="10" t="s">
        <v>19</v>
      </c>
      <c r="AA557" s="147">
        <v>202300000000060</v>
      </c>
      <c r="AB557" s="10" t="s">
        <v>30</v>
      </c>
      <c r="AC557" s="10" t="str">
        <f t="shared" si="32"/>
        <v>3202008</v>
      </c>
      <c r="AD557" s="10"/>
      <c r="AE557" s="10" t="s">
        <v>135</v>
      </c>
      <c r="AF557" s="3"/>
      <c r="AG557" s="3"/>
      <c r="AH557" s="3"/>
      <c r="AI557" s="3"/>
      <c r="AJ557" s="3"/>
      <c r="AK557" s="3"/>
      <c r="AL557" s="3"/>
      <c r="AM557" s="3"/>
      <c r="AN557" s="3"/>
      <c r="AO557" s="3"/>
      <c r="AP557" s="3"/>
      <c r="AQ557" s="3"/>
      <c r="AR557" s="3"/>
      <c r="AS557" s="3"/>
    </row>
    <row r="558" spans="1:45" ht="51" hidden="1" customHeight="1" x14ac:dyDescent="0.3">
      <c r="A558" s="9" t="s">
        <v>0</v>
      </c>
      <c r="B558" s="9" t="e">
        <f>VLOOKUP(#REF!,[1]Dpto!$G$2:$I$1125,2,FALSE)</f>
        <v>#REF!</v>
      </c>
      <c r="C558" s="9" t="str">
        <f>VLOOKUP(Y558,[1]Proyectos!$B$2:$D$3,3,FALSE)</f>
        <v>CONSER</v>
      </c>
      <c r="D558" s="9" t="e">
        <f>VLOOKUP(#REF!,[1]Proyectos!$D$6:$E$9,2,FALSE)</f>
        <v>#REF!</v>
      </c>
      <c r="E558" s="9" t="e">
        <f>VLOOKUP(#REF!,[1]Proyectos!$B$12:$C$22,2,FALSE)</f>
        <v>#REF!</v>
      </c>
      <c r="F558" s="9" t="e">
        <f>VLOOKUP(#REF!,[1]Indi!$B$9:$C$36,2,FALSE)</f>
        <v>#REF!</v>
      </c>
      <c r="G558" s="9" t="str">
        <f>+IFERROR(IF(D558="MISIONAL",VLOOKUP(AD558,[1]Actividades!$B$12:$C$25,2,FALSE),IF(D558="TASAS",VLOOKUP(AD558,[1]Actividades!$B$26:$C$34,2,FALSE),IF(D558="MIPG",VLOOKUP(AD558,[1]Actividades!$B$35:$C$41,2,FALSE),IF(D558="INFRA",VLOOKUP(AD558,[1]Actividades!$B$42:$C$44,2,FALSE),"")))),"")</f>
        <v/>
      </c>
      <c r="H558" s="3"/>
      <c r="I558" s="7" t="s">
        <v>1018</v>
      </c>
      <c r="J558" s="10" t="s">
        <v>663</v>
      </c>
      <c r="K558" s="7" t="s">
        <v>84</v>
      </c>
      <c r="L558" s="7" t="s">
        <v>93</v>
      </c>
      <c r="M558" s="7" t="str">
        <f t="shared" si="33"/>
        <v>PNN SIERRA NEVADA DE SANTA MARTA</v>
      </c>
      <c r="N558" s="7" t="s">
        <v>103</v>
      </c>
      <c r="O558" s="7" t="s">
        <v>466</v>
      </c>
      <c r="P558" s="7" t="s">
        <v>7</v>
      </c>
      <c r="Q558" s="10" t="s">
        <v>6</v>
      </c>
      <c r="R558" s="146">
        <v>562234867</v>
      </c>
      <c r="S558" s="35"/>
      <c r="T558" s="8"/>
      <c r="U558" s="8"/>
      <c r="V558" s="8"/>
      <c r="W558" s="35">
        <f t="shared" si="34"/>
        <v>562234867</v>
      </c>
      <c r="X558" s="35">
        <f t="shared" si="35"/>
        <v>562234867</v>
      </c>
      <c r="Y558" s="26" t="s">
        <v>465</v>
      </c>
      <c r="Z558" s="10" t="s">
        <v>19</v>
      </c>
      <c r="AA558" s="147">
        <v>202300000000060</v>
      </c>
      <c r="AB558" s="10" t="s">
        <v>30</v>
      </c>
      <c r="AC558" s="10" t="str">
        <f t="shared" si="32"/>
        <v>3202008</v>
      </c>
      <c r="AD558" s="10"/>
      <c r="AE558" s="10" t="s">
        <v>492</v>
      </c>
      <c r="AF558" s="3"/>
      <c r="AG558" s="3"/>
      <c r="AH558" s="3"/>
      <c r="AI558" s="3"/>
      <c r="AJ558" s="3"/>
      <c r="AK558" s="3"/>
      <c r="AL558" s="3"/>
      <c r="AM558" s="3"/>
      <c r="AN558" s="3"/>
      <c r="AO558" s="3"/>
      <c r="AP558" s="3"/>
      <c r="AQ558" s="3"/>
      <c r="AR558" s="3"/>
      <c r="AS558" s="3"/>
    </row>
    <row r="559" spans="1:45" ht="51" hidden="1" customHeight="1" x14ac:dyDescent="0.3">
      <c r="A559" s="9" t="s">
        <v>0</v>
      </c>
      <c r="B559" s="9" t="e">
        <f>VLOOKUP(#REF!,[1]Dpto!$G$2:$I$1125,2,FALSE)</f>
        <v>#REF!</v>
      </c>
      <c r="C559" s="9" t="str">
        <f>VLOOKUP(Y559,[1]Proyectos!$B$2:$D$3,3,FALSE)</f>
        <v>CONSER</v>
      </c>
      <c r="D559" s="9" t="e">
        <f>VLOOKUP(#REF!,[1]Proyectos!$D$6:$E$9,2,FALSE)</f>
        <v>#REF!</v>
      </c>
      <c r="E559" s="9" t="e">
        <f>VLOOKUP(#REF!,[1]Proyectos!$B$12:$C$22,2,FALSE)</f>
        <v>#REF!</v>
      </c>
      <c r="F559" s="9" t="e">
        <f>VLOOKUP(#REF!,[1]Indi!$B$9:$C$36,2,FALSE)</f>
        <v>#REF!</v>
      </c>
      <c r="G559" s="9" t="str">
        <f>+IFERROR(IF(D559="MISIONAL",VLOOKUP(AD559,[1]Actividades!$B$12:$C$25,2,FALSE),IF(D559="TASAS",VLOOKUP(AD559,[1]Actividades!$B$26:$C$34,2,FALSE),IF(D559="MIPG",VLOOKUP(AD559,[1]Actividades!$B$35:$C$41,2,FALSE),IF(D559="INFRA",VLOOKUP(AD559,[1]Actividades!$B$42:$C$44,2,FALSE),"")))),"")</f>
        <v/>
      </c>
      <c r="H559" s="3"/>
      <c r="I559" s="7" t="s">
        <v>1019</v>
      </c>
      <c r="J559" s="10" t="s">
        <v>663</v>
      </c>
      <c r="K559" s="7" t="s">
        <v>84</v>
      </c>
      <c r="L559" s="7" t="s">
        <v>93</v>
      </c>
      <c r="M559" s="7" t="str">
        <f t="shared" si="33"/>
        <v>PNN SIERRA NEVADA DE SANTA MARTA</v>
      </c>
      <c r="N559" s="7" t="s">
        <v>8</v>
      </c>
      <c r="O559" s="7" t="s">
        <v>467</v>
      </c>
      <c r="P559" s="7" t="s">
        <v>7</v>
      </c>
      <c r="Q559" s="10" t="s">
        <v>6</v>
      </c>
      <c r="R559" s="146">
        <v>6822984</v>
      </c>
      <c r="S559" s="35"/>
      <c r="T559" s="8"/>
      <c r="U559" s="8"/>
      <c r="V559" s="8"/>
      <c r="W559" s="35">
        <f t="shared" si="34"/>
        <v>6822984</v>
      </c>
      <c r="X559" s="35">
        <f t="shared" si="35"/>
        <v>6822984</v>
      </c>
      <c r="Y559" s="26" t="s">
        <v>465</v>
      </c>
      <c r="Z559" s="10" t="s">
        <v>19</v>
      </c>
      <c r="AA559" s="147">
        <v>202300000000060</v>
      </c>
      <c r="AB559" s="10" t="s">
        <v>30</v>
      </c>
      <c r="AC559" s="10" t="str">
        <f t="shared" si="32"/>
        <v>3202008</v>
      </c>
      <c r="AD559" s="10"/>
      <c r="AE559" s="10" t="s">
        <v>492</v>
      </c>
      <c r="AF559" s="3"/>
      <c r="AG559" s="3"/>
      <c r="AH559" s="3"/>
      <c r="AI559" s="3"/>
      <c r="AJ559" s="3"/>
      <c r="AK559" s="3"/>
      <c r="AL559" s="3"/>
      <c r="AM559" s="3"/>
      <c r="AN559" s="3"/>
      <c r="AO559" s="3"/>
      <c r="AP559" s="3"/>
      <c r="AQ559" s="3"/>
      <c r="AR559" s="3"/>
      <c r="AS559" s="3"/>
    </row>
    <row r="560" spans="1:45" ht="51" hidden="1" customHeight="1" x14ac:dyDescent="0.3">
      <c r="A560" s="9" t="s">
        <v>0</v>
      </c>
      <c r="B560" s="9" t="e">
        <f>VLOOKUP(#REF!,[1]Dpto!$G$2:$I$1125,2,FALSE)</f>
        <v>#REF!</v>
      </c>
      <c r="C560" s="9" t="str">
        <f>VLOOKUP(Y560,[1]Proyectos!$B$2:$D$3,3,FALSE)</f>
        <v>CONSER</v>
      </c>
      <c r="D560" s="9" t="e">
        <f>VLOOKUP(#REF!,[1]Proyectos!$D$6:$E$9,2,FALSE)</f>
        <v>#REF!</v>
      </c>
      <c r="E560" s="9" t="e">
        <f>VLOOKUP(#REF!,[1]Proyectos!$B$12:$C$22,2,FALSE)</f>
        <v>#REF!</v>
      </c>
      <c r="F560" s="9" t="e">
        <f>VLOOKUP(#REF!,[1]Indi!$B$9:$C$36,2,FALSE)</f>
        <v>#REF!</v>
      </c>
      <c r="G560" s="9" t="str">
        <f>+IFERROR(IF(D560="MISIONAL",VLOOKUP(AD560,[1]Actividades!$B$12:$C$25,2,FALSE),IF(D560="TASAS",VLOOKUP(AD560,[1]Actividades!$B$26:$C$34,2,FALSE),IF(D560="MIPG",VLOOKUP(AD560,[1]Actividades!$B$35:$C$41,2,FALSE),IF(D560="INFRA",VLOOKUP(AD560,[1]Actividades!$B$42:$C$44,2,FALSE),"")))),"")</f>
        <v/>
      </c>
      <c r="H560" s="3"/>
      <c r="I560" s="7" t="s">
        <v>1020</v>
      </c>
      <c r="J560" s="10" t="s">
        <v>663</v>
      </c>
      <c r="K560" s="7" t="s">
        <v>84</v>
      </c>
      <c r="L560" s="7" t="s">
        <v>93</v>
      </c>
      <c r="M560" s="7" t="str">
        <f t="shared" si="33"/>
        <v>PNN SIERRA NEVADA DE SANTA MARTA</v>
      </c>
      <c r="N560" s="7" t="s">
        <v>103</v>
      </c>
      <c r="O560" s="7" t="s">
        <v>466</v>
      </c>
      <c r="P560" s="7" t="s">
        <v>7</v>
      </c>
      <c r="Q560" s="10" t="s">
        <v>6</v>
      </c>
      <c r="R560" s="146">
        <v>158999568</v>
      </c>
      <c r="S560" s="35"/>
      <c r="T560" s="8"/>
      <c r="U560" s="8"/>
      <c r="V560" s="8"/>
      <c r="W560" s="35">
        <f t="shared" si="34"/>
        <v>158999568</v>
      </c>
      <c r="X560" s="35">
        <f t="shared" si="35"/>
        <v>158999568</v>
      </c>
      <c r="Y560" s="26" t="s">
        <v>465</v>
      </c>
      <c r="Z560" s="10" t="s">
        <v>19</v>
      </c>
      <c r="AA560" s="147">
        <v>202300000000060</v>
      </c>
      <c r="AB560" s="10" t="s">
        <v>493</v>
      </c>
      <c r="AC560" s="10" t="str">
        <f t="shared" si="32"/>
        <v>3202032</v>
      </c>
      <c r="AD560" s="10"/>
      <c r="AE560" s="10" t="s">
        <v>128</v>
      </c>
      <c r="AF560" s="3"/>
      <c r="AG560" s="3"/>
      <c r="AH560" s="3"/>
      <c r="AI560" s="3"/>
      <c r="AJ560" s="3"/>
      <c r="AK560" s="3"/>
      <c r="AL560" s="3"/>
      <c r="AM560" s="3"/>
      <c r="AN560" s="3"/>
      <c r="AO560" s="3"/>
      <c r="AP560" s="3"/>
      <c r="AQ560" s="3"/>
      <c r="AR560" s="3"/>
      <c r="AS560" s="3"/>
    </row>
    <row r="561" spans="1:45" ht="51" hidden="1" customHeight="1" x14ac:dyDescent="0.3">
      <c r="A561" s="9" t="s">
        <v>0</v>
      </c>
      <c r="B561" s="9" t="e">
        <f>VLOOKUP(#REF!,[1]Dpto!$G$2:$I$1125,2,FALSE)</f>
        <v>#REF!</v>
      </c>
      <c r="C561" s="9" t="str">
        <f>VLOOKUP(Y561,[1]Proyectos!$B$2:$D$3,3,FALSE)</f>
        <v>CONSER</v>
      </c>
      <c r="D561" s="9" t="e">
        <f>VLOOKUP(#REF!,[1]Proyectos!$D$6:$E$9,2,FALSE)</f>
        <v>#REF!</v>
      </c>
      <c r="E561" s="9" t="e">
        <f>VLOOKUP(#REF!,[1]Proyectos!$B$12:$C$22,2,FALSE)</f>
        <v>#REF!</v>
      </c>
      <c r="F561" s="9" t="e">
        <f>VLOOKUP(#REF!,[1]Indi!$B$9:$C$36,2,FALSE)</f>
        <v>#REF!</v>
      </c>
      <c r="G561" s="9" t="str">
        <f>+IFERROR(IF(D561="MISIONAL",VLOOKUP(AD561,[1]Actividades!$B$12:$C$25,2,FALSE),IF(D561="TASAS",VLOOKUP(AD561,[1]Actividades!$B$26:$C$34,2,FALSE),IF(D561="MIPG",VLOOKUP(AD561,[1]Actividades!$B$35:$C$41,2,FALSE),IF(D561="INFRA",VLOOKUP(AD561,[1]Actividades!$B$42:$C$44,2,FALSE),"")))),"")</f>
        <v/>
      </c>
      <c r="H561" s="3"/>
      <c r="I561" s="7" t="s">
        <v>1021</v>
      </c>
      <c r="J561" s="10" t="s">
        <v>663</v>
      </c>
      <c r="K561" s="7" t="s">
        <v>84</v>
      </c>
      <c r="L561" s="7" t="s">
        <v>93</v>
      </c>
      <c r="M561" s="7" t="str">
        <f t="shared" si="33"/>
        <v>PNN SIERRA NEVADA DE SANTA MARTA</v>
      </c>
      <c r="N561" s="149" t="s">
        <v>8</v>
      </c>
      <c r="O561" s="7" t="s">
        <v>467</v>
      </c>
      <c r="P561" s="7" t="s">
        <v>7</v>
      </c>
      <c r="Q561" s="10" t="s">
        <v>6</v>
      </c>
      <c r="R561" s="146">
        <v>15000000</v>
      </c>
      <c r="S561" s="35"/>
      <c r="T561" s="8"/>
      <c r="U561" s="8"/>
      <c r="V561" s="8"/>
      <c r="W561" s="35">
        <f t="shared" si="34"/>
        <v>15000000</v>
      </c>
      <c r="X561" s="35">
        <f t="shared" si="35"/>
        <v>15000000</v>
      </c>
      <c r="Y561" s="26" t="s">
        <v>465</v>
      </c>
      <c r="Z561" s="10" t="s">
        <v>19</v>
      </c>
      <c r="AA561" s="147">
        <v>202300000000060</v>
      </c>
      <c r="AB561" s="10" t="s">
        <v>493</v>
      </c>
      <c r="AC561" s="10" t="str">
        <f t="shared" si="32"/>
        <v>3202032</v>
      </c>
      <c r="AD561" s="10"/>
      <c r="AE561" s="10" t="s">
        <v>128</v>
      </c>
      <c r="AF561" s="3"/>
      <c r="AG561" s="3"/>
      <c r="AH561" s="3"/>
      <c r="AI561" s="3"/>
      <c r="AJ561" s="3"/>
      <c r="AK561" s="3"/>
      <c r="AL561" s="3"/>
      <c r="AM561" s="3"/>
      <c r="AN561" s="3"/>
      <c r="AO561" s="3"/>
      <c r="AP561" s="3"/>
      <c r="AQ561" s="3"/>
      <c r="AR561" s="3"/>
      <c r="AS561" s="3"/>
    </row>
    <row r="562" spans="1:45" ht="51" hidden="1" customHeight="1" x14ac:dyDescent="0.3">
      <c r="A562" s="9" t="s">
        <v>0</v>
      </c>
      <c r="B562" s="9" t="e">
        <f>VLOOKUP(#REF!,[1]Dpto!$G$2:$I$1125,2,FALSE)</f>
        <v>#REF!</v>
      </c>
      <c r="C562" s="9" t="str">
        <f>VLOOKUP(Y562,[1]Proyectos!$B$2:$D$3,3,FALSE)</f>
        <v>CONSER</v>
      </c>
      <c r="D562" s="9" t="e">
        <f>VLOOKUP(#REF!,[1]Proyectos!$D$6:$E$9,2,FALSE)</f>
        <v>#REF!</v>
      </c>
      <c r="E562" s="9" t="e">
        <f>VLOOKUP(#REF!,[1]Proyectos!$B$12:$C$22,2,FALSE)</f>
        <v>#REF!</v>
      </c>
      <c r="F562" s="9" t="e">
        <f>VLOOKUP(#REF!,[1]Indi!$B$9:$C$36,2,FALSE)</f>
        <v>#REF!</v>
      </c>
      <c r="G562" s="9" t="str">
        <f>+IFERROR(IF(D562="MISIONAL",VLOOKUP(AD562,[1]Actividades!$B$12:$C$25,2,FALSE),IF(D562="TASAS",VLOOKUP(AD562,[1]Actividades!$B$26:$C$34,2,FALSE),IF(D562="MIPG",VLOOKUP(AD562,[1]Actividades!$B$35:$C$41,2,FALSE),IF(D562="INFRA",VLOOKUP(AD562,[1]Actividades!$B$42:$C$44,2,FALSE),"")))),"")</f>
        <v/>
      </c>
      <c r="H562" s="3"/>
      <c r="I562" s="7" t="s">
        <v>1022</v>
      </c>
      <c r="J562" s="10" t="s">
        <v>663</v>
      </c>
      <c r="K562" s="7" t="s">
        <v>84</v>
      </c>
      <c r="L562" s="7" t="s">
        <v>93</v>
      </c>
      <c r="M562" s="7" t="str">
        <f t="shared" si="33"/>
        <v>PNN SIERRA NEVADA DE SANTA MARTA</v>
      </c>
      <c r="N562" s="149" t="s">
        <v>103</v>
      </c>
      <c r="O562" s="7" t="s">
        <v>466</v>
      </c>
      <c r="P562" s="7" t="s">
        <v>7</v>
      </c>
      <c r="Q562" s="10" t="s">
        <v>6</v>
      </c>
      <c r="R562" s="146">
        <v>19000000</v>
      </c>
      <c r="S562" s="35"/>
      <c r="T562" s="8"/>
      <c r="U562" s="8"/>
      <c r="V562" s="8"/>
      <c r="W562" s="35">
        <f t="shared" si="34"/>
        <v>19000000</v>
      </c>
      <c r="X562" s="35">
        <f t="shared" si="35"/>
        <v>19000000</v>
      </c>
      <c r="Y562" s="26" t="s">
        <v>465</v>
      </c>
      <c r="Z562" s="10" t="s">
        <v>19</v>
      </c>
      <c r="AA562" s="147">
        <v>202300000000060</v>
      </c>
      <c r="AB562" s="10" t="s">
        <v>496</v>
      </c>
      <c r="AC562" s="10" t="str">
        <f t="shared" si="32"/>
        <v>3202056</v>
      </c>
      <c r="AD562" s="10"/>
      <c r="AE562" s="10" t="s">
        <v>129</v>
      </c>
      <c r="AF562" s="3"/>
      <c r="AG562" s="3"/>
      <c r="AH562" s="3"/>
      <c r="AI562" s="3"/>
      <c r="AJ562" s="3"/>
      <c r="AK562" s="3"/>
      <c r="AL562" s="3"/>
      <c r="AM562" s="3"/>
      <c r="AN562" s="3"/>
      <c r="AO562" s="3"/>
      <c r="AP562" s="3"/>
      <c r="AQ562" s="3"/>
      <c r="AR562" s="3"/>
      <c r="AS562" s="3"/>
    </row>
    <row r="563" spans="1:45" ht="51" hidden="1" customHeight="1" x14ac:dyDescent="0.3">
      <c r="A563" s="9" t="s">
        <v>0</v>
      </c>
      <c r="B563" s="9" t="e">
        <f>VLOOKUP(#REF!,[1]Dpto!$G$2:$I$1125,2,FALSE)</f>
        <v>#REF!</v>
      </c>
      <c r="C563" s="9" t="str">
        <f>VLOOKUP(Y563,[1]Proyectos!$B$2:$D$3,3,FALSE)</f>
        <v>CONSER</v>
      </c>
      <c r="D563" s="9" t="e">
        <f>VLOOKUP(#REF!,[1]Proyectos!$D$6:$E$9,2,FALSE)</f>
        <v>#REF!</v>
      </c>
      <c r="E563" s="9" t="e">
        <f>VLOOKUP(#REF!,[1]Proyectos!$B$12:$C$22,2,FALSE)</f>
        <v>#REF!</v>
      </c>
      <c r="F563" s="9" t="e">
        <f>VLOOKUP(#REF!,[1]Indi!$B$9:$C$36,2,FALSE)</f>
        <v>#REF!</v>
      </c>
      <c r="G563" s="9" t="str">
        <f>+IFERROR(IF(D563="MISIONAL",VLOOKUP(AD563,[1]Actividades!$B$12:$C$25,2,FALSE),IF(D563="TASAS",VLOOKUP(AD563,[1]Actividades!$B$26:$C$34,2,FALSE),IF(D563="MIPG",VLOOKUP(AD563,[1]Actividades!$B$35:$C$41,2,FALSE),IF(D563="INFRA",VLOOKUP(AD563,[1]Actividades!$B$42:$C$44,2,FALSE),"")))),"")</f>
        <v/>
      </c>
      <c r="H563" s="3"/>
      <c r="I563" s="7" t="s">
        <v>1023</v>
      </c>
      <c r="J563" s="10" t="s">
        <v>663</v>
      </c>
      <c r="K563" s="7" t="s">
        <v>84</v>
      </c>
      <c r="L563" s="7" t="s">
        <v>93</v>
      </c>
      <c r="M563" s="7" t="str">
        <f t="shared" si="33"/>
        <v>PNN SIERRA NEVADA DE SANTA MARTA</v>
      </c>
      <c r="N563" s="149" t="s">
        <v>8</v>
      </c>
      <c r="O563" s="7" t="s">
        <v>467</v>
      </c>
      <c r="P563" s="7" t="s">
        <v>7</v>
      </c>
      <c r="Q563" s="10" t="s">
        <v>6</v>
      </c>
      <c r="R563" s="146">
        <v>10000000</v>
      </c>
      <c r="S563" s="35"/>
      <c r="T563" s="8"/>
      <c r="U563" s="8"/>
      <c r="V563" s="8"/>
      <c r="W563" s="35">
        <f t="shared" si="34"/>
        <v>10000000</v>
      </c>
      <c r="X563" s="35">
        <f t="shared" si="35"/>
        <v>10000000</v>
      </c>
      <c r="Y563" s="26" t="s">
        <v>465</v>
      </c>
      <c r="Z563" s="10" t="s">
        <v>19</v>
      </c>
      <c r="AA563" s="147">
        <v>202300000000060</v>
      </c>
      <c r="AB563" s="10" t="s">
        <v>496</v>
      </c>
      <c r="AC563" s="10" t="str">
        <f t="shared" si="32"/>
        <v>3202056</v>
      </c>
      <c r="AD563" s="10"/>
      <c r="AE563" s="10" t="s">
        <v>129</v>
      </c>
      <c r="AF563" s="3"/>
      <c r="AG563" s="3"/>
      <c r="AH563" s="3"/>
      <c r="AI563" s="3"/>
      <c r="AJ563" s="3"/>
      <c r="AK563" s="3"/>
      <c r="AL563" s="3"/>
      <c r="AM563" s="3"/>
      <c r="AN563" s="3"/>
      <c r="AO563" s="3"/>
      <c r="AP563" s="3"/>
      <c r="AQ563" s="3"/>
      <c r="AR563" s="3"/>
      <c r="AS563" s="3"/>
    </row>
    <row r="564" spans="1:45" ht="51" hidden="1" customHeight="1" x14ac:dyDescent="0.3">
      <c r="A564" s="9" t="s">
        <v>0</v>
      </c>
      <c r="B564" s="9" t="e">
        <f>VLOOKUP(#REF!,[1]Dpto!$G$2:$I$1125,2,FALSE)</f>
        <v>#REF!</v>
      </c>
      <c r="C564" s="9" t="str">
        <f>VLOOKUP(Y564,[1]Proyectos!$B$2:$D$3,3,FALSE)</f>
        <v>CONSER</v>
      </c>
      <c r="D564" s="9" t="e">
        <f>VLOOKUP(#REF!,[1]Proyectos!$D$6:$E$9,2,FALSE)</f>
        <v>#REF!</v>
      </c>
      <c r="E564" s="9" t="e">
        <f>VLOOKUP(#REF!,[1]Proyectos!$B$12:$C$22,2,FALSE)</f>
        <v>#REF!</v>
      </c>
      <c r="F564" s="9" t="e">
        <f>VLOOKUP(#REF!,[1]Indi!$B$9:$C$36,2,FALSE)</f>
        <v>#REF!</v>
      </c>
      <c r="G564" s="9" t="str">
        <f>+IFERROR(IF(D564="MISIONAL",VLOOKUP(AD564,[1]Actividades!$B$12:$C$25,2,FALSE),IF(D564="TASAS",VLOOKUP(AD564,[1]Actividades!$B$26:$C$34,2,FALSE),IF(D564="MIPG",VLOOKUP(AD564,[1]Actividades!$B$35:$C$41,2,FALSE),IF(D564="INFRA",VLOOKUP(AD564,[1]Actividades!$B$42:$C$44,2,FALSE),"")))),"")</f>
        <v/>
      </c>
      <c r="H564" s="3"/>
      <c r="I564" s="7" t="s">
        <v>1024</v>
      </c>
      <c r="J564" s="10" t="s">
        <v>663</v>
      </c>
      <c r="K564" s="7" t="s">
        <v>84</v>
      </c>
      <c r="L564" s="7" t="s">
        <v>93</v>
      </c>
      <c r="M564" s="7" t="str">
        <f t="shared" si="33"/>
        <v>PNN SIERRA NEVADA DE SANTA MARTA</v>
      </c>
      <c r="N564" s="145" t="s">
        <v>103</v>
      </c>
      <c r="O564" s="7" t="s">
        <v>466</v>
      </c>
      <c r="P564" s="7" t="s">
        <v>7</v>
      </c>
      <c r="Q564" s="10" t="s">
        <v>6</v>
      </c>
      <c r="R564" s="146">
        <v>336290902</v>
      </c>
      <c r="S564" s="35"/>
      <c r="T564" s="8"/>
      <c r="U564" s="8"/>
      <c r="V564" s="8"/>
      <c r="W564" s="35">
        <f t="shared" si="34"/>
        <v>336290902</v>
      </c>
      <c r="X564" s="35">
        <f t="shared" si="35"/>
        <v>336290902</v>
      </c>
      <c r="Y564" s="26" t="s">
        <v>465</v>
      </c>
      <c r="Z564" s="10" t="s">
        <v>19</v>
      </c>
      <c r="AA564" s="147">
        <v>202300000000060</v>
      </c>
      <c r="AB564" s="10" t="s">
        <v>24</v>
      </c>
      <c r="AC564" s="10" t="str">
        <f t="shared" si="32"/>
        <v>3202060</v>
      </c>
      <c r="AD564" s="10"/>
      <c r="AE564" s="10" t="s">
        <v>239</v>
      </c>
      <c r="AF564" s="3"/>
      <c r="AG564" s="3"/>
      <c r="AH564" s="3"/>
      <c r="AI564" s="3"/>
      <c r="AJ564" s="3"/>
      <c r="AK564" s="3"/>
      <c r="AL564" s="3"/>
      <c r="AM564" s="3"/>
      <c r="AN564" s="3"/>
      <c r="AO564" s="3"/>
      <c r="AP564" s="3"/>
      <c r="AQ564" s="3"/>
      <c r="AR564" s="3"/>
      <c r="AS564" s="3"/>
    </row>
    <row r="565" spans="1:45" ht="51" hidden="1" customHeight="1" x14ac:dyDescent="0.3">
      <c r="A565" s="9" t="s">
        <v>0</v>
      </c>
      <c r="B565" s="9" t="e">
        <f>VLOOKUP(#REF!,[1]Dpto!$G$2:$I$1125,2,FALSE)</f>
        <v>#REF!</v>
      </c>
      <c r="C565" s="9" t="str">
        <f>VLOOKUP(Y565,[1]Proyectos!$B$2:$D$3,3,FALSE)</f>
        <v>CONSER</v>
      </c>
      <c r="D565" s="9" t="e">
        <f>VLOOKUP(#REF!,[1]Proyectos!$D$6:$E$9,2,FALSE)</f>
        <v>#REF!</v>
      </c>
      <c r="E565" s="9" t="e">
        <f>VLOOKUP(#REF!,[1]Proyectos!$B$12:$C$22,2,FALSE)</f>
        <v>#REF!</v>
      </c>
      <c r="F565" s="9" t="e">
        <f>VLOOKUP(#REF!,[1]Indi!$B$9:$C$36,2,FALSE)</f>
        <v>#REF!</v>
      </c>
      <c r="G565" s="9" t="str">
        <f>+IFERROR(IF(D565="MISIONAL",VLOOKUP(AD565,[1]Actividades!$B$12:$C$25,2,FALSE),IF(D565="TASAS",VLOOKUP(AD565,[1]Actividades!$B$26:$C$34,2,FALSE),IF(D565="MIPG",VLOOKUP(AD565,[1]Actividades!$B$35:$C$41,2,FALSE),IF(D565="INFRA",VLOOKUP(AD565,[1]Actividades!$B$42:$C$44,2,FALSE),"")))),"")</f>
        <v/>
      </c>
      <c r="H565" s="3"/>
      <c r="I565" s="7" t="s">
        <v>1025</v>
      </c>
      <c r="J565" s="10" t="s">
        <v>663</v>
      </c>
      <c r="K565" s="7" t="s">
        <v>84</v>
      </c>
      <c r="L565" s="7" t="s">
        <v>92</v>
      </c>
      <c r="M565" s="7" t="str">
        <f t="shared" si="33"/>
        <v>PNN TAYRONA</v>
      </c>
      <c r="N565" s="145" t="s">
        <v>13</v>
      </c>
      <c r="O565" s="7" t="s">
        <v>467</v>
      </c>
      <c r="P565" s="7" t="s">
        <v>7</v>
      </c>
      <c r="Q565" s="10" t="s">
        <v>6</v>
      </c>
      <c r="R565" s="146">
        <v>138162934</v>
      </c>
      <c r="S565" s="35"/>
      <c r="T565" s="8"/>
      <c r="U565" s="8"/>
      <c r="V565" s="8"/>
      <c r="W565" s="35">
        <f t="shared" si="34"/>
        <v>138162934</v>
      </c>
      <c r="X565" s="35">
        <f t="shared" si="35"/>
        <v>138162934</v>
      </c>
      <c r="Y565" s="26" t="s">
        <v>465</v>
      </c>
      <c r="Z565" s="10" t="s">
        <v>19</v>
      </c>
      <c r="AA565" s="147">
        <v>202300000000060</v>
      </c>
      <c r="AB565" s="10" t="s">
        <v>30</v>
      </c>
      <c r="AC565" s="10" t="str">
        <f t="shared" si="32"/>
        <v>3202008</v>
      </c>
      <c r="AD565" s="10"/>
      <c r="AE565" s="10" t="s">
        <v>135</v>
      </c>
      <c r="AF565" s="3"/>
      <c r="AG565" s="3"/>
      <c r="AH565" s="3"/>
      <c r="AI565" s="3"/>
      <c r="AJ565" s="3"/>
      <c r="AK565" s="3"/>
      <c r="AL565" s="3"/>
      <c r="AM565" s="3"/>
      <c r="AN565" s="3"/>
      <c r="AO565" s="3"/>
      <c r="AP565" s="3"/>
      <c r="AQ565" s="3"/>
      <c r="AR565" s="3"/>
      <c r="AS565" s="3"/>
    </row>
    <row r="566" spans="1:45" ht="51" hidden="1" customHeight="1" x14ac:dyDescent="0.3">
      <c r="A566" s="9" t="s">
        <v>0</v>
      </c>
      <c r="B566" s="9" t="e">
        <f>VLOOKUP(#REF!,[1]Dpto!$G$2:$I$1125,2,FALSE)</f>
        <v>#REF!</v>
      </c>
      <c r="C566" s="9" t="str">
        <f>VLOOKUP(Y566,[1]Proyectos!$B$2:$D$3,3,FALSE)</f>
        <v>CONSER</v>
      </c>
      <c r="D566" s="9" t="e">
        <f>VLOOKUP(#REF!,[1]Proyectos!$D$6:$E$9,2,FALSE)</f>
        <v>#REF!</v>
      </c>
      <c r="E566" s="9" t="e">
        <f>VLOOKUP(#REF!,[1]Proyectos!$B$12:$C$22,2,FALSE)</f>
        <v>#REF!</v>
      </c>
      <c r="F566" s="9" t="e">
        <f>VLOOKUP(#REF!,[1]Indi!$B$9:$C$36,2,FALSE)</f>
        <v>#REF!</v>
      </c>
      <c r="G566" s="9" t="str">
        <f>+IFERROR(IF(D566="MISIONAL",VLOOKUP(AD566,[1]Actividades!$B$12:$C$25,2,FALSE),IF(D566="TASAS",VLOOKUP(AD566,[1]Actividades!$B$26:$C$34,2,FALSE),IF(D566="MIPG",VLOOKUP(AD566,[1]Actividades!$B$35:$C$41,2,FALSE),IF(D566="INFRA",VLOOKUP(AD566,[1]Actividades!$B$42:$C$44,2,FALSE),"")))),"")</f>
        <v/>
      </c>
      <c r="H566" s="3"/>
      <c r="I566" s="7" t="s">
        <v>1026</v>
      </c>
      <c r="J566" s="10" t="s">
        <v>663</v>
      </c>
      <c r="K566" s="7" t="s">
        <v>84</v>
      </c>
      <c r="L566" s="7" t="s">
        <v>92</v>
      </c>
      <c r="M566" s="7" t="str">
        <f t="shared" si="33"/>
        <v>PNN TAYRONA</v>
      </c>
      <c r="N566" s="145" t="s">
        <v>103</v>
      </c>
      <c r="O566" s="7" t="s">
        <v>466</v>
      </c>
      <c r="P566" s="7" t="s">
        <v>7</v>
      </c>
      <c r="Q566" s="10" t="s">
        <v>6</v>
      </c>
      <c r="R566" s="146">
        <v>316342568</v>
      </c>
      <c r="S566" s="35"/>
      <c r="T566" s="8"/>
      <c r="U566" s="8"/>
      <c r="V566" s="8"/>
      <c r="W566" s="35">
        <f t="shared" si="34"/>
        <v>316342568</v>
      </c>
      <c r="X566" s="35">
        <f t="shared" si="35"/>
        <v>316342568</v>
      </c>
      <c r="Y566" s="26" t="s">
        <v>465</v>
      </c>
      <c r="Z566" s="10" t="s">
        <v>19</v>
      </c>
      <c r="AA566" s="147">
        <v>202300000000060</v>
      </c>
      <c r="AB566" s="10" t="s">
        <v>30</v>
      </c>
      <c r="AC566" s="10" t="str">
        <f t="shared" si="32"/>
        <v>3202008</v>
      </c>
      <c r="AD566" s="10"/>
      <c r="AE566" s="10" t="s">
        <v>492</v>
      </c>
      <c r="AF566" s="3"/>
      <c r="AG566" s="3"/>
      <c r="AH566" s="3"/>
      <c r="AI566" s="3"/>
      <c r="AJ566" s="3"/>
      <c r="AK566" s="3"/>
      <c r="AL566" s="3"/>
      <c r="AM566" s="3"/>
      <c r="AN566" s="3"/>
      <c r="AO566" s="3"/>
      <c r="AP566" s="3"/>
      <c r="AQ566" s="3"/>
      <c r="AR566" s="3"/>
      <c r="AS566" s="3"/>
    </row>
    <row r="567" spans="1:45" ht="51" hidden="1" customHeight="1" x14ac:dyDescent="0.3">
      <c r="A567" s="9" t="s">
        <v>0</v>
      </c>
      <c r="B567" s="9" t="e">
        <f>VLOOKUP(#REF!,[1]Dpto!$G$2:$I$1125,2,FALSE)</f>
        <v>#REF!</v>
      </c>
      <c r="C567" s="9" t="str">
        <f>VLOOKUP(Y567,[1]Proyectos!$B$2:$D$3,3,FALSE)</f>
        <v>CONSER</v>
      </c>
      <c r="D567" s="9" t="e">
        <f>VLOOKUP(#REF!,[1]Proyectos!$D$6:$E$9,2,FALSE)</f>
        <v>#REF!</v>
      </c>
      <c r="E567" s="9" t="e">
        <f>VLOOKUP(#REF!,[1]Proyectos!$B$12:$C$22,2,FALSE)</f>
        <v>#REF!</v>
      </c>
      <c r="F567" s="9" t="e">
        <f>VLOOKUP(#REF!,[1]Indi!$B$9:$C$36,2,FALSE)</f>
        <v>#REF!</v>
      </c>
      <c r="G567" s="9" t="str">
        <f>+IFERROR(IF(D567="MISIONAL",VLOOKUP(AD567,[1]Actividades!$B$12:$C$25,2,FALSE),IF(D567="TASAS",VLOOKUP(AD567,[1]Actividades!$B$26:$C$34,2,FALSE),IF(D567="MIPG",VLOOKUP(AD567,[1]Actividades!$B$35:$C$41,2,FALSE),IF(D567="INFRA",VLOOKUP(AD567,[1]Actividades!$B$42:$C$44,2,FALSE),"")))),"")</f>
        <v/>
      </c>
      <c r="H567" s="3"/>
      <c r="I567" s="7" t="s">
        <v>1027</v>
      </c>
      <c r="J567" s="10" t="s">
        <v>663</v>
      </c>
      <c r="K567" s="7" t="s">
        <v>84</v>
      </c>
      <c r="L567" s="7" t="s">
        <v>92</v>
      </c>
      <c r="M567" s="7" t="str">
        <f t="shared" si="33"/>
        <v>PNN TAYRONA</v>
      </c>
      <c r="N567" s="7" t="s">
        <v>13</v>
      </c>
      <c r="O567" s="7" t="s">
        <v>467</v>
      </c>
      <c r="P567" s="7" t="s">
        <v>7</v>
      </c>
      <c r="Q567" s="10" t="s">
        <v>6</v>
      </c>
      <c r="R567" s="146">
        <v>247944000</v>
      </c>
      <c r="S567" s="35"/>
      <c r="T567" s="8"/>
      <c r="U567" s="8"/>
      <c r="V567" s="8"/>
      <c r="W567" s="35">
        <f t="shared" si="34"/>
        <v>247944000</v>
      </c>
      <c r="X567" s="35">
        <f t="shared" si="35"/>
        <v>247944000</v>
      </c>
      <c r="Y567" s="26" t="s">
        <v>465</v>
      </c>
      <c r="Z567" s="10" t="s">
        <v>19</v>
      </c>
      <c r="AA567" s="147">
        <v>202300000000060</v>
      </c>
      <c r="AB567" s="10" t="s">
        <v>30</v>
      </c>
      <c r="AC567" s="10" t="str">
        <f t="shared" si="32"/>
        <v>3202008</v>
      </c>
      <c r="AD567" s="10"/>
      <c r="AE567" s="10" t="s">
        <v>492</v>
      </c>
      <c r="AF567" s="3"/>
      <c r="AG567" s="3"/>
      <c r="AH567" s="3"/>
      <c r="AI567" s="3"/>
      <c r="AJ567" s="3"/>
      <c r="AK567" s="3"/>
      <c r="AL567" s="3"/>
      <c r="AM567" s="3"/>
      <c r="AN567" s="3"/>
      <c r="AO567" s="3"/>
      <c r="AP567" s="3"/>
      <c r="AQ567" s="3"/>
      <c r="AR567" s="3"/>
      <c r="AS567" s="3"/>
    </row>
    <row r="568" spans="1:45" ht="51" hidden="1" customHeight="1" x14ac:dyDescent="0.3">
      <c r="A568" s="9" t="s">
        <v>0</v>
      </c>
      <c r="B568" s="9" t="e">
        <f>VLOOKUP(#REF!,[1]Dpto!$G$2:$I$1125,2,FALSE)</f>
        <v>#REF!</v>
      </c>
      <c r="C568" s="9" t="str">
        <f>VLOOKUP(Y568,[1]Proyectos!$B$2:$D$3,3,FALSE)</f>
        <v>CONSER</v>
      </c>
      <c r="D568" s="9" t="e">
        <f>VLOOKUP(#REF!,[1]Proyectos!$D$6:$E$9,2,FALSE)</f>
        <v>#REF!</v>
      </c>
      <c r="E568" s="9" t="e">
        <f>VLOOKUP(#REF!,[1]Proyectos!$B$12:$C$22,2,FALSE)</f>
        <v>#REF!</v>
      </c>
      <c r="F568" s="9" t="e">
        <f>VLOOKUP(#REF!,[1]Indi!$B$9:$C$36,2,FALSE)</f>
        <v>#REF!</v>
      </c>
      <c r="G568" s="9" t="str">
        <f>+IFERROR(IF(D568="MISIONAL",VLOOKUP(AD568,[1]Actividades!$B$12:$C$25,2,FALSE),IF(D568="TASAS",VLOOKUP(AD568,[1]Actividades!$B$26:$C$34,2,FALSE),IF(D568="MIPG",VLOOKUP(AD568,[1]Actividades!$B$35:$C$41,2,FALSE),IF(D568="INFRA",VLOOKUP(AD568,[1]Actividades!$B$42:$C$44,2,FALSE),"")))),"")</f>
        <v/>
      </c>
      <c r="H568" s="3"/>
      <c r="I568" s="7" t="s">
        <v>1028</v>
      </c>
      <c r="J568" s="10" t="s">
        <v>663</v>
      </c>
      <c r="K568" s="7" t="s">
        <v>84</v>
      </c>
      <c r="L568" s="7" t="s">
        <v>92</v>
      </c>
      <c r="M568" s="7" t="str">
        <f t="shared" si="33"/>
        <v>PNN TAYRONA</v>
      </c>
      <c r="N568" s="7" t="s">
        <v>8</v>
      </c>
      <c r="O568" s="7" t="s">
        <v>467</v>
      </c>
      <c r="P568" s="7" t="s">
        <v>7</v>
      </c>
      <c r="Q568" s="10" t="s">
        <v>6</v>
      </c>
      <c r="R568" s="146">
        <v>13580327</v>
      </c>
      <c r="S568" s="35"/>
      <c r="T568" s="8"/>
      <c r="U568" s="8"/>
      <c r="V568" s="8"/>
      <c r="W568" s="35">
        <f t="shared" si="34"/>
        <v>13580327</v>
      </c>
      <c r="X568" s="35">
        <f t="shared" si="35"/>
        <v>13580327</v>
      </c>
      <c r="Y568" s="26" t="s">
        <v>465</v>
      </c>
      <c r="Z568" s="10" t="s">
        <v>19</v>
      </c>
      <c r="AA568" s="147">
        <v>202300000000060</v>
      </c>
      <c r="AB568" s="10" t="s">
        <v>30</v>
      </c>
      <c r="AC568" s="10" t="str">
        <f t="shared" si="32"/>
        <v>3202008</v>
      </c>
      <c r="AD568" s="10"/>
      <c r="AE568" s="10" t="s">
        <v>492</v>
      </c>
      <c r="AF568" s="3"/>
      <c r="AG568" s="3"/>
      <c r="AH568" s="3"/>
      <c r="AI568" s="3"/>
      <c r="AJ568" s="3"/>
      <c r="AK568" s="3"/>
      <c r="AL568" s="3"/>
      <c r="AM568" s="3"/>
      <c r="AN568" s="3"/>
      <c r="AO568" s="3"/>
      <c r="AP568" s="3"/>
      <c r="AQ568" s="3"/>
      <c r="AR568" s="3"/>
      <c r="AS568" s="3"/>
    </row>
    <row r="569" spans="1:45" ht="51" hidden="1" customHeight="1" x14ac:dyDescent="0.3">
      <c r="A569" s="9" t="s">
        <v>0</v>
      </c>
      <c r="B569" s="9" t="e">
        <f>VLOOKUP(#REF!,[1]Dpto!$G$2:$I$1125,2,FALSE)</f>
        <v>#REF!</v>
      </c>
      <c r="C569" s="9" t="str">
        <f>VLOOKUP(Y569,[1]Proyectos!$B$2:$D$3,3,FALSE)</f>
        <v>CONSER</v>
      </c>
      <c r="D569" s="9" t="e">
        <f>VLOOKUP(#REF!,[1]Proyectos!$D$6:$E$9,2,FALSE)</f>
        <v>#REF!</v>
      </c>
      <c r="E569" s="9" t="e">
        <f>VLOOKUP(#REF!,[1]Proyectos!$B$12:$C$22,2,FALSE)</f>
        <v>#REF!</v>
      </c>
      <c r="F569" s="9" t="e">
        <f>VLOOKUP(#REF!,[1]Indi!$B$9:$C$36,2,FALSE)</f>
        <v>#REF!</v>
      </c>
      <c r="G569" s="9" t="str">
        <f>+IFERROR(IF(D569="MISIONAL",VLOOKUP(AD569,[1]Actividades!$B$12:$C$25,2,FALSE),IF(D569="TASAS",VLOOKUP(AD569,[1]Actividades!$B$26:$C$34,2,FALSE),IF(D569="MIPG",VLOOKUP(AD569,[1]Actividades!$B$35:$C$41,2,FALSE),IF(D569="INFRA",VLOOKUP(AD569,[1]Actividades!$B$42:$C$44,2,FALSE),"")))),"")</f>
        <v/>
      </c>
      <c r="H569" s="3"/>
      <c r="I569" s="7" t="s">
        <v>1029</v>
      </c>
      <c r="J569" s="10" t="s">
        <v>663</v>
      </c>
      <c r="K569" s="7" t="s">
        <v>84</v>
      </c>
      <c r="L569" s="7" t="s">
        <v>92</v>
      </c>
      <c r="M569" s="7" t="str">
        <f t="shared" si="33"/>
        <v>PNN TAYRONA</v>
      </c>
      <c r="N569" s="7" t="s">
        <v>13</v>
      </c>
      <c r="O569" s="7" t="s">
        <v>467</v>
      </c>
      <c r="P569" s="7" t="s">
        <v>7</v>
      </c>
      <c r="Q569" s="145" t="s">
        <v>6</v>
      </c>
      <c r="R569" s="146">
        <v>1406400330</v>
      </c>
      <c r="S569" s="35"/>
      <c r="T569" s="8"/>
      <c r="U569" s="8"/>
      <c r="V569" s="8"/>
      <c r="W569" s="35">
        <f t="shared" si="34"/>
        <v>1406400330</v>
      </c>
      <c r="X569" s="35">
        <f t="shared" si="35"/>
        <v>1406400330</v>
      </c>
      <c r="Y569" s="26" t="s">
        <v>465</v>
      </c>
      <c r="Z569" s="10" t="s">
        <v>19</v>
      </c>
      <c r="AA569" s="147">
        <v>202300000000060</v>
      </c>
      <c r="AB569" s="10" t="s">
        <v>36</v>
      </c>
      <c r="AC569" s="10" t="str">
        <f t="shared" si="32"/>
        <v>3202010</v>
      </c>
      <c r="AD569" s="10"/>
      <c r="AE569" s="10" t="s">
        <v>181</v>
      </c>
      <c r="AF569" s="3"/>
      <c r="AG569" s="3"/>
      <c r="AH569" s="3"/>
      <c r="AI569" s="3"/>
      <c r="AJ569" s="3"/>
      <c r="AK569" s="3"/>
      <c r="AL569" s="3"/>
      <c r="AM569" s="3"/>
      <c r="AN569" s="3"/>
      <c r="AO569" s="3"/>
      <c r="AP569" s="3"/>
      <c r="AQ569" s="3"/>
      <c r="AR569" s="3"/>
      <c r="AS569" s="3"/>
    </row>
    <row r="570" spans="1:45" ht="51" hidden="1" customHeight="1" x14ac:dyDescent="0.3">
      <c r="A570" s="9" t="s">
        <v>0</v>
      </c>
      <c r="B570" s="9" t="e">
        <f>VLOOKUP(#REF!,[1]Dpto!$G$2:$I$1125,2,FALSE)</f>
        <v>#REF!</v>
      </c>
      <c r="C570" s="9" t="str">
        <f>VLOOKUP(Y570,[1]Proyectos!$B$2:$D$3,3,FALSE)</f>
        <v>CONSER</v>
      </c>
      <c r="D570" s="9" t="e">
        <f>VLOOKUP(#REF!,[1]Proyectos!$D$6:$E$9,2,FALSE)</f>
        <v>#REF!</v>
      </c>
      <c r="E570" s="9" t="e">
        <f>VLOOKUP(#REF!,[1]Proyectos!$B$12:$C$22,2,FALSE)</f>
        <v>#REF!</v>
      </c>
      <c r="F570" s="9" t="e">
        <f>VLOOKUP(#REF!,[1]Indi!$B$9:$C$36,2,FALSE)</f>
        <v>#REF!</v>
      </c>
      <c r="G570" s="9" t="str">
        <f>+IFERROR(IF(D570="MISIONAL",VLOOKUP(AD570,[1]Actividades!$B$12:$C$25,2,FALSE),IF(D570="TASAS",VLOOKUP(AD570,[1]Actividades!$B$26:$C$34,2,FALSE),IF(D570="MIPG",VLOOKUP(AD570,[1]Actividades!$B$35:$C$41,2,FALSE),IF(D570="INFRA",VLOOKUP(AD570,[1]Actividades!$B$42:$C$44,2,FALSE),"")))),"")</f>
        <v/>
      </c>
      <c r="H570" s="3"/>
      <c r="I570" s="7" t="s">
        <v>1030</v>
      </c>
      <c r="J570" s="10" t="s">
        <v>663</v>
      </c>
      <c r="K570" s="7" t="s">
        <v>84</v>
      </c>
      <c r="L570" s="7" t="s">
        <v>92</v>
      </c>
      <c r="M570" s="7" t="str">
        <f t="shared" si="33"/>
        <v>PNN TAYRONA</v>
      </c>
      <c r="N570" s="7" t="s">
        <v>13</v>
      </c>
      <c r="O570" s="7" t="s">
        <v>467</v>
      </c>
      <c r="P570" s="7" t="s">
        <v>7</v>
      </c>
      <c r="Q570" s="10" t="s">
        <v>6</v>
      </c>
      <c r="R570" s="146">
        <v>1217037830</v>
      </c>
      <c r="S570" s="35"/>
      <c r="T570" s="8"/>
      <c r="U570" s="8"/>
      <c r="V570" s="8"/>
      <c r="W570" s="35">
        <f t="shared" si="34"/>
        <v>1217037830</v>
      </c>
      <c r="X570" s="35">
        <f t="shared" si="35"/>
        <v>1217037830</v>
      </c>
      <c r="Y570" s="26" t="s">
        <v>465</v>
      </c>
      <c r="Z570" s="10" t="s">
        <v>19</v>
      </c>
      <c r="AA570" s="147">
        <v>202300000000060</v>
      </c>
      <c r="AB570" s="10" t="s">
        <v>493</v>
      </c>
      <c r="AC570" s="10" t="str">
        <f t="shared" si="32"/>
        <v>3202032</v>
      </c>
      <c r="AD570" s="10"/>
      <c r="AE570" s="10" t="s">
        <v>128</v>
      </c>
      <c r="AF570" s="3"/>
      <c r="AG570" s="3"/>
      <c r="AH570" s="3"/>
      <c r="AI570" s="3"/>
      <c r="AJ570" s="3"/>
      <c r="AK570" s="3"/>
      <c r="AL570" s="3"/>
      <c r="AM570" s="3"/>
      <c r="AN570" s="3"/>
      <c r="AO570" s="3"/>
      <c r="AP570" s="3"/>
      <c r="AQ570" s="3"/>
      <c r="AR570" s="3"/>
      <c r="AS570" s="3"/>
    </row>
    <row r="571" spans="1:45" ht="51" hidden="1" customHeight="1" x14ac:dyDescent="0.3">
      <c r="A571" s="9" t="s">
        <v>0</v>
      </c>
      <c r="B571" s="9" t="e">
        <f>VLOOKUP(#REF!,[1]Dpto!$G$2:$I$1125,2,FALSE)</f>
        <v>#REF!</v>
      </c>
      <c r="C571" s="9" t="str">
        <f>VLOOKUP(Y571,[1]Proyectos!$B$2:$D$3,3,FALSE)</f>
        <v>CONSER</v>
      </c>
      <c r="D571" s="9" t="e">
        <f>VLOOKUP(#REF!,[1]Proyectos!$D$6:$E$9,2,FALSE)</f>
        <v>#REF!</v>
      </c>
      <c r="E571" s="9" t="e">
        <f>VLOOKUP(#REF!,[1]Proyectos!$B$12:$C$22,2,FALSE)</f>
        <v>#REF!</v>
      </c>
      <c r="F571" s="9" t="e">
        <f>VLOOKUP(#REF!,[1]Indi!$B$9:$C$36,2,FALSE)</f>
        <v>#REF!</v>
      </c>
      <c r="G571" s="9" t="str">
        <f>+IFERROR(IF(D571="MISIONAL",VLOOKUP(AD571,[1]Actividades!$B$12:$C$25,2,FALSE),IF(D571="TASAS",VLOOKUP(AD571,[1]Actividades!$B$26:$C$34,2,FALSE),IF(D571="MIPG",VLOOKUP(AD571,[1]Actividades!$B$35:$C$41,2,FALSE),IF(D571="INFRA",VLOOKUP(AD571,[1]Actividades!$B$42:$C$44,2,FALSE),"")))),"")</f>
        <v/>
      </c>
      <c r="H571" s="3"/>
      <c r="I571" s="7" t="s">
        <v>1031</v>
      </c>
      <c r="J571" s="10" t="s">
        <v>663</v>
      </c>
      <c r="K571" s="7" t="s">
        <v>84</v>
      </c>
      <c r="L571" s="7" t="s">
        <v>92</v>
      </c>
      <c r="M571" s="7" t="str">
        <f t="shared" si="33"/>
        <v>PNN TAYRONA</v>
      </c>
      <c r="N571" s="7" t="s">
        <v>8</v>
      </c>
      <c r="O571" s="7" t="s">
        <v>467</v>
      </c>
      <c r="P571" s="7" t="s">
        <v>7</v>
      </c>
      <c r="Q571" s="10" t="s">
        <v>6</v>
      </c>
      <c r="R571" s="146">
        <v>15000000</v>
      </c>
      <c r="S571" s="35"/>
      <c r="T571" s="8"/>
      <c r="U571" s="8"/>
      <c r="V571" s="8"/>
      <c r="W571" s="35">
        <f t="shared" si="34"/>
        <v>15000000</v>
      </c>
      <c r="X571" s="35">
        <f t="shared" si="35"/>
        <v>15000000</v>
      </c>
      <c r="Y571" s="26" t="s">
        <v>465</v>
      </c>
      <c r="Z571" s="10" t="s">
        <v>19</v>
      </c>
      <c r="AA571" s="147">
        <v>202300000000060</v>
      </c>
      <c r="AB571" s="10" t="s">
        <v>493</v>
      </c>
      <c r="AC571" s="10" t="str">
        <f t="shared" si="32"/>
        <v>3202032</v>
      </c>
      <c r="AD571" s="10"/>
      <c r="AE571" s="10" t="s">
        <v>128</v>
      </c>
      <c r="AF571" s="3"/>
      <c r="AG571" s="3"/>
      <c r="AH571" s="3"/>
      <c r="AI571" s="3"/>
      <c r="AJ571" s="3"/>
      <c r="AK571" s="3"/>
      <c r="AL571" s="3"/>
      <c r="AM571" s="3"/>
      <c r="AN571" s="3"/>
      <c r="AO571" s="3"/>
      <c r="AP571" s="3"/>
      <c r="AQ571" s="3"/>
      <c r="AR571" s="3"/>
      <c r="AS571" s="3"/>
    </row>
    <row r="572" spans="1:45" ht="51" hidden="1" customHeight="1" x14ac:dyDescent="0.3">
      <c r="A572" s="9" t="s">
        <v>0</v>
      </c>
      <c r="B572" s="9" t="e">
        <f>VLOOKUP(#REF!,[1]Dpto!$G$2:$I$1125,2,FALSE)</f>
        <v>#REF!</v>
      </c>
      <c r="C572" s="9" t="str">
        <f>VLOOKUP(Y572,[1]Proyectos!$B$2:$D$3,3,FALSE)</f>
        <v>CONSER</v>
      </c>
      <c r="D572" s="9" t="e">
        <f>VLOOKUP(#REF!,[1]Proyectos!$D$6:$E$9,2,FALSE)</f>
        <v>#REF!</v>
      </c>
      <c r="E572" s="9" t="e">
        <f>VLOOKUP(#REF!,[1]Proyectos!$B$12:$C$22,2,FALSE)</f>
        <v>#REF!</v>
      </c>
      <c r="F572" s="9" t="e">
        <f>VLOOKUP(#REF!,[1]Indi!$B$9:$C$36,2,FALSE)</f>
        <v>#REF!</v>
      </c>
      <c r="G572" s="9" t="str">
        <f>+IFERROR(IF(D572="MISIONAL",VLOOKUP(AD572,[1]Actividades!$B$12:$C$25,2,FALSE),IF(D572="TASAS",VLOOKUP(AD572,[1]Actividades!$B$26:$C$34,2,FALSE),IF(D572="MIPG",VLOOKUP(AD572,[1]Actividades!$B$35:$C$41,2,FALSE),IF(D572="INFRA",VLOOKUP(AD572,[1]Actividades!$B$42:$C$44,2,FALSE),"")))),"")</f>
        <v/>
      </c>
      <c r="H572" s="3"/>
      <c r="I572" s="7" t="s">
        <v>1032</v>
      </c>
      <c r="J572" s="10" t="s">
        <v>663</v>
      </c>
      <c r="K572" s="7" t="s">
        <v>84</v>
      </c>
      <c r="L572" s="7" t="s">
        <v>92</v>
      </c>
      <c r="M572" s="7" t="str">
        <f t="shared" si="33"/>
        <v>PNN TAYRONA</v>
      </c>
      <c r="N572" s="7" t="s">
        <v>13</v>
      </c>
      <c r="O572" s="7" t="s">
        <v>467</v>
      </c>
      <c r="P572" s="7" t="s">
        <v>7</v>
      </c>
      <c r="Q572" s="10" t="s">
        <v>6</v>
      </c>
      <c r="R572" s="146">
        <v>95616000</v>
      </c>
      <c r="S572" s="35"/>
      <c r="T572" s="8"/>
      <c r="U572" s="8"/>
      <c r="V572" s="8"/>
      <c r="W572" s="35">
        <f t="shared" si="34"/>
        <v>95616000</v>
      </c>
      <c r="X572" s="35">
        <f t="shared" si="35"/>
        <v>95616000</v>
      </c>
      <c r="Y572" s="26" t="s">
        <v>465</v>
      </c>
      <c r="Z572" s="10" t="s">
        <v>19</v>
      </c>
      <c r="AA572" s="147">
        <v>202300000000060</v>
      </c>
      <c r="AB572" s="10" t="s">
        <v>17</v>
      </c>
      <c r="AC572" s="10" t="str">
        <f t="shared" si="32"/>
        <v>3202052</v>
      </c>
      <c r="AD572" s="10"/>
      <c r="AE572" s="10" t="s">
        <v>495</v>
      </c>
      <c r="AF572" s="3"/>
      <c r="AG572" s="3"/>
      <c r="AH572" s="3"/>
      <c r="AI572" s="3"/>
      <c r="AJ572" s="3"/>
      <c r="AK572" s="3"/>
      <c r="AL572" s="3"/>
      <c r="AM572" s="3"/>
      <c r="AN572" s="3"/>
      <c r="AO572" s="3"/>
      <c r="AP572" s="3"/>
      <c r="AQ572" s="3"/>
      <c r="AR572" s="3"/>
      <c r="AS572" s="3"/>
    </row>
    <row r="573" spans="1:45" ht="51" hidden="1" customHeight="1" x14ac:dyDescent="0.3">
      <c r="A573" s="9" t="s">
        <v>0</v>
      </c>
      <c r="B573" s="9" t="e">
        <f>VLOOKUP(#REF!,[1]Dpto!$G$2:$I$1125,2,FALSE)</f>
        <v>#REF!</v>
      </c>
      <c r="C573" s="9" t="str">
        <f>VLOOKUP(Y573,[1]Proyectos!$B$2:$D$3,3,FALSE)</f>
        <v>CONSER</v>
      </c>
      <c r="D573" s="9" t="e">
        <f>VLOOKUP(#REF!,[1]Proyectos!$D$6:$E$9,2,FALSE)</f>
        <v>#REF!</v>
      </c>
      <c r="E573" s="9" t="e">
        <f>VLOOKUP(#REF!,[1]Proyectos!$B$12:$C$22,2,FALSE)</f>
        <v>#REF!</v>
      </c>
      <c r="F573" s="9" t="e">
        <f>VLOOKUP(#REF!,[1]Indi!$B$9:$C$36,2,FALSE)</f>
        <v>#REF!</v>
      </c>
      <c r="G573" s="9" t="str">
        <f>+IFERROR(IF(D573="MISIONAL",VLOOKUP(AD573,[1]Actividades!$B$12:$C$25,2,FALSE),IF(D573="TASAS",VLOOKUP(AD573,[1]Actividades!$B$26:$C$34,2,FALSE),IF(D573="MIPG",VLOOKUP(AD573,[1]Actividades!$B$35:$C$41,2,FALSE),IF(D573="INFRA",VLOOKUP(AD573,[1]Actividades!$B$42:$C$44,2,FALSE),"")))),"")</f>
        <v/>
      </c>
      <c r="H573" s="3"/>
      <c r="I573" s="7" t="s">
        <v>1033</v>
      </c>
      <c r="J573" s="10" t="s">
        <v>663</v>
      </c>
      <c r="K573" s="7" t="s">
        <v>84</v>
      </c>
      <c r="L573" s="7" t="s">
        <v>92</v>
      </c>
      <c r="M573" s="7" t="str">
        <f t="shared" si="33"/>
        <v>PNN TAYRONA</v>
      </c>
      <c r="N573" s="149" t="s">
        <v>13</v>
      </c>
      <c r="O573" s="7" t="s">
        <v>467</v>
      </c>
      <c r="P573" s="7" t="s">
        <v>7</v>
      </c>
      <c r="Q573" s="10" t="s">
        <v>6</v>
      </c>
      <c r="R573" s="146">
        <v>94211334</v>
      </c>
      <c r="S573" s="35"/>
      <c r="T573" s="8"/>
      <c r="U573" s="8"/>
      <c r="V573" s="8"/>
      <c r="W573" s="35">
        <f t="shared" si="34"/>
        <v>94211334</v>
      </c>
      <c r="X573" s="35">
        <f t="shared" si="35"/>
        <v>94211334</v>
      </c>
      <c r="Y573" s="26" t="s">
        <v>465</v>
      </c>
      <c r="Z573" s="10" t="s">
        <v>19</v>
      </c>
      <c r="AA573" s="147">
        <v>202300000000060</v>
      </c>
      <c r="AB573" s="10" t="s">
        <v>39</v>
      </c>
      <c r="AC573" s="10" t="str">
        <f t="shared" si="32"/>
        <v>3202055</v>
      </c>
      <c r="AD573" s="10"/>
      <c r="AE573" s="10" t="s">
        <v>1091</v>
      </c>
      <c r="AF573" s="3"/>
      <c r="AG573" s="3"/>
      <c r="AH573" s="3"/>
      <c r="AI573" s="3"/>
      <c r="AJ573" s="3"/>
      <c r="AK573" s="3"/>
      <c r="AL573" s="3"/>
      <c r="AM573" s="3"/>
      <c r="AN573" s="3"/>
      <c r="AO573" s="3"/>
      <c r="AP573" s="3"/>
      <c r="AQ573" s="3"/>
      <c r="AR573" s="3"/>
      <c r="AS573" s="3"/>
    </row>
    <row r="574" spans="1:45" ht="51" hidden="1" customHeight="1" x14ac:dyDescent="0.3">
      <c r="A574" s="9" t="s">
        <v>0</v>
      </c>
      <c r="B574" s="9" t="e">
        <f>VLOOKUP(#REF!,[1]Dpto!$G$2:$I$1125,2,FALSE)</f>
        <v>#REF!</v>
      </c>
      <c r="C574" s="9" t="str">
        <f>VLOOKUP(Y574,[1]Proyectos!$B$2:$D$3,3,FALSE)</f>
        <v>CONSER</v>
      </c>
      <c r="D574" s="9" t="e">
        <f>VLOOKUP(#REF!,[1]Proyectos!$D$6:$E$9,2,FALSE)</f>
        <v>#REF!</v>
      </c>
      <c r="E574" s="9" t="e">
        <f>VLOOKUP(#REF!,[1]Proyectos!$B$12:$C$22,2,FALSE)</f>
        <v>#REF!</v>
      </c>
      <c r="F574" s="9" t="e">
        <f>VLOOKUP(#REF!,[1]Indi!$B$9:$C$36,2,FALSE)</f>
        <v>#REF!</v>
      </c>
      <c r="G574" s="9" t="str">
        <f>+IFERROR(IF(D574="MISIONAL",VLOOKUP(AD574,[1]Actividades!$B$12:$C$25,2,FALSE),IF(D574="TASAS",VLOOKUP(AD574,[1]Actividades!$B$26:$C$34,2,FALSE),IF(D574="MIPG",VLOOKUP(AD574,[1]Actividades!$B$35:$C$41,2,FALSE),IF(D574="INFRA",VLOOKUP(AD574,[1]Actividades!$B$42:$C$44,2,FALSE),"")))),"")</f>
        <v/>
      </c>
      <c r="H574" s="3"/>
      <c r="I574" s="7" t="s">
        <v>1034</v>
      </c>
      <c r="J574" s="10" t="s">
        <v>663</v>
      </c>
      <c r="K574" s="7" t="s">
        <v>84</v>
      </c>
      <c r="L574" s="7" t="s">
        <v>92</v>
      </c>
      <c r="M574" s="7" t="str">
        <f t="shared" si="33"/>
        <v>PNN TAYRONA</v>
      </c>
      <c r="N574" s="149" t="s">
        <v>13</v>
      </c>
      <c r="O574" s="7" t="s">
        <v>467</v>
      </c>
      <c r="P574" s="7" t="s">
        <v>7</v>
      </c>
      <c r="Q574" s="10" t="s">
        <v>6</v>
      </c>
      <c r="R574" s="146">
        <v>176137500</v>
      </c>
      <c r="S574" s="35"/>
      <c r="T574" s="8"/>
      <c r="U574" s="8"/>
      <c r="V574" s="8"/>
      <c r="W574" s="35">
        <f t="shared" si="34"/>
        <v>176137500</v>
      </c>
      <c r="X574" s="35">
        <f t="shared" si="35"/>
        <v>176137500</v>
      </c>
      <c r="Y574" s="26" t="s">
        <v>465</v>
      </c>
      <c r="Z574" s="10" t="s">
        <v>19</v>
      </c>
      <c r="AA574" s="147">
        <v>202300000000060</v>
      </c>
      <c r="AB574" s="10" t="s">
        <v>496</v>
      </c>
      <c r="AC574" s="10" t="str">
        <f t="shared" si="32"/>
        <v>3202056</v>
      </c>
      <c r="AD574" s="10"/>
      <c r="AE574" s="10" t="s">
        <v>129</v>
      </c>
      <c r="AF574" s="3"/>
      <c r="AG574" s="3"/>
      <c r="AH574" s="3"/>
      <c r="AI574" s="3"/>
      <c r="AJ574" s="3"/>
      <c r="AK574" s="3"/>
      <c r="AL574" s="3"/>
      <c r="AM574" s="3"/>
      <c r="AN574" s="3"/>
      <c r="AO574" s="3"/>
      <c r="AP574" s="3"/>
      <c r="AQ574" s="3"/>
      <c r="AR574" s="3"/>
      <c r="AS574" s="3"/>
    </row>
    <row r="575" spans="1:45" ht="51" hidden="1" customHeight="1" x14ac:dyDescent="0.3">
      <c r="A575" s="9" t="s">
        <v>0</v>
      </c>
      <c r="B575" s="9" t="e">
        <f>VLOOKUP(#REF!,[1]Dpto!$G$2:$I$1125,2,FALSE)</f>
        <v>#REF!</v>
      </c>
      <c r="C575" s="9" t="str">
        <f>VLOOKUP(Y575,[1]Proyectos!$B$2:$D$3,3,FALSE)</f>
        <v>CONSER</v>
      </c>
      <c r="D575" s="9" t="e">
        <f>VLOOKUP(#REF!,[1]Proyectos!$D$6:$E$9,2,FALSE)</f>
        <v>#REF!</v>
      </c>
      <c r="E575" s="9" t="e">
        <f>VLOOKUP(#REF!,[1]Proyectos!$B$12:$C$22,2,FALSE)</f>
        <v>#REF!</v>
      </c>
      <c r="F575" s="9" t="e">
        <f>VLOOKUP(#REF!,[1]Indi!$B$9:$C$36,2,FALSE)</f>
        <v>#REF!</v>
      </c>
      <c r="G575" s="9" t="str">
        <f>+IFERROR(IF(D575="MISIONAL",VLOOKUP(AD575,[1]Actividades!$B$12:$C$25,2,FALSE),IF(D575="TASAS",VLOOKUP(AD575,[1]Actividades!$B$26:$C$34,2,FALSE),IF(D575="MIPG",VLOOKUP(AD575,[1]Actividades!$B$35:$C$41,2,FALSE),IF(D575="INFRA",VLOOKUP(AD575,[1]Actividades!$B$42:$C$44,2,FALSE),"")))),"")</f>
        <v/>
      </c>
      <c r="H575" s="3"/>
      <c r="I575" s="7" t="s">
        <v>1035</v>
      </c>
      <c r="J575" s="10" t="s">
        <v>663</v>
      </c>
      <c r="K575" s="7" t="s">
        <v>84</v>
      </c>
      <c r="L575" s="7" t="s">
        <v>92</v>
      </c>
      <c r="M575" s="7" t="str">
        <f t="shared" si="33"/>
        <v>PNN TAYRONA</v>
      </c>
      <c r="N575" s="149" t="s">
        <v>13</v>
      </c>
      <c r="O575" s="7" t="s">
        <v>467</v>
      </c>
      <c r="P575" s="7" t="s">
        <v>7</v>
      </c>
      <c r="Q575" s="10" t="s">
        <v>6</v>
      </c>
      <c r="R575" s="146">
        <v>28254233</v>
      </c>
      <c r="S575" s="35"/>
      <c r="T575" s="8"/>
      <c r="U575" s="8"/>
      <c r="V575" s="8"/>
      <c r="W575" s="35">
        <f t="shared" si="34"/>
        <v>28254233</v>
      </c>
      <c r="X575" s="35">
        <f t="shared" si="35"/>
        <v>28254233</v>
      </c>
      <c r="Y575" s="26" t="s">
        <v>465</v>
      </c>
      <c r="Z575" s="10" t="s">
        <v>19</v>
      </c>
      <c r="AA575" s="147">
        <v>202300000000060</v>
      </c>
      <c r="AB575" s="10" t="s">
        <v>24</v>
      </c>
      <c r="AC575" s="10" t="str">
        <f t="shared" si="32"/>
        <v>3202060</v>
      </c>
      <c r="AD575" s="10"/>
      <c r="AE575" s="10" t="s">
        <v>239</v>
      </c>
      <c r="AF575" s="3"/>
      <c r="AG575" s="3"/>
      <c r="AH575" s="3"/>
      <c r="AI575" s="3"/>
      <c r="AJ575" s="3"/>
      <c r="AK575" s="3"/>
      <c r="AL575" s="3"/>
      <c r="AM575" s="3"/>
      <c r="AN575" s="3"/>
      <c r="AO575" s="3"/>
      <c r="AP575" s="3"/>
      <c r="AQ575" s="3"/>
      <c r="AR575" s="3"/>
      <c r="AS575" s="3"/>
    </row>
    <row r="576" spans="1:45" ht="51" hidden="1" customHeight="1" x14ac:dyDescent="0.3">
      <c r="A576" s="9" t="s">
        <v>0</v>
      </c>
      <c r="B576" s="9" t="e">
        <f>VLOOKUP(#REF!,[1]Dpto!$G$2:$I$1125,2,FALSE)</f>
        <v>#REF!</v>
      </c>
      <c r="C576" s="9" t="str">
        <f>VLOOKUP(Y576,[1]Proyectos!$B$2:$D$3,3,FALSE)</f>
        <v>CONSER</v>
      </c>
      <c r="D576" s="9" t="e">
        <f>VLOOKUP(#REF!,[1]Proyectos!$D$6:$E$9,2,FALSE)</f>
        <v>#REF!</v>
      </c>
      <c r="E576" s="9" t="e">
        <f>VLOOKUP(#REF!,[1]Proyectos!$B$12:$C$22,2,FALSE)</f>
        <v>#REF!</v>
      </c>
      <c r="F576" s="9" t="e">
        <f>VLOOKUP(#REF!,[1]Indi!$B$9:$C$36,2,FALSE)</f>
        <v>#REF!</v>
      </c>
      <c r="G576" s="9" t="str">
        <f>+IFERROR(IF(D576="MISIONAL",VLOOKUP(AD576,[1]Actividades!$B$12:$C$25,2,FALSE),IF(D576="TASAS",VLOOKUP(AD576,[1]Actividades!$B$26:$C$34,2,FALSE),IF(D576="MIPG",VLOOKUP(AD576,[1]Actividades!$B$35:$C$41,2,FALSE),IF(D576="INFRA",VLOOKUP(AD576,[1]Actividades!$B$42:$C$44,2,FALSE),"")))),"")</f>
        <v/>
      </c>
      <c r="H576" s="3"/>
      <c r="I576" s="7" t="s">
        <v>1036</v>
      </c>
      <c r="J576" s="10" t="s">
        <v>663</v>
      </c>
      <c r="K576" s="7" t="s">
        <v>84</v>
      </c>
      <c r="L576" s="7" t="s">
        <v>90</v>
      </c>
      <c r="M576" s="7" t="str">
        <f t="shared" si="33"/>
        <v>SF ACANDÍ, PLAYÓN Y PLAYONA</v>
      </c>
      <c r="N576" s="7" t="s">
        <v>13</v>
      </c>
      <c r="O576" s="7" t="s">
        <v>467</v>
      </c>
      <c r="P576" s="7" t="s">
        <v>7</v>
      </c>
      <c r="Q576" s="10" t="s">
        <v>6</v>
      </c>
      <c r="R576" s="146">
        <v>77152522</v>
      </c>
      <c r="S576" s="35"/>
      <c r="T576" s="8"/>
      <c r="U576" s="8"/>
      <c r="V576" s="8"/>
      <c r="W576" s="35">
        <f t="shared" si="34"/>
        <v>77152522</v>
      </c>
      <c r="X576" s="35">
        <f t="shared" si="35"/>
        <v>77152522</v>
      </c>
      <c r="Y576" s="26" t="s">
        <v>465</v>
      </c>
      <c r="Z576" s="10" t="s">
        <v>19</v>
      </c>
      <c r="AA576" s="147">
        <v>202300000000060</v>
      </c>
      <c r="AB576" s="10" t="s">
        <v>30</v>
      </c>
      <c r="AC576" s="10" t="str">
        <f t="shared" si="32"/>
        <v>3202008</v>
      </c>
      <c r="AD576" s="10"/>
      <c r="AE576" s="10" t="s">
        <v>492</v>
      </c>
      <c r="AF576" s="3"/>
      <c r="AG576" s="3"/>
      <c r="AH576" s="3"/>
      <c r="AI576" s="3"/>
      <c r="AJ576" s="3"/>
      <c r="AK576" s="3"/>
      <c r="AL576" s="3"/>
      <c r="AM576" s="3"/>
      <c r="AN576" s="3"/>
      <c r="AO576" s="3"/>
      <c r="AP576" s="3"/>
      <c r="AQ576" s="3"/>
      <c r="AR576" s="3"/>
      <c r="AS576" s="3"/>
    </row>
    <row r="577" spans="1:45" ht="51" hidden="1" customHeight="1" x14ac:dyDescent="0.3">
      <c r="A577" s="9" t="s">
        <v>0</v>
      </c>
      <c r="B577" s="9" t="e">
        <f>VLOOKUP(#REF!,[1]Dpto!$G$2:$I$1125,2,FALSE)</f>
        <v>#REF!</v>
      </c>
      <c r="C577" s="9" t="str">
        <f>VLOOKUP(Y577,[1]Proyectos!$B$2:$D$3,3,FALSE)</f>
        <v>CONSER</v>
      </c>
      <c r="D577" s="9" t="e">
        <f>VLOOKUP(#REF!,[1]Proyectos!$D$6:$E$9,2,FALSE)</f>
        <v>#REF!</v>
      </c>
      <c r="E577" s="9" t="e">
        <f>VLOOKUP(#REF!,[1]Proyectos!$B$12:$C$22,2,FALSE)</f>
        <v>#REF!</v>
      </c>
      <c r="F577" s="9" t="e">
        <f>VLOOKUP(#REF!,[1]Indi!$B$9:$C$36,2,FALSE)</f>
        <v>#REF!</v>
      </c>
      <c r="G577" s="9" t="str">
        <f>+IFERROR(IF(D577="MISIONAL",VLOOKUP(AD577,[1]Actividades!$B$12:$C$25,2,FALSE),IF(D577="TASAS",VLOOKUP(AD577,[1]Actividades!$B$26:$C$34,2,FALSE),IF(D577="MIPG",VLOOKUP(AD577,[1]Actividades!$B$35:$C$41,2,FALSE),IF(D577="INFRA",VLOOKUP(AD577,[1]Actividades!$B$42:$C$44,2,FALSE),"")))),"")</f>
        <v/>
      </c>
      <c r="H577" s="3"/>
      <c r="I577" s="7" t="s">
        <v>1037</v>
      </c>
      <c r="J577" s="10" t="s">
        <v>663</v>
      </c>
      <c r="K577" s="7" t="s">
        <v>84</v>
      </c>
      <c r="L577" s="7" t="s">
        <v>90</v>
      </c>
      <c r="M577" s="7" t="str">
        <f t="shared" si="33"/>
        <v>SF ACANDÍ, PLAYÓN Y PLAYONA</v>
      </c>
      <c r="N577" s="7" t="s">
        <v>103</v>
      </c>
      <c r="O577" s="7" t="s">
        <v>466</v>
      </c>
      <c r="P577" s="7" t="s">
        <v>7</v>
      </c>
      <c r="Q577" s="10" t="s">
        <v>6</v>
      </c>
      <c r="R577" s="146">
        <v>66915767</v>
      </c>
      <c r="S577" s="35"/>
      <c r="T577" s="8"/>
      <c r="U577" s="8"/>
      <c r="V577" s="8"/>
      <c r="W577" s="35">
        <f t="shared" si="34"/>
        <v>66915767</v>
      </c>
      <c r="X577" s="35">
        <f t="shared" si="35"/>
        <v>66915767</v>
      </c>
      <c r="Y577" s="26" t="s">
        <v>465</v>
      </c>
      <c r="Z577" s="10" t="s">
        <v>19</v>
      </c>
      <c r="AA577" s="147">
        <v>202300000000060</v>
      </c>
      <c r="AB577" s="10" t="s">
        <v>36</v>
      </c>
      <c r="AC577" s="10" t="str">
        <f t="shared" si="32"/>
        <v>3202010</v>
      </c>
      <c r="AD577" s="10"/>
      <c r="AE577" s="10" t="s">
        <v>181</v>
      </c>
      <c r="AF577" s="3"/>
      <c r="AG577" s="3"/>
      <c r="AH577" s="3"/>
      <c r="AI577" s="3"/>
      <c r="AJ577" s="3"/>
      <c r="AK577" s="3"/>
      <c r="AL577" s="3"/>
      <c r="AM577" s="3"/>
      <c r="AN577" s="3"/>
      <c r="AO577" s="3"/>
      <c r="AP577" s="3"/>
      <c r="AQ577" s="3"/>
      <c r="AR577" s="3"/>
      <c r="AS577" s="3"/>
    </row>
    <row r="578" spans="1:45" ht="51" hidden="1" customHeight="1" x14ac:dyDescent="0.3">
      <c r="A578" s="9" t="s">
        <v>0</v>
      </c>
      <c r="B578" s="9" t="e">
        <f>VLOOKUP(#REF!,[1]Dpto!$G$2:$I$1125,2,FALSE)</f>
        <v>#REF!</v>
      </c>
      <c r="C578" s="9" t="str">
        <f>VLOOKUP(Y578,[1]Proyectos!$B$2:$D$3,3,FALSE)</f>
        <v>CONSER</v>
      </c>
      <c r="D578" s="9" t="e">
        <f>VLOOKUP(#REF!,[1]Proyectos!$D$6:$E$9,2,FALSE)</f>
        <v>#REF!</v>
      </c>
      <c r="E578" s="9" t="e">
        <f>VLOOKUP(#REF!,[1]Proyectos!$B$12:$C$22,2,FALSE)</f>
        <v>#REF!</v>
      </c>
      <c r="F578" s="9" t="e">
        <f>VLOOKUP(#REF!,[1]Indi!$B$9:$C$36,2,FALSE)</f>
        <v>#REF!</v>
      </c>
      <c r="G578" s="9" t="str">
        <f>+IFERROR(IF(D578="MISIONAL",VLOOKUP(AD578,[1]Actividades!$B$12:$C$25,2,FALSE),IF(D578="TASAS",VLOOKUP(AD578,[1]Actividades!$B$26:$C$34,2,FALSE),IF(D578="MIPG",VLOOKUP(AD578,[1]Actividades!$B$35:$C$41,2,FALSE),IF(D578="INFRA",VLOOKUP(AD578,[1]Actividades!$B$42:$C$44,2,FALSE),"")))),"")</f>
        <v/>
      </c>
      <c r="H578" s="3"/>
      <c r="I578" s="7" t="s">
        <v>1038</v>
      </c>
      <c r="J578" s="10" t="s">
        <v>663</v>
      </c>
      <c r="K578" s="7" t="s">
        <v>84</v>
      </c>
      <c r="L578" s="7" t="s">
        <v>90</v>
      </c>
      <c r="M578" s="7" t="str">
        <f t="shared" si="33"/>
        <v>SF ACANDÍ, PLAYÓN Y PLAYONA</v>
      </c>
      <c r="N578" s="7" t="s">
        <v>103</v>
      </c>
      <c r="O578" s="7" t="s">
        <v>466</v>
      </c>
      <c r="P578" s="7" t="s">
        <v>7</v>
      </c>
      <c r="Q578" s="145" t="s">
        <v>6</v>
      </c>
      <c r="R578" s="146">
        <v>374740901</v>
      </c>
      <c r="S578" s="35"/>
      <c r="T578" s="8"/>
      <c r="U578" s="8"/>
      <c r="V578" s="8"/>
      <c r="W578" s="35">
        <f t="shared" si="34"/>
        <v>374740901</v>
      </c>
      <c r="X578" s="35">
        <f t="shared" si="35"/>
        <v>374740901</v>
      </c>
      <c r="Y578" s="26" t="s">
        <v>465</v>
      </c>
      <c r="Z578" s="10" t="s">
        <v>19</v>
      </c>
      <c r="AA578" s="147">
        <v>202300000000060</v>
      </c>
      <c r="AB578" s="10" t="s">
        <v>493</v>
      </c>
      <c r="AC578" s="10" t="str">
        <f t="shared" si="32"/>
        <v>3202032</v>
      </c>
      <c r="AD578" s="10"/>
      <c r="AE578" s="10" t="s">
        <v>128</v>
      </c>
      <c r="AF578" s="3"/>
      <c r="AG578" s="3"/>
      <c r="AH578" s="3"/>
      <c r="AI578" s="3"/>
      <c r="AJ578" s="3"/>
      <c r="AK578" s="3"/>
      <c r="AL578" s="3"/>
      <c r="AM578" s="3"/>
      <c r="AN578" s="3"/>
      <c r="AO578" s="3"/>
      <c r="AP578" s="3"/>
      <c r="AQ578" s="3"/>
      <c r="AR578" s="3"/>
      <c r="AS578" s="3"/>
    </row>
    <row r="579" spans="1:45" ht="51" hidden="1" customHeight="1" x14ac:dyDescent="0.3">
      <c r="A579" s="9" t="s">
        <v>0</v>
      </c>
      <c r="B579" s="9" t="e">
        <f>VLOOKUP(#REF!,[1]Dpto!$G$2:$I$1125,2,FALSE)</f>
        <v>#REF!</v>
      </c>
      <c r="C579" s="9" t="str">
        <f>VLOOKUP(Y579,[1]Proyectos!$B$2:$D$3,3,FALSE)</f>
        <v>CONSER</v>
      </c>
      <c r="D579" s="9" t="e">
        <f>VLOOKUP(#REF!,[1]Proyectos!$D$6:$E$9,2,FALSE)</f>
        <v>#REF!</v>
      </c>
      <c r="E579" s="9" t="e">
        <f>VLOOKUP(#REF!,[1]Proyectos!$B$12:$C$22,2,FALSE)</f>
        <v>#REF!</v>
      </c>
      <c r="F579" s="9" t="e">
        <f>VLOOKUP(#REF!,[1]Indi!$B$9:$C$36,2,FALSE)</f>
        <v>#REF!</v>
      </c>
      <c r="G579" s="9" t="str">
        <f>+IFERROR(IF(D579="MISIONAL",VLOOKUP(AD579,[1]Actividades!$B$12:$C$25,2,FALSE),IF(D579="TASAS",VLOOKUP(AD579,[1]Actividades!$B$26:$C$34,2,FALSE),IF(D579="MIPG",VLOOKUP(AD579,[1]Actividades!$B$35:$C$41,2,FALSE),IF(D579="INFRA",VLOOKUP(AD579,[1]Actividades!$B$42:$C$44,2,FALSE),"")))),"")</f>
        <v/>
      </c>
      <c r="H579" s="3"/>
      <c r="I579" s="7" t="s">
        <v>1039</v>
      </c>
      <c r="J579" s="10" t="s">
        <v>663</v>
      </c>
      <c r="K579" s="7" t="s">
        <v>84</v>
      </c>
      <c r="L579" s="7" t="s">
        <v>90</v>
      </c>
      <c r="M579" s="7" t="str">
        <f t="shared" si="33"/>
        <v>SF ACANDÍ, PLAYÓN Y PLAYONA</v>
      </c>
      <c r="N579" s="7" t="s">
        <v>8</v>
      </c>
      <c r="O579" s="7" t="s">
        <v>467</v>
      </c>
      <c r="P579" s="7" t="s">
        <v>7</v>
      </c>
      <c r="Q579" s="10" t="s">
        <v>6</v>
      </c>
      <c r="R579" s="146">
        <v>15000000</v>
      </c>
      <c r="S579" s="35"/>
      <c r="T579" s="8"/>
      <c r="U579" s="8"/>
      <c r="V579" s="8"/>
      <c r="W579" s="35">
        <f t="shared" si="34"/>
        <v>15000000</v>
      </c>
      <c r="X579" s="35">
        <f t="shared" si="35"/>
        <v>15000000</v>
      </c>
      <c r="Y579" s="26" t="s">
        <v>465</v>
      </c>
      <c r="Z579" s="10" t="s">
        <v>19</v>
      </c>
      <c r="AA579" s="147">
        <v>202300000000060</v>
      </c>
      <c r="AB579" s="10" t="s">
        <v>493</v>
      </c>
      <c r="AC579" s="10" t="str">
        <f t="shared" si="32"/>
        <v>3202032</v>
      </c>
      <c r="AD579" s="10"/>
      <c r="AE579" s="10" t="s">
        <v>128</v>
      </c>
      <c r="AF579" s="3"/>
      <c r="AG579" s="3"/>
      <c r="AH579" s="3"/>
      <c r="AI579" s="3"/>
      <c r="AJ579" s="3"/>
      <c r="AK579" s="3"/>
      <c r="AL579" s="3"/>
      <c r="AM579" s="3"/>
      <c r="AN579" s="3"/>
      <c r="AO579" s="3"/>
      <c r="AP579" s="3"/>
      <c r="AQ579" s="3"/>
      <c r="AR579" s="3"/>
      <c r="AS579" s="3"/>
    </row>
    <row r="580" spans="1:45" ht="51" hidden="1" customHeight="1" x14ac:dyDescent="0.3">
      <c r="A580" s="9" t="s">
        <v>0</v>
      </c>
      <c r="B580" s="9" t="e">
        <f>VLOOKUP(#REF!,[1]Dpto!$G$2:$I$1125,2,FALSE)</f>
        <v>#REF!</v>
      </c>
      <c r="C580" s="9" t="str">
        <f>VLOOKUP(Y580,[1]Proyectos!$B$2:$D$3,3,FALSE)</f>
        <v>CONSER</v>
      </c>
      <c r="D580" s="9" t="e">
        <f>VLOOKUP(#REF!,[1]Proyectos!$D$6:$E$9,2,FALSE)</f>
        <v>#REF!</v>
      </c>
      <c r="E580" s="9" t="e">
        <f>VLOOKUP(#REF!,[1]Proyectos!$B$12:$C$22,2,FALSE)</f>
        <v>#REF!</v>
      </c>
      <c r="F580" s="9" t="e">
        <f>VLOOKUP(#REF!,[1]Indi!$B$9:$C$36,2,FALSE)</f>
        <v>#REF!</v>
      </c>
      <c r="G580" s="9" t="str">
        <f>+IFERROR(IF(D580="MISIONAL",VLOOKUP(AD580,[1]Actividades!$B$12:$C$25,2,FALSE),IF(D580="TASAS",VLOOKUP(AD580,[1]Actividades!$B$26:$C$34,2,FALSE),IF(D580="MIPG",VLOOKUP(AD580,[1]Actividades!$B$35:$C$41,2,FALSE),IF(D580="INFRA",VLOOKUP(AD580,[1]Actividades!$B$42:$C$44,2,FALSE),"")))),"")</f>
        <v/>
      </c>
      <c r="H580" s="3"/>
      <c r="I580" s="7" t="s">
        <v>1040</v>
      </c>
      <c r="J580" s="10" t="s">
        <v>663</v>
      </c>
      <c r="K580" s="7" t="s">
        <v>84</v>
      </c>
      <c r="L580" s="7" t="s">
        <v>90</v>
      </c>
      <c r="M580" s="7" t="str">
        <f t="shared" si="33"/>
        <v>SF ACANDÍ, PLAYÓN Y PLAYONA</v>
      </c>
      <c r="N580" s="149" t="s">
        <v>103</v>
      </c>
      <c r="O580" s="7" t="s">
        <v>466</v>
      </c>
      <c r="P580" s="7" t="s">
        <v>7</v>
      </c>
      <c r="Q580" s="10" t="s">
        <v>6</v>
      </c>
      <c r="R580" s="146">
        <v>66915767</v>
      </c>
      <c r="S580" s="35"/>
      <c r="T580" s="8"/>
      <c r="U580" s="8"/>
      <c r="V580" s="8"/>
      <c r="W580" s="35">
        <f t="shared" si="34"/>
        <v>66915767</v>
      </c>
      <c r="X580" s="35">
        <f t="shared" si="35"/>
        <v>66915767</v>
      </c>
      <c r="Y580" s="26" t="s">
        <v>465</v>
      </c>
      <c r="Z580" s="10" t="s">
        <v>19</v>
      </c>
      <c r="AA580" s="147">
        <v>202300000000060</v>
      </c>
      <c r="AB580" s="10" t="s">
        <v>17</v>
      </c>
      <c r="AC580" s="10" t="str">
        <f t="shared" si="32"/>
        <v>3202052</v>
      </c>
      <c r="AD580" s="10"/>
      <c r="AE580" s="10" t="s">
        <v>495</v>
      </c>
      <c r="AF580" s="3"/>
      <c r="AG580" s="3"/>
      <c r="AH580" s="3"/>
      <c r="AI580" s="3"/>
      <c r="AJ580" s="3"/>
      <c r="AK580" s="3"/>
      <c r="AL580" s="3"/>
      <c r="AM580" s="3"/>
      <c r="AN580" s="3"/>
      <c r="AO580" s="3"/>
      <c r="AP580" s="3"/>
      <c r="AQ580" s="3"/>
      <c r="AR580" s="3"/>
      <c r="AS580" s="3"/>
    </row>
    <row r="581" spans="1:45" ht="51" hidden="1" customHeight="1" x14ac:dyDescent="0.3">
      <c r="A581" s="9" t="s">
        <v>0</v>
      </c>
      <c r="B581" s="9" t="e">
        <f>VLOOKUP(#REF!,[1]Dpto!$G$2:$I$1125,2,FALSE)</f>
        <v>#REF!</v>
      </c>
      <c r="C581" s="9" t="str">
        <f>VLOOKUP(Y581,[1]Proyectos!$B$2:$D$3,3,FALSE)</f>
        <v>CONSER</v>
      </c>
      <c r="D581" s="9" t="e">
        <f>VLOOKUP(#REF!,[1]Proyectos!$D$6:$E$9,2,FALSE)</f>
        <v>#REF!</v>
      </c>
      <c r="E581" s="9" t="e">
        <f>VLOOKUP(#REF!,[1]Proyectos!$B$12:$C$22,2,FALSE)</f>
        <v>#REF!</v>
      </c>
      <c r="F581" s="9" t="e">
        <f>VLOOKUP(#REF!,[1]Indi!$B$9:$C$36,2,FALSE)</f>
        <v>#REF!</v>
      </c>
      <c r="G581" s="9" t="str">
        <f>+IFERROR(IF(D581="MISIONAL",VLOOKUP(AD581,[1]Actividades!$B$12:$C$25,2,FALSE),IF(D581="TASAS",VLOOKUP(AD581,[1]Actividades!$B$26:$C$34,2,FALSE),IF(D581="MIPG",VLOOKUP(AD581,[1]Actividades!$B$35:$C$41,2,FALSE),IF(D581="INFRA",VLOOKUP(AD581,[1]Actividades!$B$42:$C$44,2,FALSE),"")))),"")</f>
        <v/>
      </c>
      <c r="H581" s="3"/>
      <c r="I581" s="7" t="s">
        <v>1041</v>
      </c>
      <c r="J581" s="10" t="s">
        <v>663</v>
      </c>
      <c r="K581" s="7" t="s">
        <v>84</v>
      </c>
      <c r="L581" s="7" t="s">
        <v>90</v>
      </c>
      <c r="M581" s="7" t="str">
        <f t="shared" si="33"/>
        <v>SF ACANDÍ, PLAYÓN Y PLAYONA</v>
      </c>
      <c r="N581" s="149" t="s">
        <v>103</v>
      </c>
      <c r="O581" s="7" t="s">
        <v>466</v>
      </c>
      <c r="P581" s="7" t="s">
        <v>7</v>
      </c>
      <c r="Q581" s="10" t="s">
        <v>6</v>
      </c>
      <c r="R581" s="146">
        <v>366915767</v>
      </c>
      <c r="S581" s="35"/>
      <c r="T581" s="8"/>
      <c r="U581" s="8"/>
      <c r="V581" s="8"/>
      <c r="W581" s="35">
        <f t="shared" si="34"/>
        <v>366915767</v>
      </c>
      <c r="X581" s="35">
        <f t="shared" si="35"/>
        <v>366915767</v>
      </c>
      <c r="Y581" s="26" t="s">
        <v>465</v>
      </c>
      <c r="Z581" s="10" t="s">
        <v>19</v>
      </c>
      <c r="AA581" s="147">
        <v>202300000000060</v>
      </c>
      <c r="AB581" s="10" t="s">
        <v>39</v>
      </c>
      <c r="AC581" s="10" t="str">
        <f t="shared" si="32"/>
        <v>3202055</v>
      </c>
      <c r="AD581" s="10"/>
      <c r="AE581" s="10" t="s">
        <v>252</v>
      </c>
      <c r="AF581" s="3"/>
      <c r="AG581" s="3"/>
      <c r="AH581" s="3"/>
      <c r="AI581" s="3"/>
      <c r="AJ581" s="3"/>
      <c r="AK581" s="3"/>
      <c r="AL581" s="3"/>
      <c r="AM581" s="3"/>
      <c r="AN581" s="3"/>
      <c r="AO581" s="3"/>
      <c r="AP581" s="3"/>
      <c r="AQ581" s="3"/>
      <c r="AR581" s="3"/>
      <c r="AS581" s="3"/>
    </row>
    <row r="582" spans="1:45" ht="51" hidden="1" customHeight="1" x14ac:dyDescent="0.3">
      <c r="A582" s="9" t="s">
        <v>0</v>
      </c>
      <c r="B582" s="9" t="e">
        <f>VLOOKUP(#REF!,[1]Dpto!$G$2:$I$1125,2,FALSE)</f>
        <v>#REF!</v>
      </c>
      <c r="C582" s="9" t="str">
        <f>VLOOKUP(Y582,[1]Proyectos!$B$2:$D$3,3,FALSE)</f>
        <v>CONSER</v>
      </c>
      <c r="D582" s="9" t="e">
        <f>VLOOKUP(#REF!,[1]Proyectos!$D$6:$E$9,2,FALSE)</f>
        <v>#REF!</v>
      </c>
      <c r="E582" s="9" t="e">
        <f>VLOOKUP(#REF!,[1]Proyectos!$B$12:$C$22,2,FALSE)</f>
        <v>#REF!</v>
      </c>
      <c r="F582" s="9" t="e">
        <f>VLOOKUP(#REF!,[1]Indi!$B$9:$C$36,2,FALSE)</f>
        <v>#REF!</v>
      </c>
      <c r="G582" s="9" t="str">
        <f>+IFERROR(IF(D582="MISIONAL",VLOOKUP(AD582,[1]Actividades!$B$12:$C$25,2,FALSE),IF(D582="TASAS",VLOOKUP(AD582,[1]Actividades!$B$26:$C$34,2,FALSE),IF(D582="MIPG",VLOOKUP(AD582,[1]Actividades!$B$35:$C$41,2,FALSE),IF(D582="INFRA",VLOOKUP(AD582,[1]Actividades!$B$42:$C$44,2,FALSE),"")))),"")</f>
        <v/>
      </c>
      <c r="H582" s="3"/>
      <c r="I582" s="7" t="s">
        <v>1042</v>
      </c>
      <c r="J582" s="10" t="s">
        <v>663</v>
      </c>
      <c r="K582" s="7" t="s">
        <v>84</v>
      </c>
      <c r="L582" s="7" t="s">
        <v>86</v>
      </c>
      <c r="M582" s="7" t="str">
        <f t="shared" si="33"/>
        <v>SFF LOS FLAMENCOS</v>
      </c>
      <c r="N582" s="7" t="s">
        <v>103</v>
      </c>
      <c r="O582" s="7" t="s">
        <v>466</v>
      </c>
      <c r="P582" s="7" t="s">
        <v>7</v>
      </c>
      <c r="Q582" s="10" t="s">
        <v>6</v>
      </c>
      <c r="R582" s="146">
        <v>45433500</v>
      </c>
      <c r="S582" s="35"/>
      <c r="T582" s="8"/>
      <c r="U582" s="8"/>
      <c r="V582" s="8"/>
      <c r="W582" s="35">
        <f t="shared" si="34"/>
        <v>45433500</v>
      </c>
      <c r="X582" s="35">
        <f t="shared" si="35"/>
        <v>45433500</v>
      </c>
      <c r="Y582" s="26" t="s">
        <v>465</v>
      </c>
      <c r="Z582" s="10" t="s">
        <v>19</v>
      </c>
      <c r="AA582" s="147">
        <v>202300000000060</v>
      </c>
      <c r="AB582" s="10" t="s">
        <v>30</v>
      </c>
      <c r="AC582" s="10" t="str">
        <f t="shared" ref="AC582:AC645" si="36">MID(I582,SEARCH("-",I582)+1,SEARCH("-",I582,SEARCH("-",I582)+1)-SEARCH("-",I582)-1)</f>
        <v>3202008</v>
      </c>
      <c r="AD582" s="10"/>
      <c r="AE582" s="10" t="s">
        <v>135</v>
      </c>
      <c r="AF582" s="3"/>
      <c r="AG582" s="3"/>
      <c r="AH582" s="3"/>
      <c r="AI582" s="3"/>
      <c r="AJ582" s="3"/>
      <c r="AK582" s="3"/>
      <c r="AL582" s="3"/>
      <c r="AM582" s="3"/>
      <c r="AN582" s="3"/>
      <c r="AO582" s="3"/>
      <c r="AP582" s="3"/>
      <c r="AQ582" s="3"/>
      <c r="AR582" s="3"/>
      <c r="AS582" s="3"/>
    </row>
    <row r="583" spans="1:45" ht="51" hidden="1" customHeight="1" x14ac:dyDescent="0.3">
      <c r="A583" s="9" t="s">
        <v>0</v>
      </c>
      <c r="B583" s="9" t="e">
        <f>VLOOKUP(#REF!,[1]Dpto!$G$2:$I$1125,2,FALSE)</f>
        <v>#REF!</v>
      </c>
      <c r="C583" s="9" t="str">
        <f>VLOOKUP(Y583,[1]Proyectos!$B$2:$D$3,3,FALSE)</f>
        <v>CONSER</v>
      </c>
      <c r="D583" s="9" t="e">
        <f>VLOOKUP(#REF!,[1]Proyectos!$D$6:$E$9,2,FALSE)</f>
        <v>#REF!</v>
      </c>
      <c r="E583" s="9" t="e">
        <f>VLOOKUP(#REF!,[1]Proyectos!$B$12:$C$22,2,FALSE)</f>
        <v>#REF!</v>
      </c>
      <c r="F583" s="9" t="e">
        <f>VLOOKUP(#REF!,[1]Indi!$B$9:$C$36,2,FALSE)</f>
        <v>#REF!</v>
      </c>
      <c r="G583" s="9" t="str">
        <f>+IFERROR(IF(D583="MISIONAL",VLOOKUP(AD583,[1]Actividades!$B$12:$C$25,2,FALSE),IF(D583="TASAS",VLOOKUP(AD583,[1]Actividades!$B$26:$C$34,2,FALSE),IF(D583="MIPG",VLOOKUP(AD583,[1]Actividades!$B$35:$C$41,2,FALSE),IF(D583="INFRA",VLOOKUP(AD583,[1]Actividades!$B$42:$C$44,2,FALSE),"")))),"")</f>
        <v/>
      </c>
      <c r="H583" s="3"/>
      <c r="I583" s="7" t="s">
        <v>1043</v>
      </c>
      <c r="J583" s="10" t="s">
        <v>663</v>
      </c>
      <c r="K583" s="7" t="s">
        <v>84</v>
      </c>
      <c r="L583" s="7" t="s">
        <v>86</v>
      </c>
      <c r="M583" s="7" t="str">
        <f t="shared" ref="M583:M646" si="37">+IF(P583="GENERAL",L583,L583&amp;"-"&amp;P583)</f>
        <v>SFF LOS FLAMENCOS</v>
      </c>
      <c r="N583" s="7" t="s">
        <v>13</v>
      </c>
      <c r="O583" s="7" t="s">
        <v>467</v>
      </c>
      <c r="P583" s="7" t="s">
        <v>7</v>
      </c>
      <c r="Q583" s="10" t="s">
        <v>6</v>
      </c>
      <c r="R583" s="146">
        <v>44279633</v>
      </c>
      <c r="S583" s="35"/>
      <c r="T583" s="8"/>
      <c r="U583" s="8"/>
      <c r="V583" s="8"/>
      <c r="W583" s="35">
        <f t="shared" ref="W583:W646" si="38">+R583-S583+T583</f>
        <v>44279633</v>
      </c>
      <c r="X583" s="35">
        <f t="shared" ref="X583:X646" si="39">+R583-S583+T583-U583+V583</f>
        <v>44279633</v>
      </c>
      <c r="Y583" s="26" t="s">
        <v>465</v>
      </c>
      <c r="Z583" s="10" t="s">
        <v>19</v>
      </c>
      <c r="AA583" s="147">
        <v>202300000000060</v>
      </c>
      <c r="AB583" s="10" t="s">
        <v>30</v>
      </c>
      <c r="AC583" s="10" t="str">
        <f t="shared" si="36"/>
        <v>3202008</v>
      </c>
      <c r="AD583" s="10"/>
      <c r="AE583" s="10" t="s">
        <v>135</v>
      </c>
      <c r="AF583" s="3"/>
      <c r="AG583" s="3"/>
      <c r="AH583" s="3"/>
      <c r="AI583" s="3"/>
      <c r="AJ583" s="3"/>
      <c r="AK583" s="3"/>
      <c r="AL583" s="3"/>
      <c r="AM583" s="3"/>
      <c r="AN583" s="3"/>
      <c r="AO583" s="3"/>
      <c r="AP583" s="3"/>
      <c r="AQ583" s="3"/>
      <c r="AR583" s="3"/>
      <c r="AS583" s="3"/>
    </row>
    <row r="584" spans="1:45" ht="51" hidden="1" customHeight="1" x14ac:dyDescent="0.3">
      <c r="A584" s="9" t="s">
        <v>0</v>
      </c>
      <c r="B584" s="9" t="e">
        <f>VLOOKUP(#REF!,[1]Dpto!$G$2:$I$1125,2,FALSE)</f>
        <v>#REF!</v>
      </c>
      <c r="C584" s="9" t="str">
        <f>VLOOKUP(Y584,[1]Proyectos!$B$2:$D$3,3,FALSE)</f>
        <v>CONSER</v>
      </c>
      <c r="D584" s="9" t="e">
        <f>VLOOKUP(#REF!,[1]Proyectos!$D$6:$E$9,2,FALSE)</f>
        <v>#REF!</v>
      </c>
      <c r="E584" s="9" t="e">
        <f>VLOOKUP(#REF!,[1]Proyectos!$B$12:$C$22,2,FALSE)</f>
        <v>#REF!</v>
      </c>
      <c r="F584" s="9" t="e">
        <f>VLOOKUP(#REF!,[1]Indi!$B$9:$C$36,2,FALSE)</f>
        <v>#REF!</v>
      </c>
      <c r="G584" s="9" t="str">
        <f>+IFERROR(IF(D584="MISIONAL",VLOOKUP(AD584,[1]Actividades!$B$12:$C$25,2,FALSE),IF(D584="TASAS",VLOOKUP(AD584,[1]Actividades!$B$26:$C$34,2,FALSE),IF(D584="MIPG",VLOOKUP(AD584,[1]Actividades!$B$35:$C$41,2,FALSE),IF(D584="INFRA",VLOOKUP(AD584,[1]Actividades!$B$42:$C$44,2,FALSE),"")))),"")</f>
        <v/>
      </c>
      <c r="H584" s="3"/>
      <c r="I584" s="7" t="s">
        <v>1044</v>
      </c>
      <c r="J584" s="10" t="s">
        <v>663</v>
      </c>
      <c r="K584" s="7" t="s">
        <v>84</v>
      </c>
      <c r="L584" s="7" t="s">
        <v>86</v>
      </c>
      <c r="M584" s="7" t="str">
        <f t="shared" si="37"/>
        <v>SFF LOS FLAMENCOS</v>
      </c>
      <c r="N584" s="7" t="s">
        <v>103</v>
      </c>
      <c r="O584" s="7" t="s">
        <v>466</v>
      </c>
      <c r="P584" s="7" t="s">
        <v>7</v>
      </c>
      <c r="Q584" s="10" t="s">
        <v>6</v>
      </c>
      <c r="R584" s="146">
        <v>107940000</v>
      </c>
      <c r="S584" s="35"/>
      <c r="T584" s="8"/>
      <c r="U584" s="8"/>
      <c r="V584" s="8"/>
      <c r="W584" s="35">
        <f t="shared" si="38"/>
        <v>107940000</v>
      </c>
      <c r="X584" s="35">
        <f t="shared" si="39"/>
        <v>107940000</v>
      </c>
      <c r="Y584" s="26" t="s">
        <v>465</v>
      </c>
      <c r="Z584" s="10" t="s">
        <v>19</v>
      </c>
      <c r="AA584" s="147">
        <v>202300000000060</v>
      </c>
      <c r="AB584" s="10" t="s">
        <v>30</v>
      </c>
      <c r="AC584" s="10" t="str">
        <f t="shared" si="36"/>
        <v>3202008</v>
      </c>
      <c r="AD584" s="10"/>
      <c r="AE584" s="10" t="s">
        <v>492</v>
      </c>
      <c r="AF584" s="3"/>
      <c r="AG584" s="3"/>
      <c r="AH584" s="3"/>
      <c r="AI584" s="3"/>
      <c r="AJ584" s="3"/>
      <c r="AK584" s="3"/>
      <c r="AL584" s="3"/>
      <c r="AM584" s="3"/>
      <c r="AN584" s="3"/>
      <c r="AO584" s="3"/>
      <c r="AP584" s="3"/>
      <c r="AQ584" s="3"/>
      <c r="AR584" s="3"/>
      <c r="AS584" s="3"/>
    </row>
    <row r="585" spans="1:45" ht="51" hidden="1" customHeight="1" x14ac:dyDescent="0.3">
      <c r="A585" s="9"/>
      <c r="B585" s="9"/>
      <c r="C585" s="9"/>
      <c r="D585" s="9"/>
      <c r="E585" s="9"/>
      <c r="F585" s="9"/>
      <c r="G585" s="9"/>
      <c r="H585" s="3"/>
      <c r="I585" s="7" t="s">
        <v>1045</v>
      </c>
      <c r="J585" s="10" t="s">
        <v>663</v>
      </c>
      <c r="K585" s="7" t="s">
        <v>84</v>
      </c>
      <c r="L585" s="7" t="s">
        <v>86</v>
      </c>
      <c r="M585" s="7" t="str">
        <f t="shared" si="37"/>
        <v>SFF LOS FLAMENCOS</v>
      </c>
      <c r="N585" s="149" t="s">
        <v>103</v>
      </c>
      <c r="O585" s="7" t="s">
        <v>466</v>
      </c>
      <c r="P585" s="7" t="s">
        <v>7</v>
      </c>
      <c r="Q585" s="10" t="s">
        <v>6</v>
      </c>
      <c r="R585" s="146">
        <v>48132000</v>
      </c>
      <c r="S585" s="35"/>
      <c r="T585" s="8"/>
      <c r="U585" s="8"/>
      <c r="V585" s="8"/>
      <c r="W585" s="35">
        <f t="shared" si="38"/>
        <v>48132000</v>
      </c>
      <c r="X585" s="35">
        <f t="shared" si="39"/>
        <v>48132000</v>
      </c>
      <c r="Y585" s="26" t="s">
        <v>465</v>
      </c>
      <c r="Z585" s="10" t="s">
        <v>19</v>
      </c>
      <c r="AA585" s="147">
        <v>202300000000060</v>
      </c>
      <c r="AB585" s="10" t="s">
        <v>36</v>
      </c>
      <c r="AC585" s="10" t="str">
        <f t="shared" si="36"/>
        <v>3202010</v>
      </c>
      <c r="AD585" s="10"/>
      <c r="AE585" s="10" t="s">
        <v>181</v>
      </c>
      <c r="AF585" s="3"/>
      <c r="AG585" s="3"/>
      <c r="AH585" s="3"/>
      <c r="AI585" s="3"/>
      <c r="AJ585" s="3"/>
      <c r="AK585" s="3"/>
      <c r="AL585" s="3"/>
      <c r="AM585" s="3"/>
      <c r="AN585" s="3"/>
      <c r="AO585" s="3"/>
      <c r="AP585" s="3"/>
      <c r="AQ585" s="3"/>
      <c r="AR585" s="3"/>
      <c r="AS585" s="3"/>
    </row>
    <row r="586" spans="1:45" ht="51" hidden="1" customHeight="1" x14ac:dyDescent="0.3">
      <c r="A586" s="9"/>
      <c r="B586" s="9"/>
      <c r="C586" s="9"/>
      <c r="D586" s="9"/>
      <c r="E586" s="9"/>
      <c r="F586" s="9"/>
      <c r="G586" s="9"/>
      <c r="H586" s="3"/>
      <c r="I586" s="7" t="s">
        <v>1046</v>
      </c>
      <c r="J586" s="10" t="s">
        <v>663</v>
      </c>
      <c r="K586" s="7" t="s">
        <v>84</v>
      </c>
      <c r="L586" s="7" t="s">
        <v>86</v>
      </c>
      <c r="M586" s="7" t="str">
        <f t="shared" si="37"/>
        <v>SFF LOS FLAMENCOS</v>
      </c>
      <c r="N586" s="7" t="s">
        <v>103</v>
      </c>
      <c r="O586" s="7" t="s">
        <v>466</v>
      </c>
      <c r="P586" s="7" t="s">
        <v>7</v>
      </c>
      <c r="Q586" s="10" t="s">
        <v>6</v>
      </c>
      <c r="R586" s="146">
        <v>210093492</v>
      </c>
      <c r="S586" s="35"/>
      <c r="T586" s="8"/>
      <c r="U586" s="8"/>
      <c r="V586" s="8"/>
      <c r="W586" s="35">
        <f t="shared" si="38"/>
        <v>210093492</v>
      </c>
      <c r="X586" s="35">
        <f t="shared" si="39"/>
        <v>210093492</v>
      </c>
      <c r="Y586" s="26" t="s">
        <v>465</v>
      </c>
      <c r="Z586" s="10" t="s">
        <v>19</v>
      </c>
      <c r="AA586" s="147">
        <v>202300000000060</v>
      </c>
      <c r="AB586" s="10" t="s">
        <v>493</v>
      </c>
      <c r="AC586" s="10" t="str">
        <f t="shared" si="36"/>
        <v>3202032</v>
      </c>
      <c r="AD586" s="10"/>
      <c r="AE586" s="10" t="s">
        <v>128</v>
      </c>
      <c r="AF586" s="3"/>
      <c r="AG586" s="3"/>
      <c r="AH586" s="3"/>
      <c r="AI586" s="3"/>
      <c r="AJ586" s="3"/>
      <c r="AK586" s="3"/>
      <c r="AL586" s="3"/>
      <c r="AM586" s="3"/>
      <c r="AN586" s="3"/>
      <c r="AO586" s="3"/>
      <c r="AP586" s="3"/>
      <c r="AQ586" s="3"/>
      <c r="AR586" s="3"/>
      <c r="AS586" s="3"/>
    </row>
    <row r="587" spans="1:45" ht="51" hidden="1" customHeight="1" x14ac:dyDescent="0.3">
      <c r="A587" s="9" t="s">
        <v>0</v>
      </c>
      <c r="B587" s="9" t="e">
        <f>VLOOKUP(#REF!,[1]Dpto!$G$2:$I$1125,2,FALSE)</f>
        <v>#REF!</v>
      </c>
      <c r="C587" s="9" t="str">
        <f>VLOOKUP(Y587,[1]Proyectos!$B$2:$D$3,3,FALSE)</f>
        <v>CONSER</v>
      </c>
      <c r="D587" s="9" t="e">
        <f>VLOOKUP(#REF!,[1]Proyectos!$D$6:$E$9,2,FALSE)</f>
        <v>#REF!</v>
      </c>
      <c r="E587" s="9" t="e">
        <f>VLOOKUP(#REF!,[1]Proyectos!$B$12:$C$22,2,FALSE)</f>
        <v>#REF!</v>
      </c>
      <c r="F587" s="9" t="e">
        <f>VLOOKUP(#REF!,[1]Indi!$B$9:$C$36,2,FALSE)</f>
        <v>#REF!</v>
      </c>
      <c r="G587" s="9" t="str">
        <f>+IFERROR(IF(D587="MISIONAL",VLOOKUP(AD587,[1]Actividades!$B$12:$C$25,2,FALSE),IF(D587="TASAS",VLOOKUP(AD587,[1]Actividades!$B$26:$C$34,2,FALSE),IF(D587="MIPG",VLOOKUP(AD587,[1]Actividades!$B$35:$C$41,2,FALSE),IF(D587="INFRA",VLOOKUP(AD587,[1]Actividades!$B$42:$C$44,2,FALSE),"")))),"")</f>
        <v/>
      </c>
      <c r="H587" s="3"/>
      <c r="I587" s="7" t="s">
        <v>1047</v>
      </c>
      <c r="J587" s="10" t="s">
        <v>663</v>
      </c>
      <c r="K587" s="7" t="s">
        <v>84</v>
      </c>
      <c r="L587" s="7" t="s">
        <v>86</v>
      </c>
      <c r="M587" s="7" t="str">
        <f t="shared" si="37"/>
        <v>SFF LOS FLAMENCOS</v>
      </c>
      <c r="N587" s="7" t="s">
        <v>13</v>
      </c>
      <c r="O587" s="7" t="s">
        <v>467</v>
      </c>
      <c r="P587" s="7" t="s">
        <v>7</v>
      </c>
      <c r="Q587" s="10" t="s">
        <v>6</v>
      </c>
      <c r="R587" s="146">
        <v>43941934</v>
      </c>
      <c r="S587" s="35"/>
      <c r="T587" s="8"/>
      <c r="U587" s="8"/>
      <c r="V587" s="8"/>
      <c r="W587" s="35">
        <f t="shared" si="38"/>
        <v>43941934</v>
      </c>
      <c r="X587" s="35">
        <f t="shared" si="39"/>
        <v>43941934</v>
      </c>
      <c r="Y587" s="26" t="s">
        <v>465</v>
      </c>
      <c r="Z587" s="10" t="s">
        <v>19</v>
      </c>
      <c r="AA587" s="147">
        <v>202300000000060</v>
      </c>
      <c r="AB587" s="10" t="s">
        <v>493</v>
      </c>
      <c r="AC587" s="10" t="str">
        <f t="shared" si="36"/>
        <v>3202032</v>
      </c>
      <c r="AD587" s="10"/>
      <c r="AE587" s="10" t="s">
        <v>128</v>
      </c>
      <c r="AF587" s="3"/>
      <c r="AG587" s="3"/>
      <c r="AH587" s="3"/>
      <c r="AI587" s="3"/>
      <c r="AJ587" s="3"/>
      <c r="AK587" s="3"/>
      <c r="AL587" s="3"/>
      <c r="AM587" s="3"/>
      <c r="AN587" s="3"/>
      <c r="AO587" s="3"/>
      <c r="AP587" s="3"/>
      <c r="AQ587" s="3"/>
      <c r="AR587" s="3"/>
      <c r="AS587" s="3"/>
    </row>
    <row r="588" spans="1:45" ht="51" hidden="1" customHeight="1" x14ac:dyDescent="0.3">
      <c r="A588" s="9" t="s">
        <v>0</v>
      </c>
      <c r="B588" s="9" t="e">
        <f>VLOOKUP(#REF!,[1]Dpto!$G$2:$I$1125,2,FALSE)</f>
        <v>#REF!</v>
      </c>
      <c r="C588" s="9" t="str">
        <f>VLOOKUP(Y588,[1]Proyectos!$B$2:$D$3,3,FALSE)</f>
        <v>CONSER</v>
      </c>
      <c r="D588" s="9" t="e">
        <f>VLOOKUP(#REF!,[1]Proyectos!$D$6:$E$9,2,FALSE)</f>
        <v>#REF!</v>
      </c>
      <c r="E588" s="9" t="e">
        <f>VLOOKUP(#REF!,[1]Proyectos!$B$12:$C$22,2,FALSE)</f>
        <v>#REF!</v>
      </c>
      <c r="F588" s="9" t="e">
        <f>VLOOKUP(#REF!,[1]Indi!$B$9:$C$36,2,FALSE)</f>
        <v>#REF!</v>
      </c>
      <c r="G588" s="9" t="str">
        <f>+IFERROR(IF(D588="MISIONAL",VLOOKUP(AD588,[1]Actividades!$B$12:$C$25,2,FALSE),IF(D588="TASAS",VLOOKUP(AD588,[1]Actividades!$B$26:$C$34,2,FALSE),IF(D588="MIPG",VLOOKUP(AD588,[1]Actividades!$B$35:$C$41,2,FALSE),IF(D588="INFRA",VLOOKUP(AD588,[1]Actividades!$B$42:$C$44,2,FALSE),"")))),"")</f>
        <v/>
      </c>
      <c r="H588" s="3"/>
      <c r="I588" s="7" t="s">
        <v>1048</v>
      </c>
      <c r="J588" s="10" t="s">
        <v>663</v>
      </c>
      <c r="K588" s="7" t="s">
        <v>84</v>
      </c>
      <c r="L588" s="7" t="s">
        <v>86</v>
      </c>
      <c r="M588" s="7" t="str">
        <f t="shared" si="37"/>
        <v>SFF LOS FLAMENCOS</v>
      </c>
      <c r="N588" s="7" t="s">
        <v>8</v>
      </c>
      <c r="O588" s="7" t="s">
        <v>467</v>
      </c>
      <c r="P588" s="7" t="s">
        <v>7</v>
      </c>
      <c r="Q588" s="10" t="s">
        <v>6</v>
      </c>
      <c r="R588" s="146">
        <v>80915767</v>
      </c>
      <c r="S588" s="35"/>
      <c r="T588" s="8"/>
      <c r="U588" s="8"/>
      <c r="V588" s="8"/>
      <c r="W588" s="35">
        <f t="shared" si="38"/>
        <v>80915767</v>
      </c>
      <c r="X588" s="35">
        <f t="shared" si="39"/>
        <v>80915767</v>
      </c>
      <c r="Y588" s="26" t="s">
        <v>465</v>
      </c>
      <c r="Z588" s="10" t="s">
        <v>19</v>
      </c>
      <c r="AA588" s="147">
        <v>202300000000060</v>
      </c>
      <c r="AB588" s="10" t="s">
        <v>493</v>
      </c>
      <c r="AC588" s="10" t="str">
        <f t="shared" si="36"/>
        <v>3202032</v>
      </c>
      <c r="AD588" s="10"/>
      <c r="AE588" s="10" t="s">
        <v>128</v>
      </c>
      <c r="AF588" s="3"/>
      <c r="AG588" s="3"/>
      <c r="AH588" s="3"/>
      <c r="AI588" s="3"/>
      <c r="AJ588" s="3"/>
      <c r="AK588" s="3"/>
      <c r="AL588" s="3"/>
      <c r="AM588" s="3"/>
      <c r="AN588" s="3"/>
      <c r="AO588" s="3"/>
      <c r="AP588" s="3"/>
      <c r="AQ588" s="3"/>
      <c r="AR588" s="3"/>
      <c r="AS588" s="3"/>
    </row>
    <row r="589" spans="1:45" ht="51" hidden="1" customHeight="1" x14ac:dyDescent="0.3">
      <c r="A589" s="9" t="s">
        <v>0</v>
      </c>
      <c r="B589" s="9" t="e">
        <f>VLOOKUP(#REF!,[1]Dpto!$G$2:$I$1125,2,FALSE)</f>
        <v>#REF!</v>
      </c>
      <c r="C589" s="9" t="str">
        <f>VLOOKUP(Y589,[1]Proyectos!$B$2:$D$3,3,FALSE)</f>
        <v>CONSER</v>
      </c>
      <c r="D589" s="9" t="e">
        <f>VLOOKUP(#REF!,[1]Proyectos!$D$6:$E$9,2,FALSE)</f>
        <v>#REF!</v>
      </c>
      <c r="E589" s="9" t="e">
        <f>VLOOKUP(#REF!,[1]Proyectos!$B$12:$C$22,2,FALSE)</f>
        <v>#REF!</v>
      </c>
      <c r="F589" s="9" t="e">
        <f>VLOOKUP(#REF!,[1]Indi!$B$9:$C$36,2,FALSE)</f>
        <v>#REF!</v>
      </c>
      <c r="G589" s="9" t="str">
        <f>+IFERROR(IF(D589="MISIONAL",VLOOKUP(AD589,[1]Actividades!$B$12:$C$25,2,FALSE),IF(D589="TASAS",VLOOKUP(AD589,[1]Actividades!$B$26:$C$34,2,FALSE),IF(D589="MIPG",VLOOKUP(AD589,[1]Actividades!$B$35:$C$41,2,FALSE),IF(D589="INFRA",VLOOKUP(AD589,[1]Actividades!$B$42:$C$44,2,FALSE),"")))),"")</f>
        <v/>
      </c>
      <c r="H589" s="3"/>
      <c r="I589" s="7" t="s">
        <v>1049</v>
      </c>
      <c r="J589" s="10" t="s">
        <v>663</v>
      </c>
      <c r="K589" s="7" t="s">
        <v>84</v>
      </c>
      <c r="L589" s="7" t="s">
        <v>86</v>
      </c>
      <c r="M589" s="7" t="str">
        <f t="shared" si="37"/>
        <v>SFF LOS FLAMENCOS</v>
      </c>
      <c r="N589" s="7" t="s">
        <v>103</v>
      </c>
      <c r="O589" s="7" t="s">
        <v>466</v>
      </c>
      <c r="P589" s="7" t="s">
        <v>7</v>
      </c>
      <c r="Q589" s="10" t="s">
        <v>6</v>
      </c>
      <c r="R589" s="146">
        <v>75862500</v>
      </c>
      <c r="S589" s="35"/>
      <c r="T589" s="8"/>
      <c r="U589" s="8"/>
      <c r="V589" s="8"/>
      <c r="W589" s="35">
        <f t="shared" si="38"/>
        <v>75862500</v>
      </c>
      <c r="X589" s="35">
        <f t="shared" si="39"/>
        <v>75862500</v>
      </c>
      <c r="Y589" s="26" t="s">
        <v>465</v>
      </c>
      <c r="Z589" s="10" t="s">
        <v>19</v>
      </c>
      <c r="AA589" s="147">
        <v>202300000000060</v>
      </c>
      <c r="AB589" s="10" t="s">
        <v>17</v>
      </c>
      <c r="AC589" s="10" t="str">
        <f t="shared" si="36"/>
        <v>3202052</v>
      </c>
      <c r="AD589" s="10"/>
      <c r="AE589" s="10" t="s">
        <v>495</v>
      </c>
      <c r="AF589" s="3"/>
      <c r="AG589" s="3"/>
      <c r="AH589" s="3"/>
      <c r="AI589" s="3"/>
      <c r="AJ589" s="3"/>
      <c r="AK589" s="3"/>
      <c r="AL589" s="3"/>
      <c r="AM589" s="3"/>
      <c r="AN589" s="3"/>
      <c r="AO589" s="3"/>
      <c r="AP589" s="3"/>
      <c r="AQ589" s="3"/>
      <c r="AR589" s="3"/>
      <c r="AS589" s="3"/>
    </row>
    <row r="590" spans="1:45" ht="51" hidden="1" customHeight="1" x14ac:dyDescent="0.3">
      <c r="A590" s="9" t="s">
        <v>0</v>
      </c>
      <c r="B590" s="9" t="e">
        <f>VLOOKUP(#REF!,[1]Dpto!$G$2:$I$1125,2,FALSE)</f>
        <v>#REF!</v>
      </c>
      <c r="C590" s="9" t="str">
        <f>VLOOKUP(Y590,[1]Proyectos!$B$2:$D$3,3,FALSE)</f>
        <v>CONSER</v>
      </c>
      <c r="D590" s="9" t="e">
        <f>VLOOKUP(#REF!,[1]Proyectos!$D$6:$E$9,2,FALSE)</f>
        <v>#REF!</v>
      </c>
      <c r="E590" s="9" t="e">
        <f>VLOOKUP(#REF!,[1]Proyectos!$B$12:$C$22,2,FALSE)</f>
        <v>#REF!</v>
      </c>
      <c r="F590" s="9" t="e">
        <f>VLOOKUP(#REF!,[1]Indi!$B$9:$C$36,2,FALSE)</f>
        <v>#REF!</v>
      </c>
      <c r="G590" s="9" t="str">
        <f>+IFERROR(IF(D590="MISIONAL",VLOOKUP(AD590,[1]Actividades!$B$12:$C$25,2,FALSE),IF(D590="TASAS",VLOOKUP(AD590,[1]Actividades!$B$26:$C$34,2,FALSE),IF(D590="MIPG",VLOOKUP(AD590,[1]Actividades!$B$35:$C$41,2,FALSE),IF(D590="INFRA",VLOOKUP(AD590,[1]Actividades!$B$42:$C$44,2,FALSE),"")))),"")</f>
        <v/>
      </c>
      <c r="H590" s="3"/>
      <c r="I590" s="7" t="s">
        <v>1050</v>
      </c>
      <c r="J590" s="10" t="s">
        <v>663</v>
      </c>
      <c r="K590" s="7" t="s">
        <v>84</v>
      </c>
      <c r="L590" s="7" t="s">
        <v>89</v>
      </c>
      <c r="M590" s="7" t="str">
        <f t="shared" si="37"/>
        <v>SFF CIÉNAGA GRANDE DE SANTA MARTA</v>
      </c>
      <c r="N590" s="7" t="s">
        <v>13</v>
      </c>
      <c r="O590" s="7" t="s">
        <v>467</v>
      </c>
      <c r="P590" s="7" t="s">
        <v>7</v>
      </c>
      <c r="Q590" s="10" t="s">
        <v>6</v>
      </c>
      <c r="R590" s="146">
        <v>48710667</v>
      </c>
      <c r="S590" s="35"/>
      <c r="T590" s="8"/>
      <c r="U590" s="8"/>
      <c r="V590" s="8"/>
      <c r="W590" s="35">
        <f t="shared" si="38"/>
        <v>48710667</v>
      </c>
      <c r="X590" s="35">
        <f t="shared" si="39"/>
        <v>48710667</v>
      </c>
      <c r="Y590" s="26" t="s">
        <v>465</v>
      </c>
      <c r="Z590" s="10" t="s">
        <v>19</v>
      </c>
      <c r="AA590" s="147">
        <v>202300000000060</v>
      </c>
      <c r="AB590" s="10" t="s">
        <v>30</v>
      </c>
      <c r="AC590" s="10" t="str">
        <f t="shared" si="36"/>
        <v>3202008</v>
      </c>
      <c r="AD590" s="10"/>
      <c r="AE590" s="10" t="s">
        <v>135</v>
      </c>
      <c r="AF590" s="3"/>
      <c r="AG590" s="3"/>
      <c r="AH590" s="3"/>
      <c r="AI590" s="3"/>
      <c r="AJ590" s="3"/>
      <c r="AK590" s="3"/>
      <c r="AL590" s="3"/>
      <c r="AM590" s="3"/>
      <c r="AN590" s="3"/>
      <c r="AO590" s="3"/>
      <c r="AP590" s="3"/>
      <c r="AQ590" s="3"/>
      <c r="AR590" s="3"/>
      <c r="AS590" s="3"/>
    </row>
    <row r="591" spans="1:45" ht="51" hidden="1" customHeight="1" x14ac:dyDescent="0.3">
      <c r="A591" s="9" t="s">
        <v>0</v>
      </c>
      <c r="B591" s="9" t="e">
        <f>VLOOKUP(#REF!,[1]Dpto!$G$2:$I$1125,2,FALSE)</f>
        <v>#REF!</v>
      </c>
      <c r="C591" s="9" t="str">
        <f>VLOOKUP(Y591,[1]Proyectos!$B$2:$D$3,3,FALSE)</f>
        <v>CONSER</v>
      </c>
      <c r="D591" s="9" t="e">
        <f>VLOOKUP(#REF!,[1]Proyectos!$D$6:$E$9,2,FALSE)</f>
        <v>#REF!</v>
      </c>
      <c r="E591" s="9" t="e">
        <f>VLOOKUP(#REF!,[1]Proyectos!$B$12:$C$22,2,FALSE)</f>
        <v>#REF!</v>
      </c>
      <c r="F591" s="9" t="e">
        <f>VLOOKUP(#REF!,[1]Indi!$B$9:$C$36,2,FALSE)</f>
        <v>#REF!</v>
      </c>
      <c r="G591" s="9" t="str">
        <f>+IFERROR(IF(D591="MISIONAL",VLOOKUP(AD591,[1]Actividades!$B$12:$C$25,2,FALSE),IF(D591="TASAS",VLOOKUP(AD591,[1]Actividades!$B$26:$C$34,2,FALSE),IF(D591="MIPG",VLOOKUP(AD591,[1]Actividades!$B$35:$C$41,2,FALSE),IF(D591="INFRA",VLOOKUP(AD591,[1]Actividades!$B$42:$C$44,2,FALSE),"")))),"")</f>
        <v/>
      </c>
      <c r="H591" s="3"/>
      <c r="I591" s="7" t="s">
        <v>1051</v>
      </c>
      <c r="J591" s="10" t="s">
        <v>663</v>
      </c>
      <c r="K591" s="7" t="s">
        <v>84</v>
      </c>
      <c r="L591" s="7" t="s">
        <v>89</v>
      </c>
      <c r="M591" s="7" t="str">
        <f t="shared" si="37"/>
        <v>SFF CIÉNAGA GRANDE DE SANTA MARTA</v>
      </c>
      <c r="N591" s="7" t="s">
        <v>103</v>
      </c>
      <c r="O591" s="7" t="s">
        <v>466</v>
      </c>
      <c r="P591" s="7" t="s">
        <v>7</v>
      </c>
      <c r="Q591" s="10" t="s">
        <v>6</v>
      </c>
      <c r="R591" s="146">
        <v>214434868</v>
      </c>
      <c r="S591" s="35"/>
      <c r="T591" s="8"/>
      <c r="U591" s="8"/>
      <c r="V591" s="8"/>
      <c r="W591" s="35">
        <f t="shared" si="38"/>
        <v>214434868</v>
      </c>
      <c r="X591" s="35">
        <f t="shared" si="39"/>
        <v>214434868</v>
      </c>
      <c r="Y591" s="26" t="s">
        <v>465</v>
      </c>
      <c r="Z591" s="10" t="s">
        <v>19</v>
      </c>
      <c r="AA591" s="147">
        <v>202300000000060</v>
      </c>
      <c r="AB591" s="10" t="s">
        <v>493</v>
      </c>
      <c r="AC591" s="10" t="str">
        <f t="shared" si="36"/>
        <v>3202032</v>
      </c>
      <c r="AD591" s="10"/>
      <c r="AE591" s="10" t="s">
        <v>128</v>
      </c>
      <c r="AF591" s="3"/>
      <c r="AG591" s="3"/>
      <c r="AH591" s="3"/>
      <c r="AI591" s="3"/>
      <c r="AJ591" s="3"/>
      <c r="AK591" s="3"/>
      <c r="AL591" s="3"/>
      <c r="AM591" s="3"/>
      <c r="AN591" s="3"/>
      <c r="AO591" s="3"/>
      <c r="AP591" s="3"/>
      <c r="AQ591" s="3"/>
      <c r="AR591" s="3"/>
      <c r="AS591" s="3"/>
    </row>
    <row r="592" spans="1:45" ht="51" hidden="1" customHeight="1" x14ac:dyDescent="0.3">
      <c r="A592" s="9" t="s">
        <v>0</v>
      </c>
      <c r="B592" s="9" t="e">
        <f>VLOOKUP(#REF!,[1]Dpto!$G$2:$I$1125,2,FALSE)</f>
        <v>#REF!</v>
      </c>
      <c r="C592" s="9" t="str">
        <f>VLOOKUP(Y592,[1]Proyectos!$B$2:$D$3,3,FALSE)</f>
        <v>CONSER</v>
      </c>
      <c r="D592" s="9" t="e">
        <f>VLOOKUP(#REF!,[1]Proyectos!$D$6:$E$9,2,FALSE)</f>
        <v>#REF!</v>
      </c>
      <c r="E592" s="9" t="e">
        <f>VLOOKUP(#REF!,[1]Proyectos!$B$12:$C$22,2,FALSE)</f>
        <v>#REF!</v>
      </c>
      <c r="F592" s="9" t="e">
        <f>VLOOKUP(#REF!,[1]Indi!$B$9:$C$36,2,FALSE)</f>
        <v>#REF!</v>
      </c>
      <c r="G592" s="9" t="str">
        <f>+IFERROR(IF(D592="MISIONAL",VLOOKUP(AD592,[1]Actividades!$B$12:$C$25,2,FALSE),IF(D592="TASAS",VLOOKUP(AD592,[1]Actividades!$B$26:$C$34,2,FALSE),IF(D592="MIPG",VLOOKUP(AD592,[1]Actividades!$B$35:$C$41,2,FALSE),IF(D592="INFRA",VLOOKUP(AD592,[1]Actividades!$B$42:$C$44,2,FALSE),"")))),"")</f>
        <v/>
      </c>
      <c r="H592" s="3"/>
      <c r="I592" s="7" t="s">
        <v>1052</v>
      </c>
      <c r="J592" s="10" t="s">
        <v>663</v>
      </c>
      <c r="K592" s="7" t="s">
        <v>84</v>
      </c>
      <c r="L592" s="7" t="s">
        <v>89</v>
      </c>
      <c r="M592" s="7" t="str">
        <f t="shared" si="37"/>
        <v>SFF CIÉNAGA GRANDE DE SANTA MARTA</v>
      </c>
      <c r="N592" s="149" t="s">
        <v>13</v>
      </c>
      <c r="O592" s="7" t="s">
        <v>467</v>
      </c>
      <c r="P592" s="7" t="s">
        <v>7</v>
      </c>
      <c r="Q592" s="10" t="s">
        <v>6</v>
      </c>
      <c r="R592" s="146">
        <v>72369019</v>
      </c>
      <c r="S592" s="35"/>
      <c r="T592" s="8"/>
      <c r="U592" s="8"/>
      <c r="V592" s="8"/>
      <c r="W592" s="35">
        <f t="shared" si="38"/>
        <v>72369019</v>
      </c>
      <c r="X592" s="35">
        <f t="shared" si="39"/>
        <v>72369019</v>
      </c>
      <c r="Y592" s="26" t="s">
        <v>465</v>
      </c>
      <c r="Z592" s="10" t="s">
        <v>19</v>
      </c>
      <c r="AA592" s="147">
        <v>202300000000060</v>
      </c>
      <c r="AB592" s="10" t="s">
        <v>493</v>
      </c>
      <c r="AC592" s="10" t="str">
        <f t="shared" si="36"/>
        <v>3202032</v>
      </c>
      <c r="AD592" s="10"/>
      <c r="AE592" s="10" t="s">
        <v>128</v>
      </c>
      <c r="AF592" s="3"/>
      <c r="AG592" s="3"/>
      <c r="AH592" s="3"/>
      <c r="AI592" s="3"/>
      <c r="AJ592" s="3"/>
      <c r="AK592" s="3"/>
      <c r="AL592" s="3"/>
      <c r="AM592" s="3"/>
      <c r="AN592" s="3"/>
      <c r="AO592" s="3"/>
      <c r="AP592" s="3"/>
      <c r="AQ592" s="3"/>
      <c r="AR592" s="3"/>
      <c r="AS592" s="3"/>
    </row>
    <row r="593" spans="1:45" ht="51" hidden="1" customHeight="1" x14ac:dyDescent="0.3">
      <c r="A593" s="9" t="s">
        <v>0</v>
      </c>
      <c r="B593" s="9" t="e">
        <f>VLOOKUP(#REF!,[1]Dpto!$G$2:$I$1125,2,FALSE)</f>
        <v>#REF!</v>
      </c>
      <c r="C593" s="9" t="str">
        <f>VLOOKUP(Y593,[1]Proyectos!$B$2:$D$3,3,FALSE)</f>
        <v>CONSER</v>
      </c>
      <c r="D593" s="9" t="e">
        <f>VLOOKUP(#REF!,[1]Proyectos!$D$6:$E$9,2,FALSE)</f>
        <v>#REF!</v>
      </c>
      <c r="E593" s="9" t="e">
        <f>VLOOKUP(#REF!,[1]Proyectos!$B$12:$C$22,2,FALSE)</f>
        <v>#REF!</v>
      </c>
      <c r="F593" s="9" t="e">
        <f>VLOOKUP(#REF!,[1]Indi!$B$9:$C$36,2,FALSE)</f>
        <v>#REF!</v>
      </c>
      <c r="G593" s="9" t="str">
        <f>+IFERROR(IF(D593="MISIONAL",VLOOKUP(AD593,[1]Actividades!$B$12:$C$25,2,FALSE),IF(D593="TASAS",VLOOKUP(AD593,[1]Actividades!$B$26:$C$34,2,FALSE),IF(D593="MIPG",VLOOKUP(AD593,[1]Actividades!$B$35:$C$41,2,FALSE),IF(D593="INFRA",VLOOKUP(AD593,[1]Actividades!$B$42:$C$44,2,FALSE),"")))),"")</f>
        <v/>
      </c>
      <c r="H593" s="3"/>
      <c r="I593" s="7" t="s">
        <v>1053</v>
      </c>
      <c r="J593" s="10" t="s">
        <v>663</v>
      </c>
      <c r="K593" s="7" t="s">
        <v>84</v>
      </c>
      <c r="L593" s="7" t="s">
        <v>89</v>
      </c>
      <c r="M593" s="7" t="str">
        <f t="shared" si="37"/>
        <v>SFF CIÉNAGA GRANDE DE SANTA MARTA</v>
      </c>
      <c r="N593" s="149" t="s">
        <v>8</v>
      </c>
      <c r="O593" s="7" t="s">
        <v>467</v>
      </c>
      <c r="P593" s="7" t="s">
        <v>7</v>
      </c>
      <c r="Q593" s="10" t="s">
        <v>6</v>
      </c>
      <c r="R593" s="146">
        <v>10000000</v>
      </c>
      <c r="S593" s="35"/>
      <c r="T593" s="8"/>
      <c r="U593" s="8"/>
      <c r="V593" s="8"/>
      <c r="W593" s="35">
        <f t="shared" si="38"/>
        <v>10000000</v>
      </c>
      <c r="X593" s="35">
        <f t="shared" si="39"/>
        <v>10000000</v>
      </c>
      <c r="Y593" s="26" t="s">
        <v>465</v>
      </c>
      <c r="Z593" s="10" t="s">
        <v>19</v>
      </c>
      <c r="AA593" s="147">
        <v>202300000000060</v>
      </c>
      <c r="AB593" s="10" t="s">
        <v>493</v>
      </c>
      <c r="AC593" s="10" t="str">
        <f t="shared" si="36"/>
        <v>3202032</v>
      </c>
      <c r="AD593" s="10"/>
      <c r="AE593" s="10" t="s">
        <v>128</v>
      </c>
      <c r="AF593" s="3"/>
      <c r="AG593" s="3"/>
      <c r="AH593" s="3"/>
      <c r="AI593" s="3"/>
      <c r="AJ593" s="3"/>
      <c r="AK593" s="3"/>
      <c r="AL593" s="3"/>
      <c r="AM593" s="3"/>
      <c r="AN593" s="3"/>
      <c r="AO593" s="3"/>
      <c r="AP593" s="3"/>
      <c r="AQ593" s="3"/>
      <c r="AR593" s="3"/>
      <c r="AS593" s="3"/>
    </row>
    <row r="594" spans="1:45" ht="51" hidden="1" customHeight="1" x14ac:dyDescent="0.3">
      <c r="A594" s="9" t="s">
        <v>0</v>
      </c>
      <c r="B594" s="9" t="e">
        <f>VLOOKUP(#REF!,[1]Dpto!$G$2:$I$1125,2,FALSE)</f>
        <v>#REF!</v>
      </c>
      <c r="C594" s="9" t="str">
        <f>VLOOKUP(Y594,[1]Proyectos!$B$2:$D$3,3,FALSE)</f>
        <v>CONSER</v>
      </c>
      <c r="D594" s="9" t="e">
        <f>VLOOKUP(#REF!,[1]Proyectos!$D$6:$E$9,2,FALSE)</f>
        <v>#REF!</v>
      </c>
      <c r="E594" s="9" t="e">
        <f>VLOOKUP(#REF!,[1]Proyectos!$B$12:$C$22,2,FALSE)</f>
        <v>#REF!</v>
      </c>
      <c r="F594" s="9" t="e">
        <f>VLOOKUP(#REF!,[1]Indi!$B$9:$C$36,2,FALSE)</f>
        <v>#REF!</v>
      </c>
      <c r="G594" s="9" t="str">
        <f>+IFERROR(IF(D594="MISIONAL",VLOOKUP(AD594,[1]Actividades!$B$12:$C$25,2,FALSE),IF(D594="TASAS",VLOOKUP(AD594,[1]Actividades!$B$26:$C$34,2,FALSE),IF(D594="MIPG",VLOOKUP(AD594,[1]Actividades!$B$35:$C$41,2,FALSE),IF(D594="INFRA",VLOOKUP(AD594,[1]Actividades!$B$42:$C$44,2,FALSE),"")))),"")</f>
        <v/>
      </c>
      <c r="H594" s="3"/>
      <c r="I594" s="7" t="s">
        <v>1054</v>
      </c>
      <c r="J594" s="10" t="s">
        <v>663</v>
      </c>
      <c r="K594" s="7" t="s">
        <v>84</v>
      </c>
      <c r="L594" s="7" t="s">
        <v>89</v>
      </c>
      <c r="M594" s="7" t="str">
        <f t="shared" si="37"/>
        <v>SFF CIÉNAGA GRANDE DE SANTA MARTA</v>
      </c>
      <c r="N594" s="149" t="s">
        <v>103</v>
      </c>
      <c r="O594" s="7" t="s">
        <v>466</v>
      </c>
      <c r="P594" s="7" t="s">
        <v>7</v>
      </c>
      <c r="Q594" s="10" t="s">
        <v>6</v>
      </c>
      <c r="R594" s="146">
        <v>68624300</v>
      </c>
      <c r="S594" s="35"/>
      <c r="T594" s="8"/>
      <c r="U594" s="8"/>
      <c r="V594" s="8"/>
      <c r="W594" s="35">
        <f t="shared" si="38"/>
        <v>68624300</v>
      </c>
      <c r="X594" s="35">
        <f t="shared" si="39"/>
        <v>68624300</v>
      </c>
      <c r="Y594" s="26" t="s">
        <v>465</v>
      </c>
      <c r="Z594" s="10" t="s">
        <v>19</v>
      </c>
      <c r="AA594" s="147">
        <v>202300000000060</v>
      </c>
      <c r="AB594" s="10" t="s">
        <v>60</v>
      </c>
      <c r="AC594" s="10" t="str">
        <f t="shared" si="36"/>
        <v>3202038</v>
      </c>
      <c r="AD594" s="10"/>
      <c r="AE594" s="10" t="s">
        <v>139</v>
      </c>
      <c r="AF594" s="3"/>
      <c r="AG594" s="3"/>
      <c r="AH594" s="3"/>
      <c r="AI594" s="3"/>
      <c r="AJ594" s="3"/>
      <c r="AK594" s="3"/>
      <c r="AL594" s="3"/>
      <c r="AM594" s="3"/>
      <c r="AN594" s="3"/>
      <c r="AO594" s="3"/>
      <c r="AP594" s="3"/>
      <c r="AQ594" s="3"/>
      <c r="AR594" s="3"/>
      <c r="AS594" s="3"/>
    </row>
    <row r="595" spans="1:45" ht="51" hidden="1" customHeight="1" x14ac:dyDescent="0.3">
      <c r="A595" s="9" t="s">
        <v>0</v>
      </c>
      <c r="B595" s="9" t="e">
        <f>VLOOKUP(#REF!,[1]Dpto!$G$2:$I$1125,2,FALSE)</f>
        <v>#REF!</v>
      </c>
      <c r="C595" s="9" t="str">
        <f>VLOOKUP(Y595,[1]Proyectos!$B$2:$D$3,3,FALSE)</f>
        <v>CONSER</v>
      </c>
      <c r="D595" s="9" t="e">
        <f>VLOOKUP(#REF!,[1]Proyectos!$D$6:$E$9,2,FALSE)</f>
        <v>#REF!</v>
      </c>
      <c r="E595" s="9" t="e">
        <f>VLOOKUP(#REF!,[1]Proyectos!$B$12:$C$22,2,FALSE)</f>
        <v>#REF!</v>
      </c>
      <c r="F595" s="9" t="e">
        <f>VLOOKUP(#REF!,[1]Indi!$B$9:$C$36,2,FALSE)</f>
        <v>#REF!</v>
      </c>
      <c r="G595" s="9" t="str">
        <f>+IFERROR(IF(D595="MISIONAL",VLOOKUP(AD595,[1]Actividades!$B$12:$C$25,2,FALSE),IF(D595="TASAS",VLOOKUP(AD595,[1]Actividades!$B$26:$C$34,2,FALSE),IF(D595="MIPG",VLOOKUP(AD595,[1]Actividades!$B$35:$C$41,2,FALSE),IF(D595="INFRA",VLOOKUP(AD595,[1]Actividades!$B$42:$C$44,2,FALSE),"")))),"")</f>
        <v/>
      </c>
      <c r="H595" s="3"/>
      <c r="I595" s="7" t="s">
        <v>1055</v>
      </c>
      <c r="J595" s="10" t="s">
        <v>663</v>
      </c>
      <c r="K595" s="7" t="s">
        <v>84</v>
      </c>
      <c r="L595" s="7" t="s">
        <v>89</v>
      </c>
      <c r="M595" s="7" t="str">
        <f t="shared" si="37"/>
        <v>SFF CIÉNAGA GRANDE DE SANTA MARTA</v>
      </c>
      <c r="N595" s="7" t="s">
        <v>103</v>
      </c>
      <c r="O595" s="7" t="s">
        <v>466</v>
      </c>
      <c r="P595" s="7" t="s">
        <v>7</v>
      </c>
      <c r="Q595" s="10" t="s">
        <v>6</v>
      </c>
      <c r="R595" s="146">
        <v>8000000</v>
      </c>
      <c r="S595" s="35"/>
      <c r="T595" s="8"/>
      <c r="U595" s="8"/>
      <c r="V595" s="8"/>
      <c r="W595" s="35">
        <f t="shared" si="38"/>
        <v>8000000</v>
      </c>
      <c r="X595" s="35">
        <f t="shared" si="39"/>
        <v>8000000</v>
      </c>
      <c r="Y595" s="26" t="s">
        <v>465</v>
      </c>
      <c r="Z595" s="10" t="s">
        <v>19</v>
      </c>
      <c r="AA595" s="147">
        <v>202300000000060</v>
      </c>
      <c r="AB595" s="10" t="s">
        <v>496</v>
      </c>
      <c r="AC595" s="10" t="str">
        <f t="shared" si="36"/>
        <v>3202056</v>
      </c>
      <c r="AD595" s="10"/>
      <c r="AE595" s="10" t="s">
        <v>129</v>
      </c>
      <c r="AF595" s="3"/>
      <c r="AG595" s="3"/>
      <c r="AH595" s="3"/>
      <c r="AI595" s="3"/>
      <c r="AJ595" s="3"/>
      <c r="AK595" s="3"/>
      <c r="AL595" s="3"/>
      <c r="AM595" s="3"/>
      <c r="AN595" s="3"/>
      <c r="AO595" s="3"/>
      <c r="AP595" s="3"/>
      <c r="AQ595" s="3"/>
      <c r="AR595" s="3"/>
      <c r="AS595" s="3"/>
    </row>
    <row r="596" spans="1:45" ht="51" hidden="1" customHeight="1" x14ac:dyDescent="0.3">
      <c r="A596" s="9" t="s">
        <v>0</v>
      </c>
      <c r="B596" s="9" t="e">
        <f>VLOOKUP(#REF!,[1]Dpto!$G$2:$I$1125,2,FALSE)</f>
        <v>#REF!</v>
      </c>
      <c r="C596" s="9" t="str">
        <f>VLOOKUP(Y596,[1]Proyectos!$B$2:$D$3,3,FALSE)</f>
        <v>CONSER</v>
      </c>
      <c r="D596" s="9" t="e">
        <f>VLOOKUP(#REF!,[1]Proyectos!$D$6:$E$9,2,FALSE)</f>
        <v>#REF!</v>
      </c>
      <c r="E596" s="9" t="e">
        <f>VLOOKUP(#REF!,[1]Proyectos!$B$12:$C$22,2,FALSE)</f>
        <v>#REF!</v>
      </c>
      <c r="F596" s="9" t="e">
        <f>VLOOKUP(#REF!,[1]Indi!$B$9:$C$36,2,FALSE)</f>
        <v>#REF!</v>
      </c>
      <c r="G596" s="9" t="str">
        <f>+IFERROR(IF(D596="MISIONAL",VLOOKUP(AD596,[1]Actividades!$B$12:$C$25,2,FALSE),IF(D596="TASAS",VLOOKUP(AD596,[1]Actividades!$B$26:$C$34,2,FALSE),IF(D596="MIPG",VLOOKUP(AD596,[1]Actividades!$B$35:$C$41,2,FALSE),IF(D596="INFRA",VLOOKUP(AD596,[1]Actividades!$B$42:$C$44,2,FALSE),"")))),"")</f>
        <v/>
      </c>
      <c r="H596" s="3"/>
      <c r="I596" s="7" t="s">
        <v>1056</v>
      </c>
      <c r="J596" s="10" t="s">
        <v>663</v>
      </c>
      <c r="K596" s="7" t="s">
        <v>84</v>
      </c>
      <c r="L596" s="7" t="s">
        <v>89</v>
      </c>
      <c r="M596" s="7" t="str">
        <f t="shared" si="37"/>
        <v>SFF CIÉNAGA GRANDE DE SANTA MARTA</v>
      </c>
      <c r="N596" s="7" t="s">
        <v>103</v>
      </c>
      <c r="O596" s="7" t="s">
        <v>466</v>
      </c>
      <c r="P596" s="7" t="s">
        <v>7</v>
      </c>
      <c r="Q596" s="10" t="s">
        <v>6</v>
      </c>
      <c r="R596" s="146">
        <v>226805433</v>
      </c>
      <c r="S596" s="35"/>
      <c r="T596" s="8"/>
      <c r="U596" s="8"/>
      <c r="V596" s="8"/>
      <c r="W596" s="35">
        <f t="shared" si="38"/>
        <v>226805433</v>
      </c>
      <c r="X596" s="35">
        <f t="shared" si="39"/>
        <v>226805433</v>
      </c>
      <c r="Y596" s="26" t="s">
        <v>465</v>
      </c>
      <c r="Z596" s="10" t="s">
        <v>19</v>
      </c>
      <c r="AA596" s="147">
        <v>202300000000060</v>
      </c>
      <c r="AB596" s="10" t="s">
        <v>24</v>
      </c>
      <c r="AC596" s="10" t="str">
        <f t="shared" si="36"/>
        <v>3202060</v>
      </c>
      <c r="AD596" s="10"/>
      <c r="AE596" s="10" t="s">
        <v>239</v>
      </c>
      <c r="AF596" s="3"/>
      <c r="AG596" s="3"/>
      <c r="AH596" s="3"/>
      <c r="AI596" s="3"/>
      <c r="AJ596" s="3"/>
      <c r="AK596" s="3"/>
      <c r="AL596" s="3"/>
      <c r="AM596" s="3"/>
      <c r="AN596" s="3"/>
      <c r="AO596" s="3"/>
      <c r="AP596" s="3"/>
      <c r="AQ596" s="3"/>
      <c r="AR596" s="3"/>
      <c r="AS596" s="3"/>
    </row>
    <row r="597" spans="1:45" ht="51" hidden="1" customHeight="1" x14ac:dyDescent="0.3">
      <c r="A597" s="9" t="s">
        <v>0</v>
      </c>
      <c r="B597" s="9" t="e">
        <f>VLOOKUP(#REF!,[1]Dpto!$G$2:$I$1125,2,FALSE)</f>
        <v>#REF!</v>
      </c>
      <c r="C597" s="9" t="str">
        <f>VLOOKUP(Y597,[1]Proyectos!$B$2:$D$3,3,FALSE)</f>
        <v>CONSER</v>
      </c>
      <c r="D597" s="9" t="e">
        <f>VLOOKUP(#REF!,[1]Proyectos!$D$6:$E$9,2,FALSE)</f>
        <v>#REF!</v>
      </c>
      <c r="E597" s="9" t="e">
        <f>VLOOKUP(#REF!,[1]Proyectos!$B$12:$C$22,2,FALSE)</f>
        <v>#REF!</v>
      </c>
      <c r="F597" s="9" t="e">
        <f>VLOOKUP(#REF!,[1]Indi!$B$9:$C$36,2,FALSE)</f>
        <v>#REF!</v>
      </c>
      <c r="G597" s="9" t="str">
        <f>+IFERROR(IF(D597="MISIONAL",VLOOKUP(AD597,[1]Actividades!$B$12:$C$25,2,FALSE),IF(D597="TASAS",VLOOKUP(AD597,[1]Actividades!$B$26:$C$34,2,FALSE),IF(D597="MIPG",VLOOKUP(AD597,[1]Actividades!$B$35:$C$41,2,FALSE),IF(D597="INFRA",VLOOKUP(AD597,[1]Actividades!$B$42:$C$44,2,FALSE),"")))),"")</f>
        <v/>
      </c>
      <c r="H597" s="3"/>
      <c r="I597" s="7" t="s">
        <v>1057</v>
      </c>
      <c r="J597" s="10" t="s">
        <v>663</v>
      </c>
      <c r="K597" s="7" t="s">
        <v>84</v>
      </c>
      <c r="L597" s="7" t="s">
        <v>89</v>
      </c>
      <c r="M597" s="7" t="str">
        <f t="shared" si="37"/>
        <v>SFF CIÉNAGA GRANDE DE SANTA MARTA</v>
      </c>
      <c r="N597" s="10" t="s">
        <v>13</v>
      </c>
      <c r="O597" s="7" t="s">
        <v>467</v>
      </c>
      <c r="P597" s="7" t="s">
        <v>7</v>
      </c>
      <c r="Q597" s="10" t="s">
        <v>6</v>
      </c>
      <c r="R597" s="146">
        <v>19361467</v>
      </c>
      <c r="S597" s="35"/>
      <c r="T597" s="8"/>
      <c r="U597" s="8"/>
      <c r="V597" s="8"/>
      <c r="W597" s="35">
        <f t="shared" si="38"/>
        <v>19361467</v>
      </c>
      <c r="X597" s="35">
        <f t="shared" si="39"/>
        <v>19361467</v>
      </c>
      <c r="Y597" s="26" t="s">
        <v>465</v>
      </c>
      <c r="Z597" s="10" t="s">
        <v>19</v>
      </c>
      <c r="AA597" s="147">
        <v>202300000000060</v>
      </c>
      <c r="AB597" s="10" t="s">
        <v>24</v>
      </c>
      <c r="AC597" s="10" t="str">
        <f t="shared" si="36"/>
        <v>3202060</v>
      </c>
      <c r="AD597" s="10"/>
      <c r="AE597" s="10" t="s">
        <v>239</v>
      </c>
      <c r="AF597" s="3"/>
      <c r="AG597" s="3"/>
      <c r="AH597" s="3"/>
      <c r="AI597" s="3"/>
      <c r="AJ597" s="3"/>
      <c r="AK597" s="3"/>
      <c r="AL597" s="3"/>
      <c r="AM597" s="3"/>
      <c r="AN597" s="3"/>
      <c r="AO597" s="3"/>
      <c r="AP597" s="3"/>
      <c r="AQ597" s="3"/>
      <c r="AR597" s="3"/>
      <c r="AS597" s="3"/>
    </row>
    <row r="598" spans="1:45" ht="51" hidden="1" customHeight="1" x14ac:dyDescent="0.3">
      <c r="A598" s="9" t="s">
        <v>0</v>
      </c>
      <c r="B598" s="9" t="e">
        <f>VLOOKUP(#REF!,[1]Dpto!$G$2:$I$1125,2,FALSE)</f>
        <v>#REF!</v>
      </c>
      <c r="C598" s="9" t="str">
        <f>VLOOKUP(Y598,[1]Proyectos!$B$2:$D$3,3,FALSE)</f>
        <v>CONSER</v>
      </c>
      <c r="D598" s="9" t="e">
        <f>VLOOKUP(#REF!,[1]Proyectos!$D$6:$E$9,2,FALSE)</f>
        <v>#REF!</v>
      </c>
      <c r="E598" s="9" t="e">
        <f>VLOOKUP(#REF!,[1]Proyectos!$B$12:$C$22,2,FALSE)</f>
        <v>#REF!</v>
      </c>
      <c r="F598" s="9" t="e">
        <f>VLOOKUP(#REF!,[1]Indi!$B$9:$C$36,2,FALSE)</f>
        <v>#REF!</v>
      </c>
      <c r="G598" s="9" t="str">
        <f>+IFERROR(IF(D598="MISIONAL",VLOOKUP(AD598,[1]Actividades!$B$12:$C$25,2,FALSE),IF(D598="TASAS",VLOOKUP(AD598,[1]Actividades!$B$26:$C$34,2,FALSE),IF(D598="MIPG",VLOOKUP(AD598,[1]Actividades!$B$35:$C$41,2,FALSE),IF(D598="INFRA",VLOOKUP(AD598,[1]Actividades!$B$42:$C$44,2,FALSE),"")))),"")</f>
        <v/>
      </c>
      <c r="H598" s="3"/>
      <c r="I598" s="7" t="s">
        <v>1058</v>
      </c>
      <c r="J598" s="10" t="s">
        <v>663</v>
      </c>
      <c r="K598" s="7" t="s">
        <v>84</v>
      </c>
      <c r="L598" s="7" t="s">
        <v>88</v>
      </c>
      <c r="M598" s="7" t="str">
        <f t="shared" si="37"/>
        <v>SFF EL CORCHAL "EL MONO HERNÁNDEZ"</v>
      </c>
      <c r="N598" s="10" t="s">
        <v>103</v>
      </c>
      <c r="O598" s="7" t="s">
        <v>466</v>
      </c>
      <c r="P598" s="7" t="s">
        <v>7</v>
      </c>
      <c r="Q598" s="10" t="s">
        <v>6</v>
      </c>
      <c r="R598" s="146">
        <v>20000000</v>
      </c>
      <c r="S598" s="35"/>
      <c r="T598" s="8"/>
      <c r="U598" s="8"/>
      <c r="V598" s="8"/>
      <c r="W598" s="35">
        <f t="shared" si="38"/>
        <v>20000000</v>
      </c>
      <c r="X598" s="35">
        <f t="shared" si="39"/>
        <v>20000000</v>
      </c>
      <c r="Y598" s="26" t="s">
        <v>465</v>
      </c>
      <c r="Z598" s="10" t="s">
        <v>19</v>
      </c>
      <c r="AA598" s="147">
        <v>202300000000060</v>
      </c>
      <c r="AB598" s="10" t="s">
        <v>30</v>
      </c>
      <c r="AC598" s="10" t="str">
        <f t="shared" si="36"/>
        <v>3202008</v>
      </c>
      <c r="AD598" s="10"/>
      <c r="AE598" s="10" t="s">
        <v>135</v>
      </c>
      <c r="AF598" s="3"/>
      <c r="AG598" s="3"/>
      <c r="AH598" s="3"/>
      <c r="AI598" s="3"/>
      <c r="AJ598" s="3"/>
      <c r="AK598" s="3"/>
      <c r="AL598" s="3"/>
      <c r="AM598" s="3"/>
      <c r="AN598" s="3"/>
      <c r="AO598" s="3"/>
      <c r="AP598" s="3"/>
      <c r="AQ598" s="3"/>
      <c r="AR598" s="3"/>
      <c r="AS598" s="3"/>
    </row>
    <row r="599" spans="1:45" ht="51" hidden="1" customHeight="1" x14ac:dyDescent="0.3">
      <c r="A599" s="9" t="s">
        <v>0</v>
      </c>
      <c r="B599" s="9" t="e">
        <f>VLOOKUP(#REF!,[1]Dpto!$G$2:$I$1125,2,FALSE)</f>
        <v>#REF!</v>
      </c>
      <c r="C599" s="9" t="str">
        <f>VLOOKUP(Y599,[1]Proyectos!$B$2:$D$3,3,FALSE)</f>
        <v>CONSER</v>
      </c>
      <c r="D599" s="9" t="e">
        <f>VLOOKUP(#REF!,[1]Proyectos!$D$6:$E$9,2,FALSE)</f>
        <v>#REF!</v>
      </c>
      <c r="E599" s="9" t="e">
        <f>VLOOKUP(#REF!,[1]Proyectos!$B$12:$C$22,2,FALSE)</f>
        <v>#REF!</v>
      </c>
      <c r="F599" s="9" t="e">
        <f>VLOOKUP(#REF!,[1]Indi!$B$9:$C$36,2,FALSE)</f>
        <v>#REF!</v>
      </c>
      <c r="G599" s="9" t="str">
        <f>+IFERROR(IF(D599="MISIONAL",VLOOKUP(AD599,[1]Actividades!$B$12:$C$25,2,FALSE),IF(D599="TASAS",VLOOKUP(AD599,[1]Actividades!$B$26:$C$34,2,FALSE),IF(D599="MIPG",VLOOKUP(AD599,[1]Actividades!$B$35:$C$41,2,FALSE),IF(D599="INFRA",VLOOKUP(AD599,[1]Actividades!$B$42:$C$44,2,FALSE),"")))),"")</f>
        <v/>
      </c>
      <c r="H599" s="3"/>
      <c r="I599" s="7" t="s">
        <v>1059</v>
      </c>
      <c r="J599" s="10" t="s">
        <v>663</v>
      </c>
      <c r="K599" s="7" t="s">
        <v>84</v>
      </c>
      <c r="L599" s="7" t="s">
        <v>88</v>
      </c>
      <c r="M599" s="7" t="str">
        <f t="shared" si="37"/>
        <v>SFF EL CORCHAL "EL MONO HERNÁNDEZ"</v>
      </c>
      <c r="N599" s="145" t="s">
        <v>13</v>
      </c>
      <c r="O599" s="7" t="s">
        <v>467</v>
      </c>
      <c r="P599" s="7" t="s">
        <v>7</v>
      </c>
      <c r="Q599" s="10" t="s">
        <v>6</v>
      </c>
      <c r="R599" s="146">
        <v>48710667</v>
      </c>
      <c r="S599" s="35"/>
      <c r="T599" s="8"/>
      <c r="U599" s="8"/>
      <c r="V599" s="8"/>
      <c r="W599" s="35">
        <f t="shared" si="38"/>
        <v>48710667</v>
      </c>
      <c r="X599" s="35">
        <f t="shared" si="39"/>
        <v>48710667</v>
      </c>
      <c r="Y599" s="26" t="s">
        <v>465</v>
      </c>
      <c r="Z599" s="10" t="s">
        <v>19</v>
      </c>
      <c r="AA599" s="147">
        <v>202300000000060</v>
      </c>
      <c r="AB599" s="10" t="s">
        <v>30</v>
      </c>
      <c r="AC599" s="10" t="str">
        <f t="shared" si="36"/>
        <v>3202008</v>
      </c>
      <c r="AD599" s="10"/>
      <c r="AE599" s="10" t="s">
        <v>135</v>
      </c>
      <c r="AF599" s="3"/>
      <c r="AG599" s="3"/>
      <c r="AH599" s="3"/>
      <c r="AI599" s="3"/>
      <c r="AJ599" s="3"/>
      <c r="AK599" s="3"/>
      <c r="AL599" s="3"/>
      <c r="AM599" s="3"/>
      <c r="AN599" s="3"/>
      <c r="AO599" s="3"/>
      <c r="AP599" s="3"/>
      <c r="AQ599" s="3"/>
      <c r="AR599" s="3"/>
      <c r="AS599" s="3"/>
    </row>
    <row r="600" spans="1:45" ht="51" hidden="1" customHeight="1" x14ac:dyDescent="0.3">
      <c r="A600" s="9" t="s">
        <v>0</v>
      </c>
      <c r="B600" s="9" t="e">
        <f>VLOOKUP(#REF!,[1]Dpto!$G$2:$I$1125,2,FALSE)</f>
        <v>#REF!</v>
      </c>
      <c r="C600" s="9" t="str">
        <f>VLOOKUP(Y600,[1]Proyectos!$B$2:$D$3,3,FALSE)</f>
        <v>CONSER</v>
      </c>
      <c r="D600" s="9" t="e">
        <f>VLOOKUP(#REF!,[1]Proyectos!$D$6:$E$9,2,FALSE)</f>
        <v>#REF!</v>
      </c>
      <c r="E600" s="9" t="e">
        <f>VLOOKUP(#REF!,[1]Proyectos!$B$12:$C$22,2,FALSE)</f>
        <v>#REF!</v>
      </c>
      <c r="F600" s="9" t="e">
        <f>VLOOKUP(#REF!,[1]Indi!$B$9:$C$36,2,FALSE)</f>
        <v>#REF!</v>
      </c>
      <c r="G600" s="9" t="str">
        <f>+IFERROR(IF(D600="MISIONAL",VLOOKUP(AD600,[1]Actividades!$B$12:$C$25,2,FALSE),IF(D600="TASAS",VLOOKUP(AD600,[1]Actividades!$B$26:$C$34,2,FALSE),IF(D600="MIPG",VLOOKUP(AD600,[1]Actividades!$B$35:$C$41,2,FALSE),IF(D600="INFRA",VLOOKUP(AD600,[1]Actividades!$B$42:$C$44,2,FALSE),"")))),"")</f>
        <v/>
      </c>
      <c r="H600" s="3"/>
      <c r="I600" s="7" t="s">
        <v>1060</v>
      </c>
      <c r="J600" s="10" t="s">
        <v>663</v>
      </c>
      <c r="K600" s="7" t="s">
        <v>84</v>
      </c>
      <c r="L600" s="7" t="s">
        <v>88</v>
      </c>
      <c r="M600" s="7" t="str">
        <f t="shared" si="37"/>
        <v>SFF EL CORCHAL "EL MONO HERNÁNDEZ"</v>
      </c>
      <c r="N600" s="145" t="s">
        <v>103</v>
      </c>
      <c r="O600" s="7" t="s">
        <v>466</v>
      </c>
      <c r="P600" s="7" t="s">
        <v>7</v>
      </c>
      <c r="Q600" s="10" t="s">
        <v>6</v>
      </c>
      <c r="R600" s="146">
        <v>118809939</v>
      </c>
      <c r="S600" s="35"/>
      <c r="T600" s="8"/>
      <c r="U600" s="8"/>
      <c r="V600" s="8"/>
      <c r="W600" s="35">
        <f t="shared" si="38"/>
        <v>118809939</v>
      </c>
      <c r="X600" s="35">
        <f t="shared" si="39"/>
        <v>118809939</v>
      </c>
      <c r="Y600" s="26" t="s">
        <v>465</v>
      </c>
      <c r="Z600" s="10" t="s">
        <v>19</v>
      </c>
      <c r="AA600" s="147">
        <v>202300000000060</v>
      </c>
      <c r="AB600" s="10" t="s">
        <v>493</v>
      </c>
      <c r="AC600" s="10" t="str">
        <f t="shared" si="36"/>
        <v>3202032</v>
      </c>
      <c r="AD600" s="10"/>
      <c r="AE600" s="10" t="s">
        <v>128</v>
      </c>
      <c r="AF600" s="3"/>
      <c r="AG600" s="3"/>
      <c r="AH600" s="3"/>
      <c r="AI600" s="3"/>
      <c r="AJ600" s="3"/>
      <c r="AK600" s="3"/>
      <c r="AL600" s="3"/>
      <c r="AM600" s="3"/>
      <c r="AN600" s="3"/>
      <c r="AO600" s="3"/>
      <c r="AP600" s="3"/>
      <c r="AQ600" s="3"/>
      <c r="AR600" s="3"/>
      <c r="AS600" s="3"/>
    </row>
    <row r="601" spans="1:45" ht="51" hidden="1" customHeight="1" x14ac:dyDescent="0.3">
      <c r="A601" s="9" t="s">
        <v>0</v>
      </c>
      <c r="B601" s="9" t="e">
        <f>VLOOKUP(#REF!,[1]Dpto!$G$2:$I$1125,2,FALSE)</f>
        <v>#REF!</v>
      </c>
      <c r="C601" s="9" t="str">
        <f>VLOOKUP(Y601,[1]Proyectos!$B$2:$D$3,3,FALSE)</f>
        <v>CONSER</v>
      </c>
      <c r="D601" s="9" t="e">
        <f>VLOOKUP(#REF!,[1]Proyectos!$D$6:$E$9,2,FALSE)</f>
        <v>#REF!</v>
      </c>
      <c r="E601" s="9" t="e">
        <f>VLOOKUP(#REF!,[1]Proyectos!$B$12:$C$22,2,FALSE)</f>
        <v>#REF!</v>
      </c>
      <c r="F601" s="9" t="e">
        <f>VLOOKUP(#REF!,[1]Indi!$B$9:$C$36,2,FALSE)</f>
        <v>#REF!</v>
      </c>
      <c r="G601" s="9" t="str">
        <f>+IFERROR(IF(D601="MISIONAL",VLOOKUP(AD601,[1]Actividades!$B$12:$C$25,2,FALSE),IF(D601="TASAS",VLOOKUP(AD601,[1]Actividades!$B$26:$C$34,2,FALSE),IF(D601="MIPG",VLOOKUP(AD601,[1]Actividades!$B$35:$C$41,2,FALSE),IF(D601="INFRA",VLOOKUP(AD601,[1]Actividades!$B$42:$C$44,2,FALSE),"")))),"")</f>
        <v/>
      </c>
      <c r="H601" s="3"/>
      <c r="I601" s="7" t="s">
        <v>1061</v>
      </c>
      <c r="J601" s="10" t="s">
        <v>663</v>
      </c>
      <c r="K601" s="7" t="s">
        <v>84</v>
      </c>
      <c r="L601" s="7" t="s">
        <v>88</v>
      </c>
      <c r="M601" s="7" t="str">
        <f t="shared" si="37"/>
        <v>SFF EL CORCHAL "EL MONO HERNÁNDEZ"</v>
      </c>
      <c r="N601" s="145" t="s">
        <v>13</v>
      </c>
      <c r="O601" s="7" t="s">
        <v>467</v>
      </c>
      <c r="P601" s="7" t="s">
        <v>7</v>
      </c>
      <c r="Q601" s="10" t="s">
        <v>6</v>
      </c>
      <c r="R601" s="146">
        <v>91598568</v>
      </c>
      <c r="S601" s="35"/>
      <c r="T601" s="8"/>
      <c r="U601" s="8"/>
      <c r="V601" s="8"/>
      <c r="W601" s="35">
        <f t="shared" si="38"/>
        <v>91598568</v>
      </c>
      <c r="X601" s="35">
        <f t="shared" si="39"/>
        <v>91598568</v>
      </c>
      <c r="Y601" s="26" t="s">
        <v>465</v>
      </c>
      <c r="Z601" s="10" t="s">
        <v>19</v>
      </c>
      <c r="AA601" s="147">
        <v>202300000000060</v>
      </c>
      <c r="AB601" s="10" t="s">
        <v>493</v>
      </c>
      <c r="AC601" s="10" t="str">
        <f t="shared" si="36"/>
        <v>3202032</v>
      </c>
      <c r="AD601" s="10"/>
      <c r="AE601" s="10" t="s">
        <v>128</v>
      </c>
      <c r="AF601" s="3"/>
      <c r="AG601" s="3"/>
      <c r="AH601" s="3"/>
      <c r="AI601" s="3"/>
      <c r="AJ601" s="3"/>
      <c r="AK601" s="3"/>
      <c r="AL601" s="3"/>
      <c r="AM601" s="3"/>
      <c r="AN601" s="3"/>
      <c r="AO601" s="3"/>
      <c r="AP601" s="3"/>
      <c r="AQ601" s="3"/>
      <c r="AR601" s="3"/>
      <c r="AS601" s="3"/>
    </row>
    <row r="602" spans="1:45" ht="51" hidden="1" customHeight="1" x14ac:dyDescent="0.3">
      <c r="A602" s="9" t="s">
        <v>0</v>
      </c>
      <c r="B602" s="9" t="e">
        <f>VLOOKUP(#REF!,[1]Dpto!$G$2:$I$1125,2,FALSE)</f>
        <v>#REF!</v>
      </c>
      <c r="C602" s="9" t="str">
        <f>VLOOKUP(Y602,[1]Proyectos!$B$2:$D$3,3,FALSE)</f>
        <v>CONSER</v>
      </c>
      <c r="D602" s="9" t="e">
        <f>VLOOKUP(#REF!,[1]Proyectos!$D$6:$E$9,2,FALSE)</f>
        <v>#REF!</v>
      </c>
      <c r="E602" s="9" t="e">
        <f>VLOOKUP(#REF!,[1]Proyectos!$B$12:$C$22,2,FALSE)</f>
        <v>#REF!</v>
      </c>
      <c r="F602" s="9" t="e">
        <f>VLOOKUP(#REF!,[1]Indi!$B$9:$C$36,2,FALSE)</f>
        <v>#REF!</v>
      </c>
      <c r="G602" s="9" t="str">
        <f>+IFERROR(IF(D602="MISIONAL",VLOOKUP(AD602,[1]Actividades!$B$12:$C$25,2,FALSE),IF(D602="TASAS",VLOOKUP(AD602,[1]Actividades!$B$26:$C$34,2,FALSE),IF(D602="MIPG",VLOOKUP(AD602,[1]Actividades!$B$35:$C$41,2,FALSE),IF(D602="INFRA",VLOOKUP(AD602,[1]Actividades!$B$42:$C$44,2,FALSE),"")))),"")</f>
        <v/>
      </c>
      <c r="H602" s="3"/>
      <c r="I602" s="7" t="s">
        <v>1062</v>
      </c>
      <c r="J602" s="10" t="s">
        <v>663</v>
      </c>
      <c r="K602" s="7" t="s">
        <v>84</v>
      </c>
      <c r="L602" s="7" t="s">
        <v>88</v>
      </c>
      <c r="M602" s="7" t="str">
        <f t="shared" si="37"/>
        <v>SFF EL CORCHAL "EL MONO HERNÁNDEZ"</v>
      </c>
      <c r="N602" s="145" t="s">
        <v>8</v>
      </c>
      <c r="O602" s="7" t="s">
        <v>467</v>
      </c>
      <c r="P602" s="7" t="s">
        <v>7</v>
      </c>
      <c r="Q602" s="10" t="s">
        <v>6</v>
      </c>
      <c r="R602" s="146">
        <v>9999990</v>
      </c>
      <c r="S602" s="35"/>
      <c r="T602" s="8"/>
      <c r="U602" s="8"/>
      <c r="V602" s="8"/>
      <c r="W602" s="35">
        <f t="shared" si="38"/>
        <v>9999990</v>
      </c>
      <c r="X602" s="35">
        <f t="shared" si="39"/>
        <v>9999990</v>
      </c>
      <c r="Y602" s="26" t="s">
        <v>465</v>
      </c>
      <c r="Z602" s="10" t="s">
        <v>19</v>
      </c>
      <c r="AA602" s="147">
        <v>202300000000060</v>
      </c>
      <c r="AB602" s="10" t="s">
        <v>493</v>
      </c>
      <c r="AC602" s="10" t="str">
        <f t="shared" si="36"/>
        <v>3202032</v>
      </c>
      <c r="AD602" s="10"/>
      <c r="AE602" s="10" t="s">
        <v>128</v>
      </c>
      <c r="AF602" s="3"/>
      <c r="AG602" s="3"/>
      <c r="AH602" s="3"/>
      <c r="AI602" s="3"/>
      <c r="AJ602" s="3"/>
      <c r="AK602" s="3"/>
      <c r="AL602" s="3"/>
      <c r="AM602" s="3"/>
      <c r="AN602" s="3"/>
      <c r="AO602" s="3"/>
      <c r="AP602" s="3"/>
      <c r="AQ602" s="3"/>
      <c r="AR602" s="3"/>
      <c r="AS602" s="3"/>
    </row>
    <row r="603" spans="1:45" ht="51" hidden="1" customHeight="1" x14ac:dyDescent="0.3">
      <c r="A603" s="9" t="s">
        <v>0</v>
      </c>
      <c r="B603" s="9" t="e">
        <f>VLOOKUP(#REF!,[1]Dpto!$G$2:$I$1125,2,FALSE)</f>
        <v>#REF!</v>
      </c>
      <c r="C603" s="9" t="str">
        <f>VLOOKUP(Y603,[1]Proyectos!$B$2:$D$3,3,FALSE)</f>
        <v>CONSER</v>
      </c>
      <c r="D603" s="9" t="e">
        <f>VLOOKUP(#REF!,[1]Proyectos!$D$6:$E$9,2,FALSE)</f>
        <v>#REF!</v>
      </c>
      <c r="E603" s="9" t="e">
        <f>VLOOKUP(#REF!,[1]Proyectos!$B$12:$C$22,2,FALSE)</f>
        <v>#REF!</v>
      </c>
      <c r="F603" s="9" t="e">
        <f>VLOOKUP(#REF!,[1]Indi!$B$9:$C$36,2,FALSE)</f>
        <v>#REF!</v>
      </c>
      <c r="G603" s="9" t="str">
        <f>+IFERROR(IF(D603="MISIONAL",VLOOKUP(AD603,[1]Actividades!$B$12:$C$25,2,FALSE),IF(D603="TASAS",VLOOKUP(AD603,[1]Actividades!$B$26:$C$34,2,FALSE),IF(D603="MIPG",VLOOKUP(AD603,[1]Actividades!$B$35:$C$41,2,FALSE),IF(D603="INFRA",VLOOKUP(AD603,[1]Actividades!$B$42:$C$44,2,FALSE),"")))),"")</f>
        <v/>
      </c>
      <c r="H603" s="3"/>
      <c r="I603" s="7" t="s">
        <v>1063</v>
      </c>
      <c r="J603" s="10" t="s">
        <v>663</v>
      </c>
      <c r="K603" s="7" t="s">
        <v>84</v>
      </c>
      <c r="L603" s="7" t="s">
        <v>88</v>
      </c>
      <c r="M603" s="7" t="str">
        <f t="shared" si="37"/>
        <v>SFF EL CORCHAL "EL MONO HERNÁNDEZ"</v>
      </c>
      <c r="N603" s="10" t="s">
        <v>103</v>
      </c>
      <c r="O603" s="7" t="s">
        <v>466</v>
      </c>
      <c r="P603" s="7" t="s">
        <v>7</v>
      </c>
      <c r="Q603" s="10" t="s">
        <v>6</v>
      </c>
      <c r="R603" s="146">
        <v>48710667</v>
      </c>
      <c r="S603" s="35"/>
      <c r="T603" s="8"/>
      <c r="U603" s="8"/>
      <c r="V603" s="8"/>
      <c r="W603" s="35">
        <f t="shared" si="38"/>
        <v>48710667</v>
      </c>
      <c r="X603" s="35">
        <f t="shared" si="39"/>
        <v>48710667</v>
      </c>
      <c r="Y603" s="26" t="s">
        <v>465</v>
      </c>
      <c r="Z603" s="10" t="s">
        <v>19</v>
      </c>
      <c r="AA603" s="147">
        <v>202300000000060</v>
      </c>
      <c r="AB603" s="10" t="s">
        <v>60</v>
      </c>
      <c r="AC603" s="10" t="str">
        <f t="shared" si="36"/>
        <v>3202038</v>
      </c>
      <c r="AD603" s="10"/>
      <c r="AE603" s="10" t="s">
        <v>139</v>
      </c>
      <c r="AF603" s="3"/>
      <c r="AG603" s="3"/>
      <c r="AH603" s="3"/>
      <c r="AI603" s="3"/>
      <c r="AJ603" s="3"/>
      <c r="AK603" s="3"/>
      <c r="AL603" s="3"/>
      <c r="AM603" s="3"/>
      <c r="AN603" s="3"/>
      <c r="AO603" s="3"/>
      <c r="AP603" s="3"/>
      <c r="AQ603" s="3"/>
      <c r="AR603" s="3"/>
      <c r="AS603" s="3"/>
    </row>
    <row r="604" spans="1:45" ht="51" hidden="1" customHeight="1" x14ac:dyDescent="0.3">
      <c r="A604" s="9" t="s">
        <v>0</v>
      </c>
      <c r="B604" s="9" t="e">
        <f>VLOOKUP(#REF!,[1]Dpto!$G$2:$I$1125,2,FALSE)</f>
        <v>#REF!</v>
      </c>
      <c r="C604" s="9" t="str">
        <f>VLOOKUP(Y604,[1]Proyectos!$B$2:$D$3,3,FALSE)</f>
        <v>CONSER</v>
      </c>
      <c r="D604" s="9" t="e">
        <f>VLOOKUP(#REF!,[1]Proyectos!$D$6:$E$9,2,FALSE)</f>
        <v>#REF!</v>
      </c>
      <c r="E604" s="9" t="e">
        <f>VLOOKUP(#REF!,[1]Proyectos!$B$12:$C$22,2,FALSE)</f>
        <v>#REF!</v>
      </c>
      <c r="F604" s="9" t="e">
        <f>VLOOKUP(#REF!,[1]Indi!$B$9:$C$36,2,FALSE)</f>
        <v>#REF!</v>
      </c>
      <c r="G604" s="9" t="str">
        <f>+IFERROR(IF(D604="MISIONAL",VLOOKUP(AD604,[1]Actividades!$B$12:$C$25,2,FALSE),IF(D604="TASAS",VLOOKUP(AD604,[1]Actividades!$B$26:$C$34,2,FALSE),IF(D604="MIPG",VLOOKUP(AD604,[1]Actividades!$B$35:$C$41,2,FALSE),IF(D604="INFRA",VLOOKUP(AD604,[1]Actividades!$B$42:$C$44,2,FALSE),"")))),"")</f>
        <v/>
      </c>
      <c r="H604" s="3"/>
      <c r="I604" s="7" t="s">
        <v>1064</v>
      </c>
      <c r="J604" s="10" t="s">
        <v>663</v>
      </c>
      <c r="K604" s="7" t="s">
        <v>84</v>
      </c>
      <c r="L604" s="7" t="s">
        <v>88</v>
      </c>
      <c r="M604" s="7" t="str">
        <f t="shared" si="37"/>
        <v>SFF EL CORCHAL "EL MONO HERNÁNDEZ"</v>
      </c>
      <c r="N604" s="10" t="s">
        <v>103</v>
      </c>
      <c r="O604" s="7" t="s">
        <v>466</v>
      </c>
      <c r="P604" s="7" t="s">
        <v>7</v>
      </c>
      <c r="Q604" s="10" t="s">
        <v>6</v>
      </c>
      <c r="R604" s="146">
        <v>53210667</v>
      </c>
      <c r="S604" s="35"/>
      <c r="T604" s="8"/>
      <c r="U604" s="8"/>
      <c r="V604" s="8"/>
      <c r="W604" s="35">
        <f t="shared" si="38"/>
        <v>53210667</v>
      </c>
      <c r="X604" s="35">
        <f t="shared" si="39"/>
        <v>53210667</v>
      </c>
      <c r="Y604" s="26" t="s">
        <v>465</v>
      </c>
      <c r="Z604" s="10" t="s">
        <v>19</v>
      </c>
      <c r="AA604" s="147">
        <v>202300000000060</v>
      </c>
      <c r="AB604" s="10" t="s">
        <v>17</v>
      </c>
      <c r="AC604" s="10" t="str">
        <f t="shared" si="36"/>
        <v>3202052</v>
      </c>
      <c r="AD604" s="10"/>
      <c r="AE604" s="10" t="s">
        <v>495</v>
      </c>
      <c r="AF604" s="3"/>
      <c r="AG604" s="3"/>
      <c r="AH604" s="3"/>
      <c r="AI604" s="3"/>
      <c r="AJ604" s="3"/>
      <c r="AK604" s="3"/>
      <c r="AL604" s="3"/>
      <c r="AM604" s="3"/>
      <c r="AN604" s="3"/>
      <c r="AO604" s="3"/>
      <c r="AP604" s="3"/>
      <c r="AQ604" s="3"/>
      <c r="AR604" s="3"/>
      <c r="AS604" s="3"/>
    </row>
    <row r="605" spans="1:45" ht="51" hidden="1" customHeight="1" x14ac:dyDescent="0.3">
      <c r="A605" s="9" t="s">
        <v>0</v>
      </c>
      <c r="B605" s="9" t="e">
        <f>VLOOKUP(#REF!,[1]Dpto!$G$2:$I$1125,2,FALSE)</f>
        <v>#REF!</v>
      </c>
      <c r="C605" s="9" t="str">
        <f>VLOOKUP(Y605,[1]Proyectos!$B$2:$D$3,3,FALSE)</f>
        <v>CONSER</v>
      </c>
      <c r="D605" s="9" t="e">
        <f>VLOOKUP(#REF!,[1]Proyectos!$D$6:$E$9,2,FALSE)</f>
        <v>#REF!</v>
      </c>
      <c r="E605" s="9" t="e">
        <f>VLOOKUP(#REF!,[1]Proyectos!$B$12:$C$22,2,FALSE)</f>
        <v>#REF!</v>
      </c>
      <c r="F605" s="9" t="e">
        <f>VLOOKUP(#REF!,[1]Indi!$B$9:$C$36,2,FALSE)</f>
        <v>#REF!</v>
      </c>
      <c r="G605" s="9" t="str">
        <f>+IFERROR(IF(D605="MISIONAL",VLOOKUP(AD605,[1]Actividades!$B$12:$C$25,2,FALSE),IF(D605="TASAS",VLOOKUP(AD605,[1]Actividades!$B$26:$C$34,2,FALSE),IF(D605="MIPG",VLOOKUP(AD605,[1]Actividades!$B$35:$C$41,2,FALSE),IF(D605="INFRA",VLOOKUP(AD605,[1]Actividades!$B$42:$C$44,2,FALSE),"")))),"")</f>
        <v/>
      </c>
      <c r="H605" s="3"/>
      <c r="I605" s="7" t="s">
        <v>1065</v>
      </c>
      <c r="J605" s="10" t="s">
        <v>663</v>
      </c>
      <c r="K605" s="7" t="s">
        <v>84</v>
      </c>
      <c r="L605" s="7" t="s">
        <v>88</v>
      </c>
      <c r="M605" s="7" t="str">
        <f t="shared" si="37"/>
        <v>SFF EL CORCHAL "EL MONO HERNÁNDEZ"</v>
      </c>
      <c r="N605" s="7" t="s">
        <v>103</v>
      </c>
      <c r="O605" s="7" t="s">
        <v>466</v>
      </c>
      <c r="P605" s="7" t="s">
        <v>7</v>
      </c>
      <c r="Q605" s="10" t="s">
        <v>6</v>
      </c>
      <c r="R605" s="146">
        <v>7689000</v>
      </c>
      <c r="S605" s="35"/>
      <c r="T605" s="8"/>
      <c r="U605" s="8"/>
      <c r="V605" s="8"/>
      <c r="W605" s="35">
        <f t="shared" si="38"/>
        <v>7689000</v>
      </c>
      <c r="X605" s="35">
        <f t="shared" si="39"/>
        <v>7689000</v>
      </c>
      <c r="Y605" s="26" t="s">
        <v>465</v>
      </c>
      <c r="Z605" s="10" t="s">
        <v>19</v>
      </c>
      <c r="AA605" s="147">
        <v>202300000000060</v>
      </c>
      <c r="AB605" s="10" t="s">
        <v>462</v>
      </c>
      <c r="AC605" s="10" t="str">
        <f t="shared" si="36"/>
        <v>3202053</v>
      </c>
      <c r="AD605" s="10"/>
      <c r="AE605" s="10" t="s">
        <v>133</v>
      </c>
      <c r="AF605" s="3"/>
      <c r="AG605" s="3"/>
      <c r="AH605" s="3"/>
      <c r="AI605" s="3"/>
      <c r="AJ605" s="3"/>
      <c r="AK605" s="3"/>
      <c r="AL605" s="3"/>
      <c r="AM605" s="3"/>
      <c r="AN605" s="3"/>
      <c r="AO605" s="3"/>
      <c r="AP605" s="3"/>
      <c r="AQ605" s="3"/>
      <c r="AR605" s="3"/>
      <c r="AS605" s="3"/>
    </row>
    <row r="606" spans="1:45" ht="51" hidden="1" customHeight="1" x14ac:dyDescent="0.3">
      <c r="A606" s="9" t="s">
        <v>0</v>
      </c>
      <c r="B606" s="9" t="e">
        <f>VLOOKUP(#REF!,[1]Dpto!$G$2:$I$1125,2,FALSE)</f>
        <v>#REF!</v>
      </c>
      <c r="C606" s="9" t="str">
        <f>VLOOKUP(Y606,[1]Proyectos!$B$2:$D$3,3,FALSE)</f>
        <v>CONSER</v>
      </c>
      <c r="D606" s="9" t="e">
        <f>VLOOKUP(#REF!,[1]Proyectos!$D$6:$E$9,2,FALSE)</f>
        <v>#REF!</v>
      </c>
      <c r="E606" s="9" t="e">
        <f>VLOOKUP(#REF!,[1]Proyectos!$B$12:$C$22,2,FALSE)</f>
        <v>#REF!</v>
      </c>
      <c r="F606" s="9" t="e">
        <f>VLOOKUP(#REF!,[1]Indi!$B$9:$C$36,2,FALSE)</f>
        <v>#REF!</v>
      </c>
      <c r="G606" s="9" t="str">
        <f>+IFERROR(IF(D606="MISIONAL",VLOOKUP(AD606,[1]Actividades!$B$12:$C$25,2,FALSE),IF(D606="TASAS",VLOOKUP(AD606,[1]Actividades!$B$26:$C$34,2,FALSE),IF(D606="MIPG",VLOOKUP(AD606,[1]Actividades!$B$35:$C$41,2,FALSE),IF(D606="INFRA",VLOOKUP(AD606,[1]Actividades!$B$42:$C$44,2,FALSE),"")))),"")</f>
        <v/>
      </c>
      <c r="H606" s="3"/>
      <c r="I606" s="7" t="s">
        <v>1066</v>
      </c>
      <c r="J606" s="10" t="s">
        <v>663</v>
      </c>
      <c r="K606" s="7" t="s">
        <v>84</v>
      </c>
      <c r="L606" s="7" t="s">
        <v>88</v>
      </c>
      <c r="M606" s="7" t="str">
        <f t="shared" si="37"/>
        <v>SFF EL CORCHAL "EL MONO HERNÁNDEZ"</v>
      </c>
      <c r="N606" s="7" t="s">
        <v>103</v>
      </c>
      <c r="O606" s="7" t="s">
        <v>466</v>
      </c>
      <c r="P606" s="7" t="s">
        <v>7</v>
      </c>
      <c r="Q606" s="10" t="s">
        <v>6</v>
      </c>
      <c r="R606" s="146">
        <v>119589200</v>
      </c>
      <c r="S606" s="35"/>
      <c r="T606" s="8"/>
      <c r="U606" s="8"/>
      <c r="V606" s="8"/>
      <c r="W606" s="35">
        <f t="shared" si="38"/>
        <v>119589200</v>
      </c>
      <c r="X606" s="35">
        <f t="shared" si="39"/>
        <v>119589200</v>
      </c>
      <c r="Y606" s="26" t="s">
        <v>465</v>
      </c>
      <c r="Z606" s="10" t="s">
        <v>19</v>
      </c>
      <c r="AA606" s="147">
        <v>202300000000060</v>
      </c>
      <c r="AB606" s="10" t="s">
        <v>39</v>
      </c>
      <c r="AC606" s="10" t="str">
        <f t="shared" si="36"/>
        <v>3202055</v>
      </c>
      <c r="AD606" s="10"/>
      <c r="AE606" s="10" t="s">
        <v>252</v>
      </c>
      <c r="AF606" s="3"/>
      <c r="AG606" s="3"/>
      <c r="AH606" s="3"/>
      <c r="AI606" s="3"/>
      <c r="AJ606" s="3"/>
      <c r="AK606" s="3"/>
      <c r="AL606" s="3"/>
      <c r="AM606" s="3"/>
      <c r="AN606" s="3"/>
      <c r="AO606" s="3"/>
      <c r="AP606" s="3"/>
      <c r="AQ606" s="3"/>
      <c r="AR606" s="3"/>
      <c r="AS606" s="3"/>
    </row>
    <row r="607" spans="1:45" ht="51" hidden="1" customHeight="1" x14ac:dyDescent="0.3">
      <c r="A607" s="9" t="s">
        <v>0</v>
      </c>
      <c r="B607" s="9" t="e">
        <f>VLOOKUP(#REF!,[1]Dpto!$G$2:$I$1125,2,FALSE)</f>
        <v>#REF!</v>
      </c>
      <c r="C607" s="9" t="str">
        <f>VLOOKUP(Y607,[1]Proyectos!$B$2:$D$3,3,FALSE)</f>
        <v>CONSER</v>
      </c>
      <c r="D607" s="9" t="e">
        <f>VLOOKUP(#REF!,[1]Proyectos!$D$6:$E$9,2,FALSE)</f>
        <v>#REF!</v>
      </c>
      <c r="E607" s="9" t="e">
        <f>VLOOKUP(#REF!,[1]Proyectos!$B$12:$C$22,2,FALSE)</f>
        <v>#REF!</v>
      </c>
      <c r="F607" s="9" t="e">
        <f>VLOOKUP(#REF!,[1]Indi!$B$9:$C$36,2,FALSE)</f>
        <v>#REF!</v>
      </c>
      <c r="G607" s="9" t="str">
        <f>+IFERROR(IF(D607="MISIONAL",VLOOKUP(AD607,[1]Actividades!$B$12:$C$25,2,FALSE),IF(D607="TASAS",VLOOKUP(AD607,[1]Actividades!$B$26:$C$34,2,FALSE),IF(D607="MIPG",VLOOKUP(AD607,[1]Actividades!$B$35:$C$41,2,FALSE),IF(D607="INFRA",VLOOKUP(AD607,[1]Actividades!$B$42:$C$44,2,FALSE),"")))),"")</f>
        <v/>
      </c>
      <c r="H607" s="3"/>
      <c r="I607" s="7" t="s">
        <v>1067</v>
      </c>
      <c r="J607" s="10" t="s">
        <v>663</v>
      </c>
      <c r="K607" s="7" t="s">
        <v>84</v>
      </c>
      <c r="L607" s="7" t="s">
        <v>88</v>
      </c>
      <c r="M607" s="7" t="str">
        <f t="shared" si="37"/>
        <v>SFF EL CORCHAL "EL MONO HERNÁNDEZ"</v>
      </c>
      <c r="N607" s="7" t="s">
        <v>103</v>
      </c>
      <c r="O607" s="7" t="s">
        <v>466</v>
      </c>
      <c r="P607" s="7" t="s">
        <v>7</v>
      </c>
      <c r="Q607" s="10" t="s">
        <v>6</v>
      </c>
      <c r="R607" s="146">
        <v>48257933</v>
      </c>
      <c r="S607" s="35"/>
      <c r="T607" s="8"/>
      <c r="U607" s="8"/>
      <c r="V607" s="8"/>
      <c r="W607" s="35">
        <f t="shared" si="38"/>
        <v>48257933</v>
      </c>
      <c r="X607" s="35">
        <f t="shared" si="39"/>
        <v>48257933</v>
      </c>
      <c r="Y607" s="26" t="s">
        <v>465</v>
      </c>
      <c r="Z607" s="10" t="s">
        <v>19</v>
      </c>
      <c r="AA607" s="147">
        <v>202300000000060</v>
      </c>
      <c r="AB607" s="10" t="s">
        <v>496</v>
      </c>
      <c r="AC607" s="10" t="str">
        <f t="shared" si="36"/>
        <v>3202056</v>
      </c>
      <c r="AD607" s="10"/>
      <c r="AE607" s="10" t="s">
        <v>129</v>
      </c>
      <c r="AF607" s="3"/>
      <c r="AG607" s="3"/>
      <c r="AH607" s="3"/>
      <c r="AI607" s="3"/>
      <c r="AJ607" s="3"/>
      <c r="AK607" s="3"/>
      <c r="AL607" s="3"/>
      <c r="AM607" s="3"/>
      <c r="AN607" s="3"/>
      <c r="AO607" s="3"/>
      <c r="AP607" s="3"/>
      <c r="AQ607" s="3"/>
      <c r="AR607" s="3"/>
      <c r="AS607" s="3"/>
    </row>
    <row r="608" spans="1:45" ht="51" hidden="1" customHeight="1" x14ac:dyDescent="0.3">
      <c r="A608" s="9" t="s">
        <v>0</v>
      </c>
      <c r="B608" s="9" t="e">
        <f>VLOOKUP(#REF!,[1]Dpto!$G$2:$I$1125,2,FALSE)</f>
        <v>#REF!</v>
      </c>
      <c r="C608" s="9" t="str">
        <f>VLOOKUP(Y608,[1]Proyectos!$B$2:$D$3,3,FALSE)</f>
        <v>CONSER</v>
      </c>
      <c r="D608" s="9" t="e">
        <f>VLOOKUP(#REF!,[1]Proyectos!$D$6:$E$9,2,FALSE)</f>
        <v>#REF!</v>
      </c>
      <c r="E608" s="9" t="e">
        <f>VLOOKUP(#REF!,[1]Proyectos!$B$12:$C$22,2,FALSE)</f>
        <v>#REF!</v>
      </c>
      <c r="F608" s="9" t="e">
        <f>VLOOKUP(#REF!,[1]Indi!$B$9:$C$36,2,FALSE)</f>
        <v>#REF!</v>
      </c>
      <c r="G608" s="9" t="str">
        <f>+IFERROR(IF(D608="MISIONAL",VLOOKUP(AD608,[1]Actividades!$B$12:$C$25,2,FALSE),IF(D608="TASAS",VLOOKUP(AD608,[1]Actividades!$B$26:$C$34,2,FALSE),IF(D608="MIPG",VLOOKUP(AD608,[1]Actividades!$B$35:$C$41,2,FALSE),IF(D608="INFRA",VLOOKUP(AD608,[1]Actividades!$B$42:$C$44,2,FALSE),"")))),"")</f>
        <v/>
      </c>
      <c r="H608" s="3"/>
      <c r="I608" s="7" t="s">
        <v>1068</v>
      </c>
      <c r="J608" s="10" t="s">
        <v>663</v>
      </c>
      <c r="K608" s="7" t="s">
        <v>84</v>
      </c>
      <c r="L608" s="7" t="s">
        <v>88</v>
      </c>
      <c r="M608" s="7" t="str">
        <f t="shared" si="37"/>
        <v>SFF EL CORCHAL "EL MONO HERNÁNDEZ"</v>
      </c>
      <c r="N608" s="149" t="s">
        <v>103</v>
      </c>
      <c r="O608" s="7" t="s">
        <v>466</v>
      </c>
      <c r="P608" s="7" t="s">
        <v>7</v>
      </c>
      <c r="Q608" s="10" t="s">
        <v>6</v>
      </c>
      <c r="R608" s="146">
        <v>163968586</v>
      </c>
      <c r="S608" s="35"/>
      <c r="T608" s="8"/>
      <c r="U608" s="8"/>
      <c r="V608" s="8"/>
      <c r="W608" s="35">
        <f t="shared" si="38"/>
        <v>163968586</v>
      </c>
      <c r="X608" s="35">
        <f t="shared" si="39"/>
        <v>163968586</v>
      </c>
      <c r="Y608" s="26" t="s">
        <v>465</v>
      </c>
      <c r="Z608" s="10" t="s">
        <v>19</v>
      </c>
      <c r="AA608" s="147">
        <v>202300000000060</v>
      </c>
      <c r="AB608" s="10" t="s">
        <v>24</v>
      </c>
      <c r="AC608" s="10" t="str">
        <f t="shared" si="36"/>
        <v>3202060</v>
      </c>
      <c r="AD608" s="10"/>
      <c r="AE608" s="10" t="s">
        <v>239</v>
      </c>
      <c r="AF608" s="3"/>
      <c r="AG608" s="3"/>
      <c r="AH608" s="3"/>
      <c r="AI608" s="3"/>
      <c r="AJ608" s="3"/>
      <c r="AK608" s="3"/>
      <c r="AL608" s="3"/>
      <c r="AM608" s="3"/>
      <c r="AN608" s="3"/>
      <c r="AO608" s="3"/>
      <c r="AP608" s="3"/>
      <c r="AQ608" s="3"/>
      <c r="AR608" s="3"/>
      <c r="AS608" s="3"/>
    </row>
    <row r="609" spans="1:45" ht="51" hidden="1" customHeight="1" x14ac:dyDescent="0.3">
      <c r="A609" s="9" t="s">
        <v>0</v>
      </c>
      <c r="B609" s="9" t="e">
        <f>VLOOKUP(#REF!,[1]Dpto!$G$2:$I$1125,2,FALSE)</f>
        <v>#REF!</v>
      </c>
      <c r="C609" s="9" t="str">
        <f>VLOOKUP(Y609,[1]Proyectos!$B$2:$D$3,3,FALSE)</f>
        <v>CONSER</v>
      </c>
      <c r="D609" s="9" t="e">
        <f>VLOOKUP(#REF!,[1]Proyectos!$D$6:$E$9,2,FALSE)</f>
        <v>#REF!</v>
      </c>
      <c r="E609" s="9" t="e">
        <f>VLOOKUP(#REF!,[1]Proyectos!$B$12:$C$22,2,FALSE)</f>
        <v>#REF!</v>
      </c>
      <c r="F609" s="9" t="e">
        <f>VLOOKUP(#REF!,[1]Indi!$B$9:$C$36,2,FALSE)</f>
        <v>#REF!</v>
      </c>
      <c r="G609" s="9" t="str">
        <f>+IFERROR(IF(D609="MISIONAL",VLOOKUP(AD609,[1]Actividades!$B$12:$C$25,2,FALSE),IF(D609="TASAS",VLOOKUP(AD609,[1]Actividades!$B$26:$C$34,2,FALSE),IF(D609="MIPG",VLOOKUP(AD609,[1]Actividades!$B$35:$C$41,2,FALSE),IF(D609="INFRA",VLOOKUP(AD609,[1]Actividades!$B$42:$C$44,2,FALSE),"")))),"")</f>
        <v/>
      </c>
      <c r="H609" s="3"/>
      <c r="I609" s="7" t="s">
        <v>1069</v>
      </c>
      <c r="J609" s="10" t="s">
        <v>663</v>
      </c>
      <c r="K609" s="7" t="s">
        <v>84</v>
      </c>
      <c r="L609" s="7" t="s">
        <v>88</v>
      </c>
      <c r="M609" s="7" t="str">
        <f t="shared" si="37"/>
        <v>SFF EL CORCHAL "EL MONO HERNÁNDEZ"</v>
      </c>
      <c r="N609" s="149" t="s">
        <v>13</v>
      </c>
      <c r="O609" s="7" t="s">
        <v>467</v>
      </c>
      <c r="P609" s="7" t="s">
        <v>7</v>
      </c>
      <c r="Q609" s="10" t="s">
        <v>6</v>
      </c>
      <c r="R609" s="146">
        <v>141363268</v>
      </c>
      <c r="S609" s="35"/>
      <c r="T609" s="8"/>
      <c r="U609" s="8"/>
      <c r="V609" s="8"/>
      <c r="W609" s="35">
        <f t="shared" si="38"/>
        <v>141363268</v>
      </c>
      <c r="X609" s="35">
        <f t="shared" si="39"/>
        <v>141363268</v>
      </c>
      <c r="Y609" s="26" t="s">
        <v>465</v>
      </c>
      <c r="Z609" s="10" t="s">
        <v>19</v>
      </c>
      <c r="AA609" s="147">
        <v>202300000000060</v>
      </c>
      <c r="AB609" s="10" t="s">
        <v>24</v>
      </c>
      <c r="AC609" s="10" t="str">
        <f t="shared" si="36"/>
        <v>3202060</v>
      </c>
      <c r="AD609" s="10"/>
      <c r="AE609" s="10" t="s">
        <v>239</v>
      </c>
      <c r="AF609" s="3"/>
      <c r="AG609" s="3"/>
      <c r="AH609" s="3"/>
      <c r="AI609" s="3"/>
      <c r="AJ609" s="3"/>
      <c r="AK609" s="3"/>
      <c r="AL609" s="3"/>
      <c r="AM609" s="3"/>
      <c r="AN609" s="3"/>
      <c r="AO609" s="3"/>
      <c r="AP609" s="3"/>
      <c r="AQ609" s="3"/>
      <c r="AR609" s="3"/>
      <c r="AS609" s="3"/>
    </row>
    <row r="610" spans="1:45" ht="51" hidden="1" customHeight="1" x14ac:dyDescent="0.3">
      <c r="A610" s="9" t="s">
        <v>0</v>
      </c>
      <c r="B610" s="9" t="e">
        <f>VLOOKUP(#REF!,[1]Dpto!$G$2:$I$1125,2,FALSE)</f>
        <v>#REF!</v>
      </c>
      <c r="C610" s="9" t="str">
        <f>VLOOKUP(Y610,[1]Proyectos!$B$2:$D$3,3,FALSE)</f>
        <v>CONSER</v>
      </c>
      <c r="D610" s="9" t="e">
        <f>VLOOKUP(#REF!,[1]Proyectos!$D$6:$E$9,2,FALSE)</f>
        <v>#REF!</v>
      </c>
      <c r="E610" s="9" t="e">
        <f>VLOOKUP(#REF!,[1]Proyectos!$B$12:$C$22,2,FALSE)</f>
        <v>#REF!</v>
      </c>
      <c r="F610" s="9" t="e">
        <f>VLOOKUP(#REF!,[1]Indi!$B$9:$C$36,2,FALSE)</f>
        <v>#REF!</v>
      </c>
      <c r="G610" s="9" t="str">
        <f>+IFERROR(IF(D610="MISIONAL",VLOOKUP(AD610,[1]Actividades!$B$12:$C$25,2,FALSE),IF(D610="TASAS",VLOOKUP(AD610,[1]Actividades!$B$26:$C$34,2,FALSE),IF(D610="MIPG",VLOOKUP(AD610,[1]Actividades!$B$35:$C$41,2,FALSE),IF(D610="INFRA",VLOOKUP(AD610,[1]Actividades!$B$42:$C$44,2,FALSE),"")))),"")</f>
        <v/>
      </c>
      <c r="H610" s="3"/>
      <c r="I610" s="7" t="s">
        <v>1070</v>
      </c>
      <c r="J610" s="10" t="s">
        <v>663</v>
      </c>
      <c r="K610" s="7" t="s">
        <v>84</v>
      </c>
      <c r="L610" s="7" t="s">
        <v>87</v>
      </c>
      <c r="M610" s="7" t="str">
        <f t="shared" si="37"/>
        <v>SFF LOS COLORADOS</v>
      </c>
      <c r="N610" s="7" t="s">
        <v>13</v>
      </c>
      <c r="O610" s="7" t="s">
        <v>467</v>
      </c>
      <c r="P610" s="7" t="s">
        <v>7</v>
      </c>
      <c r="Q610" s="10" t="s">
        <v>6</v>
      </c>
      <c r="R610" s="146">
        <v>34015600</v>
      </c>
      <c r="S610" s="35"/>
      <c r="T610" s="8"/>
      <c r="U610" s="8"/>
      <c r="V610" s="8"/>
      <c r="W610" s="35">
        <f t="shared" si="38"/>
        <v>34015600</v>
      </c>
      <c r="X610" s="35">
        <f t="shared" si="39"/>
        <v>34015600</v>
      </c>
      <c r="Y610" s="26" t="s">
        <v>465</v>
      </c>
      <c r="Z610" s="10" t="s">
        <v>19</v>
      </c>
      <c r="AA610" s="147">
        <v>202300000000060</v>
      </c>
      <c r="AB610" s="10" t="s">
        <v>30</v>
      </c>
      <c r="AC610" s="10" t="str">
        <f t="shared" si="36"/>
        <v>3202008</v>
      </c>
      <c r="AD610" s="10"/>
      <c r="AE610" s="10" t="s">
        <v>135</v>
      </c>
      <c r="AF610" s="3"/>
      <c r="AG610" s="3"/>
      <c r="AH610" s="3"/>
      <c r="AI610" s="3"/>
      <c r="AJ610" s="3"/>
      <c r="AK610" s="3"/>
      <c r="AL610" s="3"/>
      <c r="AM610" s="3"/>
      <c r="AN610" s="3"/>
      <c r="AO610" s="3"/>
      <c r="AP610" s="3"/>
      <c r="AQ610" s="3"/>
      <c r="AR610" s="3"/>
      <c r="AS610" s="3"/>
    </row>
    <row r="611" spans="1:45" ht="51" hidden="1" customHeight="1" x14ac:dyDescent="0.3">
      <c r="A611" s="9" t="s">
        <v>0</v>
      </c>
      <c r="B611" s="9" t="e">
        <f>VLOOKUP(#REF!,[1]Dpto!$G$2:$I$1125,2,FALSE)</f>
        <v>#REF!</v>
      </c>
      <c r="C611" s="9" t="str">
        <f>VLOOKUP(Y611,[1]Proyectos!$B$2:$D$3,3,FALSE)</f>
        <v>CONSER</v>
      </c>
      <c r="D611" s="9" t="e">
        <f>VLOOKUP(#REF!,[1]Proyectos!$D$6:$E$9,2,FALSE)</f>
        <v>#REF!</v>
      </c>
      <c r="E611" s="9" t="e">
        <f>VLOOKUP(#REF!,[1]Proyectos!$B$12:$C$22,2,FALSE)</f>
        <v>#REF!</v>
      </c>
      <c r="F611" s="9" t="e">
        <f>VLOOKUP(#REF!,[1]Indi!$B$9:$C$36,2,FALSE)</f>
        <v>#REF!</v>
      </c>
      <c r="G611" s="9" t="str">
        <f>+IFERROR(IF(D611="MISIONAL",VLOOKUP(AD611,[1]Actividades!$B$12:$C$25,2,FALSE),IF(D611="TASAS",VLOOKUP(AD611,[1]Actividades!$B$26:$C$34,2,FALSE),IF(D611="MIPG",VLOOKUP(AD611,[1]Actividades!$B$35:$C$41,2,FALSE),IF(D611="INFRA",VLOOKUP(AD611,[1]Actividades!$B$42:$C$44,2,FALSE),"")))),"")</f>
        <v/>
      </c>
      <c r="H611" s="3"/>
      <c r="I611" s="7" t="s">
        <v>1071</v>
      </c>
      <c r="J611" s="10" t="s">
        <v>663</v>
      </c>
      <c r="K611" s="7" t="s">
        <v>84</v>
      </c>
      <c r="L611" s="7" t="s">
        <v>87</v>
      </c>
      <c r="M611" s="7" t="str">
        <f t="shared" si="37"/>
        <v>SFF LOS COLORADOS</v>
      </c>
      <c r="N611" s="7" t="s">
        <v>103</v>
      </c>
      <c r="O611" s="7" t="s">
        <v>466</v>
      </c>
      <c r="P611" s="7" t="s">
        <v>7</v>
      </c>
      <c r="Q611" s="10" t="s">
        <v>6</v>
      </c>
      <c r="R611" s="146">
        <v>38702467</v>
      </c>
      <c r="S611" s="35"/>
      <c r="T611" s="8"/>
      <c r="U611" s="8"/>
      <c r="V611" s="8"/>
      <c r="W611" s="35">
        <f t="shared" si="38"/>
        <v>38702467</v>
      </c>
      <c r="X611" s="35">
        <f t="shared" si="39"/>
        <v>38702467</v>
      </c>
      <c r="Y611" s="26" t="s">
        <v>465</v>
      </c>
      <c r="Z611" s="10" t="s">
        <v>19</v>
      </c>
      <c r="AA611" s="147">
        <v>202300000000060</v>
      </c>
      <c r="AB611" s="10" t="s">
        <v>36</v>
      </c>
      <c r="AC611" s="10" t="str">
        <f t="shared" si="36"/>
        <v>3202010</v>
      </c>
      <c r="AD611" s="10"/>
      <c r="AE611" s="10" t="s">
        <v>181</v>
      </c>
      <c r="AF611" s="3"/>
      <c r="AG611" s="3"/>
      <c r="AH611" s="3"/>
      <c r="AI611" s="3"/>
      <c r="AJ611" s="3"/>
      <c r="AK611" s="3"/>
      <c r="AL611" s="3"/>
      <c r="AM611" s="3"/>
      <c r="AN611" s="3"/>
      <c r="AO611" s="3"/>
      <c r="AP611" s="3"/>
      <c r="AQ611" s="3"/>
      <c r="AR611" s="3"/>
      <c r="AS611" s="3"/>
    </row>
    <row r="612" spans="1:45" ht="51" hidden="1" customHeight="1" x14ac:dyDescent="0.3">
      <c r="A612" s="9" t="s">
        <v>0</v>
      </c>
      <c r="B612" s="9" t="e">
        <f>VLOOKUP(#REF!,[1]Dpto!$G$2:$I$1125,2,FALSE)</f>
        <v>#REF!</v>
      </c>
      <c r="C612" s="9" t="str">
        <f>VLOOKUP(Y612,[1]Proyectos!$B$2:$D$3,3,FALSE)</f>
        <v>CONSER</v>
      </c>
      <c r="D612" s="9" t="e">
        <f>VLOOKUP(#REF!,[1]Proyectos!$D$6:$E$9,2,FALSE)</f>
        <v>#REF!</v>
      </c>
      <c r="E612" s="9" t="e">
        <f>VLOOKUP(#REF!,[1]Proyectos!$B$12:$C$22,2,FALSE)</f>
        <v>#REF!</v>
      </c>
      <c r="F612" s="9" t="e">
        <f>VLOOKUP(#REF!,[1]Indi!$B$9:$C$36,2,FALSE)</f>
        <v>#REF!</v>
      </c>
      <c r="G612" s="9" t="str">
        <f>+IFERROR(IF(D612="MISIONAL",VLOOKUP(AD612,[1]Actividades!$B$12:$C$25,2,FALSE),IF(D612="TASAS",VLOOKUP(AD612,[1]Actividades!$B$26:$C$34,2,FALSE),IF(D612="MIPG",VLOOKUP(AD612,[1]Actividades!$B$35:$C$41,2,FALSE),IF(D612="INFRA",VLOOKUP(AD612,[1]Actividades!$B$42:$C$44,2,FALSE),"")))),"")</f>
        <v/>
      </c>
      <c r="H612" s="3"/>
      <c r="I612" s="7" t="s">
        <v>1072</v>
      </c>
      <c r="J612" s="10" t="s">
        <v>663</v>
      </c>
      <c r="K612" s="7" t="s">
        <v>84</v>
      </c>
      <c r="L612" s="7" t="s">
        <v>87</v>
      </c>
      <c r="M612" s="7" t="str">
        <f t="shared" si="37"/>
        <v>SFF LOS COLORADOS</v>
      </c>
      <c r="N612" s="7" t="s">
        <v>103</v>
      </c>
      <c r="O612" s="7" t="s">
        <v>466</v>
      </c>
      <c r="P612" s="7" t="s">
        <v>7</v>
      </c>
      <c r="Q612" s="10" t="s">
        <v>6</v>
      </c>
      <c r="R612" s="146">
        <v>130002567</v>
      </c>
      <c r="S612" s="35"/>
      <c r="T612" s="8"/>
      <c r="U612" s="8"/>
      <c r="V612" s="8"/>
      <c r="W612" s="35">
        <f t="shared" si="38"/>
        <v>130002567</v>
      </c>
      <c r="X612" s="35">
        <f t="shared" si="39"/>
        <v>130002567</v>
      </c>
      <c r="Y612" s="26" t="s">
        <v>465</v>
      </c>
      <c r="Z612" s="10" t="s">
        <v>19</v>
      </c>
      <c r="AA612" s="147">
        <v>202300000000060</v>
      </c>
      <c r="AB612" s="10" t="s">
        <v>493</v>
      </c>
      <c r="AC612" s="10" t="str">
        <f t="shared" si="36"/>
        <v>3202032</v>
      </c>
      <c r="AD612" s="10"/>
      <c r="AE612" s="10" t="s">
        <v>128</v>
      </c>
      <c r="AF612" s="3"/>
      <c r="AG612" s="3"/>
      <c r="AH612" s="3"/>
      <c r="AI612" s="3"/>
      <c r="AJ612" s="3"/>
      <c r="AK612" s="3"/>
      <c r="AL612" s="3"/>
      <c r="AM612" s="3"/>
      <c r="AN612" s="3"/>
      <c r="AO612" s="3"/>
      <c r="AP612" s="3"/>
      <c r="AQ612" s="3"/>
      <c r="AR612" s="3"/>
      <c r="AS612" s="3"/>
    </row>
    <row r="613" spans="1:45" ht="51" hidden="1" customHeight="1" x14ac:dyDescent="0.3">
      <c r="A613" s="9" t="s">
        <v>0</v>
      </c>
      <c r="B613" s="9" t="e">
        <f>VLOOKUP(#REF!,[1]Dpto!$G$2:$I$1125,2,FALSE)</f>
        <v>#REF!</v>
      </c>
      <c r="C613" s="9" t="str">
        <f>VLOOKUP(Y613,[1]Proyectos!$B$2:$D$3,3,FALSE)</f>
        <v>CONSER</v>
      </c>
      <c r="D613" s="9" t="e">
        <f>VLOOKUP(#REF!,[1]Proyectos!$D$6:$E$9,2,FALSE)</f>
        <v>#REF!</v>
      </c>
      <c r="E613" s="9" t="e">
        <f>VLOOKUP(#REF!,[1]Proyectos!$B$12:$C$22,2,FALSE)</f>
        <v>#REF!</v>
      </c>
      <c r="F613" s="9" t="e">
        <f>VLOOKUP(#REF!,[1]Indi!$B$9:$C$36,2,FALSE)</f>
        <v>#REF!</v>
      </c>
      <c r="G613" s="9" t="str">
        <f>+IFERROR(IF(D613="MISIONAL",VLOOKUP(AD613,[1]Actividades!$B$12:$C$25,2,FALSE),IF(D613="TASAS",VLOOKUP(AD613,[1]Actividades!$B$26:$C$34,2,FALSE),IF(D613="MIPG",VLOOKUP(AD613,[1]Actividades!$B$35:$C$41,2,FALSE),IF(D613="INFRA",VLOOKUP(AD613,[1]Actividades!$B$42:$C$44,2,FALSE),"")))),"")</f>
        <v/>
      </c>
      <c r="H613" s="3"/>
      <c r="I613" s="7" t="s">
        <v>1073</v>
      </c>
      <c r="J613" s="10" t="s">
        <v>663</v>
      </c>
      <c r="K613" s="7" t="s">
        <v>84</v>
      </c>
      <c r="L613" s="7" t="s">
        <v>87</v>
      </c>
      <c r="M613" s="7" t="str">
        <f t="shared" si="37"/>
        <v>SFF LOS COLORADOS</v>
      </c>
      <c r="N613" s="7" t="s">
        <v>8</v>
      </c>
      <c r="O613" s="7" t="s">
        <v>467</v>
      </c>
      <c r="P613" s="7" t="s">
        <v>7</v>
      </c>
      <c r="Q613" s="10" t="s">
        <v>6</v>
      </c>
      <c r="R613" s="146">
        <v>20935643</v>
      </c>
      <c r="S613" s="35"/>
      <c r="T613" s="8"/>
      <c r="U613" s="8"/>
      <c r="V613" s="8"/>
      <c r="W613" s="35">
        <f t="shared" si="38"/>
        <v>20935643</v>
      </c>
      <c r="X613" s="35">
        <f t="shared" si="39"/>
        <v>20935643</v>
      </c>
      <c r="Y613" s="26" t="s">
        <v>465</v>
      </c>
      <c r="Z613" s="10" t="s">
        <v>19</v>
      </c>
      <c r="AA613" s="147">
        <v>202300000000060</v>
      </c>
      <c r="AB613" s="10" t="s">
        <v>493</v>
      </c>
      <c r="AC613" s="10" t="str">
        <f t="shared" si="36"/>
        <v>3202032</v>
      </c>
      <c r="AD613" s="10"/>
      <c r="AE613" s="10" t="s">
        <v>128</v>
      </c>
      <c r="AF613" s="3"/>
      <c r="AG613" s="3"/>
      <c r="AH613" s="3"/>
      <c r="AI613" s="3"/>
      <c r="AJ613" s="3"/>
      <c r="AK613" s="3"/>
      <c r="AL613" s="3"/>
      <c r="AM613" s="3"/>
      <c r="AN613" s="3"/>
      <c r="AO613" s="3"/>
      <c r="AP613" s="3"/>
      <c r="AQ613" s="3"/>
      <c r="AR613" s="3"/>
      <c r="AS613" s="3"/>
    </row>
    <row r="614" spans="1:45" ht="51" hidden="1" customHeight="1" x14ac:dyDescent="0.3">
      <c r="A614" s="9" t="s">
        <v>0</v>
      </c>
      <c r="B614" s="9" t="e">
        <f>VLOOKUP(#REF!,[1]Dpto!$G$2:$I$1125,2,FALSE)</f>
        <v>#REF!</v>
      </c>
      <c r="C614" s="9" t="str">
        <f>VLOOKUP(Y614,[1]Proyectos!$B$2:$D$3,3,FALSE)</f>
        <v>CONSER</v>
      </c>
      <c r="D614" s="9" t="e">
        <f>VLOOKUP(#REF!,[1]Proyectos!$D$6:$E$9,2,FALSE)</f>
        <v>#REF!</v>
      </c>
      <c r="E614" s="9" t="e">
        <f>VLOOKUP(#REF!,[1]Proyectos!$B$12:$C$22,2,FALSE)</f>
        <v>#REF!</v>
      </c>
      <c r="F614" s="9" t="e">
        <f>VLOOKUP(#REF!,[1]Indi!$B$9:$C$36,2,FALSE)</f>
        <v>#REF!</v>
      </c>
      <c r="G614" s="9" t="str">
        <f>+IFERROR(IF(D614="MISIONAL",VLOOKUP(AD614,[1]Actividades!$B$12:$C$25,2,FALSE),IF(D614="TASAS",VLOOKUP(AD614,[1]Actividades!$B$26:$C$34,2,FALSE),IF(D614="MIPG",VLOOKUP(AD614,[1]Actividades!$B$35:$C$41,2,FALSE),IF(D614="INFRA",VLOOKUP(AD614,[1]Actividades!$B$42:$C$44,2,FALSE),"")))),"")</f>
        <v/>
      </c>
      <c r="H614" s="3"/>
      <c r="I614" s="7" t="s">
        <v>1074</v>
      </c>
      <c r="J614" s="10" t="s">
        <v>663</v>
      </c>
      <c r="K614" s="7" t="s">
        <v>84</v>
      </c>
      <c r="L614" s="7" t="s">
        <v>87</v>
      </c>
      <c r="M614" s="7" t="str">
        <f t="shared" si="37"/>
        <v>SFF LOS COLORADOS</v>
      </c>
      <c r="N614" s="7" t="s">
        <v>103</v>
      </c>
      <c r="O614" s="7" t="s">
        <v>466</v>
      </c>
      <c r="P614" s="7" t="s">
        <v>7</v>
      </c>
      <c r="Q614" s="10" t="s">
        <v>6</v>
      </c>
      <c r="R614" s="146">
        <v>18910000</v>
      </c>
      <c r="S614" s="35"/>
      <c r="T614" s="8"/>
      <c r="U614" s="8"/>
      <c r="V614" s="8"/>
      <c r="W614" s="35">
        <f t="shared" si="38"/>
        <v>18910000</v>
      </c>
      <c r="X614" s="35">
        <f t="shared" si="39"/>
        <v>18910000</v>
      </c>
      <c r="Y614" s="26" t="s">
        <v>465</v>
      </c>
      <c r="Z614" s="10" t="s">
        <v>19</v>
      </c>
      <c r="AA614" s="147">
        <v>202300000000060</v>
      </c>
      <c r="AB614" s="10" t="s">
        <v>462</v>
      </c>
      <c r="AC614" s="10" t="str">
        <f t="shared" si="36"/>
        <v>3202053</v>
      </c>
      <c r="AD614" s="10"/>
      <c r="AE614" s="10" t="s">
        <v>133</v>
      </c>
      <c r="AF614" s="3"/>
      <c r="AG614" s="3"/>
      <c r="AH614" s="3"/>
      <c r="AI614" s="3"/>
      <c r="AJ614" s="3"/>
      <c r="AK614" s="3"/>
      <c r="AL614" s="3"/>
      <c r="AM614" s="3"/>
      <c r="AN614" s="3"/>
      <c r="AO614" s="3"/>
      <c r="AP614" s="3"/>
      <c r="AQ614" s="3"/>
      <c r="AR614" s="3"/>
      <c r="AS614" s="3"/>
    </row>
    <row r="615" spans="1:45" ht="51" hidden="1" customHeight="1" x14ac:dyDescent="0.3">
      <c r="A615" s="9" t="s">
        <v>0</v>
      </c>
      <c r="B615" s="9" t="e">
        <f>VLOOKUP(#REF!,[1]Dpto!$G$2:$I$1125,2,FALSE)</f>
        <v>#REF!</v>
      </c>
      <c r="C615" s="9" t="str">
        <f>VLOOKUP(Y615,[1]Proyectos!$B$2:$D$3,3,FALSE)</f>
        <v>CONSER</v>
      </c>
      <c r="D615" s="9" t="e">
        <f>VLOOKUP(#REF!,[1]Proyectos!$D$6:$E$9,2,FALSE)</f>
        <v>#REF!</v>
      </c>
      <c r="E615" s="9" t="e">
        <f>VLOOKUP(#REF!,[1]Proyectos!$B$12:$C$22,2,FALSE)</f>
        <v>#REF!</v>
      </c>
      <c r="F615" s="9" t="e">
        <f>VLOOKUP(#REF!,[1]Indi!$B$9:$C$36,2,FALSE)</f>
        <v>#REF!</v>
      </c>
      <c r="G615" s="9" t="str">
        <f>+IFERROR(IF(D615="MISIONAL",VLOOKUP(AD615,[1]Actividades!$B$12:$C$25,2,FALSE),IF(D615="TASAS",VLOOKUP(AD615,[1]Actividades!$B$26:$C$34,2,FALSE),IF(D615="MIPG",VLOOKUP(AD615,[1]Actividades!$B$35:$C$41,2,FALSE),IF(D615="INFRA",VLOOKUP(AD615,[1]Actividades!$B$42:$C$44,2,FALSE),"")))),"")</f>
        <v/>
      </c>
      <c r="H615" s="3"/>
      <c r="I615" s="7" t="s">
        <v>1075</v>
      </c>
      <c r="J615" s="10" t="s">
        <v>663</v>
      </c>
      <c r="K615" s="7" t="s">
        <v>84</v>
      </c>
      <c r="L615" s="7" t="s">
        <v>87</v>
      </c>
      <c r="M615" s="7" t="str">
        <f t="shared" si="37"/>
        <v>SFF LOS COLORADOS</v>
      </c>
      <c r="N615" s="149" t="s">
        <v>13</v>
      </c>
      <c r="O615" s="7" t="s">
        <v>467</v>
      </c>
      <c r="P615" s="7" t="s">
        <v>7</v>
      </c>
      <c r="Q615" s="10" t="s">
        <v>6</v>
      </c>
      <c r="R615" s="146">
        <v>31078633</v>
      </c>
      <c r="S615" s="35"/>
      <c r="T615" s="8"/>
      <c r="U615" s="8"/>
      <c r="V615" s="8"/>
      <c r="W615" s="35">
        <f t="shared" si="38"/>
        <v>31078633</v>
      </c>
      <c r="X615" s="35">
        <f t="shared" si="39"/>
        <v>31078633</v>
      </c>
      <c r="Y615" s="26" t="s">
        <v>465</v>
      </c>
      <c r="Z615" s="10" t="s">
        <v>19</v>
      </c>
      <c r="AA615" s="147">
        <v>202300000000060</v>
      </c>
      <c r="AB615" s="10" t="s">
        <v>496</v>
      </c>
      <c r="AC615" s="10" t="str">
        <f t="shared" si="36"/>
        <v>3202056</v>
      </c>
      <c r="AD615" s="10"/>
      <c r="AE615" s="10" t="s">
        <v>129</v>
      </c>
      <c r="AF615" s="3"/>
      <c r="AG615" s="3"/>
      <c r="AH615" s="3"/>
      <c r="AI615" s="3"/>
      <c r="AJ615" s="3"/>
      <c r="AK615" s="3"/>
      <c r="AL615" s="3"/>
      <c r="AM615" s="3"/>
      <c r="AN615" s="3"/>
      <c r="AO615" s="3"/>
      <c r="AP615" s="3"/>
      <c r="AQ615" s="3"/>
      <c r="AR615" s="3"/>
      <c r="AS615" s="3"/>
    </row>
    <row r="616" spans="1:45" ht="51" hidden="1" customHeight="1" x14ac:dyDescent="0.3">
      <c r="A616" s="9" t="s">
        <v>0</v>
      </c>
      <c r="B616" s="9" t="e">
        <f>VLOOKUP(#REF!,[1]Dpto!$G$2:$I$1125,2,FALSE)</f>
        <v>#REF!</v>
      </c>
      <c r="C616" s="9" t="str">
        <f>VLOOKUP(Y616,[1]Proyectos!$B$2:$D$3,3,FALSE)</f>
        <v>CONSER</v>
      </c>
      <c r="D616" s="9" t="e">
        <f>VLOOKUP(#REF!,[1]Proyectos!$D$6:$E$9,2,FALSE)</f>
        <v>#REF!</v>
      </c>
      <c r="E616" s="9" t="e">
        <f>VLOOKUP(#REF!,[1]Proyectos!$B$12:$C$22,2,FALSE)</f>
        <v>#REF!</v>
      </c>
      <c r="F616" s="9" t="e">
        <f>VLOOKUP(#REF!,[1]Indi!$B$9:$C$36,2,FALSE)</f>
        <v>#REF!</v>
      </c>
      <c r="G616" s="9" t="str">
        <f>+IFERROR(IF(D616="MISIONAL",VLOOKUP(AD616,[1]Actividades!$B$12:$C$25,2,FALSE),IF(D616="TASAS",VLOOKUP(AD616,[1]Actividades!$B$26:$C$34,2,FALSE),IF(D616="MIPG",VLOOKUP(AD616,[1]Actividades!$B$35:$C$41,2,FALSE),IF(D616="INFRA",VLOOKUP(AD616,[1]Actividades!$B$42:$C$44,2,FALSE),"")))),"")</f>
        <v/>
      </c>
      <c r="H616" s="3"/>
      <c r="I616" s="7" t="s">
        <v>1076</v>
      </c>
      <c r="J616" s="10" t="s">
        <v>663</v>
      </c>
      <c r="K616" s="7" t="s">
        <v>84</v>
      </c>
      <c r="L616" s="7" t="s">
        <v>87</v>
      </c>
      <c r="M616" s="7" t="str">
        <f t="shared" si="37"/>
        <v>SFF LOS COLORADOS</v>
      </c>
      <c r="N616" s="7" t="s">
        <v>103</v>
      </c>
      <c r="O616" s="7" t="s">
        <v>466</v>
      </c>
      <c r="P616" s="7" t="s">
        <v>7</v>
      </c>
      <c r="Q616" s="10" t="s">
        <v>6</v>
      </c>
      <c r="R616" s="146">
        <v>104666534</v>
      </c>
      <c r="S616" s="35"/>
      <c r="T616" s="8"/>
      <c r="U616" s="8"/>
      <c r="V616" s="8"/>
      <c r="W616" s="35">
        <f t="shared" si="38"/>
        <v>104666534</v>
      </c>
      <c r="X616" s="35">
        <f t="shared" si="39"/>
        <v>104666534</v>
      </c>
      <c r="Y616" s="26" t="s">
        <v>465</v>
      </c>
      <c r="Z616" s="10" t="s">
        <v>19</v>
      </c>
      <c r="AA616" s="147">
        <v>202300000000060</v>
      </c>
      <c r="AB616" s="10" t="s">
        <v>24</v>
      </c>
      <c r="AC616" s="10" t="str">
        <f t="shared" si="36"/>
        <v>3202060</v>
      </c>
      <c r="AD616" s="10"/>
      <c r="AE616" s="10" t="s">
        <v>239</v>
      </c>
      <c r="AF616" s="3"/>
      <c r="AG616" s="3"/>
      <c r="AH616" s="3"/>
      <c r="AI616" s="3"/>
      <c r="AJ616" s="3"/>
      <c r="AK616" s="3"/>
      <c r="AL616" s="3"/>
      <c r="AM616" s="3"/>
      <c r="AN616" s="3"/>
      <c r="AO616" s="3"/>
      <c r="AP616" s="3"/>
      <c r="AQ616" s="3"/>
      <c r="AR616" s="3"/>
      <c r="AS616" s="3"/>
    </row>
    <row r="617" spans="1:45" ht="51" hidden="1" customHeight="1" x14ac:dyDescent="0.3">
      <c r="A617" s="9" t="s">
        <v>0</v>
      </c>
      <c r="B617" s="9" t="e">
        <f>VLOOKUP(#REF!,[1]Dpto!$G$2:$I$1125,2,FALSE)</f>
        <v>#REF!</v>
      </c>
      <c r="C617" s="9" t="str">
        <f>VLOOKUP(Y617,[1]Proyectos!$B$2:$D$3,3,FALSE)</f>
        <v>CONSER</v>
      </c>
      <c r="D617" s="9" t="e">
        <f>VLOOKUP(#REF!,[1]Proyectos!$D$6:$E$9,2,FALSE)</f>
        <v>#REF!</v>
      </c>
      <c r="E617" s="9" t="e">
        <f>VLOOKUP(#REF!,[1]Proyectos!$B$12:$C$22,2,FALSE)</f>
        <v>#REF!</v>
      </c>
      <c r="F617" s="9" t="e">
        <f>VLOOKUP(#REF!,[1]Indi!$B$9:$C$36,2,FALSE)</f>
        <v>#REF!</v>
      </c>
      <c r="G617" s="9" t="str">
        <f>+IFERROR(IF(D617="MISIONAL",VLOOKUP(AD617,[1]Actividades!$B$12:$C$25,2,FALSE),IF(D617="TASAS",VLOOKUP(AD617,[1]Actividades!$B$26:$C$34,2,FALSE),IF(D617="MIPG",VLOOKUP(AD617,[1]Actividades!$B$35:$C$41,2,FALSE),IF(D617="INFRA",VLOOKUP(AD617,[1]Actividades!$B$42:$C$44,2,FALSE),"")))),"")</f>
        <v/>
      </c>
      <c r="H617" s="3"/>
      <c r="I617" s="7" t="s">
        <v>1077</v>
      </c>
      <c r="J617" s="10" t="s">
        <v>663</v>
      </c>
      <c r="K617" s="7" t="s">
        <v>84</v>
      </c>
      <c r="L617" s="7" t="s">
        <v>83</v>
      </c>
      <c r="M617" s="7" t="str">
        <f t="shared" si="37"/>
        <v>VÍA PARQUE ISLA DE SALAMANCA</v>
      </c>
      <c r="N617" s="145" t="s">
        <v>103</v>
      </c>
      <c r="O617" s="7" t="s">
        <v>466</v>
      </c>
      <c r="P617" s="7" t="s">
        <v>7</v>
      </c>
      <c r="Q617" s="10" t="s">
        <v>6</v>
      </c>
      <c r="R617" s="146">
        <v>45433500</v>
      </c>
      <c r="S617" s="35"/>
      <c r="T617" s="8"/>
      <c r="U617" s="8"/>
      <c r="V617" s="8"/>
      <c r="W617" s="35">
        <f t="shared" si="38"/>
        <v>45433500</v>
      </c>
      <c r="X617" s="35">
        <f t="shared" si="39"/>
        <v>45433500</v>
      </c>
      <c r="Y617" s="26" t="s">
        <v>465</v>
      </c>
      <c r="Z617" s="10" t="s">
        <v>19</v>
      </c>
      <c r="AA617" s="147">
        <v>202300000000060</v>
      </c>
      <c r="AB617" s="10" t="s">
        <v>30</v>
      </c>
      <c r="AC617" s="10" t="str">
        <f t="shared" si="36"/>
        <v>3202008</v>
      </c>
      <c r="AD617" s="10"/>
      <c r="AE617" s="10" t="s">
        <v>135</v>
      </c>
      <c r="AF617" s="3"/>
      <c r="AG617" s="3"/>
      <c r="AH617" s="3"/>
      <c r="AI617" s="3"/>
      <c r="AJ617" s="3"/>
      <c r="AK617" s="3"/>
      <c r="AL617" s="3"/>
      <c r="AM617" s="3"/>
      <c r="AN617" s="3"/>
      <c r="AO617" s="3"/>
      <c r="AP617" s="3"/>
      <c r="AQ617" s="3"/>
      <c r="AR617" s="3"/>
      <c r="AS617" s="3"/>
    </row>
    <row r="618" spans="1:45" ht="51" hidden="1" customHeight="1" x14ac:dyDescent="0.3">
      <c r="A618" s="9" t="s">
        <v>0</v>
      </c>
      <c r="B618" s="9" t="e">
        <f>VLOOKUP(#REF!,[1]Dpto!$G$2:$I$1125,2,FALSE)</f>
        <v>#REF!</v>
      </c>
      <c r="C618" s="9" t="str">
        <f>VLOOKUP(Y618,[1]Proyectos!$B$2:$D$3,3,FALSE)</f>
        <v>CONSER</v>
      </c>
      <c r="D618" s="9" t="e">
        <f>VLOOKUP(#REF!,[1]Proyectos!$D$6:$E$9,2,FALSE)</f>
        <v>#REF!</v>
      </c>
      <c r="E618" s="9" t="e">
        <f>VLOOKUP(#REF!,[1]Proyectos!$B$12:$C$22,2,FALSE)</f>
        <v>#REF!</v>
      </c>
      <c r="F618" s="9" t="e">
        <f>VLOOKUP(#REF!,[1]Indi!$B$9:$C$36,2,FALSE)</f>
        <v>#REF!</v>
      </c>
      <c r="G618" s="9" t="str">
        <f>+IFERROR(IF(D618="MISIONAL",VLOOKUP(AD618,[1]Actividades!$B$12:$C$25,2,FALSE),IF(D618="TASAS",VLOOKUP(AD618,[1]Actividades!$B$26:$C$34,2,FALSE),IF(D618="MIPG",VLOOKUP(AD618,[1]Actividades!$B$35:$C$41,2,FALSE),IF(D618="INFRA",VLOOKUP(AD618,[1]Actividades!$B$42:$C$44,2,FALSE),"")))),"")</f>
        <v/>
      </c>
      <c r="H618" s="3"/>
      <c r="I618" s="7" t="s">
        <v>1078</v>
      </c>
      <c r="J618" s="10" t="s">
        <v>663</v>
      </c>
      <c r="K618" s="7" t="s">
        <v>84</v>
      </c>
      <c r="L618" s="7" t="s">
        <v>83</v>
      </c>
      <c r="M618" s="7" t="str">
        <f t="shared" si="37"/>
        <v>VÍA PARQUE ISLA DE SALAMANCA</v>
      </c>
      <c r="N618" s="145" t="s">
        <v>103</v>
      </c>
      <c r="O618" s="7" t="s">
        <v>466</v>
      </c>
      <c r="P618" s="7" t="s">
        <v>7</v>
      </c>
      <c r="Q618" s="10" t="s">
        <v>6</v>
      </c>
      <c r="R618" s="146">
        <v>155011043</v>
      </c>
      <c r="S618" s="35"/>
      <c r="T618" s="8"/>
      <c r="U618" s="8"/>
      <c r="V618" s="8"/>
      <c r="W618" s="35">
        <f t="shared" si="38"/>
        <v>155011043</v>
      </c>
      <c r="X618" s="35">
        <f t="shared" si="39"/>
        <v>155011043</v>
      </c>
      <c r="Y618" s="26" t="s">
        <v>465</v>
      </c>
      <c r="Z618" s="10" t="s">
        <v>19</v>
      </c>
      <c r="AA618" s="147">
        <v>202300000000060</v>
      </c>
      <c r="AB618" s="10" t="s">
        <v>30</v>
      </c>
      <c r="AC618" s="10" t="str">
        <f t="shared" si="36"/>
        <v>3202008</v>
      </c>
      <c r="AD618" s="10"/>
      <c r="AE618" s="10" t="s">
        <v>492</v>
      </c>
      <c r="AF618" s="3"/>
      <c r="AG618" s="3"/>
      <c r="AH618" s="3"/>
      <c r="AI618" s="3"/>
      <c r="AJ618" s="3"/>
      <c r="AK618" s="3"/>
      <c r="AL618" s="3"/>
      <c r="AM618" s="3"/>
      <c r="AN618" s="3"/>
      <c r="AO618" s="3"/>
      <c r="AP618" s="3"/>
      <c r="AQ618" s="3"/>
      <c r="AR618" s="3"/>
      <c r="AS618" s="3"/>
    </row>
    <row r="619" spans="1:45" ht="51" hidden="1" customHeight="1" x14ac:dyDescent="0.3">
      <c r="A619" s="9" t="s">
        <v>0</v>
      </c>
      <c r="B619" s="9" t="e">
        <f>VLOOKUP(#REF!,[1]Dpto!$G$2:$I$1125,2,FALSE)</f>
        <v>#REF!</v>
      </c>
      <c r="C619" s="9" t="str">
        <f>VLOOKUP(Y619,[1]Proyectos!$B$2:$D$3,3,FALSE)</f>
        <v>CONSER</v>
      </c>
      <c r="D619" s="9" t="e">
        <f>VLOOKUP(#REF!,[1]Proyectos!$D$6:$E$9,2,FALSE)</f>
        <v>#REF!</v>
      </c>
      <c r="E619" s="9" t="e">
        <f>VLOOKUP(#REF!,[1]Proyectos!$B$12:$C$22,2,FALSE)</f>
        <v>#REF!</v>
      </c>
      <c r="F619" s="9" t="e">
        <f>VLOOKUP(#REF!,[1]Indi!$B$9:$C$36,2,FALSE)</f>
        <v>#REF!</v>
      </c>
      <c r="G619" s="9" t="str">
        <f>+IFERROR(IF(D619="MISIONAL",VLOOKUP(AD619,[1]Actividades!$B$12:$C$25,2,FALSE),IF(D619="TASAS",VLOOKUP(AD619,[1]Actividades!$B$26:$C$34,2,FALSE),IF(D619="MIPG",VLOOKUP(AD619,[1]Actividades!$B$35:$C$41,2,FALSE),IF(D619="INFRA",VLOOKUP(AD619,[1]Actividades!$B$42:$C$44,2,FALSE),"")))),"")</f>
        <v/>
      </c>
      <c r="H619" s="3"/>
      <c r="I619" s="7" t="s">
        <v>1079</v>
      </c>
      <c r="J619" s="10" t="s">
        <v>663</v>
      </c>
      <c r="K619" s="7" t="s">
        <v>84</v>
      </c>
      <c r="L619" s="7" t="s">
        <v>83</v>
      </c>
      <c r="M619" s="7" t="str">
        <f t="shared" si="37"/>
        <v>VÍA PARQUE ISLA DE SALAMANCA</v>
      </c>
      <c r="N619" s="145" t="s">
        <v>8</v>
      </c>
      <c r="O619" s="7" t="s">
        <v>467</v>
      </c>
      <c r="P619" s="7" t="s">
        <v>7</v>
      </c>
      <c r="Q619" s="10" t="s">
        <v>6</v>
      </c>
      <c r="R619" s="146">
        <v>3000000</v>
      </c>
      <c r="S619" s="35"/>
      <c r="T619" s="8"/>
      <c r="U619" s="8"/>
      <c r="V619" s="8"/>
      <c r="W619" s="35">
        <f t="shared" si="38"/>
        <v>3000000</v>
      </c>
      <c r="X619" s="35">
        <f t="shared" si="39"/>
        <v>3000000</v>
      </c>
      <c r="Y619" s="26" t="s">
        <v>465</v>
      </c>
      <c r="Z619" s="10" t="s">
        <v>19</v>
      </c>
      <c r="AA619" s="147">
        <v>202300000000060</v>
      </c>
      <c r="AB619" s="10" t="s">
        <v>30</v>
      </c>
      <c r="AC619" s="10" t="str">
        <f t="shared" si="36"/>
        <v>3202008</v>
      </c>
      <c r="AD619" s="10"/>
      <c r="AE619" s="10" t="s">
        <v>492</v>
      </c>
      <c r="AF619" s="3"/>
      <c r="AG619" s="3"/>
      <c r="AH619" s="3"/>
      <c r="AI619" s="3"/>
      <c r="AJ619" s="3"/>
      <c r="AK619" s="3"/>
      <c r="AL619" s="3"/>
      <c r="AM619" s="3"/>
      <c r="AN619" s="3"/>
      <c r="AO619" s="3"/>
      <c r="AP619" s="3"/>
      <c r="AQ619" s="3"/>
      <c r="AR619" s="3"/>
      <c r="AS619" s="3"/>
    </row>
    <row r="620" spans="1:45" ht="51" hidden="1" customHeight="1" x14ac:dyDescent="0.3">
      <c r="A620" s="9" t="s">
        <v>0</v>
      </c>
      <c r="B620" s="9" t="e">
        <f>VLOOKUP(#REF!,[1]Dpto!$G$2:$I$1125,2,FALSE)</f>
        <v>#REF!</v>
      </c>
      <c r="C620" s="9" t="str">
        <f>VLOOKUP(Y620,[1]Proyectos!$B$2:$D$3,3,FALSE)</f>
        <v>CONSER</v>
      </c>
      <c r="D620" s="9" t="e">
        <f>VLOOKUP(#REF!,[1]Proyectos!$D$6:$E$9,2,FALSE)</f>
        <v>#REF!</v>
      </c>
      <c r="E620" s="9" t="e">
        <f>VLOOKUP(#REF!,[1]Proyectos!$B$12:$C$22,2,FALSE)</f>
        <v>#REF!</v>
      </c>
      <c r="F620" s="9" t="e">
        <f>VLOOKUP(#REF!,[1]Indi!$B$9:$C$36,2,FALSE)</f>
        <v>#REF!</v>
      </c>
      <c r="G620" s="9" t="str">
        <f>+IFERROR(IF(D620="MISIONAL",VLOOKUP(AD620,[1]Actividades!$B$12:$C$25,2,FALSE),IF(D620="TASAS",VLOOKUP(AD620,[1]Actividades!$B$26:$C$34,2,FALSE),IF(D620="MIPG",VLOOKUP(AD620,[1]Actividades!$B$35:$C$41,2,FALSE),IF(D620="INFRA",VLOOKUP(AD620,[1]Actividades!$B$42:$C$44,2,FALSE),"")))),"")</f>
        <v/>
      </c>
      <c r="H620" s="3"/>
      <c r="I620" s="7" t="s">
        <v>1080</v>
      </c>
      <c r="J620" s="10" t="s">
        <v>663</v>
      </c>
      <c r="K620" s="7" t="s">
        <v>84</v>
      </c>
      <c r="L620" s="7" t="s">
        <v>83</v>
      </c>
      <c r="M620" s="7" t="str">
        <f t="shared" si="37"/>
        <v>VÍA PARQUE ISLA DE SALAMANCA</v>
      </c>
      <c r="N620" s="10" t="s">
        <v>103</v>
      </c>
      <c r="O620" s="7" t="s">
        <v>466</v>
      </c>
      <c r="P620" s="7" t="s">
        <v>7</v>
      </c>
      <c r="Q620" s="10" t="s">
        <v>6</v>
      </c>
      <c r="R620" s="146">
        <v>109989432</v>
      </c>
      <c r="S620" s="35"/>
      <c r="T620" s="8"/>
      <c r="U620" s="8"/>
      <c r="V620" s="8"/>
      <c r="W620" s="35">
        <f t="shared" si="38"/>
        <v>109989432</v>
      </c>
      <c r="X620" s="35">
        <f t="shared" si="39"/>
        <v>109989432</v>
      </c>
      <c r="Y620" s="26" t="s">
        <v>465</v>
      </c>
      <c r="Z620" s="10" t="s">
        <v>19</v>
      </c>
      <c r="AA620" s="147">
        <v>202300000000060</v>
      </c>
      <c r="AB620" s="10" t="s">
        <v>36</v>
      </c>
      <c r="AC620" s="10" t="str">
        <f t="shared" si="36"/>
        <v>3202010</v>
      </c>
      <c r="AD620" s="10"/>
      <c r="AE620" s="10" t="s">
        <v>181</v>
      </c>
      <c r="AF620" s="3"/>
      <c r="AG620" s="3"/>
      <c r="AH620" s="3"/>
      <c r="AI620" s="3"/>
      <c r="AJ620" s="3"/>
      <c r="AK620" s="3"/>
      <c r="AL620" s="3"/>
      <c r="AM620" s="3"/>
      <c r="AN620" s="3"/>
      <c r="AO620" s="3"/>
      <c r="AP620" s="3"/>
      <c r="AQ620" s="3"/>
      <c r="AR620" s="3"/>
      <c r="AS620" s="3"/>
    </row>
    <row r="621" spans="1:45" ht="51" hidden="1" customHeight="1" x14ac:dyDescent="0.3">
      <c r="A621" s="9" t="s">
        <v>0</v>
      </c>
      <c r="B621" s="9" t="e">
        <f>VLOOKUP(#REF!,[1]Dpto!$G$2:$I$1125,2,FALSE)</f>
        <v>#REF!</v>
      </c>
      <c r="C621" s="9" t="str">
        <f>VLOOKUP(Y621,[1]Proyectos!$B$2:$D$3,3,FALSE)</f>
        <v>CONSER</v>
      </c>
      <c r="D621" s="9" t="e">
        <f>VLOOKUP(#REF!,[1]Proyectos!$D$6:$E$9,2,FALSE)</f>
        <v>#REF!</v>
      </c>
      <c r="E621" s="9" t="e">
        <f>VLOOKUP(#REF!,[1]Proyectos!$B$12:$C$22,2,FALSE)</f>
        <v>#REF!</v>
      </c>
      <c r="F621" s="9" t="e">
        <f>VLOOKUP(#REF!,[1]Indi!$B$9:$C$36,2,FALSE)</f>
        <v>#REF!</v>
      </c>
      <c r="G621" s="9" t="str">
        <f>+IFERROR(IF(D621="MISIONAL",VLOOKUP(AD621,[1]Actividades!$B$12:$C$25,2,FALSE),IF(D621="TASAS",VLOOKUP(AD621,[1]Actividades!$B$26:$C$34,2,FALSE),IF(D621="MIPG",VLOOKUP(AD621,[1]Actividades!$B$35:$C$41,2,FALSE),IF(D621="INFRA",VLOOKUP(AD621,[1]Actividades!$B$42:$C$44,2,FALSE),"")))),"")</f>
        <v/>
      </c>
      <c r="H621" s="3"/>
      <c r="I621" s="7" t="s">
        <v>1081</v>
      </c>
      <c r="J621" s="10" t="s">
        <v>663</v>
      </c>
      <c r="K621" s="7" t="s">
        <v>84</v>
      </c>
      <c r="L621" s="7" t="s">
        <v>83</v>
      </c>
      <c r="M621" s="7" t="str">
        <f t="shared" si="37"/>
        <v>VÍA PARQUE ISLA DE SALAMANCA</v>
      </c>
      <c r="N621" s="145" t="s">
        <v>103</v>
      </c>
      <c r="O621" s="7" t="s">
        <v>466</v>
      </c>
      <c r="P621" s="7" t="s">
        <v>7</v>
      </c>
      <c r="Q621" s="10" t="s">
        <v>6</v>
      </c>
      <c r="R621" s="146">
        <v>394908454</v>
      </c>
      <c r="S621" s="35"/>
      <c r="T621" s="8"/>
      <c r="U621" s="8"/>
      <c r="V621" s="8"/>
      <c r="W621" s="35">
        <f t="shared" si="38"/>
        <v>394908454</v>
      </c>
      <c r="X621" s="35">
        <f t="shared" si="39"/>
        <v>394908454</v>
      </c>
      <c r="Y621" s="26" t="s">
        <v>465</v>
      </c>
      <c r="Z621" s="10" t="s">
        <v>19</v>
      </c>
      <c r="AA621" s="147">
        <v>202300000000060</v>
      </c>
      <c r="AB621" s="10" t="s">
        <v>493</v>
      </c>
      <c r="AC621" s="10" t="str">
        <f t="shared" si="36"/>
        <v>3202032</v>
      </c>
      <c r="AD621" s="10"/>
      <c r="AE621" s="10" t="s">
        <v>128</v>
      </c>
      <c r="AF621" s="3"/>
      <c r="AG621" s="3"/>
      <c r="AH621" s="3"/>
      <c r="AI621" s="3"/>
      <c r="AJ621" s="3"/>
      <c r="AK621" s="3"/>
      <c r="AL621" s="3"/>
      <c r="AM621" s="3"/>
      <c r="AN621" s="3"/>
      <c r="AO621" s="3"/>
      <c r="AP621" s="3"/>
      <c r="AQ621" s="3"/>
      <c r="AR621" s="3"/>
      <c r="AS621" s="3"/>
    </row>
    <row r="622" spans="1:45" ht="51" hidden="1" customHeight="1" x14ac:dyDescent="0.3">
      <c r="A622" s="9" t="s">
        <v>0</v>
      </c>
      <c r="B622" s="9" t="e">
        <f>VLOOKUP(#REF!,[1]Dpto!$G$2:$I$1125,2,FALSE)</f>
        <v>#REF!</v>
      </c>
      <c r="C622" s="9" t="str">
        <f>VLOOKUP(Y622,[1]Proyectos!$B$2:$D$3,3,FALSE)</f>
        <v>CONSER</v>
      </c>
      <c r="D622" s="9" t="e">
        <f>VLOOKUP(#REF!,[1]Proyectos!$D$6:$E$9,2,FALSE)</f>
        <v>#REF!</v>
      </c>
      <c r="E622" s="9" t="e">
        <f>VLOOKUP(#REF!,[1]Proyectos!$B$12:$C$22,2,FALSE)</f>
        <v>#REF!</v>
      </c>
      <c r="F622" s="9" t="e">
        <f>VLOOKUP(#REF!,[1]Indi!$B$9:$C$36,2,FALSE)</f>
        <v>#REF!</v>
      </c>
      <c r="G622" s="9" t="str">
        <f>+IFERROR(IF(D622="MISIONAL",VLOOKUP(AD622,[1]Actividades!$B$12:$C$25,2,FALSE),IF(D622="TASAS",VLOOKUP(AD622,[1]Actividades!$B$26:$C$34,2,FALSE),IF(D622="MIPG",VLOOKUP(AD622,[1]Actividades!$B$35:$C$41,2,FALSE),IF(D622="INFRA",VLOOKUP(AD622,[1]Actividades!$B$42:$C$44,2,FALSE),"")))),"")</f>
        <v/>
      </c>
      <c r="H622" s="3"/>
      <c r="I622" s="7" t="s">
        <v>1082</v>
      </c>
      <c r="J622" s="10" t="s">
        <v>663</v>
      </c>
      <c r="K622" s="7" t="s">
        <v>84</v>
      </c>
      <c r="L622" s="7" t="s">
        <v>83</v>
      </c>
      <c r="M622" s="7" t="str">
        <f t="shared" si="37"/>
        <v>VÍA PARQUE ISLA DE SALAMANCA</v>
      </c>
      <c r="N622" s="145" t="s">
        <v>13</v>
      </c>
      <c r="O622" s="7" t="s">
        <v>467</v>
      </c>
      <c r="P622" s="7" t="s">
        <v>7</v>
      </c>
      <c r="Q622" s="10" t="s">
        <v>6</v>
      </c>
      <c r="R622" s="146">
        <v>79464000</v>
      </c>
      <c r="S622" s="35"/>
      <c r="T622" s="8"/>
      <c r="U622" s="8"/>
      <c r="V622" s="8"/>
      <c r="W622" s="35">
        <f t="shared" si="38"/>
        <v>79464000</v>
      </c>
      <c r="X622" s="35">
        <f t="shared" si="39"/>
        <v>79464000</v>
      </c>
      <c r="Y622" s="26" t="s">
        <v>465</v>
      </c>
      <c r="Z622" s="10" t="s">
        <v>19</v>
      </c>
      <c r="AA622" s="147">
        <v>202300000000060</v>
      </c>
      <c r="AB622" s="10" t="s">
        <v>493</v>
      </c>
      <c r="AC622" s="10" t="str">
        <f t="shared" si="36"/>
        <v>3202032</v>
      </c>
      <c r="AD622" s="10"/>
      <c r="AE622" s="10" t="s">
        <v>128</v>
      </c>
      <c r="AF622" s="3"/>
      <c r="AG622" s="3"/>
      <c r="AH622" s="3"/>
      <c r="AI622" s="3"/>
      <c r="AJ622" s="3"/>
      <c r="AK622" s="3"/>
      <c r="AL622" s="3"/>
      <c r="AM622" s="3"/>
      <c r="AN622" s="3"/>
      <c r="AO622" s="3"/>
      <c r="AP622" s="3"/>
      <c r="AQ622" s="3"/>
      <c r="AR622" s="3"/>
      <c r="AS622" s="3"/>
    </row>
    <row r="623" spans="1:45" ht="51" hidden="1" customHeight="1" x14ac:dyDescent="0.3">
      <c r="A623" s="9" t="s">
        <v>0</v>
      </c>
      <c r="B623" s="9" t="e">
        <f>VLOOKUP(#REF!,[1]Dpto!$G$2:$I$1125,2,FALSE)</f>
        <v>#REF!</v>
      </c>
      <c r="C623" s="9" t="str">
        <f>VLOOKUP(Y623,[1]Proyectos!$B$2:$D$3,3,FALSE)</f>
        <v>CONSER</v>
      </c>
      <c r="D623" s="9" t="e">
        <f>VLOOKUP(#REF!,[1]Proyectos!$D$6:$E$9,2,FALSE)</f>
        <v>#REF!</v>
      </c>
      <c r="E623" s="9" t="e">
        <f>VLOOKUP(#REF!,[1]Proyectos!$B$12:$C$22,2,FALSE)</f>
        <v>#REF!</v>
      </c>
      <c r="F623" s="9" t="e">
        <f>VLOOKUP(#REF!,[1]Indi!$B$9:$C$36,2,FALSE)</f>
        <v>#REF!</v>
      </c>
      <c r="G623" s="9" t="str">
        <f>+IFERROR(IF(D623="MISIONAL",VLOOKUP(AD623,[1]Actividades!$B$12:$C$25,2,FALSE),IF(D623="TASAS",VLOOKUP(AD623,[1]Actividades!$B$26:$C$34,2,FALSE),IF(D623="MIPG",VLOOKUP(AD623,[1]Actividades!$B$35:$C$41,2,FALSE),IF(D623="INFRA",VLOOKUP(AD623,[1]Actividades!$B$42:$C$44,2,FALSE),"")))),"")</f>
        <v/>
      </c>
      <c r="H623" s="3"/>
      <c r="I623" s="7" t="s">
        <v>1083</v>
      </c>
      <c r="J623" s="10" t="s">
        <v>663</v>
      </c>
      <c r="K623" s="7" t="s">
        <v>84</v>
      </c>
      <c r="L623" s="7" t="s">
        <v>83</v>
      </c>
      <c r="M623" s="7" t="str">
        <f t="shared" si="37"/>
        <v>VÍA PARQUE ISLA DE SALAMANCA</v>
      </c>
      <c r="N623" s="145" t="s">
        <v>8</v>
      </c>
      <c r="O623" s="7" t="s">
        <v>467</v>
      </c>
      <c r="P623" s="7" t="s">
        <v>7</v>
      </c>
      <c r="Q623" s="10" t="s">
        <v>6</v>
      </c>
      <c r="R623" s="146">
        <v>160867160</v>
      </c>
      <c r="S623" s="35"/>
      <c r="T623" s="8"/>
      <c r="U623" s="8"/>
      <c r="V623" s="8"/>
      <c r="W623" s="35">
        <f t="shared" si="38"/>
        <v>160867160</v>
      </c>
      <c r="X623" s="35">
        <f t="shared" si="39"/>
        <v>160867160</v>
      </c>
      <c r="Y623" s="26" t="s">
        <v>465</v>
      </c>
      <c r="Z623" s="10" t="s">
        <v>19</v>
      </c>
      <c r="AA623" s="147">
        <v>202300000000060</v>
      </c>
      <c r="AB623" s="10" t="s">
        <v>493</v>
      </c>
      <c r="AC623" s="10" t="str">
        <f t="shared" si="36"/>
        <v>3202032</v>
      </c>
      <c r="AD623" s="10"/>
      <c r="AE623" s="10" t="s">
        <v>128</v>
      </c>
      <c r="AF623" s="3"/>
      <c r="AG623" s="3"/>
      <c r="AH623" s="3"/>
      <c r="AI623" s="3"/>
      <c r="AJ623" s="3"/>
      <c r="AK623" s="3"/>
      <c r="AL623" s="3"/>
      <c r="AM623" s="3"/>
      <c r="AN623" s="3"/>
      <c r="AO623" s="3"/>
      <c r="AP623" s="3"/>
      <c r="AQ623" s="3"/>
      <c r="AR623" s="3"/>
      <c r="AS623" s="3"/>
    </row>
    <row r="624" spans="1:45" ht="51" hidden="1" customHeight="1" x14ac:dyDescent="0.3">
      <c r="A624" s="9" t="s">
        <v>0</v>
      </c>
      <c r="B624" s="9" t="e">
        <f>VLOOKUP(#REF!,[1]Dpto!$G$2:$I$1125,2,FALSE)</f>
        <v>#REF!</v>
      </c>
      <c r="C624" s="9" t="str">
        <f>VLOOKUP(Y624,[1]Proyectos!$B$2:$D$3,3,FALSE)</f>
        <v>CONSER</v>
      </c>
      <c r="D624" s="9" t="e">
        <f>VLOOKUP(#REF!,[1]Proyectos!$D$6:$E$9,2,FALSE)</f>
        <v>#REF!</v>
      </c>
      <c r="E624" s="9" t="e">
        <f>VLOOKUP(#REF!,[1]Proyectos!$B$12:$C$22,2,FALSE)</f>
        <v>#REF!</v>
      </c>
      <c r="F624" s="9" t="e">
        <f>VLOOKUP(#REF!,[1]Indi!$B$9:$C$36,2,FALSE)</f>
        <v>#REF!</v>
      </c>
      <c r="G624" s="9" t="str">
        <f>+IFERROR(IF(D624="MISIONAL",VLOOKUP(AD624,[1]Actividades!$B$12:$C$25,2,FALSE),IF(D624="TASAS",VLOOKUP(AD624,[1]Actividades!$B$26:$C$34,2,FALSE),IF(D624="MIPG",VLOOKUP(AD624,[1]Actividades!$B$35:$C$41,2,FALSE),IF(D624="INFRA",VLOOKUP(AD624,[1]Actividades!$B$42:$C$44,2,FALSE),"")))),"")</f>
        <v/>
      </c>
      <c r="H624" s="3"/>
      <c r="I624" s="7" t="s">
        <v>1084</v>
      </c>
      <c r="J624" s="10" t="s">
        <v>663</v>
      </c>
      <c r="K624" s="7" t="s">
        <v>84</v>
      </c>
      <c r="L624" s="7" t="s">
        <v>83</v>
      </c>
      <c r="M624" s="7" t="str">
        <f t="shared" si="37"/>
        <v>VÍA PARQUE ISLA DE SALAMANCA</v>
      </c>
      <c r="N624" s="145" t="s">
        <v>103</v>
      </c>
      <c r="O624" s="7" t="s">
        <v>466</v>
      </c>
      <c r="P624" s="7" t="s">
        <v>7</v>
      </c>
      <c r="Q624" s="10" t="s">
        <v>6</v>
      </c>
      <c r="R624" s="146">
        <v>36575000</v>
      </c>
      <c r="S624" s="35"/>
      <c r="T624" s="8"/>
      <c r="U624" s="8"/>
      <c r="V624" s="8"/>
      <c r="W624" s="35">
        <f t="shared" si="38"/>
        <v>36575000</v>
      </c>
      <c r="X624" s="35">
        <f t="shared" si="39"/>
        <v>36575000</v>
      </c>
      <c r="Y624" s="26" t="s">
        <v>465</v>
      </c>
      <c r="Z624" s="10" t="s">
        <v>19</v>
      </c>
      <c r="AA624" s="147">
        <v>202300000000060</v>
      </c>
      <c r="AB624" s="10" t="s">
        <v>60</v>
      </c>
      <c r="AC624" s="10" t="str">
        <f t="shared" si="36"/>
        <v>3202038</v>
      </c>
      <c r="AD624" s="10"/>
      <c r="AE624" s="10" t="s">
        <v>139</v>
      </c>
      <c r="AF624" s="3"/>
      <c r="AG624" s="3"/>
      <c r="AH624" s="3"/>
      <c r="AI624" s="3"/>
      <c r="AJ624" s="3"/>
      <c r="AK624" s="3"/>
      <c r="AL624" s="3"/>
      <c r="AM624" s="3"/>
      <c r="AN624" s="3"/>
      <c r="AO624" s="3"/>
      <c r="AP624" s="3"/>
      <c r="AQ624" s="3"/>
      <c r="AR624" s="3"/>
      <c r="AS624" s="3"/>
    </row>
    <row r="625" spans="1:45" ht="51" hidden="1" customHeight="1" x14ac:dyDescent="0.3">
      <c r="A625" s="9" t="s">
        <v>0</v>
      </c>
      <c r="B625" s="9" t="e">
        <f>VLOOKUP(#REF!,[1]Dpto!$G$2:$I$1125,2,FALSE)</f>
        <v>#REF!</v>
      </c>
      <c r="C625" s="9" t="str">
        <f>VLOOKUP(Y625,[1]Proyectos!$B$2:$D$3,3,FALSE)</f>
        <v>CONSER</v>
      </c>
      <c r="D625" s="9" t="e">
        <f>VLOOKUP(#REF!,[1]Proyectos!$D$6:$E$9,2,FALSE)</f>
        <v>#REF!</v>
      </c>
      <c r="E625" s="9" t="e">
        <f>VLOOKUP(#REF!,[1]Proyectos!$B$12:$C$22,2,FALSE)</f>
        <v>#REF!</v>
      </c>
      <c r="F625" s="9" t="e">
        <f>VLOOKUP(#REF!,[1]Indi!$B$9:$C$36,2,FALSE)</f>
        <v>#REF!</v>
      </c>
      <c r="G625" s="9" t="str">
        <f>+IFERROR(IF(D625="MISIONAL",VLOOKUP(AD625,[1]Actividades!$B$12:$C$25,2,FALSE),IF(D625="TASAS",VLOOKUP(AD625,[1]Actividades!$B$26:$C$34,2,FALSE),IF(D625="MIPG",VLOOKUP(AD625,[1]Actividades!$B$35:$C$41,2,FALSE),IF(D625="INFRA",VLOOKUP(AD625,[1]Actividades!$B$42:$C$44,2,FALSE),"")))),"")</f>
        <v/>
      </c>
      <c r="H625" s="3"/>
      <c r="I625" s="7" t="s">
        <v>1085</v>
      </c>
      <c r="J625" s="10" t="s">
        <v>663</v>
      </c>
      <c r="K625" s="7" t="s">
        <v>84</v>
      </c>
      <c r="L625" s="7" t="s">
        <v>83</v>
      </c>
      <c r="M625" s="7" t="str">
        <f t="shared" si="37"/>
        <v>VÍA PARQUE ISLA DE SALAMANCA</v>
      </c>
      <c r="N625" s="7" t="s">
        <v>103</v>
      </c>
      <c r="O625" s="7" t="s">
        <v>466</v>
      </c>
      <c r="P625" s="7" t="s">
        <v>7</v>
      </c>
      <c r="Q625" s="10" t="s">
        <v>6</v>
      </c>
      <c r="R625" s="146">
        <v>64178000.000000007</v>
      </c>
      <c r="S625" s="35"/>
      <c r="T625" s="8"/>
      <c r="U625" s="8"/>
      <c r="V625" s="8"/>
      <c r="W625" s="35">
        <f t="shared" si="38"/>
        <v>64178000.000000007</v>
      </c>
      <c r="X625" s="35">
        <f t="shared" si="39"/>
        <v>64178000.000000007</v>
      </c>
      <c r="Y625" s="26" t="s">
        <v>465</v>
      </c>
      <c r="Z625" s="10" t="s">
        <v>19</v>
      </c>
      <c r="AA625" s="147">
        <v>202300000000060</v>
      </c>
      <c r="AB625" s="10" t="s">
        <v>17</v>
      </c>
      <c r="AC625" s="10" t="str">
        <f t="shared" si="36"/>
        <v>3202052</v>
      </c>
      <c r="AD625" s="10"/>
      <c r="AE625" s="10" t="s">
        <v>495</v>
      </c>
      <c r="AF625" s="3"/>
      <c r="AG625" s="3"/>
      <c r="AH625" s="3"/>
      <c r="AI625" s="3"/>
      <c r="AJ625" s="3"/>
      <c r="AK625" s="3"/>
      <c r="AL625" s="3"/>
      <c r="AM625" s="3"/>
      <c r="AN625" s="3"/>
      <c r="AO625" s="3"/>
      <c r="AP625" s="3"/>
      <c r="AQ625" s="3"/>
      <c r="AR625" s="3"/>
      <c r="AS625" s="3"/>
    </row>
    <row r="626" spans="1:45" ht="51" hidden="1" customHeight="1" x14ac:dyDescent="0.3">
      <c r="A626" s="9" t="s">
        <v>0</v>
      </c>
      <c r="B626" s="9" t="e">
        <f>VLOOKUP(#REF!,[1]Dpto!$G$2:$I$1125,2,FALSE)</f>
        <v>#REF!</v>
      </c>
      <c r="C626" s="9" t="str">
        <f>VLOOKUP(Y626,[1]Proyectos!$B$2:$D$3,3,FALSE)</f>
        <v>CONSER</v>
      </c>
      <c r="D626" s="9" t="e">
        <f>VLOOKUP(#REF!,[1]Proyectos!$D$6:$E$9,2,FALSE)</f>
        <v>#REF!</v>
      </c>
      <c r="E626" s="9" t="e">
        <f>VLOOKUP(#REF!,[1]Proyectos!$B$12:$C$22,2,FALSE)</f>
        <v>#REF!</v>
      </c>
      <c r="F626" s="9" t="e">
        <f>VLOOKUP(#REF!,[1]Indi!$B$9:$C$36,2,FALSE)</f>
        <v>#REF!</v>
      </c>
      <c r="G626" s="9" t="str">
        <f>+IFERROR(IF(D626="MISIONAL",VLOOKUP(AD626,[1]Actividades!$B$12:$C$25,2,FALSE),IF(D626="TASAS",VLOOKUP(AD626,[1]Actividades!$B$26:$C$34,2,FALSE),IF(D626="MIPG",VLOOKUP(AD626,[1]Actividades!$B$35:$C$41,2,FALSE),IF(D626="INFRA",VLOOKUP(AD626,[1]Actividades!$B$42:$C$44,2,FALSE),"")))),"")</f>
        <v/>
      </c>
      <c r="H626" s="3"/>
      <c r="I626" s="7" t="s">
        <v>1086</v>
      </c>
      <c r="J626" s="10" t="s">
        <v>663</v>
      </c>
      <c r="K626" s="7" t="s">
        <v>84</v>
      </c>
      <c r="L626" s="7" t="s">
        <v>83</v>
      </c>
      <c r="M626" s="7" t="str">
        <f t="shared" si="37"/>
        <v>VÍA PARQUE ISLA DE SALAMANCA</v>
      </c>
      <c r="N626" s="7" t="s">
        <v>8</v>
      </c>
      <c r="O626" s="7" t="s">
        <v>467</v>
      </c>
      <c r="P626" s="7" t="s">
        <v>7</v>
      </c>
      <c r="Q626" s="10" t="s">
        <v>6</v>
      </c>
      <c r="R626" s="146">
        <v>5000000</v>
      </c>
      <c r="S626" s="35"/>
      <c r="T626" s="8"/>
      <c r="U626" s="8"/>
      <c r="V626" s="8"/>
      <c r="W626" s="35">
        <f t="shared" si="38"/>
        <v>5000000</v>
      </c>
      <c r="X626" s="35">
        <f t="shared" si="39"/>
        <v>5000000</v>
      </c>
      <c r="Y626" s="26" t="s">
        <v>465</v>
      </c>
      <c r="Z626" s="10" t="s">
        <v>19</v>
      </c>
      <c r="AA626" s="147">
        <v>202300000000060</v>
      </c>
      <c r="AB626" s="10" t="s">
        <v>17</v>
      </c>
      <c r="AC626" s="10" t="str">
        <f t="shared" si="36"/>
        <v>3202052</v>
      </c>
      <c r="AD626" s="10"/>
      <c r="AE626" s="10" t="s">
        <v>495</v>
      </c>
      <c r="AF626" s="3"/>
      <c r="AG626" s="3"/>
      <c r="AH626" s="3"/>
      <c r="AI626" s="3"/>
      <c r="AJ626" s="3"/>
      <c r="AK626" s="3"/>
      <c r="AL626" s="3"/>
      <c r="AM626" s="3"/>
      <c r="AN626" s="3"/>
      <c r="AO626" s="3"/>
      <c r="AP626" s="3"/>
      <c r="AQ626" s="3"/>
      <c r="AR626" s="3"/>
      <c r="AS626" s="3"/>
    </row>
    <row r="627" spans="1:45" ht="51" hidden="1" customHeight="1" x14ac:dyDescent="0.3">
      <c r="A627" s="9" t="s">
        <v>0</v>
      </c>
      <c r="B627" s="9" t="e">
        <f>VLOOKUP(#REF!,[1]Dpto!$G$2:$I$1125,2,FALSE)</f>
        <v>#REF!</v>
      </c>
      <c r="C627" s="9" t="str">
        <f>VLOOKUP(Y627,[1]Proyectos!$B$2:$D$3,3,FALSE)</f>
        <v>CONSER</v>
      </c>
      <c r="D627" s="9" t="e">
        <f>VLOOKUP(#REF!,[1]Proyectos!$D$6:$E$9,2,FALSE)</f>
        <v>#REF!</v>
      </c>
      <c r="E627" s="9" t="e">
        <f>VLOOKUP(#REF!,[1]Proyectos!$B$12:$C$22,2,FALSE)</f>
        <v>#REF!</v>
      </c>
      <c r="F627" s="9" t="e">
        <f>VLOOKUP(#REF!,[1]Indi!$B$9:$C$36,2,FALSE)</f>
        <v>#REF!</v>
      </c>
      <c r="G627" s="9" t="str">
        <f>+IFERROR(IF(D627="MISIONAL",VLOOKUP(AD627,[1]Actividades!$B$12:$C$25,2,FALSE),IF(D627="TASAS",VLOOKUP(AD627,[1]Actividades!$B$26:$C$34,2,FALSE),IF(D627="MIPG",VLOOKUP(AD627,[1]Actividades!$B$35:$C$41,2,FALSE),IF(D627="INFRA",VLOOKUP(AD627,[1]Actividades!$B$42:$C$44,2,FALSE),"")))),"")</f>
        <v/>
      </c>
      <c r="H627" s="3"/>
      <c r="I627" s="7" t="s">
        <v>1087</v>
      </c>
      <c r="J627" s="10" t="s">
        <v>663</v>
      </c>
      <c r="K627" s="7" t="s">
        <v>84</v>
      </c>
      <c r="L627" s="7" t="s">
        <v>83</v>
      </c>
      <c r="M627" s="7" t="str">
        <f t="shared" si="37"/>
        <v>VÍA PARQUE ISLA DE SALAMANCA</v>
      </c>
      <c r="N627" s="7" t="s">
        <v>103</v>
      </c>
      <c r="O627" s="7" t="s">
        <v>466</v>
      </c>
      <c r="P627" s="7" t="s">
        <v>7</v>
      </c>
      <c r="Q627" s="10" t="s">
        <v>6</v>
      </c>
      <c r="R627" s="146">
        <v>26475700</v>
      </c>
      <c r="S627" s="35"/>
      <c r="T627" s="8"/>
      <c r="U627" s="8"/>
      <c r="V627" s="8"/>
      <c r="W627" s="35">
        <f t="shared" si="38"/>
        <v>26475700</v>
      </c>
      <c r="X627" s="35">
        <f t="shared" si="39"/>
        <v>26475700</v>
      </c>
      <c r="Y627" s="26" t="s">
        <v>465</v>
      </c>
      <c r="Z627" s="10" t="s">
        <v>19</v>
      </c>
      <c r="AA627" s="147">
        <v>202300000000060</v>
      </c>
      <c r="AB627" s="10" t="s">
        <v>496</v>
      </c>
      <c r="AC627" s="10" t="str">
        <f t="shared" si="36"/>
        <v>3202056</v>
      </c>
      <c r="AD627" s="10"/>
      <c r="AE627" s="10" t="s">
        <v>129</v>
      </c>
      <c r="AF627" s="3"/>
      <c r="AG627" s="3"/>
      <c r="AH627" s="3"/>
      <c r="AI627" s="3"/>
      <c r="AJ627" s="3"/>
      <c r="AK627" s="3"/>
      <c r="AL627" s="3"/>
      <c r="AM627" s="3"/>
      <c r="AN627" s="3"/>
      <c r="AO627" s="3"/>
      <c r="AP627" s="3"/>
      <c r="AQ627" s="3"/>
      <c r="AR627" s="3"/>
      <c r="AS627" s="3"/>
    </row>
    <row r="628" spans="1:45" ht="51" hidden="1" customHeight="1" x14ac:dyDescent="0.3">
      <c r="A628" s="9" t="s">
        <v>0</v>
      </c>
      <c r="B628" s="9" t="e">
        <f>VLOOKUP(#REF!,[1]Dpto!$G$2:$I$1125,2,FALSE)</f>
        <v>#REF!</v>
      </c>
      <c r="C628" s="9" t="str">
        <f>VLOOKUP(Y628,[1]Proyectos!$B$2:$D$3,3,FALSE)</f>
        <v>CONSER</v>
      </c>
      <c r="D628" s="9" t="e">
        <f>VLOOKUP(#REF!,[1]Proyectos!$D$6:$E$9,2,FALSE)</f>
        <v>#REF!</v>
      </c>
      <c r="E628" s="9" t="e">
        <f>VLOOKUP(#REF!,[1]Proyectos!$B$12:$C$22,2,FALSE)</f>
        <v>#REF!</v>
      </c>
      <c r="F628" s="9" t="e">
        <f>VLOOKUP(#REF!,[1]Indi!$B$9:$C$36,2,FALSE)</f>
        <v>#REF!</v>
      </c>
      <c r="G628" s="9" t="str">
        <f>+IFERROR(IF(D628="MISIONAL",VLOOKUP(AD628,[1]Actividades!$B$12:$C$25,2,FALSE),IF(D628="TASAS",VLOOKUP(AD628,[1]Actividades!$B$26:$C$34,2,FALSE),IF(D628="MIPG",VLOOKUP(AD628,[1]Actividades!$B$35:$C$41,2,FALSE),IF(D628="INFRA",VLOOKUP(AD628,[1]Actividades!$B$42:$C$44,2,FALSE),"")))),"")</f>
        <v/>
      </c>
      <c r="H628" s="3"/>
      <c r="I628" s="7" t="s">
        <v>1088</v>
      </c>
      <c r="J628" s="10" t="s">
        <v>663</v>
      </c>
      <c r="K628" s="7" t="s">
        <v>84</v>
      </c>
      <c r="L628" s="7" t="s">
        <v>83</v>
      </c>
      <c r="M628" s="7" t="str">
        <f t="shared" si="37"/>
        <v>VÍA PARQUE ISLA DE SALAMANCA</v>
      </c>
      <c r="N628" s="7" t="s">
        <v>103</v>
      </c>
      <c r="O628" s="7" t="s">
        <v>466</v>
      </c>
      <c r="P628" s="7" t="s">
        <v>7</v>
      </c>
      <c r="Q628" s="10" t="s">
        <v>6</v>
      </c>
      <c r="R628" s="146">
        <v>105865660</v>
      </c>
      <c r="S628" s="35"/>
      <c r="T628" s="8"/>
      <c r="U628" s="8"/>
      <c r="V628" s="8"/>
      <c r="W628" s="35">
        <f t="shared" si="38"/>
        <v>105865660</v>
      </c>
      <c r="X628" s="35">
        <f t="shared" si="39"/>
        <v>105865660</v>
      </c>
      <c r="Y628" s="26" t="s">
        <v>465</v>
      </c>
      <c r="Z628" s="10" t="s">
        <v>19</v>
      </c>
      <c r="AA628" s="147">
        <v>202300000000060</v>
      </c>
      <c r="AB628" s="10" t="s">
        <v>24</v>
      </c>
      <c r="AC628" s="10" t="str">
        <f t="shared" si="36"/>
        <v>3202060</v>
      </c>
      <c r="AD628" s="10"/>
      <c r="AE628" s="10" t="s">
        <v>239</v>
      </c>
      <c r="AF628" s="3"/>
      <c r="AG628" s="3"/>
      <c r="AH628" s="3"/>
      <c r="AI628" s="3"/>
      <c r="AJ628" s="3"/>
      <c r="AK628" s="3"/>
      <c r="AL628" s="3"/>
      <c r="AM628" s="3"/>
      <c r="AN628" s="3"/>
      <c r="AO628" s="3"/>
      <c r="AP628" s="3"/>
      <c r="AQ628" s="3"/>
      <c r="AR628" s="3"/>
      <c r="AS628" s="3"/>
    </row>
    <row r="629" spans="1:45" ht="51" hidden="1" customHeight="1" x14ac:dyDescent="0.3">
      <c r="A629" s="9" t="s">
        <v>0</v>
      </c>
      <c r="B629" s="9" t="e">
        <f>VLOOKUP(#REF!,[1]Dpto!$G$2:$I$1125,2,FALSE)</f>
        <v>#REF!</v>
      </c>
      <c r="C629" s="9" t="str">
        <f>VLOOKUP(Y629,[1]Proyectos!$B$2:$D$3,3,FALSE)</f>
        <v>CONSER</v>
      </c>
      <c r="D629" s="9" t="e">
        <f>VLOOKUP(#REF!,[1]Proyectos!$D$6:$E$9,2,FALSE)</f>
        <v>#REF!</v>
      </c>
      <c r="E629" s="9" t="e">
        <f>VLOOKUP(#REF!,[1]Proyectos!$B$12:$C$22,2,FALSE)</f>
        <v>#REF!</v>
      </c>
      <c r="F629" s="9" t="e">
        <f>VLOOKUP(#REF!,[1]Indi!$B$9:$C$36,2,FALSE)</f>
        <v>#REF!</v>
      </c>
      <c r="G629" s="9" t="str">
        <f>+IFERROR(IF(D629="MISIONAL",VLOOKUP(AD629,[1]Actividades!$B$12:$C$25,2,FALSE),IF(D629="TASAS",VLOOKUP(AD629,[1]Actividades!$B$26:$C$34,2,FALSE),IF(D629="MIPG",VLOOKUP(AD629,[1]Actividades!$B$35:$C$41,2,FALSE),IF(D629="INFRA",VLOOKUP(AD629,[1]Actividades!$B$42:$C$44,2,FALSE),"")))),"")</f>
        <v/>
      </c>
      <c r="H629" s="3"/>
      <c r="I629" s="7" t="s">
        <v>1089</v>
      </c>
      <c r="J629" s="10" t="s">
        <v>663</v>
      </c>
      <c r="K629" s="7" t="s">
        <v>84</v>
      </c>
      <c r="L629" s="7" t="s">
        <v>83</v>
      </c>
      <c r="M629" s="7" t="str">
        <f t="shared" si="37"/>
        <v>VÍA PARQUE ISLA DE SALAMANCA</v>
      </c>
      <c r="N629" s="7" t="s">
        <v>13</v>
      </c>
      <c r="O629" s="7" t="s">
        <v>467</v>
      </c>
      <c r="P629" s="7" t="s">
        <v>7</v>
      </c>
      <c r="Q629" s="10" t="s">
        <v>6</v>
      </c>
      <c r="R629" s="146">
        <v>59787200</v>
      </c>
      <c r="S629" s="35"/>
      <c r="T629" s="8"/>
      <c r="U629" s="8"/>
      <c r="V629" s="8"/>
      <c r="W629" s="35">
        <f t="shared" si="38"/>
        <v>59787200</v>
      </c>
      <c r="X629" s="35">
        <f t="shared" si="39"/>
        <v>59787200</v>
      </c>
      <c r="Y629" s="26" t="s">
        <v>465</v>
      </c>
      <c r="Z629" s="10" t="s">
        <v>19</v>
      </c>
      <c r="AA629" s="147">
        <v>202300000000060</v>
      </c>
      <c r="AB629" s="10" t="s">
        <v>24</v>
      </c>
      <c r="AC629" s="10" t="str">
        <f t="shared" si="36"/>
        <v>3202060</v>
      </c>
      <c r="AD629" s="10"/>
      <c r="AE629" s="10" t="s">
        <v>239</v>
      </c>
      <c r="AF629" s="3"/>
      <c r="AG629" s="3"/>
      <c r="AH629" s="3"/>
      <c r="AI629" s="3"/>
      <c r="AJ629" s="3"/>
      <c r="AK629" s="3"/>
      <c r="AL629" s="3"/>
      <c r="AM629" s="3"/>
      <c r="AN629" s="3"/>
      <c r="AO629" s="3"/>
      <c r="AP629" s="3"/>
      <c r="AQ629" s="3"/>
      <c r="AR629" s="3"/>
      <c r="AS629" s="3"/>
    </row>
    <row r="630" spans="1:45" ht="51" hidden="1" customHeight="1" x14ac:dyDescent="0.3">
      <c r="A630" s="9" t="s">
        <v>0</v>
      </c>
      <c r="B630" s="9" t="e">
        <f>VLOOKUP(#REF!,[1]Dpto!$G$2:$I$1125,2,FALSE)</f>
        <v>#REF!</v>
      </c>
      <c r="C630" s="9" t="str">
        <f>VLOOKUP(Y630,[1]Proyectos!$B$2:$D$3,3,FALSE)</f>
        <v>CONSER</v>
      </c>
      <c r="D630" s="9" t="e">
        <f>VLOOKUP(#REF!,[1]Proyectos!$D$6:$E$9,2,FALSE)</f>
        <v>#REF!</v>
      </c>
      <c r="E630" s="9" t="e">
        <f>VLOOKUP(#REF!,[1]Proyectos!$B$12:$C$22,2,FALSE)</f>
        <v>#REF!</v>
      </c>
      <c r="F630" s="9" t="e">
        <f>VLOOKUP(#REF!,[1]Indi!$B$9:$C$36,2,FALSE)</f>
        <v>#REF!</v>
      </c>
      <c r="G630" s="9" t="str">
        <f>+IFERROR(IF(D630="MISIONAL",VLOOKUP(AD630,[1]Actividades!$B$12:$C$25,2,FALSE),IF(D630="TASAS",VLOOKUP(AD630,[1]Actividades!$B$26:$C$34,2,FALSE),IF(D630="MIPG",VLOOKUP(AD630,[1]Actividades!$B$35:$C$41,2,FALSE),IF(D630="INFRA",VLOOKUP(AD630,[1]Actividades!$B$42:$C$44,2,FALSE),"")))),"")</f>
        <v/>
      </c>
      <c r="H630" s="3"/>
      <c r="I630" s="7" t="s">
        <v>1090</v>
      </c>
      <c r="J630" s="10" t="s">
        <v>663</v>
      </c>
      <c r="K630" s="7" t="s">
        <v>84</v>
      </c>
      <c r="L630" s="7" t="s">
        <v>83</v>
      </c>
      <c r="M630" s="7" t="str">
        <f t="shared" si="37"/>
        <v>VÍA PARQUE ISLA DE SALAMANCA</v>
      </c>
      <c r="N630" s="7" t="s">
        <v>8</v>
      </c>
      <c r="O630" s="7" t="s">
        <v>467</v>
      </c>
      <c r="P630" s="7" t="s">
        <v>7</v>
      </c>
      <c r="Q630" s="10" t="s">
        <v>6</v>
      </c>
      <c r="R630" s="146">
        <v>2000000</v>
      </c>
      <c r="S630" s="35"/>
      <c r="T630" s="8"/>
      <c r="U630" s="8"/>
      <c r="V630" s="8"/>
      <c r="W630" s="35">
        <f t="shared" si="38"/>
        <v>2000000</v>
      </c>
      <c r="X630" s="35">
        <f t="shared" si="39"/>
        <v>2000000</v>
      </c>
      <c r="Y630" s="26" t="s">
        <v>465</v>
      </c>
      <c r="Z630" s="10" t="s">
        <v>19</v>
      </c>
      <c r="AA630" s="147">
        <v>202300000000060</v>
      </c>
      <c r="AB630" s="10" t="s">
        <v>24</v>
      </c>
      <c r="AC630" s="10" t="str">
        <f t="shared" si="36"/>
        <v>3202060</v>
      </c>
      <c r="AD630" s="10"/>
      <c r="AE630" s="10" t="s">
        <v>239</v>
      </c>
      <c r="AF630" s="3"/>
      <c r="AG630" s="3"/>
      <c r="AH630" s="3"/>
      <c r="AI630" s="3"/>
      <c r="AJ630" s="3"/>
      <c r="AK630" s="3"/>
      <c r="AL630" s="3"/>
      <c r="AM630" s="3"/>
      <c r="AN630" s="3"/>
      <c r="AO630" s="3"/>
      <c r="AP630" s="3"/>
      <c r="AQ630" s="3"/>
      <c r="AR630" s="3"/>
      <c r="AS630" s="3"/>
    </row>
    <row r="631" spans="1:45" ht="51" hidden="1" customHeight="1" x14ac:dyDescent="0.3">
      <c r="A631" s="9" t="s">
        <v>0</v>
      </c>
      <c r="B631" s="9" t="e">
        <f>VLOOKUP(#REF!,[1]Dpto!$G$2:$I$1125,2,FALSE)</f>
        <v>#REF!</v>
      </c>
      <c r="C631" s="9" t="str">
        <f>VLOOKUP(Y631,[1]Proyectos!$B$2:$D$3,3,FALSE)</f>
        <v>CONSER</v>
      </c>
      <c r="D631" s="9" t="e">
        <f>VLOOKUP(#REF!,[1]Proyectos!$D$6:$E$9,2,FALSE)</f>
        <v>#REF!</v>
      </c>
      <c r="E631" s="9" t="e">
        <f>VLOOKUP(#REF!,[1]Proyectos!$B$12:$C$22,2,FALSE)</f>
        <v>#REF!</v>
      </c>
      <c r="F631" s="9" t="e">
        <f>VLOOKUP(#REF!,[1]Indi!$B$9:$C$36,2,FALSE)</f>
        <v>#REF!</v>
      </c>
      <c r="G631" s="9" t="str">
        <f>+IFERROR(IF(D631="MISIONAL",VLOOKUP(AD631,[1]Actividades!$B$12:$C$25,2,FALSE),IF(D631="TASAS",VLOOKUP(AD631,[1]Actividades!$B$26:$C$34,2,FALSE),IF(D631="MIPG",VLOOKUP(AD631,[1]Actividades!$B$35:$C$41,2,FALSE),IF(D631="INFRA",VLOOKUP(AD631,[1]Actividades!$B$42:$C$44,2,FALSE),"")))),"")</f>
        <v/>
      </c>
      <c r="H631" s="3"/>
      <c r="I631" s="7" t="s">
        <v>1092</v>
      </c>
      <c r="J631" s="10" t="s">
        <v>663</v>
      </c>
      <c r="K631" s="7" t="s">
        <v>164</v>
      </c>
      <c r="L631" s="7" t="s">
        <v>176</v>
      </c>
      <c r="M631" s="7" t="str">
        <f t="shared" si="37"/>
        <v>DIRECCIÓN TERRITORIAL AMAZONÍA</v>
      </c>
      <c r="N631" s="7" t="s">
        <v>103</v>
      </c>
      <c r="O631" s="7" t="s">
        <v>466</v>
      </c>
      <c r="P631" s="7" t="s">
        <v>7</v>
      </c>
      <c r="Q631" s="7" t="s">
        <v>6</v>
      </c>
      <c r="R631" s="146">
        <v>286788801</v>
      </c>
      <c r="S631" s="35"/>
      <c r="T631" s="8"/>
      <c r="U631" s="8"/>
      <c r="V631" s="8"/>
      <c r="W631" s="35">
        <f t="shared" si="38"/>
        <v>286788801</v>
      </c>
      <c r="X631" s="35">
        <f t="shared" si="39"/>
        <v>286788801</v>
      </c>
      <c r="Y631" s="26" t="s">
        <v>465</v>
      </c>
      <c r="Z631" s="10" t="s">
        <v>19</v>
      </c>
      <c r="AA631" s="147">
        <v>202300000000060</v>
      </c>
      <c r="AB631" s="147" t="s">
        <v>30</v>
      </c>
      <c r="AC631" s="10" t="str">
        <f t="shared" si="36"/>
        <v>3202008</v>
      </c>
      <c r="AD631" s="10"/>
      <c r="AE631" s="10" t="s">
        <v>123</v>
      </c>
      <c r="AF631" s="3"/>
      <c r="AG631" s="3"/>
      <c r="AH631" s="3"/>
      <c r="AI631" s="3"/>
      <c r="AJ631" s="3"/>
      <c r="AK631" s="3"/>
      <c r="AL631" s="3"/>
      <c r="AM631" s="3"/>
      <c r="AN631" s="3"/>
      <c r="AO631" s="3"/>
      <c r="AP631" s="3"/>
      <c r="AQ631" s="3"/>
      <c r="AR631" s="3"/>
      <c r="AS631" s="3"/>
    </row>
    <row r="632" spans="1:45" ht="51" hidden="1" customHeight="1" x14ac:dyDescent="0.3">
      <c r="A632" s="9" t="s">
        <v>0</v>
      </c>
      <c r="B632" s="9" t="e">
        <f>VLOOKUP(#REF!,[1]Dpto!$G$2:$I$1125,2,FALSE)</f>
        <v>#REF!</v>
      </c>
      <c r="C632" s="9" t="str">
        <f>VLOOKUP(Y632,[1]Proyectos!$B$2:$D$3,3,FALSE)</f>
        <v>CONSER</v>
      </c>
      <c r="D632" s="9" t="e">
        <f>VLOOKUP(#REF!,[1]Proyectos!$D$6:$E$9,2,FALSE)</f>
        <v>#REF!</v>
      </c>
      <c r="E632" s="9" t="e">
        <f>VLOOKUP(#REF!,[1]Proyectos!$B$12:$C$22,2,FALSE)</f>
        <v>#REF!</v>
      </c>
      <c r="F632" s="9" t="e">
        <f>VLOOKUP(#REF!,[1]Indi!$B$9:$C$36,2,FALSE)</f>
        <v>#REF!</v>
      </c>
      <c r="G632" s="9" t="str">
        <f>+IFERROR(IF(D632="MISIONAL",VLOOKUP(AD632,[1]Actividades!$B$12:$C$25,2,FALSE),IF(D632="TASAS",VLOOKUP(AD632,[1]Actividades!$B$26:$C$34,2,FALSE),IF(D632="MIPG",VLOOKUP(AD632,[1]Actividades!$B$35:$C$41,2,FALSE),IF(D632="INFRA",VLOOKUP(AD632,[1]Actividades!$B$42:$C$44,2,FALSE),"")))),"")</f>
        <v/>
      </c>
      <c r="H632" s="3"/>
      <c r="I632" s="7" t="s">
        <v>1093</v>
      </c>
      <c r="J632" s="10" t="s">
        <v>663</v>
      </c>
      <c r="K632" s="7" t="s">
        <v>164</v>
      </c>
      <c r="L632" s="7" t="s">
        <v>176</v>
      </c>
      <c r="M632" s="7" t="str">
        <f t="shared" si="37"/>
        <v>DIRECCIÓN TERRITORIAL AMAZONÍA</v>
      </c>
      <c r="N632" s="7" t="s">
        <v>13</v>
      </c>
      <c r="O632" s="7" t="s">
        <v>467</v>
      </c>
      <c r="P632" s="7" t="s">
        <v>7</v>
      </c>
      <c r="Q632" s="7" t="s">
        <v>6</v>
      </c>
      <c r="R632" s="146">
        <v>90000000</v>
      </c>
      <c r="S632" s="35"/>
      <c r="T632" s="8"/>
      <c r="U632" s="8"/>
      <c r="V632" s="8"/>
      <c r="W632" s="35">
        <f t="shared" si="38"/>
        <v>90000000</v>
      </c>
      <c r="X632" s="35">
        <f t="shared" si="39"/>
        <v>90000000</v>
      </c>
      <c r="Y632" s="26" t="s">
        <v>465</v>
      </c>
      <c r="Z632" s="10" t="s">
        <v>19</v>
      </c>
      <c r="AA632" s="147">
        <v>202300000000060</v>
      </c>
      <c r="AB632" s="147" t="s">
        <v>30</v>
      </c>
      <c r="AC632" s="10" t="str">
        <f t="shared" si="36"/>
        <v>3202008</v>
      </c>
      <c r="AD632" s="10"/>
      <c r="AE632" s="10" t="s">
        <v>123</v>
      </c>
      <c r="AF632" s="3"/>
      <c r="AG632" s="3"/>
      <c r="AH632" s="3"/>
      <c r="AI632" s="3"/>
      <c r="AJ632" s="3"/>
      <c r="AK632" s="3"/>
      <c r="AL632" s="3"/>
      <c r="AM632" s="3"/>
      <c r="AN632" s="3"/>
      <c r="AO632" s="3"/>
      <c r="AP632" s="3"/>
      <c r="AQ632" s="3"/>
      <c r="AR632" s="3"/>
      <c r="AS632" s="3"/>
    </row>
    <row r="633" spans="1:45" ht="51" hidden="1" customHeight="1" x14ac:dyDescent="0.3">
      <c r="A633" s="9" t="s">
        <v>0</v>
      </c>
      <c r="B633" s="9" t="e">
        <f>VLOOKUP(#REF!,[1]Dpto!$G$2:$I$1125,2,FALSE)</f>
        <v>#REF!</v>
      </c>
      <c r="C633" s="9" t="str">
        <f>VLOOKUP(Y633,[1]Proyectos!$B$2:$D$3,3,FALSE)</f>
        <v>CONSER</v>
      </c>
      <c r="D633" s="9" t="e">
        <f>VLOOKUP(#REF!,[1]Proyectos!$D$6:$E$9,2,FALSE)</f>
        <v>#REF!</v>
      </c>
      <c r="E633" s="9" t="e">
        <f>VLOOKUP(#REF!,[1]Proyectos!$B$12:$C$22,2,FALSE)</f>
        <v>#REF!</v>
      </c>
      <c r="F633" s="9" t="e">
        <f>VLOOKUP(#REF!,[1]Indi!$B$9:$C$36,2,FALSE)</f>
        <v>#REF!</v>
      </c>
      <c r="G633" s="9" t="str">
        <f>+IFERROR(IF(D633="MISIONAL",VLOOKUP(AD633,[1]Actividades!$B$12:$C$25,2,FALSE),IF(D633="TASAS",VLOOKUP(AD633,[1]Actividades!$B$26:$C$34,2,FALSE),IF(D633="MIPG",VLOOKUP(AD633,[1]Actividades!$B$35:$C$41,2,FALSE),IF(D633="INFRA",VLOOKUP(AD633,[1]Actividades!$B$42:$C$44,2,FALSE),"")))),"")</f>
        <v/>
      </c>
      <c r="H633" s="3"/>
      <c r="I633" s="7" t="s">
        <v>1094</v>
      </c>
      <c r="J633" s="10" t="s">
        <v>663</v>
      </c>
      <c r="K633" s="7" t="s">
        <v>164</v>
      </c>
      <c r="L633" s="7" t="s">
        <v>176</v>
      </c>
      <c r="M633" s="7" t="str">
        <f t="shared" si="37"/>
        <v>DIRECCIÓN TERRITORIAL AMAZONÍA</v>
      </c>
      <c r="N633" s="7" t="s">
        <v>103</v>
      </c>
      <c r="O633" s="7" t="s">
        <v>466</v>
      </c>
      <c r="P633" s="7" t="s">
        <v>7</v>
      </c>
      <c r="Q633" s="7" t="s">
        <v>6</v>
      </c>
      <c r="R633" s="146">
        <v>75862500</v>
      </c>
      <c r="S633" s="35"/>
      <c r="T633" s="8"/>
      <c r="U633" s="8"/>
      <c r="V633" s="8"/>
      <c r="W633" s="35">
        <f t="shared" si="38"/>
        <v>75862500</v>
      </c>
      <c r="X633" s="35">
        <f t="shared" si="39"/>
        <v>75862500</v>
      </c>
      <c r="Y633" s="26" t="s">
        <v>465</v>
      </c>
      <c r="Z633" s="10" t="s">
        <v>19</v>
      </c>
      <c r="AA633" s="147">
        <v>202300000000060</v>
      </c>
      <c r="AB633" s="147" t="s">
        <v>30</v>
      </c>
      <c r="AC633" s="10" t="str">
        <f t="shared" si="36"/>
        <v>3202008</v>
      </c>
      <c r="AD633" s="10"/>
      <c r="AE633" s="10" t="s">
        <v>262</v>
      </c>
      <c r="AF633" s="3"/>
      <c r="AG633" s="3"/>
      <c r="AH633" s="3"/>
      <c r="AI633" s="3"/>
      <c r="AJ633" s="3"/>
      <c r="AK633" s="3"/>
      <c r="AL633" s="3"/>
      <c r="AM633" s="3"/>
      <c r="AN633" s="3"/>
      <c r="AO633" s="3"/>
      <c r="AP633" s="3"/>
      <c r="AQ633" s="3"/>
      <c r="AR633" s="3"/>
      <c r="AS633" s="3"/>
    </row>
    <row r="634" spans="1:45" ht="51" hidden="1" customHeight="1" x14ac:dyDescent="0.3">
      <c r="A634" s="9" t="s">
        <v>0</v>
      </c>
      <c r="B634" s="9" t="e">
        <f>VLOOKUP(#REF!,[1]Dpto!$G$2:$I$1125,2,FALSE)</f>
        <v>#REF!</v>
      </c>
      <c r="C634" s="9" t="str">
        <f>VLOOKUP(Y634,[1]Proyectos!$B$2:$D$3,3,FALSE)</f>
        <v>CONSER</v>
      </c>
      <c r="D634" s="9" t="e">
        <f>VLOOKUP(#REF!,[1]Proyectos!$D$6:$E$9,2,FALSE)</f>
        <v>#REF!</v>
      </c>
      <c r="E634" s="9" t="e">
        <f>VLOOKUP(#REF!,[1]Proyectos!$B$12:$C$22,2,FALSE)</f>
        <v>#REF!</v>
      </c>
      <c r="F634" s="9" t="e">
        <f>VLOOKUP(#REF!,[1]Indi!$B$9:$C$36,2,FALSE)</f>
        <v>#REF!</v>
      </c>
      <c r="G634" s="9" t="str">
        <f>+IFERROR(IF(D634="MISIONAL",VLOOKUP(AD634,[1]Actividades!$B$12:$C$25,2,FALSE),IF(D634="TASAS",VLOOKUP(AD634,[1]Actividades!$B$26:$C$34,2,FALSE),IF(D634="MIPG",VLOOKUP(AD634,[1]Actividades!$B$35:$C$41,2,FALSE),IF(D634="INFRA",VLOOKUP(AD634,[1]Actividades!$B$42:$C$44,2,FALSE),"")))),"")</f>
        <v/>
      </c>
      <c r="H634" s="3"/>
      <c r="I634" s="7" t="s">
        <v>1095</v>
      </c>
      <c r="J634" s="10" t="s">
        <v>663</v>
      </c>
      <c r="K634" s="7" t="s">
        <v>164</v>
      </c>
      <c r="L634" s="7" t="s">
        <v>176</v>
      </c>
      <c r="M634" s="7" t="str">
        <f t="shared" si="37"/>
        <v>DIRECCIÓN TERRITORIAL AMAZONÍA</v>
      </c>
      <c r="N634" s="7" t="s">
        <v>103</v>
      </c>
      <c r="O634" s="7" t="s">
        <v>466</v>
      </c>
      <c r="P634" s="7" t="s">
        <v>7</v>
      </c>
      <c r="Q634" s="7" t="s">
        <v>6</v>
      </c>
      <c r="R634" s="146">
        <v>98957500</v>
      </c>
      <c r="S634" s="35"/>
      <c r="T634" s="8"/>
      <c r="U634" s="8"/>
      <c r="V634" s="8"/>
      <c r="W634" s="35">
        <f t="shared" si="38"/>
        <v>98957500</v>
      </c>
      <c r="X634" s="35">
        <f t="shared" si="39"/>
        <v>98957500</v>
      </c>
      <c r="Y634" s="26" t="s">
        <v>465</v>
      </c>
      <c r="Z634" s="10" t="s">
        <v>19</v>
      </c>
      <c r="AA634" s="147">
        <v>202300000000060</v>
      </c>
      <c r="AB634" s="147" t="s">
        <v>30</v>
      </c>
      <c r="AC634" s="10" t="str">
        <f t="shared" si="36"/>
        <v>3202008</v>
      </c>
      <c r="AD634" s="10"/>
      <c r="AE634" s="10" t="s">
        <v>191</v>
      </c>
      <c r="AF634" s="3"/>
      <c r="AG634" s="3"/>
      <c r="AH634" s="3"/>
      <c r="AI634" s="3"/>
      <c r="AJ634" s="3"/>
      <c r="AK634" s="3"/>
      <c r="AL634" s="3"/>
      <c r="AM634" s="3"/>
      <c r="AN634" s="3"/>
      <c r="AO634" s="3"/>
      <c r="AP634" s="3"/>
      <c r="AQ634" s="3"/>
      <c r="AR634" s="3"/>
      <c r="AS634" s="3"/>
    </row>
    <row r="635" spans="1:45" ht="51" hidden="1" customHeight="1" x14ac:dyDescent="0.3">
      <c r="A635" s="9" t="s">
        <v>0</v>
      </c>
      <c r="B635" s="9" t="e">
        <f>VLOOKUP(#REF!,[1]Dpto!$G$2:$I$1125,2,FALSE)</f>
        <v>#REF!</v>
      </c>
      <c r="C635" s="9" t="str">
        <f>VLOOKUP(Y635,[1]Proyectos!$B$2:$D$3,3,FALSE)</f>
        <v>CONSER</v>
      </c>
      <c r="D635" s="9" t="e">
        <f>VLOOKUP(#REF!,[1]Proyectos!$D$6:$E$9,2,FALSE)</f>
        <v>#REF!</v>
      </c>
      <c r="E635" s="9" t="e">
        <f>VLOOKUP(#REF!,[1]Proyectos!$B$12:$C$22,2,FALSE)</f>
        <v>#REF!</v>
      </c>
      <c r="F635" s="9" t="e">
        <f>VLOOKUP(#REF!,[1]Indi!$B$9:$C$36,2,FALSE)</f>
        <v>#REF!</v>
      </c>
      <c r="G635" s="9" t="str">
        <f>+IFERROR(IF(D635="MISIONAL",VLOOKUP(AD635,[1]Actividades!$B$12:$C$25,2,FALSE),IF(D635="TASAS",VLOOKUP(AD635,[1]Actividades!$B$26:$C$34,2,FALSE),IF(D635="MIPG",VLOOKUP(AD635,[1]Actividades!$B$35:$C$41,2,FALSE),IF(D635="INFRA",VLOOKUP(AD635,[1]Actividades!$B$42:$C$44,2,FALSE),"")))),"")</f>
        <v/>
      </c>
      <c r="H635" s="3"/>
      <c r="I635" s="7" t="s">
        <v>1096</v>
      </c>
      <c r="J635" s="10" t="s">
        <v>663</v>
      </c>
      <c r="K635" s="7" t="s">
        <v>164</v>
      </c>
      <c r="L635" s="7" t="s">
        <v>176</v>
      </c>
      <c r="M635" s="7" t="str">
        <f t="shared" si="37"/>
        <v>DIRECCIÓN TERRITORIAL AMAZONÍA</v>
      </c>
      <c r="N635" s="7" t="s">
        <v>103</v>
      </c>
      <c r="O635" s="7" t="s">
        <v>466</v>
      </c>
      <c r="P635" s="7" t="s">
        <v>7</v>
      </c>
      <c r="Q635" s="7" t="s">
        <v>6</v>
      </c>
      <c r="R635" s="146">
        <v>151725000</v>
      </c>
      <c r="S635" s="35"/>
      <c r="T635" s="8"/>
      <c r="U635" s="8"/>
      <c r="V635" s="8"/>
      <c r="W635" s="35">
        <f t="shared" si="38"/>
        <v>151725000</v>
      </c>
      <c r="X635" s="35">
        <f t="shared" si="39"/>
        <v>151725000</v>
      </c>
      <c r="Y635" s="26" t="s">
        <v>465</v>
      </c>
      <c r="Z635" s="10" t="s">
        <v>19</v>
      </c>
      <c r="AA635" s="147">
        <v>202300000000060</v>
      </c>
      <c r="AB635" s="147" t="s">
        <v>30</v>
      </c>
      <c r="AC635" s="10" t="str">
        <f t="shared" si="36"/>
        <v>3202008</v>
      </c>
      <c r="AD635" s="10"/>
      <c r="AE635" s="10" t="s">
        <v>143</v>
      </c>
      <c r="AF635" s="3"/>
      <c r="AG635" s="3"/>
      <c r="AH635" s="3"/>
      <c r="AI635" s="3"/>
      <c r="AJ635" s="3"/>
      <c r="AK635" s="3"/>
      <c r="AL635" s="3"/>
      <c r="AM635" s="3"/>
      <c r="AN635" s="3"/>
      <c r="AO635" s="3"/>
      <c r="AP635" s="3"/>
      <c r="AQ635" s="3"/>
      <c r="AR635" s="3"/>
      <c r="AS635" s="3"/>
    </row>
    <row r="636" spans="1:45" ht="51" hidden="1" customHeight="1" x14ac:dyDescent="0.3">
      <c r="A636" s="9" t="s">
        <v>0</v>
      </c>
      <c r="B636" s="9" t="e">
        <f>VLOOKUP(#REF!,[1]Dpto!$G$2:$I$1125,2,FALSE)</f>
        <v>#REF!</v>
      </c>
      <c r="C636" s="9" t="str">
        <f>VLOOKUP(Y636,[1]Proyectos!$B$2:$D$3,3,FALSE)</f>
        <v>CONSER</v>
      </c>
      <c r="D636" s="9" t="e">
        <f>VLOOKUP(#REF!,[1]Proyectos!$D$6:$E$9,2,FALSE)</f>
        <v>#REF!</v>
      </c>
      <c r="E636" s="9" t="e">
        <f>VLOOKUP(#REF!,[1]Proyectos!$B$12:$C$22,2,FALSE)</f>
        <v>#REF!</v>
      </c>
      <c r="F636" s="9" t="e">
        <f>VLOOKUP(#REF!,[1]Indi!$B$9:$C$36,2,FALSE)</f>
        <v>#REF!</v>
      </c>
      <c r="G636" s="9" t="str">
        <f>+IFERROR(IF(D636="MISIONAL",VLOOKUP(AD636,[1]Actividades!$B$12:$C$25,2,FALSE),IF(D636="TASAS",VLOOKUP(AD636,[1]Actividades!$B$26:$C$34,2,FALSE),IF(D636="MIPG",VLOOKUP(AD636,[1]Actividades!$B$35:$C$41,2,FALSE),IF(D636="INFRA",VLOOKUP(AD636,[1]Actividades!$B$42:$C$44,2,FALSE),"")))),"")</f>
        <v/>
      </c>
      <c r="H636" s="3"/>
      <c r="I636" s="7" t="s">
        <v>1097</v>
      </c>
      <c r="J636" s="10" t="s">
        <v>663</v>
      </c>
      <c r="K636" s="7" t="s">
        <v>164</v>
      </c>
      <c r="L636" s="7" t="s">
        <v>176</v>
      </c>
      <c r="M636" s="7" t="str">
        <f t="shared" si="37"/>
        <v>DIRECCIÓN TERRITORIAL AMAZONÍA</v>
      </c>
      <c r="N636" s="7" t="s">
        <v>103</v>
      </c>
      <c r="O636" s="7" t="s">
        <v>466</v>
      </c>
      <c r="P636" s="7" t="s">
        <v>7</v>
      </c>
      <c r="Q636" s="7" t="s">
        <v>6</v>
      </c>
      <c r="R636" s="146">
        <v>705480500</v>
      </c>
      <c r="S636" s="35"/>
      <c r="T636" s="8"/>
      <c r="U636" s="8"/>
      <c r="V636" s="8"/>
      <c r="W636" s="35">
        <f t="shared" si="38"/>
        <v>705480500</v>
      </c>
      <c r="X636" s="35">
        <f t="shared" si="39"/>
        <v>705480500</v>
      </c>
      <c r="Y636" s="26" t="s">
        <v>465</v>
      </c>
      <c r="Z636" s="10" t="s">
        <v>19</v>
      </c>
      <c r="AA636" s="147">
        <v>202300000000060</v>
      </c>
      <c r="AB636" s="147" t="s">
        <v>30</v>
      </c>
      <c r="AC636" s="10" t="str">
        <f t="shared" si="36"/>
        <v>3202008</v>
      </c>
      <c r="AD636" s="10"/>
      <c r="AE636" s="10" t="s">
        <v>135</v>
      </c>
      <c r="AF636" s="3"/>
      <c r="AG636" s="3"/>
      <c r="AH636" s="3"/>
      <c r="AI636" s="3"/>
      <c r="AJ636" s="3"/>
      <c r="AK636" s="3"/>
      <c r="AL636" s="3"/>
      <c r="AM636" s="3"/>
      <c r="AN636" s="3"/>
      <c r="AO636" s="3"/>
      <c r="AP636" s="3"/>
      <c r="AQ636" s="3"/>
      <c r="AR636" s="3"/>
      <c r="AS636" s="3"/>
    </row>
    <row r="637" spans="1:45" ht="51" hidden="1" customHeight="1" x14ac:dyDescent="0.3">
      <c r="A637" s="9" t="s">
        <v>0</v>
      </c>
      <c r="B637" s="9" t="e">
        <f>VLOOKUP(#REF!,[1]Dpto!$G$2:$I$1125,2,FALSE)</f>
        <v>#REF!</v>
      </c>
      <c r="C637" s="9" t="str">
        <f>VLOOKUP(Y637,[1]Proyectos!$B$2:$D$3,3,FALSE)</f>
        <v>CONSER</v>
      </c>
      <c r="D637" s="9" t="e">
        <f>VLOOKUP(#REF!,[1]Proyectos!$D$6:$E$9,2,FALSE)</f>
        <v>#REF!</v>
      </c>
      <c r="E637" s="9" t="e">
        <f>VLOOKUP(#REF!,[1]Proyectos!$B$12:$C$22,2,FALSE)</f>
        <v>#REF!</v>
      </c>
      <c r="F637" s="9" t="e">
        <f>VLOOKUP(#REF!,[1]Indi!$B$9:$C$36,2,FALSE)</f>
        <v>#REF!</v>
      </c>
      <c r="G637" s="9" t="str">
        <f>+IFERROR(IF(D637="MISIONAL",VLOOKUP(AD637,[1]Actividades!$B$12:$C$25,2,FALSE),IF(D637="TASAS",VLOOKUP(AD637,[1]Actividades!$B$26:$C$34,2,FALSE),IF(D637="MIPG",VLOOKUP(AD637,[1]Actividades!$B$35:$C$41,2,FALSE),IF(D637="INFRA",VLOOKUP(AD637,[1]Actividades!$B$42:$C$44,2,FALSE),"")))),"")</f>
        <v/>
      </c>
      <c r="H637" s="3"/>
      <c r="I637" s="7" t="s">
        <v>1098</v>
      </c>
      <c r="J637" s="10" t="s">
        <v>663</v>
      </c>
      <c r="K637" s="7" t="s">
        <v>164</v>
      </c>
      <c r="L637" s="7" t="s">
        <v>176</v>
      </c>
      <c r="M637" s="7" t="str">
        <f t="shared" si="37"/>
        <v>DIRECCIÓN TERRITORIAL AMAZONÍA</v>
      </c>
      <c r="N637" s="7" t="s">
        <v>13</v>
      </c>
      <c r="O637" s="7" t="s">
        <v>467</v>
      </c>
      <c r="P637" s="7" t="s">
        <v>7</v>
      </c>
      <c r="Q637" s="7" t="s">
        <v>6</v>
      </c>
      <c r="R637" s="146">
        <v>242526390</v>
      </c>
      <c r="S637" s="35"/>
      <c r="T637" s="8"/>
      <c r="U637" s="8"/>
      <c r="V637" s="8"/>
      <c r="W637" s="35">
        <f t="shared" si="38"/>
        <v>242526390</v>
      </c>
      <c r="X637" s="35">
        <f t="shared" si="39"/>
        <v>242526390</v>
      </c>
      <c r="Y637" s="26" t="s">
        <v>465</v>
      </c>
      <c r="Z637" s="10" t="s">
        <v>19</v>
      </c>
      <c r="AA637" s="147">
        <v>202300000000060</v>
      </c>
      <c r="AB637" s="147" t="s">
        <v>30</v>
      </c>
      <c r="AC637" s="10" t="str">
        <f t="shared" si="36"/>
        <v>3202008</v>
      </c>
      <c r="AD637" s="10"/>
      <c r="AE637" s="10" t="s">
        <v>135</v>
      </c>
      <c r="AF637" s="3"/>
      <c r="AG637" s="3"/>
      <c r="AH637" s="3"/>
      <c r="AI637" s="3"/>
      <c r="AJ637" s="3"/>
      <c r="AK637" s="3"/>
      <c r="AL637" s="3"/>
      <c r="AM637" s="3"/>
      <c r="AN637" s="3"/>
      <c r="AO637" s="3"/>
      <c r="AP637" s="3"/>
      <c r="AQ637" s="3"/>
      <c r="AR637" s="3"/>
      <c r="AS637" s="3"/>
    </row>
    <row r="638" spans="1:45" ht="51" hidden="1" customHeight="1" x14ac:dyDescent="0.3">
      <c r="A638" s="9" t="s">
        <v>0</v>
      </c>
      <c r="B638" s="9" t="e">
        <f>VLOOKUP(#REF!,[1]Dpto!$G$2:$I$1125,2,FALSE)</f>
        <v>#REF!</v>
      </c>
      <c r="C638" s="9" t="str">
        <f>VLOOKUP(Y638,[1]Proyectos!$B$2:$D$3,3,FALSE)</f>
        <v>CONSER</v>
      </c>
      <c r="D638" s="9" t="e">
        <f>VLOOKUP(#REF!,[1]Proyectos!$D$6:$E$9,2,FALSE)</f>
        <v>#REF!</v>
      </c>
      <c r="E638" s="9" t="e">
        <f>VLOOKUP(#REF!,[1]Proyectos!$B$12:$C$22,2,FALSE)</f>
        <v>#REF!</v>
      </c>
      <c r="F638" s="9" t="e">
        <f>VLOOKUP(#REF!,[1]Indi!$B$9:$C$36,2,FALSE)</f>
        <v>#REF!</v>
      </c>
      <c r="G638" s="9" t="str">
        <f>+IFERROR(IF(D638="MISIONAL",VLOOKUP(AD638,[1]Actividades!$B$12:$C$25,2,FALSE),IF(D638="TASAS",VLOOKUP(AD638,[1]Actividades!$B$26:$C$34,2,FALSE),IF(D638="MIPG",VLOOKUP(AD638,[1]Actividades!$B$35:$C$41,2,FALSE),IF(D638="INFRA",VLOOKUP(AD638,[1]Actividades!$B$42:$C$44,2,FALSE),"")))),"")</f>
        <v/>
      </c>
      <c r="H638" s="3"/>
      <c r="I638" s="7" t="s">
        <v>1099</v>
      </c>
      <c r="J638" s="10" t="s">
        <v>663</v>
      </c>
      <c r="K638" s="7" t="s">
        <v>164</v>
      </c>
      <c r="L638" s="7" t="s">
        <v>176</v>
      </c>
      <c r="M638" s="7" t="str">
        <f t="shared" si="37"/>
        <v>DIRECCIÓN TERRITORIAL AMAZONÍA</v>
      </c>
      <c r="N638" s="7" t="s">
        <v>8</v>
      </c>
      <c r="O638" s="7" t="s">
        <v>467</v>
      </c>
      <c r="P638" s="7" t="s">
        <v>7</v>
      </c>
      <c r="Q638" s="7" t="s">
        <v>6</v>
      </c>
      <c r="R638" s="146">
        <v>414896500</v>
      </c>
      <c r="S638" s="35"/>
      <c r="T638" s="8"/>
      <c r="U638" s="8"/>
      <c r="V638" s="8"/>
      <c r="W638" s="35">
        <f t="shared" si="38"/>
        <v>414896500</v>
      </c>
      <c r="X638" s="35">
        <f t="shared" si="39"/>
        <v>414896500</v>
      </c>
      <c r="Y638" s="26" t="s">
        <v>465</v>
      </c>
      <c r="Z638" s="10" t="s">
        <v>19</v>
      </c>
      <c r="AA638" s="147">
        <v>202300000000060</v>
      </c>
      <c r="AB638" s="147" t="s">
        <v>30</v>
      </c>
      <c r="AC638" s="10" t="str">
        <f t="shared" si="36"/>
        <v>3202008</v>
      </c>
      <c r="AD638" s="10"/>
      <c r="AE638" s="10" t="s">
        <v>135</v>
      </c>
      <c r="AF638" s="3"/>
      <c r="AG638" s="3"/>
      <c r="AH638" s="3"/>
      <c r="AI638" s="3"/>
      <c r="AJ638" s="3"/>
      <c r="AK638" s="3"/>
      <c r="AL638" s="3"/>
      <c r="AM638" s="3"/>
      <c r="AN638" s="3"/>
      <c r="AO638" s="3"/>
      <c r="AP638" s="3"/>
      <c r="AQ638" s="3"/>
      <c r="AR638" s="3"/>
      <c r="AS638" s="3"/>
    </row>
    <row r="639" spans="1:45" ht="51" hidden="1" customHeight="1" x14ac:dyDescent="0.3">
      <c r="A639" s="9" t="s">
        <v>0</v>
      </c>
      <c r="B639" s="9" t="e">
        <f>VLOOKUP(#REF!,[1]Dpto!$G$2:$I$1125,2,FALSE)</f>
        <v>#REF!</v>
      </c>
      <c r="C639" s="9" t="str">
        <f>VLOOKUP(Y639,[1]Proyectos!$B$2:$D$3,3,FALSE)</f>
        <v>CONSER</v>
      </c>
      <c r="D639" s="9" t="e">
        <f>VLOOKUP(#REF!,[1]Proyectos!$D$6:$E$9,2,FALSE)</f>
        <v>#REF!</v>
      </c>
      <c r="E639" s="9" t="e">
        <f>VLOOKUP(#REF!,[1]Proyectos!$B$12:$C$22,2,FALSE)</f>
        <v>#REF!</v>
      </c>
      <c r="F639" s="9" t="e">
        <f>VLOOKUP(#REF!,[1]Indi!$B$9:$C$36,2,FALSE)</f>
        <v>#REF!</v>
      </c>
      <c r="G639" s="9" t="str">
        <f>+IFERROR(IF(D639="MISIONAL",VLOOKUP(AD639,[1]Actividades!$B$12:$C$25,2,FALSE),IF(D639="TASAS",VLOOKUP(AD639,[1]Actividades!$B$26:$C$34,2,FALSE),IF(D639="MIPG",VLOOKUP(AD639,[1]Actividades!$B$35:$C$41,2,FALSE),IF(D639="INFRA",VLOOKUP(AD639,[1]Actividades!$B$42:$C$44,2,FALSE),"")))),"")</f>
        <v/>
      </c>
      <c r="H639" s="3"/>
      <c r="I639" s="7" t="s">
        <v>1100</v>
      </c>
      <c r="J639" s="10" t="s">
        <v>663</v>
      </c>
      <c r="K639" s="7" t="s">
        <v>164</v>
      </c>
      <c r="L639" s="7" t="s">
        <v>176</v>
      </c>
      <c r="M639" s="7" t="str">
        <f t="shared" si="37"/>
        <v>DIRECCIÓN TERRITORIAL AMAZONÍA</v>
      </c>
      <c r="N639" s="7" t="s">
        <v>103</v>
      </c>
      <c r="O639" s="149" t="s">
        <v>466</v>
      </c>
      <c r="P639" s="7" t="s">
        <v>7</v>
      </c>
      <c r="Q639" s="7" t="s">
        <v>6</v>
      </c>
      <c r="R639" s="146">
        <v>250682500</v>
      </c>
      <c r="S639" s="35"/>
      <c r="T639" s="8"/>
      <c r="U639" s="8"/>
      <c r="V639" s="8"/>
      <c r="W639" s="35">
        <f t="shared" si="38"/>
        <v>250682500</v>
      </c>
      <c r="X639" s="35">
        <f t="shared" si="39"/>
        <v>250682500</v>
      </c>
      <c r="Y639" s="26" t="s">
        <v>465</v>
      </c>
      <c r="Z639" s="10" t="s">
        <v>19</v>
      </c>
      <c r="AA639" s="147">
        <v>202300000000060</v>
      </c>
      <c r="AB639" s="147" t="s">
        <v>493</v>
      </c>
      <c r="AC639" s="10" t="str">
        <f t="shared" si="36"/>
        <v>3202032</v>
      </c>
      <c r="AD639" s="10"/>
      <c r="AE639" s="10" t="s">
        <v>128</v>
      </c>
      <c r="AF639" s="3"/>
      <c r="AG639" s="3"/>
      <c r="AH639" s="3"/>
      <c r="AI639" s="3"/>
      <c r="AJ639" s="3"/>
      <c r="AK639" s="3"/>
      <c r="AL639" s="3"/>
      <c r="AM639" s="3"/>
      <c r="AN639" s="3"/>
      <c r="AO639" s="3"/>
      <c r="AP639" s="3"/>
      <c r="AQ639" s="3"/>
      <c r="AR639" s="3"/>
      <c r="AS639" s="3"/>
    </row>
    <row r="640" spans="1:45" ht="51" hidden="1" customHeight="1" x14ac:dyDescent="0.3">
      <c r="A640" s="9" t="s">
        <v>0</v>
      </c>
      <c r="B640" s="9" t="e">
        <f>VLOOKUP(#REF!,[1]Dpto!$G$2:$I$1125,2,FALSE)</f>
        <v>#REF!</v>
      </c>
      <c r="C640" s="9" t="str">
        <f>VLOOKUP(Y640,[1]Proyectos!$B$2:$D$3,3,FALSE)</f>
        <v>CONSER</v>
      </c>
      <c r="D640" s="9" t="e">
        <f>VLOOKUP(#REF!,[1]Proyectos!$D$6:$E$9,2,FALSE)</f>
        <v>#REF!</v>
      </c>
      <c r="E640" s="9" t="e">
        <f>VLOOKUP(#REF!,[1]Proyectos!$B$12:$C$22,2,FALSE)</f>
        <v>#REF!</v>
      </c>
      <c r="F640" s="9" t="e">
        <f>VLOOKUP(#REF!,[1]Indi!$B$9:$C$36,2,FALSE)</f>
        <v>#REF!</v>
      </c>
      <c r="G640" s="9" t="str">
        <f>+IFERROR(IF(D640="MISIONAL",VLOOKUP(AD640,[1]Actividades!$B$12:$C$25,2,FALSE),IF(D640="TASAS",VLOOKUP(AD640,[1]Actividades!$B$26:$C$34,2,FALSE),IF(D640="MIPG",VLOOKUP(AD640,[1]Actividades!$B$35:$C$41,2,FALSE),IF(D640="INFRA",VLOOKUP(AD640,[1]Actividades!$B$42:$C$44,2,FALSE),"")))),"")</f>
        <v/>
      </c>
      <c r="H640" s="3"/>
      <c r="I640" s="7" t="s">
        <v>1101</v>
      </c>
      <c r="J640" s="10" t="s">
        <v>663</v>
      </c>
      <c r="K640" s="7" t="s">
        <v>164</v>
      </c>
      <c r="L640" s="7" t="s">
        <v>176</v>
      </c>
      <c r="M640" s="7" t="str">
        <f t="shared" si="37"/>
        <v>DIRECCIÓN TERRITORIAL AMAZONÍA</v>
      </c>
      <c r="N640" s="7" t="s">
        <v>13</v>
      </c>
      <c r="O640" s="145" t="s">
        <v>467</v>
      </c>
      <c r="P640" s="7" t="s">
        <v>7</v>
      </c>
      <c r="Q640" s="7" t="s">
        <v>6</v>
      </c>
      <c r="R640" s="146">
        <v>108375000</v>
      </c>
      <c r="S640" s="35"/>
      <c r="T640" s="8"/>
      <c r="U640" s="8"/>
      <c r="V640" s="8"/>
      <c r="W640" s="35">
        <f t="shared" si="38"/>
        <v>108375000</v>
      </c>
      <c r="X640" s="35">
        <f t="shared" si="39"/>
        <v>108375000</v>
      </c>
      <c r="Y640" s="26" t="s">
        <v>465</v>
      </c>
      <c r="Z640" s="10" t="s">
        <v>19</v>
      </c>
      <c r="AA640" s="147">
        <v>202300000000060</v>
      </c>
      <c r="AB640" s="147" t="s">
        <v>493</v>
      </c>
      <c r="AC640" s="10" t="str">
        <f t="shared" si="36"/>
        <v>3202032</v>
      </c>
      <c r="AD640" s="10"/>
      <c r="AE640" s="10" t="s">
        <v>128</v>
      </c>
      <c r="AF640" s="3"/>
      <c r="AG640" s="3"/>
      <c r="AH640" s="3"/>
      <c r="AI640" s="3"/>
      <c r="AJ640" s="3"/>
      <c r="AK640" s="3"/>
      <c r="AL640" s="3"/>
      <c r="AM640" s="3"/>
      <c r="AN640" s="3"/>
      <c r="AO640" s="3"/>
      <c r="AP640" s="3"/>
      <c r="AQ640" s="3"/>
      <c r="AR640" s="3"/>
      <c r="AS640" s="3"/>
    </row>
    <row r="641" spans="1:45" ht="51" hidden="1" customHeight="1" x14ac:dyDescent="0.3">
      <c r="A641" s="9" t="s">
        <v>0</v>
      </c>
      <c r="B641" s="9" t="e">
        <f>VLOOKUP(#REF!,[1]Dpto!$G$2:$I$1125,2,FALSE)</f>
        <v>#REF!</v>
      </c>
      <c r="C641" s="9" t="str">
        <f>VLOOKUP(Y641,[1]Proyectos!$B$2:$D$3,3,FALSE)</f>
        <v>CONSER</v>
      </c>
      <c r="D641" s="9" t="e">
        <f>VLOOKUP(#REF!,[1]Proyectos!$D$6:$E$9,2,FALSE)</f>
        <v>#REF!</v>
      </c>
      <c r="E641" s="9" t="e">
        <f>VLOOKUP(#REF!,[1]Proyectos!$B$12:$C$22,2,FALSE)</f>
        <v>#REF!</v>
      </c>
      <c r="F641" s="9" t="e">
        <f>VLOOKUP(#REF!,[1]Indi!$B$9:$C$36,2,FALSE)</f>
        <v>#REF!</v>
      </c>
      <c r="G641" s="9" t="str">
        <f>+IFERROR(IF(D641="MISIONAL",VLOOKUP(AD641,[1]Actividades!$B$12:$C$25,2,FALSE),IF(D641="TASAS",VLOOKUP(AD641,[1]Actividades!$B$26:$C$34,2,FALSE),IF(D641="MIPG",VLOOKUP(AD641,[1]Actividades!$B$35:$C$41,2,FALSE),IF(D641="INFRA",VLOOKUP(AD641,[1]Actividades!$B$42:$C$44,2,FALSE),"")))),"")</f>
        <v/>
      </c>
      <c r="H641" s="3"/>
      <c r="I641" s="7" t="s">
        <v>1102</v>
      </c>
      <c r="J641" s="10" t="s">
        <v>663</v>
      </c>
      <c r="K641" s="7" t="s">
        <v>164</v>
      </c>
      <c r="L641" s="7" t="s">
        <v>176</v>
      </c>
      <c r="M641" s="7" t="str">
        <f t="shared" si="37"/>
        <v>DIRECCIÓN TERRITORIAL AMAZONÍA</v>
      </c>
      <c r="N641" s="7" t="s">
        <v>8</v>
      </c>
      <c r="O641" s="145" t="s">
        <v>467</v>
      </c>
      <c r="P641" s="7" t="s">
        <v>7</v>
      </c>
      <c r="Q641" s="7" t="s">
        <v>6</v>
      </c>
      <c r="R641" s="146">
        <v>57800000</v>
      </c>
      <c r="S641" s="35"/>
      <c r="T641" s="8"/>
      <c r="U641" s="8"/>
      <c r="V641" s="8"/>
      <c r="W641" s="35">
        <f t="shared" si="38"/>
        <v>57800000</v>
      </c>
      <c r="X641" s="35">
        <f t="shared" si="39"/>
        <v>57800000</v>
      </c>
      <c r="Y641" s="26" t="s">
        <v>465</v>
      </c>
      <c r="Z641" s="10" t="s">
        <v>19</v>
      </c>
      <c r="AA641" s="147">
        <v>202300000000060</v>
      </c>
      <c r="AB641" s="147" t="s">
        <v>493</v>
      </c>
      <c r="AC641" s="10" t="str">
        <f t="shared" si="36"/>
        <v>3202032</v>
      </c>
      <c r="AD641" s="10"/>
      <c r="AE641" s="10" t="s">
        <v>128</v>
      </c>
      <c r="AF641" s="3"/>
      <c r="AG641" s="3"/>
      <c r="AH641" s="3"/>
      <c r="AI641" s="3"/>
      <c r="AJ641" s="3"/>
      <c r="AK641" s="3"/>
      <c r="AL641" s="3"/>
      <c r="AM641" s="3"/>
      <c r="AN641" s="3"/>
      <c r="AO641" s="3"/>
      <c r="AP641" s="3"/>
      <c r="AQ641" s="3"/>
      <c r="AR641" s="3"/>
      <c r="AS641" s="3"/>
    </row>
    <row r="642" spans="1:45" ht="51" hidden="1" customHeight="1" x14ac:dyDescent="0.3">
      <c r="A642" s="9" t="s">
        <v>0</v>
      </c>
      <c r="B642" s="9" t="e">
        <f>VLOOKUP(#REF!,[1]Dpto!$G$2:$I$1125,2,FALSE)</f>
        <v>#REF!</v>
      </c>
      <c r="C642" s="9" t="str">
        <f>VLOOKUP(Y642,[1]Proyectos!$B$2:$D$3,3,FALSE)</f>
        <v>CONSER</v>
      </c>
      <c r="D642" s="9" t="e">
        <f>VLOOKUP(#REF!,[1]Proyectos!$D$6:$E$9,2,FALSE)</f>
        <v>#REF!</v>
      </c>
      <c r="E642" s="9" t="e">
        <f>VLOOKUP(#REF!,[1]Proyectos!$B$12:$C$22,2,FALSE)</f>
        <v>#REF!</v>
      </c>
      <c r="F642" s="9" t="e">
        <f>VLOOKUP(#REF!,[1]Indi!$B$9:$C$36,2,FALSE)</f>
        <v>#REF!</v>
      </c>
      <c r="G642" s="9" t="str">
        <f>+IFERROR(IF(D642="MISIONAL",VLOOKUP(AD642,[1]Actividades!$B$12:$C$25,2,FALSE),IF(D642="TASAS",VLOOKUP(AD642,[1]Actividades!$B$26:$C$34,2,FALSE),IF(D642="MIPG",VLOOKUP(AD642,[1]Actividades!$B$35:$C$41,2,FALSE),IF(D642="INFRA",VLOOKUP(AD642,[1]Actividades!$B$42:$C$44,2,FALSE),"")))),"")</f>
        <v/>
      </c>
      <c r="H642" s="3"/>
      <c r="I642" s="7" t="s">
        <v>1103</v>
      </c>
      <c r="J642" s="10" t="s">
        <v>663</v>
      </c>
      <c r="K642" s="7" t="s">
        <v>164</v>
      </c>
      <c r="L642" s="7" t="s">
        <v>176</v>
      </c>
      <c r="M642" s="7" t="str">
        <f t="shared" si="37"/>
        <v>DIRECCIÓN TERRITORIAL AMAZONÍA</v>
      </c>
      <c r="N642" s="7" t="s">
        <v>103</v>
      </c>
      <c r="O642" s="145" t="s">
        <v>466</v>
      </c>
      <c r="P642" s="7" t="s">
        <v>7</v>
      </c>
      <c r="Q642" s="7" t="s">
        <v>6</v>
      </c>
      <c r="R642" s="146">
        <v>75862500</v>
      </c>
      <c r="S642" s="35"/>
      <c r="T642" s="8"/>
      <c r="U642" s="8"/>
      <c r="V642" s="8"/>
      <c r="W642" s="35">
        <f t="shared" si="38"/>
        <v>75862500</v>
      </c>
      <c r="X642" s="35">
        <f t="shared" si="39"/>
        <v>75862500</v>
      </c>
      <c r="Y642" s="26" t="s">
        <v>465</v>
      </c>
      <c r="Z642" s="10" t="s">
        <v>19</v>
      </c>
      <c r="AA642" s="147">
        <v>202300000000060</v>
      </c>
      <c r="AB642" s="147" t="s">
        <v>17</v>
      </c>
      <c r="AC642" s="10" t="str">
        <f t="shared" si="36"/>
        <v>3202052</v>
      </c>
      <c r="AD642" s="10"/>
      <c r="AE642" s="10" t="s">
        <v>495</v>
      </c>
      <c r="AF642" s="3"/>
      <c r="AG642" s="3"/>
      <c r="AH642" s="3"/>
      <c r="AI642" s="3"/>
      <c r="AJ642" s="3"/>
      <c r="AK642" s="3"/>
      <c r="AL642" s="3"/>
      <c r="AM642" s="3"/>
      <c r="AN642" s="3"/>
      <c r="AO642" s="3"/>
      <c r="AP642" s="3"/>
      <c r="AQ642" s="3"/>
      <c r="AR642" s="3"/>
      <c r="AS642" s="3"/>
    </row>
    <row r="643" spans="1:45" ht="51" hidden="1" customHeight="1" x14ac:dyDescent="0.3">
      <c r="A643" s="9" t="s">
        <v>0</v>
      </c>
      <c r="B643" s="9" t="e">
        <f>VLOOKUP(#REF!,[1]Dpto!$G$2:$I$1125,2,FALSE)</f>
        <v>#REF!</v>
      </c>
      <c r="C643" s="9" t="str">
        <f>VLOOKUP(Y643,[1]Proyectos!$B$2:$D$3,3,FALSE)</f>
        <v>CONSER</v>
      </c>
      <c r="D643" s="9" t="e">
        <f>VLOOKUP(#REF!,[1]Proyectos!$D$6:$E$9,2,FALSE)</f>
        <v>#REF!</v>
      </c>
      <c r="E643" s="9" t="e">
        <f>VLOOKUP(#REF!,[1]Proyectos!$B$12:$C$22,2,FALSE)</f>
        <v>#REF!</v>
      </c>
      <c r="F643" s="9" t="e">
        <f>VLOOKUP(#REF!,[1]Indi!$B$9:$C$36,2,FALSE)</f>
        <v>#REF!</v>
      </c>
      <c r="G643" s="9" t="str">
        <f>+IFERROR(IF(D643="MISIONAL",VLOOKUP(AD643,[1]Actividades!$B$12:$C$25,2,FALSE),IF(D643="TASAS",VLOOKUP(AD643,[1]Actividades!$B$26:$C$34,2,FALSE),IF(D643="MIPG",VLOOKUP(AD643,[1]Actividades!$B$35:$C$41,2,FALSE),IF(D643="INFRA",VLOOKUP(AD643,[1]Actividades!$B$42:$C$44,2,FALSE),"")))),"")</f>
        <v/>
      </c>
      <c r="H643" s="3"/>
      <c r="I643" s="7" t="s">
        <v>1104</v>
      </c>
      <c r="J643" s="10" t="s">
        <v>663</v>
      </c>
      <c r="K643" s="7" t="s">
        <v>164</v>
      </c>
      <c r="L643" s="7" t="s">
        <v>176</v>
      </c>
      <c r="M643" s="7" t="str">
        <f t="shared" si="37"/>
        <v>DIRECCIÓN TERRITORIAL AMAZONÍA</v>
      </c>
      <c r="N643" s="7" t="s">
        <v>13</v>
      </c>
      <c r="O643" s="145" t="s">
        <v>467</v>
      </c>
      <c r="P643" s="7" t="s">
        <v>7</v>
      </c>
      <c r="Q643" s="7" t="s">
        <v>6</v>
      </c>
      <c r="R643" s="146">
        <v>54187500</v>
      </c>
      <c r="S643" s="35"/>
      <c r="T643" s="8"/>
      <c r="U643" s="8"/>
      <c r="V643" s="8"/>
      <c r="W643" s="35">
        <f t="shared" si="38"/>
        <v>54187500</v>
      </c>
      <c r="X643" s="35">
        <f t="shared" si="39"/>
        <v>54187500</v>
      </c>
      <c r="Y643" s="26" t="s">
        <v>465</v>
      </c>
      <c r="Z643" s="10" t="s">
        <v>19</v>
      </c>
      <c r="AA643" s="147">
        <v>202300000000060</v>
      </c>
      <c r="AB643" s="147" t="s">
        <v>17</v>
      </c>
      <c r="AC643" s="10" t="str">
        <f t="shared" si="36"/>
        <v>3202052</v>
      </c>
      <c r="AD643" s="10"/>
      <c r="AE643" s="10" t="s">
        <v>495</v>
      </c>
      <c r="AF643" s="3"/>
      <c r="AG643" s="3"/>
      <c r="AH643" s="3"/>
      <c r="AI643" s="3"/>
      <c r="AJ643" s="3"/>
      <c r="AK643" s="3"/>
      <c r="AL643" s="3"/>
      <c r="AM643" s="3"/>
      <c r="AN643" s="3"/>
      <c r="AO643" s="3"/>
      <c r="AP643" s="3"/>
      <c r="AQ643" s="3"/>
      <c r="AR643" s="3"/>
      <c r="AS643" s="3"/>
    </row>
    <row r="644" spans="1:45" ht="51" hidden="1" customHeight="1" x14ac:dyDescent="0.3">
      <c r="A644" s="9" t="s">
        <v>0</v>
      </c>
      <c r="B644" s="9" t="e">
        <f>VLOOKUP(#REF!,[1]Dpto!$G$2:$I$1125,2,FALSE)</f>
        <v>#REF!</v>
      </c>
      <c r="C644" s="9" t="str">
        <f>VLOOKUP(Y644,[1]Proyectos!$B$2:$D$3,3,FALSE)</f>
        <v>CONSER</v>
      </c>
      <c r="D644" s="9" t="e">
        <f>VLOOKUP(#REF!,[1]Proyectos!$D$6:$E$9,2,FALSE)</f>
        <v>#REF!</v>
      </c>
      <c r="E644" s="9" t="e">
        <f>VLOOKUP(#REF!,[1]Proyectos!$B$12:$C$22,2,FALSE)</f>
        <v>#REF!</v>
      </c>
      <c r="F644" s="9" t="e">
        <f>VLOOKUP(#REF!,[1]Indi!$B$9:$C$36,2,FALSE)</f>
        <v>#REF!</v>
      </c>
      <c r="G644" s="9" t="str">
        <f>+IFERROR(IF(D644="MISIONAL",VLOOKUP(AD644,[1]Actividades!$B$12:$C$25,2,FALSE),IF(D644="TASAS",VLOOKUP(AD644,[1]Actividades!$B$26:$C$34,2,FALSE),IF(D644="MIPG",VLOOKUP(AD644,[1]Actividades!$B$35:$C$41,2,FALSE),IF(D644="INFRA",VLOOKUP(AD644,[1]Actividades!$B$42:$C$44,2,FALSE),"")))),"")</f>
        <v/>
      </c>
      <c r="H644" s="3"/>
      <c r="I644" s="7" t="s">
        <v>1105</v>
      </c>
      <c r="J644" s="10" t="s">
        <v>663</v>
      </c>
      <c r="K644" s="7" t="s">
        <v>164</v>
      </c>
      <c r="L644" s="7" t="s">
        <v>176</v>
      </c>
      <c r="M644" s="7" t="str">
        <f t="shared" si="37"/>
        <v>DIRECCIÓN TERRITORIAL AMAZONÍA</v>
      </c>
      <c r="N644" s="7" t="s">
        <v>8</v>
      </c>
      <c r="O644" s="145" t="s">
        <v>467</v>
      </c>
      <c r="P644" s="7" t="s">
        <v>7</v>
      </c>
      <c r="Q644" s="7" t="s">
        <v>6</v>
      </c>
      <c r="R644" s="146">
        <v>28900000</v>
      </c>
      <c r="S644" s="35"/>
      <c r="T644" s="8"/>
      <c r="U644" s="8"/>
      <c r="V644" s="8"/>
      <c r="W644" s="35">
        <f t="shared" si="38"/>
        <v>28900000</v>
      </c>
      <c r="X644" s="35">
        <f t="shared" si="39"/>
        <v>28900000</v>
      </c>
      <c r="Y644" s="26" t="s">
        <v>465</v>
      </c>
      <c r="Z644" s="10" t="s">
        <v>19</v>
      </c>
      <c r="AA644" s="147">
        <v>202300000000060</v>
      </c>
      <c r="AB644" s="147" t="s">
        <v>17</v>
      </c>
      <c r="AC644" s="10" t="str">
        <f t="shared" si="36"/>
        <v>3202052</v>
      </c>
      <c r="AD644" s="10"/>
      <c r="AE644" s="10" t="s">
        <v>495</v>
      </c>
      <c r="AF644" s="3"/>
      <c r="AG644" s="3"/>
      <c r="AH644" s="3"/>
      <c r="AI644" s="3"/>
      <c r="AJ644" s="3"/>
      <c r="AK644" s="3"/>
      <c r="AL644" s="3"/>
      <c r="AM644" s="3"/>
      <c r="AN644" s="3"/>
      <c r="AO644" s="3"/>
      <c r="AP644" s="3"/>
      <c r="AQ644" s="3"/>
      <c r="AR644" s="3"/>
      <c r="AS644" s="3"/>
    </row>
    <row r="645" spans="1:45" ht="51" hidden="1" customHeight="1" x14ac:dyDescent="0.3">
      <c r="A645" s="9" t="s">
        <v>0</v>
      </c>
      <c r="B645" s="9" t="e">
        <f>VLOOKUP(#REF!,[1]Dpto!$G$2:$I$1125,2,FALSE)</f>
        <v>#REF!</v>
      </c>
      <c r="C645" s="9" t="str">
        <f>VLOOKUP(Y645,[1]Proyectos!$B$2:$D$3,3,FALSE)</f>
        <v>CONSER</v>
      </c>
      <c r="D645" s="9" t="e">
        <f>VLOOKUP(#REF!,[1]Proyectos!$D$6:$E$9,2,FALSE)</f>
        <v>#REF!</v>
      </c>
      <c r="E645" s="9" t="e">
        <f>VLOOKUP(#REF!,[1]Proyectos!$B$12:$C$22,2,FALSE)</f>
        <v>#REF!</v>
      </c>
      <c r="F645" s="9" t="e">
        <f>VLOOKUP(#REF!,[1]Indi!$B$9:$C$36,2,FALSE)</f>
        <v>#REF!</v>
      </c>
      <c r="G645" s="9" t="str">
        <f>+IFERROR(IF(D645="MISIONAL",VLOOKUP(AD645,[1]Actividades!$B$12:$C$25,2,FALSE),IF(D645="TASAS",VLOOKUP(AD645,[1]Actividades!$B$26:$C$34,2,FALSE),IF(D645="MIPG",VLOOKUP(AD645,[1]Actividades!$B$35:$C$41,2,FALSE),IF(D645="INFRA",VLOOKUP(AD645,[1]Actividades!$B$42:$C$44,2,FALSE),"")))),"")</f>
        <v/>
      </c>
      <c r="H645" s="3"/>
      <c r="I645" s="7" t="s">
        <v>1106</v>
      </c>
      <c r="J645" s="10" t="s">
        <v>663</v>
      </c>
      <c r="K645" s="7" t="s">
        <v>164</v>
      </c>
      <c r="L645" s="7" t="s">
        <v>176</v>
      </c>
      <c r="M645" s="7" t="str">
        <f t="shared" si="37"/>
        <v>DIRECCIÓN TERRITORIAL AMAZONÍA</v>
      </c>
      <c r="N645" s="7" t="s">
        <v>13</v>
      </c>
      <c r="O645" s="10" t="s">
        <v>467</v>
      </c>
      <c r="P645" s="7" t="s">
        <v>7</v>
      </c>
      <c r="Q645" s="7" t="s">
        <v>6</v>
      </c>
      <c r="R645" s="146">
        <v>54187500</v>
      </c>
      <c r="S645" s="35"/>
      <c r="T645" s="8"/>
      <c r="U645" s="8"/>
      <c r="V645" s="8"/>
      <c r="W645" s="35">
        <f t="shared" si="38"/>
        <v>54187500</v>
      </c>
      <c r="X645" s="35">
        <f t="shared" si="39"/>
        <v>54187500</v>
      </c>
      <c r="Y645" s="26" t="s">
        <v>465</v>
      </c>
      <c r="Z645" s="10" t="s">
        <v>19</v>
      </c>
      <c r="AA645" s="147">
        <v>202300000000060</v>
      </c>
      <c r="AB645" s="147" t="s">
        <v>496</v>
      </c>
      <c r="AC645" s="10" t="str">
        <f t="shared" si="36"/>
        <v>3202056</v>
      </c>
      <c r="AD645" s="10"/>
      <c r="AE645" s="10" t="s">
        <v>129</v>
      </c>
      <c r="AF645" s="3"/>
      <c r="AG645" s="3"/>
      <c r="AH645" s="3"/>
      <c r="AI645" s="3"/>
      <c r="AJ645" s="3"/>
      <c r="AK645" s="3"/>
      <c r="AL645" s="3"/>
      <c r="AM645" s="3"/>
      <c r="AN645" s="3"/>
      <c r="AO645" s="3"/>
      <c r="AP645" s="3"/>
      <c r="AQ645" s="3"/>
      <c r="AR645" s="3"/>
      <c r="AS645" s="3"/>
    </row>
    <row r="646" spans="1:45" ht="51" hidden="1" customHeight="1" x14ac:dyDescent="0.3">
      <c r="A646" s="9" t="s">
        <v>0</v>
      </c>
      <c r="B646" s="9" t="e">
        <f>VLOOKUP(#REF!,[1]Dpto!$G$2:$I$1125,2,FALSE)</f>
        <v>#REF!</v>
      </c>
      <c r="C646" s="9" t="str">
        <f>VLOOKUP(Y646,[1]Proyectos!$B$2:$D$3,3,FALSE)</f>
        <v>CONSER</v>
      </c>
      <c r="D646" s="9" t="e">
        <f>VLOOKUP(#REF!,[1]Proyectos!$D$6:$E$9,2,FALSE)</f>
        <v>#REF!</v>
      </c>
      <c r="E646" s="9" t="e">
        <f>VLOOKUP(#REF!,[1]Proyectos!$B$12:$C$22,2,FALSE)</f>
        <v>#REF!</v>
      </c>
      <c r="F646" s="9" t="e">
        <f>VLOOKUP(#REF!,[1]Indi!$B$9:$C$36,2,FALSE)</f>
        <v>#REF!</v>
      </c>
      <c r="G646" s="9" t="str">
        <f>+IFERROR(IF(D646="MISIONAL",VLOOKUP(AD646,[1]Actividades!$B$12:$C$25,2,FALSE),IF(D646="TASAS",VLOOKUP(AD646,[1]Actividades!$B$26:$C$34,2,FALSE),IF(D646="MIPG",VLOOKUP(AD646,[1]Actividades!$B$35:$C$41,2,FALSE),IF(D646="INFRA",VLOOKUP(AD646,[1]Actividades!$B$42:$C$44,2,FALSE),"")))),"")</f>
        <v/>
      </c>
      <c r="H646" s="3"/>
      <c r="I646" s="7" t="s">
        <v>1107</v>
      </c>
      <c r="J646" s="10" t="s">
        <v>663</v>
      </c>
      <c r="K646" s="7" t="s">
        <v>164</v>
      </c>
      <c r="L646" s="7" t="s">
        <v>176</v>
      </c>
      <c r="M646" s="7" t="str">
        <f t="shared" si="37"/>
        <v>DIRECCIÓN TERRITORIAL AMAZONÍA</v>
      </c>
      <c r="N646" s="7" t="s">
        <v>8</v>
      </c>
      <c r="O646" s="145" t="s">
        <v>467</v>
      </c>
      <c r="P646" s="7" t="s">
        <v>7</v>
      </c>
      <c r="Q646" s="7" t="s">
        <v>6</v>
      </c>
      <c r="R646" s="146">
        <v>28900000</v>
      </c>
      <c r="S646" s="35"/>
      <c r="T646" s="8"/>
      <c r="U646" s="8"/>
      <c r="V646" s="8"/>
      <c r="W646" s="35">
        <f t="shared" si="38"/>
        <v>28900000</v>
      </c>
      <c r="X646" s="35">
        <f t="shared" si="39"/>
        <v>28900000</v>
      </c>
      <c r="Y646" s="26" t="s">
        <v>465</v>
      </c>
      <c r="Z646" s="10" t="s">
        <v>19</v>
      </c>
      <c r="AA646" s="147">
        <v>202300000000060</v>
      </c>
      <c r="AB646" s="147" t="s">
        <v>496</v>
      </c>
      <c r="AC646" s="10" t="str">
        <f t="shared" ref="AC646:AC709" si="40">MID(I646,SEARCH("-",I646)+1,SEARCH("-",I646,SEARCH("-",I646)+1)-SEARCH("-",I646)-1)</f>
        <v>3202056</v>
      </c>
      <c r="AD646" s="10"/>
      <c r="AE646" s="10" t="s">
        <v>129</v>
      </c>
      <c r="AF646" s="3"/>
      <c r="AG646" s="3"/>
      <c r="AH646" s="3"/>
      <c r="AI646" s="3"/>
      <c r="AJ646" s="3"/>
      <c r="AK646" s="3"/>
      <c r="AL646" s="3"/>
      <c r="AM646" s="3"/>
      <c r="AN646" s="3"/>
      <c r="AO646" s="3"/>
      <c r="AP646" s="3"/>
      <c r="AQ646" s="3"/>
      <c r="AR646" s="3"/>
      <c r="AS646" s="3"/>
    </row>
    <row r="647" spans="1:45" ht="51" hidden="1" customHeight="1" x14ac:dyDescent="0.3">
      <c r="A647" s="9" t="s">
        <v>0</v>
      </c>
      <c r="B647" s="9" t="e">
        <f>VLOOKUP(#REF!,[1]Dpto!$G$2:$I$1125,2,FALSE)</f>
        <v>#REF!</v>
      </c>
      <c r="C647" s="9" t="str">
        <f>VLOOKUP(Y647,[1]Proyectos!$B$2:$D$3,3,FALSE)</f>
        <v>CONSER</v>
      </c>
      <c r="D647" s="9" t="e">
        <f>VLOOKUP(#REF!,[1]Proyectos!$D$6:$E$9,2,FALSE)</f>
        <v>#REF!</v>
      </c>
      <c r="E647" s="9" t="e">
        <f>VLOOKUP(#REF!,[1]Proyectos!$B$12:$C$22,2,FALSE)</f>
        <v>#REF!</v>
      </c>
      <c r="F647" s="9" t="e">
        <f>VLOOKUP(#REF!,[1]Indi!$B$9:$C$36,2,FALSE)</f>
        <v>#REF!</v>
      </c>
      <c r="G647" s="9" t="str">
        <f>+IFERROR(IF(D647="MISIONAL",VLOOKUP(AD647,[1]Actividades!$B$12:$C$25,2,FALSE),IF(D647="TASAS",VLOOKUP(AD647,[1]Actividades!$B$26:$C$34,2,FALSE),IF(D647="MIPG",VLOOKUP(AD647,[1]Actividades!$B$35:$C$41,2,FALSE),IF(D647="INFRA",VLOOKUP(AD647,[1]Actividades!$B$42:$C$44,2,FALSE),"")))),"")</f>
        <v/>
      </c>
      <c r="H647" s="3"/>
      <c r="I647" s="7" t="s">
        <v>1108</v>
      </c>
      <c r="J647" s="10" t="s">
        <v>663</v>
      </c>
      <c r="K647" s="7" t="s">
        <v>164</v>
      </c>
      <c r="L647" s="7" t="s">
        <v>176</v>
      </c>
      <c r="M647" s="7" t="str">
        <f t="shared" ref="M647:M710" si="41">+IF(P647="GENERAL",L647,L647&amp;"-"&amp;P647)</f>
        <v>DIRECCIÓN TERRITORIAL AMAZONÍA</v>
      </c>
      <c r="N647" s="7" t="s">
        <v>103</v>
      </c>
      <c r="O647" s="145" t="s">
        <v>466</v>
      </c>
      <c r="P647" s="7" t="s">
        <v>7</v>
      </c>
      <c r="Q647" s="7" t="s">
        <v>6</v>
      </c>
      <c r="R647" s="146">
        <v>250682500</v>
      </c>
      <c r="S647" s="35"/>
      <c r="T647" s="8"/>
      <c r="U647" s="8"/>
      <c r="V647" s="8"/>
      <c r="W647" s="35">
        <f t="shared" ref="W647:W710" si="42">+R647-S647+T647</f>
        <v>250682500</v>
      </c>
      <c r="X647" s="35">
        <f t="shared" ref="X647:X710" si="43">+R647-S647+T647-U647+V647</f>
        <v>250682500</v>
      </c>
      <c r="Y647" s="26" t="s">
        <v>465</v>
      </c>
      <c r="Z647" s="10" t="s">
        <v>19</v>
      </c>
      <c r="AA647" s="147">
        <v>202300000000060</v>
      </c>
      <c r="AB647" s="147" t="s">
        <v>24</v>
      </c>
      <c r="AC647" s="10" t="str">
        <f t="shared" si="40"/>
        <v>3202060</v>
      </c>
      <c r="AD647" s="10"/>
      <c r="AE647" s="10" t="s">
        <v>126</v>
      </c>
      <c r="AF647" s="3"/>
      <c r="AG647" s="3"/>
      <c r="AH647" s="3"/>
      <c r="AI647" s="3"/>
      <c r="AJ647" s="3"/>
      <c r="AK647" s="3"/>
      <c r="AL647" s="3"/>
      <c r="AM647" s="3"/>
      <c r="AN647" s="3"/>
      <c r="AO647" s="3"/>
      <c r="AP647" s="3"/>
      <c r="AQ647" s="3"/>
      <c r="AR647" s="3"/>
      <c r="AS647" s="3"/>
    </row>
    <row r="648" spans="1:45" ht="51" hidden="1" customHeight="1" x14ac:dyDescent="0.3">
      <c r="A648" s="9" t="s">
        <v>0</v>
      </c>
      <c r="B648" s="9" t="e">
        <f>VLOOKUP(#REF!,[1]Dpto!$G$2:$I$1125,2,FALSE)</f>
        <v>#REF!</v>
      </c>
      <c r="C648" s="9" t="str">
        <f>VLOOKUP(Y648,[1]Proyectos!$B$2:$D$3,3,FALSE)</f>
        <v>CONSER</v>
      </c>
      <c r="D648" s="9" t="e">
        <f>VLOOKUP(#REF!,[1]Proyectos!$D$6:$E$9,2,FALSE)</f>
        <v>#REF!</v>
      </c>
      <c r="E648" s="9" t="e">
        <f>VLOOKUP(#REF!,[1]Proyectos!$B$12:$C$22,2,FALSE)</f>
        <v>#REF!</v>
      </c>
      <c r="F648" s="9" t="e">
        <f>VLOOKUP(#REF!,[1]Indi!$B$9:$C$36,2,FALSE)</f>
        <v>#REF!</v>
      </c>
      <c r="G648" s="9" t="str">
        <f>+IFERROR(IF(D648="MISIONAL",VLOOKUP(AD648,[1]Actividades!$B$12:$C$25,2,FALSE),IF(D648="TASAS",VLOOKUP(AD648,[1]Actividades!$B$26:$C$34,2,FALSE),IF(D648="MIPG",VLOOKUP(AD648,[1]Actividades!$B$35:$C$41,2,FALSE),IF(D648="INFRA",VLOOKUP(AD648,[1]Actividades!$B$42:$C$44,2,FALSE),"")))),"")</f>
        <v/>
      </c>
      <c r="H648" s="3"/>
      <c r="I648" s="7" t="s">
        <v>1109</v>
      </c>
      <c r="J648" s="10" t="s">
        <v>663</v>
      </c>
      <c r="K648" s="7" t="s">
        <v>164</v>
      </c>
      <c r="L648" s="7" t="s">
        <v>175</v>
      </c>
      <c r="M648" s="7" t="str">
        <f t="shared" si="41"/>
        <v>PNN ALTO FRAGUA INDI WASI</v>
      </c>
      <c r="N648" s="7" t="s">
        <v>103</v>
      </c>
      <c r="O648" s="145" t="s">
        <v>466</v>
      </c>
      <c r="P648" s="7" t="s">
        <v>7</v>
      </c>
      <c r="Q648" s="7" t="s">
        <v>6</v>
      </c>
      <c r="R648" s="146">
        <v>5000000</v>
      </c>
      <c r="S648" s="35"/>
      <c r="T648" s="8"/>
      <c r="U648" s="8"/>
      <c r="V648" s="8"/>
      <c r="W648" s="35">
        <f t="shared" si="42"/>
        <v>5000000</v>
      </c>
      <c r="X648" s="35">
        <f t="shared" si="43"/>
        <v>5000000</v>
      </c>
      <c r="Y648" s="26" t="s">
        <v>465</v>
      </c>
      <c r="Z648" s="10" t="s">
        <v>19</v>
      </c>
      <c r="AA648" s="147">
        <v>202300000000060</v>
      </c>
      <c r="AB648" s="147" t="s">
        <v>30</v>
      </c>
      <c r="AC648" s="10" t="str">
        <f t="shared" si="40"/>
        <v>3202008</v>
      </c>
      <c r="AD648" s="10"/>
      <c r="AE648" s="10" t="s">
        <v>123</v>
      </c>
      <c r="AF648" s="3"/>
      <c r="AG648" s="3"/>
      <c r="AH648" s="3"/>
      <c r="AI648" s="3"/>
      <c r="AJ648" s="3"/>
      <c r="AK648" s="3"/>
      <c r="AL648" s="3"/>
      <c r="AM648" s="3"/>
      <c r="AN648" s="3"/>
      <c r="AO648" s="3"/>
      <c r="AP648" s="3"/>
      <c r="AQ648" s="3"/>
      <c r="AR648" s="3"/>
      <c r="AS648" s="3"/>
    </row>
    <row r="649" spans="1:45" ht="51" hidden="1" customHeight="1" x14ac:dyDescent="0.3">
      <c r="A649" s="9" t="s">
        <v>0</v>
      </c>
      <c r="B649" s="9" t="e">
        <f>VLOOKUP(#REF!,[1]Dpto!$G$2:$I$1125,2,FALSE)</f>
        <v>#REF!</v>
      </c>
      <c r="C649" s="9" t="str">
        <f>VLOOKUP(Y649,[1]Proyectos!$B$2:$D$3,3,FALSE)</f>
        <v>CONSER</v>
      </c>
      <c r="D649" s="9" t="e">
        <f>VLOOKUP(#REF!,[1]Proyectos!$D$6:$E$9,2,FALSE)</f>
        <v>#REF!</v>
      </c>
      <c r="E649" s="9" t="e">
        <f>VLOOKUP(#REF!,[1]Proyectos!$B$12:$C$22,2,FALSE)</f>
        <v>#REF!</v>
      </c>
      <c r="F649" s="9" t="e">
        <f>VLOOKUP(#REF!,[1]Indi!$B$9:$C$36,2,FALSE)</f>
        <v>#REF!</v>
      </c>
      <c r="G649" s="9" t="str">
        <f>+IFERROR(IF(D649="MISIONAL",VLOOKUP(AD649,[1]Actividades!$B$12:$C$25,2,FALSE),IF(D649="TASAS",VLOOKUP(AD649,[1]Actividades!$B$26:$C$34,2,FALSE),IF(D649="MIPG",VLOOKUP(AD649,[1]Actividades!$B$35:$C$41,2,FALSE),IF(D649="INFRA",VLOOKUP(AD649,[1]Actividades!$B$42:$C$44,2,FALSE),"")))),"")</f>
        <v/>
      </c>
      <c r="H649" s="3"/>
      <c r="I649" s="7" t="s">
        <v>1110</v>
      </c>
      <c r="J649" s="10" t="s">
        <v>663</v>
      </c>
      <c r="K649" s="7" t="s">
        <v>164</v>
      </c>
      <c r="L649" s="7" t="s">
        <v>175</v>
      </c>
      <c r="M649" s="7" t="str">
        <f t="shared" si="41"/>
        <v>PNN ALTO FRAGUA INDI WASI</v>
      </c>
      <c r="N649" s="7" t="s">
        <v>13</v>
      </c>
      <c r="O649" s="7" t="s">
        <v>467</v>
      </c>
      <c r="P649" s="7" t="s">
        <v>7</v>
      </c>
      <c r="Q649" s="7" t="s">
        <v>6</v>
      </c>
      <c r="R649" s="146">
        <v>38000000</v>
      </c>
      <c r="S649" s="35"/>
      <c r="T649" s="8"/>
      <c r="U649" s="8"/>
      <c r="V649" s="8"/>
      <c r="W649" s="35">
        <f t="shared" si="42"/>
        <v>38000000</v>
      </c>
      <c r="X649" s="35">
        <f t="shared" si="43"/>
        <v>38000000</v>
      </c>
      <c r="Y649" s="26" t="s">
        <v>465</v>
      </c>
      <c r="Z649" s="10" t="s">
        <v>19</v>
      </c>
      <c r="AA649" s="147">
        <v>202300000000060</v>
      </c>
      <c r="AB649" s="147" t="s">
        <v>30</v>
      </c>
      <c r="AC649" s="10" t="str">
        <f t="shared" si="40"/>
        <v>3202008</v>
      </c>
      <c r="AD649" s="10"/>
      <c r="AE649" s="10" t="s">
        <v>123</v>
      </c>
      <c r="AF649" s="3"/>
      <c r="AG649" s="3"/>
      <c r="AH649" s="3"/>
      <c r="AI649" s="3"/>
      <c r="AJ649" s="3"/>
      <c r="AK649" s="3"/>
      <c r="AL649" s="3"/>
      <c r="AM649" s="3"/>
      <c r="AN649" s="3"/>
      <c r="AO649" s="3"/>
      <c r="AP649" s="3"/>
      <c r="AQ649" s="3"/>
      <c r="AR649" s="3"/>
      <c r="AS649" s="3"/>
    </row>
    <row r="650" spans="1:45" ht="51" hidden="1" customHeight="1" x14ac:dyDescent="0.3">
      <c r="A650" s="9" t="s">
        <v>0</v>
      </c>
      <c r="B650" s="9" t="e">
        <f>VLOOKUP(#REF!,[1]Dpto!$G$2:$I$1125,2,FALSE)</f>
        <v>#REF!</v>
      </c>
      <c r="C650" s="9" t="str">
        <f>VLOOKUP(Y650,[1]Proyectos!$B$2:$D$3,3,FALSE)</f>
        <v>CONSER</v>
      </c>
      <c r="D650" s="9" t="e">
        <f>VLOOKUP(#REF!,[1]Proyectos!$D$6:$E$9,2,FALSE)</f>
        <v>#REF!</v>
      </c>
      <c r="E650" s="9" t="e">
        <f>VLOOKUP(#REF!,[1]Proyectos!$B$12:$C$22,2,FALSE)</f>
        <v>#REF!</v>
      </c>
      <c r="F650" s="9" t="e">
        <f>VLOOKUP(#REF!,[1]Indi!$B$9:$C$36,2,FALSE)</f>
        <v>#REF!</v>
      </c>
      <c r="G650" s="9" t="str">
        <f>+IFERROR(IF(D650="MISIONAL",VLOOKUP(AD650,[1]Actividades!$B$12:$C$25,2,FALSE),IF(D650="TASAS",VLOOKUP(AD650,[1]Actividades!$B$26:$C$34,2,FALSE),IF(D650="MIPG",VLOOKUP(AD650,[1]Actividades!$B$35:$C$41,2,FALSE),IF(D650="INFRA",VLOOKUP(AD650,[1]Actividades!$B$42:$C$44,2,FALSE),"")))),"")</f>
        <v/>
      </c>
      <c r="H650" s="3"/>
      <c r="I650" s="7" t="s">
        <v>1111</v>
      </c>
      <c r="J650" s="10" t="s">
        <v>663</v>
      </c>
      <c r="K650" s="7" t="s">
        <v>164</v>
      </c>
      <c r="L650" s="7" t="s">
        <v>175</v>
      </c>
      <c r="M650" s="7" t="str">
        <f t="shared" si="41"/>
        <v>PNN ALTO FRAGUA INDI WASI</v>
      </c>
      <c r="N650" s="7" t="s">
        <v>8</v>
      </c>
      <c r="O650" s="149" t="s">
        <v>467</v>
      </c>
      <c r="P650" s="7" t="s">
        <v>7</v>
      </c>
      <c r="Q650" s="7" t="s">
        <v>6</v>
      </c>
      <c r="R650" s="146">
        <v>12000000</v>
      </c>
      <c r="S650" s="35"/>
      <c r="T650" s="8"/>
      <c r="U650" s="8"/>
      <c r="V650" s="8"/>
      <c r="W650" s="35">
        <f t="shared" si="42"/>
        <v>12000000</v>
      </c>
      <c r="X650" s="35">
        <f t="shared" si="43"/>
        <v>12000000</v>
      </c>
      <c r="Y650" s="26" t="s">
        <v>465</v>
      </c>
      <c r="Z650" s="10" t="s">
        <v>19</v>
      </c>
      <c r="AA650" s="147">
        <v>202300000000060</v>
      </c>
      <c r="AB650" s="147" t="s">
        <v>30</v>
      </c>
      <c r="AC650" s="10" t="str">
        <f t="shared" si="40"/>
        <v>3202008</v>
      </c>
      <c r="AD650" s="10"/>
      <c r="AE650" s="10" t="s">
        <v>123</v>
      </c>
      <c r="AF650" s="3"/>
      <c r="AG650" s="3"/>
      <c r="AH650" s="3"/>
      <c r="AI650" s="3"/>
      <c r="AJ650" s="3"/>
      <c r="AK650" s="3"/>
      <c r="AL650" s="3"/>
      <c r="AM650" s="3"/>
      <c r="AN650" s="3"/>
      <c r="AO650" s="3"/>
      <c r="AP650" s="3"/>
      <c r="AQ650" s="3"/>
      <c r="AR650" s="3"/>
      <c r="AS650" s="3"/>
    </row>
    <row r="651" spans="1:45" ht="51" hidden="1" customHeight="1" x14ac:dyDescent="0.3">
      <c r="A651" s="9" t="s">
        <v>0</v>
      </c>
      <c r="B651" s="9" t="e">
        <f>VLOOKUP(#REF!,[1]Dpto!$G$2:$I$1125,2,FALSE)</f>
        <v>#REF!</v>
      </c>
      <c r="C651" s="9" t="str">
        <f>VLOOKUP(Y651,[1]Proyectos!$B$2:$D$3,3,FALSE)</f>
        <v>CONSER</v>
      </c>
      <c r="D651" s="9" t="e">
        <f>VLOOKUP(#REF!,[1]Proyectos!$D$6:$E$9,2,FALSE)</f>
        <v>#REF!</v>
      </c>
      <c r="E651" s="9" t="e">
        <f>VLOOKUP(#REF!,[1]Proyectos!$B$12:$C$22,2,FALSE)</f>
        <v>#REF!</v>
      </c>
      <c r="F651" s="9" t="e">
        <f>VLOOKUP(#REF!,[1]Indi!$B$9:$C$36,2,FALSE)</f>
        <v>#REF!</v>
      </c>
      <c r="G651" s="9" t="str">
        <f>+IFERROR(IF(D651="MISIONAL",VLOOKUP(AD651,[1]Actividades!$B$12:$C$25,2,FALSE),IF(D651="TASAS",VLOOKUP(AD651,[1]Actividades!$B$26:$C$34,2,FALSE),IF(D651="MIPG",VLOOKUP(AD651,[1]Actividades!$B$35:$C$41,2,FALSE),IF(D651="INFRA",VLOOKUP(AD651,[1]Actividades!$B$42:$C$44,2,FALSE),"")))),"")</f>
        <v/>
      </c>
      <c r="H651" s="3"/>
      <c r="I651" s="7" t="s">
        <v>1112</v>
      </c>
      <c r="J651" s="10" t="s">
        <v>663</v>
      </c>
      <c r="K651" s="7" t="s">
        <v>164</v>
      </c>
      <c r="L651" s="7" t="s">
        <v>175</v>
      </c>
      <c r="M651" s="7" t="str">
        <f t="shared" si="41"/>
        <v>PNN ALTO FRAGUA INDI WASI</v>
      </c>
      <c r="N651" s="7" t="s">
        <v>103</v>
      </c>
      <c r="O651" s="149" t="s">
        <v>466</v>
      </c>
      <c r="P651" s="7" t="s">
        <v>7</v>
      </c>
      <c r="Q651" s="7" t="s">
        <v>6</v>
      </c>
      <c r="R651" s="146">
        <v>30370000</v>
      </c>
      <c r="S651" s="35"/>
      <c r="T651" s="8"/>
      <c r="U651" s="8"/>
      <c r="V651" s="8"/>
      <c r="W651" s="35">
        <f t="shared" si="42"/>
        <v>30370000</v>
      </c>
      <c r="X651" s="35">
        <f t="shared" si="43"/>
        <v>30370000</v>
      </c>
      <c r="Y651" s="26" t="s">
        <v>465</v>
      </c>
      <c r="Z651" s="10" t="s">
        <v>19</v>
      </c>
      <c r="AA651" s="147">
        <v>202300000000060</v>
      </c>
      <c r="AB651" s="147" t="s">
        <v>30</v>
      </c>
      <c r="AC651" s="10" t="str">
        <f t="shared" si="40"/>
        <v>3202008</v>
      </c>
      <c r="AD651" s="10"/>
      <c r="AE651" s="10" t="s">
        <v>135</v>
      </c>
      <c r="AF651" s="3"/>
      <c r="AG651" s="3"/>
      <c r="AH651" s="3"/>
      <c r="AI651" s="3"/>
      <c r="AJ651" s="3"/>
      <c r="AK651" s="3"/>
      <c r="AL651" s="3"/>
      <c r="AM651" s="3"/>
      <c r="AN651" s="3"/>
      <c r="AO651" s="3"/>
      <c r="AP651" s="3"/>
      <c r="AQ651" s="3"/>
      <c r="AR651" s="3"/>
      <c r="AS651" s="3"/>
    </row>
    <row r="652" spans="1:45" ht="51" hidden="1" customHeight="1" x14ac:dyDescent="0.3">
      <c r="A652" s="9" t="s">
        <v>0</v>
      </c>
      <c r="B652" s="9" t="e">
        <f>VLOOKUP(#REF!,[1]Dpto!$G$2:$I$1125,2,FALSE)</f>
        <v>#REF!</v>
      </c>
      <c r="C652" s="9" t="str">
        <f>VLOOKUP(Y652,[1]Proyectos!$B$2:$D$3,3,FALSE)</f>
        <v>CONSER</v>
      </c>
      <c r="D652" s="9" t="e">
        <f>VLOOKUP(#REF!,[1]Proyectos!$D$6:$E$9,2,FALSE)</f>
        <v>#REF!</v>
      </c>
      <c r="E652" s="9" t="e">
        <f>VLOOKUP(#REF!,[1]Proyectos!$B$12:$C$22,2,FALSE)</f>
        <v>#REF!</v>
      </c>
      <c r="F652" s="9" t="e">
        <f>VLOOKUP(#REF!,[1]Indi!$B$9:$C$36,2,FALSE)</f>
        <v>#REF!</v>
      </c>
      <c r="G652" s="9" t="str">
        <f>+IFERROR(IF(D652="MISIONAL",VLOOKUP(AD652,[1]Actividades!$B$12:$C$25,2,FALSE),IF(D652="TASAS",VLOOKUP(AD652,[1]Actividades!$B$26:$C$34,2,FALSE),IF(D652="MIPG",VLOOKUP(AD652,[1]Actividades!$B$35:$C$41,2,FALSE),IF(D652="INFRA",VLOOKUP(AD652,[1]Actividades!$B$42:$C$44,2,FALSE),"")))),"")</f>
        <v/>
      </c>
      <c r="H652" s="3"/>
      <c r="I652" s="7" t="s">
        <v>1113</v>
      </c>
      <c r="J652" s="10" t="s">
        <v>663</v>
      </c>
      <c r="K652" s="7" t="s">
        <v>164</v>
      </c>
      <c r="L652" s="7" t="s">
        <v>175</v>
      </c>
      <c r="M652" s="7" t="str">
        <f t="shared" si="41"/>
        <v>PNN ALTO FRAGUA INDI WASI</v>
      </c>
      <c r="N652" s="7" t="s">
        <v>8</v>
      </c>
      <c r="O652" s="149" t="s">
        <v>467</v>
      </c>
      <c r="P652" s="7" t="s">
        <v>7</v>
      </c>
      <c r="Q652" s="7" t="s">
        <v>6</v>
      </c>
      <c r="R652" s="146">
        <v>67436000</v>
      </c>
      <c r="S652" s="35"/>
      <c r="T652" s="8"/>
      <c r="U652" s="8"/>
      <c r="V652" s="8"/>
      <c r="W652" s="35">
        <f t="shared" si="42"/>
        <v>67436000</v>
      </c>
      <c r="X652" s="35">
        <f t="shared" si="43"/>
        <v>67436000</v>
      </c>
      <c r="Y652" s="26" t="s">
        <v>465</v>
      </c>
      <c r="Z652" s="10" t="s">
        <v>19</v>
      </c>
      <c r="AA652" s="147">
        <v>202300000000060</v>
      </c>
      <c r="AB652" s="147" t="s">
        <v>30</v>
      </c>
      <c r="AC652" s="10" t="str">
        <f t="shared" si="40"/>
        <v>3202008</v>
      </c>
      <c r="AD652" s="10"/>
      <c r="AE652" s="10" t="s">
        <v>135</v>
      </c>
      <c r="AF652" s="3"/>
      <c r="AG652" s="3"/>
      <c r="AH652" s="3"/>
      <c r="AI652" s="3"/>
      <c r="AJ652" s="3"/>
      <c r="AK652" s="3"/>
      <c r="AL652" s="3"/>
      <c r="AM652" s="3"/>
      <c r="AN652" s="3"/>
      <c r="AO652" s="3"/>
      <c r="AP652" s="3"/>
      <c r="AQ652" s="3"/>
      <c r="AR652" s="3"/>
      <c r="AS652" s="3"/>
    </row>
    <row r="653" spans="1:45" ht="51" hidden="1" customHeight="1" x14ac:dyDescent="0.3">
      <c r="A653" s="9" t="s">
        <v>0</v>
      </c>
      <c r="B653" s="9" t="e">
        <f>VLOOKUP(#REF!,[1]Dpto!$G$2:$I$1125,2,FALSE)</f>
        <v>#REF!</v>
      </c>
      <c r="C653" s="9" t="str">
        <f>VLOOKUP(Y653,[1]Proyectos!$B$2:$D$3,3,FALSE)</f>
        <v>CONSER</v>
      </c>
      <c r="D653" s="9" t="e">
        <f>VLOOKUP(#REF!,[1]Proyectos!$D$6:$E$9,2,FALSE)</f>
        <v>#REF!</v>
      </c>
      <c r="E653" s="9" t="e">
        <f>VLOOKUP(#REF!,[1]Proyectos!$B$12:$C$22,2,FALSE)</f>
        <v>#REF!</v>
      </c>
      <c r="F653" s="9" t="e">
        <f>VLOOKUP(#REF!,[1]Indi!$B$9:$C$36,2,FALSE)</f>
        <v>#REF!</v>
      </c>
      <c r="G653" s="9" t="str">
        <f>+IFERROR(IF(D653="MISIONAL",VLOOKUP(AD653,[1]Actividades!$B$12:$C$25,2,FALSE),IF(D653="TASAS",VLOOKUP(AD653,[1]Actividades!$B$26:$C$34,2,FALSE),IF(D653="MIPG",VLOOKUP(AD653,[1]Actividades!$B$35:$C$41,2,FALSE),IF(D653="INFRA",VLOOKUP(AD653,[1]Actividades!$B$42:$C$44,2,FALSE),"")))),"")</f>
        <v/>
      </c>
      <c r="H653" s="3"/>
      <c r="I653" s="7" t="s">
        <v>1114</v>
      </c>
      <c r="J653" s="10" t="s">
        <v>663</v>
      </c>
      <c r="K653" s="7" t="s">
        <v>164</v>
      </c>
      <c r="L653" s="7" t="s">
        <v>175</v>
      </c>
      <c r="M653" s="7" t="str">
        <f t="shared" si="41"/>
        <v>PNN ALTO FRAGUA INDI WASI</v>
      </c>
      <c r="N653" s="7" t="s">
        <v>103</v>
      </c>
      <c r="O653" s="7" t="s">
        <v>466</v>
      </c>
      <c r="P653" s="7" t="s">
        <v>7</v>
      </c>
      <c r="Q653" s="7" t="s">
        <v>6</v>
      </c>
      <c r="R653" s="146">
        <v>23876500</v>
      </c>
      <c r="S653" s="35"/>
      <c r="T653" s="8"/>
      <c r="U653" s="8"/>
      <c r="V653" s="8"/>
      <c r="W653" s="35">
        <f t="shared" si="42"/>
        <v>23876500</v>
      </c>
      <c r="X653" s="35">
        <f t="shared" si="43"/>
        <v>23876500</v>
      </c>
      <c r="Y653" s="26" t="s">
        <v>465</v>
      </c>
      <c r="Z653" s="10" t="s">
        <v>19</v>
      </c>
      <c r="AA653" s="147">
        <v>202300000000060</v>
      </c>
      <c r="AB653" s="147" t="s">
        <v>493</v>
      </c>
      <c r="AC653" s="10" t="str">
        <f t="shared" si="40"/>
        <v>3202032</v>
      </c>
      <c r="AD653" s="10"/>
      <c r="AE653" s="10" t="s">
        <v>128</v>
      </c>
      <c r="AF653" s="3"/>
      <c r="AG653" s="3"/>
      <c r="AH653" s="3"/>
      <c r="AI653" s="3"/>
      <c r="AJ653" s="3"/>
      <c r="AK653" s="3"/>
      <c r="AL653" s="3"/>
      <c r="AM653" s="3"/>
      <c r="AN653" s="3"/>
      <c r="AO653" s="3"/>
      <c r="AP653" s="3"/>
      <c r="AQ653" s="3"/>
      <c r="AR653" s="3"/>
      <c r="AS653" s="3"/>
    </row>
    <row r="654" spans="1:45" ht="51" hidden="1" customHeight="1" x14ac:dyDescent="0.3">
      <c r="A654" s="9" t="s">
        <v>0</v>
      </c>
      <c r="B654" s="9" t="e">
        <f>VLOOKUP(#REF!,[1]Dpto!$G$2:$I$1125,2,FALSE)</f>
        <v>#REF!</v>
      </c>
      <c r="C654" s="9" t="str">
        <f>VLOOKUP(Y654,[1]Proyectos!$B$2:$D$3,3,FALSE)</f>
        <v>CONSER</v>
      </c>
      <c r="D654" s="9" t="e">
        <f>VLOOKUP(#REF!,[1]Proyectos!$D$6:$E$9,2,FALSE)</f>
        <v>#REF!</v>
      </c>
      <c r="E654" s="9" t="e">
        <f>VLOOKUP(#REF!,[1]Proyectos!$B$12:$C$22,2,FALSE)</f>
        <v>#REF!</v>
      </c>
      <c r="F654" s="9" t="e">
        <f>VLOOKUP(#REF!,[1]Indi!$B$9:$C$36,2,FALSE)</f>
        <v>#REF!</v>
      </c>
      <c r="G654" s="9" t="str">
        <f>+IFERROR(IF(D654="MISIONAL",VLOOKUP(AD654,[1]Actividades!$B$12:$C$25,2,FALSE),IF(D654="TASAS",VLOOKUP(AD654,[1]Actividades!$B$26:$C$34,2,FALSE),IF(D654="MIPG",VLOOKUP(AD654,[1]Actividades!$B$35:$C$41,2,FALSE),IF(D654="INFRA",VLOOKUP(AD654,[1]Actividades!$B$42:$C$44,2,FALSE),"")))),"")</f>
        <v/>
      </c>
      <c r="H654" s="3"/>
      <c r="I654" s="7" t="s">
        <v>1115</v>
      </c>
      <c r="J654" s="10" t="s">
        <v>663</v>
      </c>
      <c r="K654" s="7" t="s">
        <v>164</v>
      </c>
      <c r="L654" s="7" t="s">
        <v>175</v>
      </c>
      <c r="M654" s="7" t="str">
        <f t="shared" si="41"/>
        <v>PNN ALTO FRAGUA INDI WASI</v>
      </c>
      <c r="N654" s="7" t="s">
        <v>13</v>
      </c>
      <c r="O654" s="7" t="s">
        <v>467</v>
      </c>
      <c r="P654" s="7" t="s">
        <v>7</v>
      </c>
      <c r="Q654" s="7" t="s">
        <v>6</v>
      </c>
      <c r="R654" s="146">
        <v>68381606</v>
      </c>
      <c r="S654" s="35"/>
      <c r="T654" s="8"/>
      <c r="U654" s="8"/>
      <c r="V654" s="8"/>
      <c r="W654" s="35">
        <f t="shared" si="42"/>
        <v>68381606</v>
      </c>
      <c r="X654" s="35">
        <f t="shared" si="43"/>
        <v>68381606</v>
      </c>
      <c r="Y654" s="26" t="s">
        <v>465</v>
      </c>
      <c r="Z654" s="10" t="s">
        <v>19</v>
      </c>
      <c r="AA654" s="147">
        <v>202300000000060</v>
      </c>
      <c r="AB654" s="147" t="s">
        <v>493</v>
      </c>
      <c r="AC654" s="10" t="str">
        <f t="shared" si="40"/>
        <v>3202032</v>
      </c>
      <c r="AD654" s="10"/>
      <c r="AE654" s="10" t="s">
        <v>128</v>
      </c>
      <c r="AF654" s="3"/>
      <c r="AG654" s="3"/>
      <c r="AH654" s="3"/>
      <c r="AI654" s="3"/>
      <c r="AJ654" s="3"/>
      <c r="AK654" s="3"/>
      <c r="AL654" s="3"/>
      <c r="AM654" s="3"/>
      <c r="AN654" s="3"/>
      <c r="AO654" s="3"/>
      <c r="AP654" s="3"/>
      <c r="AQ654" s="3"/>
      <c r="AR654" s="3"/>
      <c r="AS654" s="3"/>
    </row>
    <row r="655" spans="1:45" ht="51" hidden="1" customHeight="1" x14ac:dyDescent="0.3">
      <c r="A655" s="9" t="s">
        <v>0</v>
      </c>
      <c r="B655" s="9" t="e">
        <f>VLOOKUP(#REF!,[1]Dpto!$G$2:$I$1125,2,FALSE)</f>
        <v>#REF!</v>
      </c>
      <c r="C655" s="9" t="str">
        <f>VLOOKUP(Y655,[1]Proyectos!$B$2:$D$3,3,FALSE)</f>
        <v>CONSER</v>
      </c>
      <c r="D655" s="9" t="e">
        <f>VLOOKUP(#REF!,[1]Proyectos!$D$6:$E$9,2,FALSE)</f>
        <v>#REF!</v>
      </c>
      <c r="E655" s="9" t="e">
        <f>VLOOKUP(#REF!,[1]Proyectos!$B$12:$C$22,2,FALSE)</f>
        <v>#REF!</v>
      </c>
      <c r="F655" s="9" t="e">
        <f>VLOOKUP(#REF!,[1]Indi!$B$9:$C$36,2,FALSE)</f>
        <v>#REF!</v>
      </c>
      <c r="G655" s="9" t="str">
        <f>+IFERROR(IF(D655="MISIONAL",VLOOKUP(AD655,[1]Actividades!$B$12:$C$25,2,FALSE),IF(D655="TASAS",VLOOKUP(AD655,[1]Actividades!$B$26:$C$34,2,FALSE),IF(D655="MIPG",VLOOKUP(AD655,[1]Actividades!$B$35:$C$41,2,FALSE),IF(D655="INFRA",VLOOKUP(AD655,[1]Actividades!$B$42:$C$44,2,FALSE),"")))),"")</f>
        <v/>
      </c>
      <c r="H655" s="3"/>
      <c r="I655" s="7" t="s">
        <v>1116</v>
      </c>
      <c r="J655" s="10" t="s">
        <v>663</v>
      </c>
      <c r="K655" s="7" t="s">
        <v>164</v>
      </c>
      <c r="L655" s="7" t="s">
        <v>175</v>
      </c>
      <c r="M655" s="7" t="str">
        <f t="shared" si="41"/>
        <v>PNN ALTO FRAGUA INDI WASI</v>
      </c>
      <c r="N655" s="7" t="s">
        <v>8</v>
      </c>
      <c r="O655" s="149" t="s">
        <v>467</v>
      </c>
      <c r="P655" s="7" t="s">
        <v>7</v>
      </c>
      <c r="Q655" s="7" t="s">
        <v>6</v>
      </c>
      <c r="R655" s="146">
        <v>29456000</v>
      </c>
      <c r="S655" s="35"/>
      <c r="T655" s="8"/>
      <c r="U655" s="8"/>
      <c r="V655" s="8"/>
      <c r="W655" s="35">
        <f t="shared" si="42"/>
        <v>29456000</v>
      </c>
      <c r="X655" s="35">
        <f t="shared" si="43"/>
        <v>29456000</v>
      </c>
      <c r="Y655" s="26" t="s">
        <v>465</v>
      </c>
      <c r="Z655" s="10" t="s">
        <v>19</v>
      </c>
      <c r="AA655" s="147">
        <v>202300000000060</v>
      </c>
      <c r="AB655" s="147" t="s">
        <v>493</v>
      </c>
      <c r="AC655" s="10" t="str">
        <f t="shared" si="40"/>
        <v>3202032</v>
      </c>
      <c r="AD655" s="10"/>
      <c r="AE655" s="10" t="s">
        <v>128</v>
      </c>
      <c r="AF655" s="3"/>
      <c r="AG655" s="3"/>
      <c r="AH655" s="3"/>
      <c r="AI655" s="3"/>
      <c r="AJ655" s="3"/>
      <c r="AK655" s="3"/>
      <c r="AL655" s="3"/>
      <c r="AM655" s="3"/>
      <c r="AN655" s="3"/>
      <c r="AO655" s="3"/>
      <c r="AP655" s="3"/>
      <c r="AQ655" s="3"/>
      <c r="AR655" s="3"/>
      <c r="AS655" s="3"/>
    </row>
    <row r="656" spans="1:45" ht="51" hidden="1" customHeight="1" x14ac:dyDescent="0.3">
      <c r="A656" s="9" t="s">
        <v>0</v>
      </c>
      <c r="B656" s="9" t="e">
        <f>VLOOKUP(#REF!,[1]Dpto!$G$2:$I$1125,2,FALSE)</f>
        <v>#REF!</v>
      </c>
      <c r="C656" s="9" t="str">
        <f>VLOOKUP(Y656,[1]Proyectos!$B$2:$D$3,3,FALSE)</f>
        <v>CONSER</v>
      </c>
      <c r="D656" s="9" t="e">
        <f>VLOOKUP(#REF!,[1]Proyectos!$D$6:$E$9,2,FALSE)</f>
        <v>#REF!</v>
      </c>
      <c r="E656" s="9" t="e">
        <f>VLOOKUP(#REF!,[1]Proyectos!$B$12:$C$22,2,FALSE)</f>
        <v>#REF!</v>
      </c>
      <c r="F656" s="9" t="e">
        <f>VLOOKUP(#REF!,[1]Indi!$B$9:$C$36,2,FALSE)</f>
        <v>#REF!</v>
      </c>
      <c r="G656" s="9" t="str">
        <f>+IFERROR(IF(D656="MISIONAL",VLOOKUP(AD656,[1]Actividades!$B$12:$C$25,2,FALSE),IF(D656="TASAS",VLOOKUP(AD656,[1]Actividades!$B$26:$C$34,2,FALSE),IF(D656="MIPG",VLOOKUP(AD656,[1]Actividades!$B$35:$C$41,2,FALSE),IF(D656="INFRA",VLOOKUP(AD656,[1]Actividades!$B$42:$C$44,2,FALSE),"")))),"")</f>
        <v/>
      </c>
      <c r="H656" s="3"/>
      <c r="I656" s="7" t="s">
        <v>1117</v>
      </c>
      <c r="J656" s="10" t="s">
        <v>663</v>
      </c>
      <c r="K656" s="7" t="s">
        <v>164</v>
      </c>
      <c r="L656" s="7" t="s">
        <v>175</v>
      </c>
      <c r="M656" s="7" t="str">
        <f t="shared" si="41"/>
        <v>PNN ALTO FRAGUA INDI WASI</v>
      </c>
      <c r="N656" s="7" t="s">
        <v>8</v>
      </c>
      <c r="O656" s="149" t="s">
        <v>467</v>
      </c>
      <c r="P656" s="7" t="s">
        <v>7</v>
      </c>
      <c r="Q656" s="7" t="s">
        <v>6</v>
      </c>
      <c r="R656" s="146">
        <v>61572000</v>
      </c>
      <c r="S656" s="35"/>
      <c r="T656" s="8"/>
      <c r="U656" s="8"/>
      <c r="V656" s="8"/>
      <c r="W656" s="35">
        <f t="shared" si="42"/>
        <v>61572000</v>
      </c>
      <c r="X656" s="35">
        <f t="shared" si="43"/>
        <v>61572000</v>
      </c>
      <c r="Y656" s="26" t="s">
        <v>465</v>
      </c>
      <c r="Z656" s="10" t="s">
        <v>19</v>
      </c>
      <c r="AA656" s="147">
        <v>202300000000060</v>
      </c>
      <c r="AB656" s="147" t="s">
        <v>462</v>
      </c>
      <c r="AC656" s="10" t="str">
        <f t="shared" si="40"/>
        <v>3202053</v>
      </c>
      <c r="AD656" s="10"/>
      <c r="AE656" s="10" t="s">
        <v>133</v>
      </c>
      <c r="AF656" s="3"/>
      <c r="AG656" s="3"/>
      <c r="AH656" s="3"/>
      <c r="AI656" s="3"/>
      <c r="AJ656" s="3"/>
      <c r="AK656" s="3"/>
      <c r="AL656" s="3"/>
      <c r="AM656" s="3"/>
      <c r="AN656" s="3"/>
      <c r="AO656" s="3"/>
      <c r="AP656" s="3"/>
      <c r="AQ656" s="3"/>
      <c r="AR656" s="3"/>
      <c r="AS656" s="3"/>
    </row>
    <row r="657" spans="1:45" ht="51" hidden="1" customHeight="1" x14ac:dyDescent="0.3">
      <c r="A657" s="9" t="s">
        <v>0</v>
      </c>
      <c r="B657" s="9" t="e">
        <f>VLOOKUP(#REF!,[1]Dpto!$G$2:$I$1125,2,FALSE)</f>
        <v>#REF!</v>
      </c>
      <c r="C657" s="9" t="str">
        <f>VLOOKUP(Y657,[1]Proyectos!$B$2:$D$3,3,FALSE)</f>
        <v>CONSER</v>
      </c>
      <c r="D657" s="9" t="e">
        <f>VLOOKUP(#REF!,[1]Proyectos!$D$6:$E$9,2,FALSE)</f>
        <v>#REF!</v>
      </c>
      <c r="E657" s="9" t="e">
        <f>VLOOKUP(#REF!,[1]Proyectos!$B$12:$C$22,2,FALSE)</f>
        <v>#REF!</v>
      </c>
      <c r="F657" s="9" t="e">
        <f>VLOOKUP(#REF!,[1]Indi!$B$9:$C$36,2,FALSE)</f>
        <v>#REF!</v>
      </c>
      <c r="G657" s="9" t="str">
        <f>+IFERROR(IF(D657="MISIONAL",VLOOKUP(AD657,[1]Actividades!$B$12:$C$25,2,FALSE),IF(D657="TASAS",VLOOKUP(AD657,[1]Actividades!$B$26:$C$34,2,FALSE),IF(D657="MIPG",VLOOKUP(AD657,[1]Actividades!$B$35:$C$41,2,FALSE),IF(D657="INFRA",VLOOKUP(AD657,[1]Actividades!$B$42:$C$44,2,FALSE),"")))),"")</f>
        <v/>
      </c>
      <c r="H657" s="3"/>
      <c r="I657" s="7" t="s">
        <v>1118</v>
      </c>
      <c r="J657" s="10" t="s">
        <v>663</v>
      </c>
      <c r="K657" s="7" t="s">
        <v>164</v>
      </c>
      <c r="L657" s="7" t="s">
        <v>175</v>
      </c>
      <c r="M657" s="7" t="str">
        <f t="shared" si="41"/>
        <v>PNN ALTO FRAGUA INDI WASI</v>
      </c>
      <c r="N657" s="7" t="s">
        <v>103</v>
      </c>
      <c r="O657" s="149" t="s">
        <v>466</v>
      </c>
      <c r="P657" s="7" t="s">
        <v>7</v>
      </c>
      <c r="Q657" s="7" t="s">
        <v>6</v>
      </c>
      <c r="R657" s="146">
        <v>33240000</v>
      </c>
      <c r="S657" s="35"/>
      <c r="T657" s="8"/>
      <c r="U657" s="8"/>
      <c r="V657" s="8"/>
      <c r="W657" s="35">
        <f t="shared" si="42"/>
        <v>33240000</v>
      </c>
      <c r="X657" s="35">
        <f t="shared" si="43"/>
        <v>33240000</v>
      </c>
      <c r="Y657" s="26" t="s">
        <v>465</v>
      </c>
      <c r="Z657" s="10" t="s">
        <v>19</v>
      </c>
      <c r="AA657" s="147">
        <v>202300000000060</v>
      </c>
      <c r="AB657" s="147" t="s">
        <v>39</v>
      </c>
      <c r="AC657" s="10" t="str">
        <f t="shared" si="40"/>
        <v>3202055</v>
      </c>
      <c r="AD657" s="10"/>
      <c r="AE657" s="10" t="s">
        <v>252</v>
      </c>
      <c r="AF657" s="3"/>
      <c r="AG657" s="3"/>
      <c r="AH657" s="3"/>
      <c r="AI657" s="3"/>
      <c r="AJ657" s="3"/>
      <c r="AK657" s="3"/>
      <c r="AL657" s="3"/>
      <c r="AM657" s="3"/>
      <c r="AN657" s="3"/>
      <c r="AO657" s="3"/>
      <c r="AP657" s="3"/>
      <c r="AQ657" s="3"/>
      <c r="AR657" s="3"/>
      <c r="AS657" s="3"/>
    </row>
    <row r="658" spans="1:45" ht="51" hidden="1" customHeight="1" x14ac:dyDescent="0.3">
      <c r="A658" s="9" t="s">
        <v>0</v>
      </c>
      <c r="B658" s="9" t="e">
        <f>VLOOKUP(#REF!,[1]Dpto!$G$2:$I$1125,2,FALSE)</f>
        <v>#REF!</v>
      </c>
      <c r="C658" s="9" t="str">
        <f>VLOOKUP(Y658,[1]Proyectos!$B$2:$D$3,3,FALSE)</f>
        <v>CONSER</v>
      </c>
      <c r="D658" s="9" t="e">
        <f>VLOOKUP(#REF!,[1]Proyectos!$D$6:$E$9,2,FALSE)</f>
        <v>#REF!</v>
      </c>
      <c r="E658" s="9" t="e">
        <f>VLOOKUP(#REF!,[1]Proyectos!$B$12:$C$22,2,FALSE)</f>
        <v>#REF!</v>
      </c>
      <c r="F658" s="9" t="e">
        <f>VLOOKUP(#REF!,[1]Indi!$B$9:$C$36,2,FALSE)</f>
        <v>#REF!</v>
      </c>
      <c r="G658" s="9" t="str">
        <f>+IFERROR(IF(D658="MISIONAL",VLOOKUP(AD658,[1]Actividades!$B$12:$C$25,2,FALSE),IF(D658="TASAS",VLOOKUP(AD658,[1]Actividades!$B$26:$C$34,2,FALSE),IF(D658="MIPG",VLOOKUP(AD658,[1]Actividades!$B$35:$C$41,2,FALSE),IF(D658="INFRA",VLOOKUP(AD658,[1]Actividades!$B$42:$C$44,2,FALSE),"")))),"")</f>
        <v/>
      </c>
      <c r="H658" s="3"/>
      <c r="I658" s="7" t="s">
        <v>1119</v>
      </c>
      <c r="J658" s="10" t="s">
        <v>663</v>
      </c>
      <c r="K658" s="7" t="s">
        <v>164</v>
      </c>
      <c r="L658" s="7" t="s">
        <v>175</v>
      </c>
      <c r="M658" s="7" t="str">
        <f t="shared" si="41"/>
        <v>PNN ALTO FRAGUA INDI WASI</v>
      </c>
      <c r="N658" s="7" t="s">
        <v>8</v>
      </c>
      <c r="O658" s="149" t="s">
        <v>467</v>
      </c>
      <c r="P658" s="7" t="s">
        <v>7</v>
      </c>
      <c r="Q658" s="7" t="s">
        <v>6</v>
      </c>
      <c r="R658" s="146">
        <v>35184000</v>
      </c>
      <c r="S658" s="35"/>
      <c r="T658" s="8"/>
      <c r="U658" s="8"/>
      <c r="V658" s="8"/>
      <c r="W658" s="35">
        <f t="shared" si="42"/>
        <v>35184000</v>
      </c>
      <c r="X658" s="35">
        <f t="shared" si="43"/>
        <v>35184000</v>
      </c>
      <c r="Y658" s="26" t="s">
        <v>465</v>
      </c>
      <c r="Z658" s="10" t="s">
        <v>19</v>
      </c>
      <c r="AA658" s="147">
        <v>202300000000060</v>
      </c>
      <c r="AB658" s="147" t="s">
        <v>496</v>
      </c>
      <c r="AC658" s="10" t="str">
        <f t="shared" si="40"/>
        <v>3202056</v>
      </c>
      <c r="AD658" s="10"/>
      <c r="AE658" s="10" t="s">
        <v>129</v>
      </c>
      <c r="AF658" s="3"/>
      <c r="AG658" s="3"/>
      <c r="AH658" s="3"/>
      <c r="AI658" s="3"/>
      <c r="AJ658" s="3"/>
      <c r="AK658" s="3"/>
      <c r="AL658" s="3"/>
      <c r="AM658" s="3"/>
      <c r="AN658" s="3"/>
      <c r="AO658" s="3"/>
      <c r="AP658" s="3"/>
      <c r="AQ658" s="3"/>
      <c r="AR658" s="3"/>
      <c r="AS658" s="3"/>
    </row>
    <row r="659" spans="1:45" ht="51" hidden="1" customHeight="1" x14ac:dyDescent="0.3">
      <c r="A659" s="9" t="s">
        <v>0</v>
      </c>
      <c r="B659" s="9" t="e">
        <f>VLOOKUP(#REF!,[1]Dpto!$G$2:$I$1125,2,FALSE)</f>
        <v>#REF!</v>
      </c>
      <c r="C659" s="9" t="str">
        <f>VLOOKUP(Y659,[1]Proyectos!$B$2:$D$3,3,FALSE)</f>
        <v>CONSER</v>
      </c>
      <c r="D659" s="9" t="e">
        <f>VLOOKUP(#REF!,[1]Proyectos!$D$6:$E$9,2,FALSE)</f>
        <v>#REF!</v>
      </c>
      <c r="E659" s="9" t="e">
        <f>VLOOKUP(#REF!,[1]Proyectos!$B$12:$C$22,2,FALSE)</f>
        <v>#REF!</v>
      </c>
      <c r="F659" s="9" t="e">
        <f>VLOOKUP(#REF!,[1]Indi!$B$9:$C$36,2,FALSE)</f>
        <v>#REF!</v>
      </c>
      <c r="G659" s="9" t="str">
        <f>+IFERROR(IF(D659="MISIONAL",VLOOKUP(AD659,[1]Actividades!$B$12:$C$25,2,FALSE),IF(D659="TASAS",VLOOKUP(AD659,[1]Actividades!$B$26:$C$34,2,FALSE),IF(D659="MIPG",VLOOKUP(AD659,[1]Actividades!$B$35:$C$41,2,FALSE),IF(D659="INFRA",VLOOKUP(AD659,[1]Actividades!$B$42:$C$44,2,FALSE),"")))),"")</f>
        <v/>
      </c>
      <c r="H659" s="3"/>
      <c r="I659" s="7" t="s">
        <v>1120</v>
      </c>
      <c r="J659" s="10" t="s">
        <v>663</v>
      </c>
      <c r="K659" s="7" t="s">
        <v>164</v>
      </c>
      <c r="L659" s="7" t="s">
        <v>175</v>
      </c>
      <c r="M659" s="7" t="str">
        <f t="shared" si="41"/>
        <v>PNN ALTO FRAGUA INDI WASI</v>
      </c>
      <c r="N659" s="7" t="s">
        <v>103</v>
      </c>
      <c r="O659" s="149" t="s">
        <v>466</v>
      </c>
      <c r="P659" s="7" t="s">
        <v>7</v>
      </c>
      <c r="Q659" s="7" t="s">
        <v>6</v>
      </c>
      <c r="R659" s="146">
        <v>50246500</v>
      </c>
      <c r="S659" s="35"/>
      <c r="T659" s="8"/>
      <c r="U659" s="8"/>
      <c r="V659" s="8"/>
      <c r="W659" s="35">
        <f t="shared" si="42"/>
        <v>50246500</v>
      </c>
      <c r="X659" s="35">
        <f t="shared" si="43"/>
        <v>50246500</v>
      </c>
      <c r="Y659" s="26" t="s">
        <v>465</v>
      </c>
      <c r="Z659" s="10" t="s">
        <v>19</v>
      </c>
      <c r="AA659" s="147">
        <v>202300000000060</v>
      </c>
      <c r="AB659" s="147" t="s">
        <v>24</v>
      </c>
      <c r="AC659" s="10" t="str">
        <f t="shared" si="40"/>
        <v>3202060</v>
      </c>
      <c r="AD659" s="10"/>
      <c r="AE659" s="10" t="s">
        <v>137</v>
      </c>
      <c r="AF659" s="3"/>
      <c r="AG659" s="3"/>
      <c r="AH659" s="3"/>
      <c r="AI659" s="3"/>
      <c r="AJ659" s="3"/>
      <c r="AK659" s="3"/>
      <c r="AL659" s="3"/>
      <c r="AM659" s="3"/>
      <c r="AN659" s="3"/>
      <c r="AO659" s="3"/>
      <c r="AP659" s="3"/>
      <c r="AQ659" s="3"/>
      <c r="AR659" s="3"/>
      <c r="AS659" s="3"/>
    </row>
    <row r="660" spans="1:45" ht="51" hidden="1" customHeight="1" x14ac:dyDescent="0.3">
      <c r="A660" s="9" t="s">
        <v>0</v>
      </c>
      <c r="B660" s="9" t="e">
        <f>VLOOKUP(#REF!,[1]Dpto!$G$2:$I$1125,2,FALSE)</f>
        <v>#REF!</v>
      </c>
      <c r="C660" s="9" t="str">
        <f>VLOOKUP(Y660,[1]Proyectos!$B$2:$D$3,3,FALSE)</f>
        <v>CONSER</v>
      </c>
      <c r="D660" s="9" t="e">
        <f>VLOOKUP(#REF!,[1]Proyectos!$D$6:$E$9,2,FALSE)</f>
        <v>#REF!</v>
      </c>
      <c r="E660" s="9" t="e">
        <f>VLOOKUP(#REF!,[1]Proyectos!$B$12:$C$22,2,FALSE)</f>
        <v>#REF!</v>
      </c>
      <c r="F660" s="9" t="e">
        <f>VLOOKUP(#REF!,[1]Indi!$B$9:$C$36,2,FALSE)</f>
        <v>#REF!</v>
      </c>
      <c r="G660" s="9" t="str">
        <f>+IFERROR(IF(D660="MISIONAL",VLOOKUP(AD660,[1]Actividades!$B$12:$C$25,2,FALSE),IF(D660="TASAS",VLOOKUP(AD660,[1]Actividades!$B$26:$C$34,2,FALSE),IF(D660="MIPG",VLOOKUP(AD660,[1]Actividades!$B$35:$C$41,2,FALSE),IF(D660="INFRA",VLOOKUP(AD660,[1]Actividades!$B$42:$C$44,2,FALSE),"")))),"")</f>
        <v/>
      </c>
      <c r="H660" s="3"/>
      <c r="I660" s="7" t="s">
        <v>1121</v>
      </c>
      <c r="J660" s="10" t="s">
        <v>663</v>
      </c>
      <c r="K660" s="7" t="s">
        <v>164</v>
      </c>
      <c r="L660" s="7" t="s">
        <v>175</v>
      </c>
      <c r="M660" s="7" t="str">
        <f t="shared" si="41"/>
        <v>PNN ALTO FRAGUA INDI WASI</v>
      </c>
      <c r="N660" s="7" t="s">
        <v>8</v>
      </c>
      <c r="O660" s="149" t="s">
        <v>467</v>
      </c>
      <c r="P660" s="7" t="s">
        <v>7</v>
      </c>
      <c r="Q660" s="7" t="s">
        <v>6</v>
      </c>
      <c r="R660" s="146">
        <v>61572000</v>
      </c>
      <c r="S660" s="35"/>
      <c r="T660" s="8"/>
      <c r="U660" s="8"/>
      <c r="V660" s="8"/>
      <c r="W660" s="35">
        <f t="shared" si="42"/>
        <v>61572000</v>
      </c>
      <c r="X660" s="35">
        <f t="shared" si="43"/>
        <v>61572000</v>
      </c>
      <c r="Y660" s="26" t="s">
        <v>465</v>
      </c>
      <c r="Z660" s="10" t="s">
        <v>19</v>
      </c>
      <c r="AA660" s="147">
        <v>202300000000060</v>
      </c>
      <c r="AB660" s="147" t="s">
        <v>24</v>
      </c>
      <c r="AC660" s="10" t="str">
        <f t="shared" si="40"/>
        <v>3202060</v>
      </c>
      <c r="AD660" s="10"/>
      <c r="AE660" s="10" t="s">
        <v>137</v>
      </c>
      <c r="AF660" s="3"/>
      <c r="AG660" s="3"/>
      <c r="AH660" s="3"/>
      <c r="AI660" s="3"/>
      <c r="AJ660" s="3"/>
      <c r="AK660" s="3"/>
      <c r="AL660" s="3"/>
      <c r="AM660" s="3"/>
      <c r="AN660" s="3"/>
      <c r="AO660" s="3"/>
      <c r="AP660" s="3"/>
      <c r="AQ660" s="3"/>
      <c r="AR660" s="3"/>
      <c r="AS660" s="3"/>
    </row>
    <row r="661" spans="1:45" ht="51" hidden="1" customHeight="1" x14ac:dyDescent="0.3">
      <c r="A661" s="9" t="s">
        <v>0</v>
      </c>
      <c r="B661" s="9" t="e">
        <f>VLOOKUP(#REF!,[1]Dpto!$G$2:$I$1125,2,FALSE)</f>
        <v>#REF!</v>
      </c>
      <c r="C661" s="9" t="str">
        <f>VLOOKUP(Y661,[1]Proyectos!$B$2:$D$3,3,FALSE)</f>
        <v>CONSER</v>
      </c>
      <c r="D661" s="9" t="e">
        <f>VLOOKUP(#REF!,[1]Proyectos!$D$6:$E$9,2,FALSE)</f>
        <v>#REF!</v>
      </c>
      <c r="E661" s="9" t="e">
        <f>VLOOKUP(#REF!,[1]Proyectos!$B$12:$C$22,2,FALSE)</f>
        <v>#REF!</v>
      </c>
      <c r="F661" s="9" t="e">
        <f>VLOOKUP(#REF!,[1]Indi!$B$9:$C$36,2,FALSE)</f>
        <v>#REF!</v>
      </c>
      <c r="G661" s="9" t="str">
        <f>+IFERROR(IF(D661="MISIONAL",VLOOKUP(AD661,[1]Actividades!$B$12:$C$25,2,FALSE),IF(D661="TASAS",VLOOKUP(AD661,[1]Actividades!$B$26:$C$34,2,FALSE),IF(D661="MIPG",VLOOKUP(AD661,[1]Actividades!$B$35:$C$41,2,FALSE),IF(D661="INFRA",VLOOKUP(AD661,[1]Actividades!$B$42:$C$44,2,FALSE),"")))),"")</f>
        <v/>
      </c>
      <c r="H661" s="3"/>
      <c r="I661" s="7" t="s">
        <v>1122</v>
      </c>
      <c r="J661" s="10" t="s">
        <v>663</v>
      </c>
      <c r="K661" s="7" t="s">
        <v>164</v>
      </c>
      <c r="L661" s="7" t="s">
        <v>174</v>
      </c>
      <c r="M661" s="7" t="str">
        <f t="shared" si="41"/>
        <v>PNN AMACAYACU</v>
      </c>
      <c r="N661" s="7" t="s">
        <v>103</v>
      </c>
      <c r="O661" s="149" t="s">
        <v>466</v>
      </c>
      <c r="P661" s="7" t="s">
        <v>7</v>
      </c>
      <c r="Q661" s="7" t="s">
        <v>6</v>
      </c>
      <c r="R661" s="146">
        <v>48174500</v>
      </c>
      <c r="S661" s="35"/>
      <c r="T661" s="8"/>
      <c r="U661" s="8"/>
      <c r="V661" s="8"/>
      <c r="W661" s="35">
        <f t="shared" si="42"/>
        <v>48174500</v>
      </c>
      <c r="X661" s="35">
        <f t="shared" si="43"/>
        <v>48174500</v>
      </c>
      <c r="Y661" s="26" t="s">
        <v>465</v>
      </c>
      <c r="Z661" s="10" t="s">
        <v>19</v>
      </c>
      <c r="AA661" s="147">
        <v>202300000000060</v>
      </c>
      <c r="AB661" s="147" t="s">
        <v>30</v>
      </c>
      <c r="AC661" s="10" t="str">
        <f t="shared" si="40"/>
        <v>3202008</v>
      </c>
      <c r="AD661" s="10"/>
      <c r="AE661" s="10" t="s">
        <v>123</v>
      </c>
      <c r="AF661" s="3"/>
      <c r="AG661" s="3"/>
      <c r="AH661" s="3"/>
      <c r="AI661" s="3"/>
      <c r="AJ661" s="3"/>
      <c r="AK661" s="3"/>
      <c r="AL661" s="3"/>
      <c r="AM661" s="3"/>
      <c r="AN661" s="3"/>
      <c r="AO661" s="3"/>
      <c r="AP661" s="3"/>
      <c r="AQ661" s="3"/>
      <c r="AR661" s="3"/>
      <c r="AS661" s="3"/>
    </row>
    <row r="662" spans="1:45" ht="51" hidden="1" customHeight="1" x14ac:dyDescent="0.3">
      <c r="A662" s="9" t="s">
        <v>0</v>
      </c>
      <c r="B662" s="9" t="e">
        <f>VLOOKUP(#REF!,[1]Dpto!$G$2:$I$1125,2,FALSE)</f>
        <v>#REF!</v>
      </c>
      <c r="C662" s="9" t="str">
        <f>VLOOKUP(Y662,[1]Proyectos!$B$2:$D$3,3,FALSE)</f>
        <v>CONSER</v>
      </c>
      <c r="D662" s="9" t="e">
        <f>VLOOKUP(#REF!,[1]Proyectos!$D$6:$E$9,2,FALSE)</f>
        <v>#REF!</v>
      </c>
      <c r="E662" s="9" t="e">
        <f>VLOOKUP(#REF!,[1]Proyectos!$B$12:$C$22,2,FALSE)</f>
        <v>#REF!</v>
      </c>
      <c r="F662" s="9" t="e">
        <f>VLOOKUP(#REF!,[1]Indi!$B$9:$C$36,2,FALSE)</f>
        <v>#REF!</v>
      </c>
      <c r="G662" s="9" t="str">
        <f>+IFERROR(IF(D662="MISIONAL",VLOOKUP(AD662,[1]Actividades!$B$12:$C$25,2,FALSE),IF(D662="TASAS",VLOOKUP(AD662,[1]Actividades!$B$26:$C$34,2,FALSE),IF(D662="MIPG",VLOOKUP(AD662,[1]Actividades!$B$35:$C$41,2,FALSE),IF(D662="INFRA",VLOOKUP(AD662,[1]Actividades!$B$42:$C$44,2,FALSE),"")))),"")</f>
        <v/>
      </c>
      <c r="H662" s="3"/>
      <c r="I662" s="7" t="s">
        <v>1123</v>
      </c>
      <c r="J662" s="10" t="s">
        <v>663</v>
      </c>
      <c r="K662" s="7" t="s">
        <v>164</v>
      </c>
      <c r="L662" s="7" t="s">
        <v>174</v>
      </c>
      <c r="M662" s="7" t="str">
        <f t="shared" si="41"/>
        <v>PNN AMACAYACU</v>
      </c>
      <c r="N662" s="7" t="s">
        <v>13</v>
      </c>
      <c r="O662" s="149" t="s">
        <v>467</v>
      </c>
      <c r="P662" s="7" t="s">
        <v>7</v>
      </c>
      <c r="Q662" s="7" t="s">
        <v>6</v>
      </c>
      <c r="R662" s="146">
        <v>194234000</v>
      </c>
      <c r="S662" s="35"/>
      <c r="T662" s="8"/>
      <c r="U662" s="8"/>
      <c r="V662" s="8"/>
      <c r="W662" s="35">
        <f t="shared" si="42"/>
        <v>194234000</v>
      </c>
      <c r="X662" s="35">
        <f t="shared" si="43"/>
        <v>194234000</v>
      </c>
      <c r="Y662" s="26" t="s">
        <v>465</v>
      </c>
      <c r="Z662" s="10" t="s">
        <v>19</v>
      </c>
      <c r="AA662" s="147">
        <v>202300000000060</v>
      </c>
      <c r="AB662" s="147" t="s">
        <v>30</v>
      </c>
      <c r="AC662" s="10" t="str">
        <f t="shared" si="40"/>
        <v>3202008</v>
      </c>
      <c r="AD662" s="10"/>
      <c r="AE662" s="10" t="s">
        <v>123</v>
      </c>
      <c r="AF662" s="3"/>
      <c r="AG662" s="3"/>
      <c r="AH662" s="3"/>
      <c r="AI662" s="3"/>
      <c r="AJ662" s="3"/>
      <c r="AK662" s="3"/>
      <c r="AL662" s="3"/>
      <c r="AM662" s="3"/>
      <c r="AN662" s="3"/>
      <c r="AO662" s="3"/>
      <c r="AP662" s="3"/>
      <c r="AQ662" s="3"/>
      <c r="AR662" s="3"/>
      <c r="AS662" s="3"/>
    </row>
    <row r="663" spans="1:45" ht="51" hidden="1" customHeight="1" x14ac:dyDescent="0.3">
      <c r="A663" s="9" t="s">
        <v>0</v>
      </c>
      <c r="B663" s="9" t="e">
        <f>VLOOKUP(#REF!,[1]Dpto!$G$2:$I$1125,2,FALSE)</f>
        <v>#REF!</v>
      </c>
      <c r="C663" s="9" t="str">
        <f>VLOOKUP(Y663,[1]Proyectos!$B$2:$D$3,3,FALSE)</f>
        <v>CONSER</v>
      </c>
      <c r="D663" s="9" t="e">
        <f>VLOOKUP(#REF!,[1]Proyectos!$D$6:$E$9,2,FALSE)</f>
        <v>#REF!</v>
      </c>
      <c r="E663" s="9" t="e">
        <f>VLOOKUP(#REF!,[1]Proyectos!$B$12:$C$22,2,FALSE)</f>
        <v>#REF!</v>
      </c>
      <c r="F663" s="9" t="e">
        <f>VLOOKUP(#REF!,[1]Indi!$B$9:$C$36,2,FALSE)</f>
        <v>#REF!</v>
      </c>
      <c r="G663" s="9" t="str">
        <f>+IFERROR(IF(D663="MISIONAL",VLOOKUP(AD663,[1]Actividades!$B$12:$C$25,2,FALSE),IF(D663="TASAS",VLOOKUP(AD663,[1]Actividades!$B$26:$C$34,2,FALSE),IF(D663="MIPG",VLOOKUP(AD663,[1]Actividades!$B$35:$C$41,2,FALSE),IF(D663="INFRA",VLOOKUP(AD663,[1]Actividades!$B$42:$C$44,2,FALSE),"")))),"")</f>
        <v/>
      </c>
      <c r="H663" s="3"/>
      <c r="I663" s="7" t="s">
        <v>1124</v>
      </c>
      <c r="J663" s="10" t="s">
        <v>663</v>
      </c>
      <c r="K663" s="7" t="s">
        <v>164</v>
      </c>
      <c r="L663" s="7" t="s">
        <v>174</v>
      </c>
      <c r="M663" s="7" t="str">
        <f t="shared" si="41"/>
        <v>PNN AMACAYACU</v>
      </c>
      <c r="N663" s="7" t="s">
        <v>8</v>
      </c>
      <c r="O663" s="149" t="s">
        <v>467</v>
      </c>
      <c r="P663" s="7" t="s">
        <v>7</v>
      </c>
      <c r="Q663" s="7" t="s">
        <v>6</v>
      </c>
      <c r="R663" s="146">
        <v>26156000</v>
      </c>
      <c r="S663" s="35"/>
      <c r="T663" s="8"/>
      <c r="U663" s="8"/>
      <c r="V663" s="8"/>
      <c r="W663" s="35">
        <f t="shared" si="42"/>
        <v>26156000</v>
      </c>
      <c r="X663" s="35">
        <f t="shared" si="43"/>
        <v>26156000</v>
      </c>
      <c r="Y663" s="26" t="s">
        <v>465</v>
      </c>
      <c r="Z663" s="10" t="s">
        <v>19</v>
      </c>
      <c r="AA663" s="147">
        <v>202300000000060</v>
      </c>
      <c r="AB663" s="147" t="s">
        <v>30</v>
      </c>
      <c r="AC663" s="10" t="str">
        <f t="shared" si="40"/>
        <v>3202008</v>
      </c>
      <c r="AD663" s="10"/>
      <c r="AE663" s="10" t="s">
        <v>123</v>
      </c>
      <c r="AF663" s="3"/>
      <c r="AG663" s="3"/>
      <c r="AH663" s="3"/>
      <c r="AI663" s="3"/>
      <c r="AJ663" s="3"/>
      <c r="AK663" s="3"/>
      <c r="AL663" s="3"/>
      <c r="AM663" s="3"/>
      <c r="AN663" s="3"/>
      <c r="AO663" s="3"/>
      <c r="AP663" s="3"/>
      <c r="AQ663" s="3"/>
      <c r="AR663" s="3"/>
      <c r="AS663" s="3"/>
    </row>
    <row r="664" spans="1:45" ht="51" hidden="1" customHeight="1" x14ac:dyDescent="0.3">
      <c r="A664" s="9" t="s">
        <v>0</v>
      </c>
      <c r="B664" s="9" t="e">
        <f>VLOOKUP(#REF!,[1]Dpto!$G$2:$I$1125,2,FALSE)</f>
        <v>#REF!</v>
      </c>
      <c r="C664" s="9" t="str">
        <f>VLOOKUP(Y664,[1]Proyectos!$B$2:$D$3,3,FALSE)</f>
        <v>CONSER</v>
      </c>
      <c r="D664" s="9" t="e">
        <f>VLOOKUP(#REF!,[1]Proyectos!$D$6:$E$9,2,FALSE)</f>
        <v>#REF!</v>
      </c>
      <c r="E664" s="9" t="e">
        <f>VLOOKUP(#REF!,[1]Proyectos!$B$12:$C$22,2,FALSE)</f>
        <v>#REF!</v>
      </c>
      <c r="F664" s="9" t="e">
        <f>VLOOKUP(#REF!,[1]Indi!$B$9:$C$36,2,FALSE)</f>
        <v>#REF!</v>
      </c>
      <c r="G664" s="9" t="str">
        <f>+IFERROR(IF(D664="MISIONAL",VLOOKUP(AD664,[1]Actividades!$B$12:$C$25,2,FALSE),IF(D664="TASAS",VLOOKUP(AD664,[1]Actividades!$B$26:$C$34,2,FALSE),IF(D664="MIPG",VLOOKUP(AD664,[1]Actividades!$B$35:$C$41,2,FALSE),IF(D664="INFRA",VLOOKUP(AD664,[1]Actividades!$B$42:$C$44,2,FALSE),"")))),"")</f>
        <v/>
      </c>
      <c r="H664" s="3"/>
      <c r="I664" s="7" t="s">
        <v>1125</v>
      </c>
      <c r="J664" s="10" t="s">
        <v>663</v>
      </c>
      <c r="K664" s="7" t="s">
        <v>164</v>
      </c>
      <c r="L664" s="7" t="s">
        <v>174</v>
      </c>
      <c r="M664" s="7" t="str">
        <f t="shared" si="41"/>
        <v>PNN AMACAYACU</v>
      </c>
      <c r="N664" s="7" t="s">
        <v>8</v>
      </c>
      <c r="O664" s="7" t="s">
        <v>467</v>
      </c>
      <c r="P664" s="7" t="s">
        <v>7</v>
      </c>
      <c r="Q664" s="7" t="s">
        <v>6</v>
      </c>
      <c r="R664" s="146">
        <v>43493000</v>
      </c>
      <c r="S664" s="35"/>
      <c r="T664" s="8"/>
      <c r="U664" s="8"/>
      <c r="V664" s="8"/>
      <c r="W664" s="35">
        <f t="shared" si="42"/>
        <v>43493000</v>
      </c>
      <c r="X664" s="35">
        <f t="shared" si="43"/>
        <v>43493000</v>
      </c>
      <c r="Y664" s="26" t="s">
        <v>465</v>
      </c>
      <c r="Z664" s="10" t="s">
        <v>19</v>
      </c>
      <c r="AA664" s="147">
        <v>202300000000060</v>
      </c>
      <c r="AB664" s="147" t="s">
        <v>30</v>
      </c>
      <c r="AC664" s="10" t="str">
        <f t="shared" si="40"/>
        <v>3202008</v>
      </c>
      <c r="AD664" s="10"/>
      <c r="AE664" s="10" t="s">
        <v>135</v>
      </c>
      <c r="AF664" s="3"/>
      <c r="AG664" s="3"/>
      <c r="AH664" s="3"/>
      <c r="AI664" s="3"/>
      <c r="AJ664" s="3"/>
      <c r="AK664" s="3"/>
      <c r="AL664" s="3"/>
      <c r="AM664" s="3"/>
      <c r="AN664" s="3"/>
      <c r="AO664" s="3"/>
      <c r="AP664" s="3"/>
      <c r="AQ664" s="3"/>
      <c r="AR664" s="3"/>
      <c r="AS664" s="3"/>
    </row>
    <row r="665" spans="1:45" ht="51" hidden="1" customHeight="1" x14ac:dyDescent="0.3">
      <c r="A665" s="9" t="s">
        <v>0</v>
      </c>
      <c r="B665" s="9" t="e">
        <f>VLOOKUP(#REF!,[1]Dpto!$G$2:$I$1125,2,FALSE)</f>
        <v>#REF!</v>
      </c>
      <c r="C665" s="9" t="str">
        <f>VLOOKUP(Y665,[1]Proyectos!$B$2:$D$3,3,FALSE)</f>
        <v>CONSER</v>
      </c>
      <c r="D665" s="9" t="e">
        <f>VLOOKUP(#REF!,[1]Proyectos!$D$6:$E$9,2,FALSE)</f>
        <v>#REF!</v>
      </c>
      <c r="E665" s="9" t="e">
        <f>VLOOKUP(#REF!,[1]Proyectos!$B$12:$C$22,2,FALSE)</f>
        <v>#REF!</v>
      </c>
      <c r="F665" s="9" t="e">
        <f>VLOOKUP(#REF!,[1]Indi!$B$9:$C$36,2,FALSE)</f>
        <v>#REF!</v>
      </c>
      <c r="G665" s="9" t="str">
        <f>+IFERROR(IF(D665="MISIONAL",VLOOKUP(AD665,[1]Actividades!$B$12:$C$25,2,FALSE),IF(D665="TASAS",VLOOKUP(AD665,[1]Actividades!$B$26:$C$34,2,FALSE),IF(D665="MIPG",VLOOKUP(AD665,[1]Actividades!$B$35:$C$41,2,FALSE),IF(D665="INFRA",VLOOKUP(AD665,[1]Actividades!$B$42:$C$44,2,FALSE),"")))),"")</f>
        <v/>
      </c>
      <c r="H665" s="3"/>
      <c r="I665" s="7" t="s">
        <v>1126</v>
      </c>
      <c r="J665" s="10" t="s">
        <v>663</v>
      </c>
      <c r="K665" s="7" t="s">
        <v>164</v>
      </c>
      <c r="L665" s="7" t="s">
        <v>174</v>
      </c>
      <c r="M665" s="7" t="str">
        <f t="shared" si="41"/>
        <v>PNN AMACAYACU</v>
      </c>
      <c r="N665" s="7" t="s">
        <v>13</v>
      </c>
      <c r="O665" s="7" t="s">
        <v>467</v>
      </c>
      <c r="P665" s="7" t="s">
        <v>7</v>
      </c>
      <c r="Q665" s="7" t="s">
        <v>6</v>
      </c>
      <c r="R665" s="146">
        <v>28000000</v>
      </c>
      <c r="S665" s="35"/>
      <c r="T665" s="8"/>
      <c r="U665" s="8"/>
      <c r="V665" s="8"/>
      <c r="W665" s="35">
        <f t="shared" si="42"/>
        <v>28000000</v>
      </c>
      <c r="X665" s="35">
        <f t="shared" si="43"/>
        <v>28000000</v>
      </c>
      <c r="Y665" s="26" t="s">
        <v>465</v>
      </c>
      <c r="Z665" s="10" t="s">
        <v>19</v>
      </c>
      <c r="AA665" s="147">
        <v>202300000000060</v>
      </c>
      <c r="AB665" s="147" t="s">
        <v>30</v>
      </c>
      <c r="AC665" s="10" t="str">
        <f t="shared" si="40"/>
        <v>3202008</v>
      </c>
      <c r="AD665" s="10"/>
      <c r="AE665" s="10" t="s">
        <v>492</v>
      </c>
      <c r="AF665" s="3"/>
      <c r="AG665" s="3"/>
      <c r="AH665" s="3"/>
      <c r="AI665" s="3"/>
      <c r="AJ665" s="3"/>
      <c r="AK665" s="3"/>
      <c r="AL665" s="3"/>
      <c r="AM665" s="3"/>
      <c r="AN665" s="3"/>
      <c r="AO665" s="3"/>
      <c r="AP665" s="3"/>
      <c r="AQ665" s="3"/>
      <c r="AR665" s="3"/>
      <c r="AS665" s="3"/>
    </row>
    <row r="666" spans="1:45" ht="51" hidden="1" customHeight="1" x14ac:dyDescent="0.3">
      <c r="A666" s="9" t="s">
        <v>0</v>
      </c>
      <c r="B666" s="9" t="e">
        <f>VLOOKUP(#REF!,[1]Dpto!$G$2:$I$1125,2,FALSE)</f>
        <v>#REF!</v>
      </c>
      <c r="C666" s="9" t="str">
        <f>VLOOKUP(Y666,[1]Proyectos!$B$2:$D$3,3,FALSE)</f>
        <v>CONSER</v>
      </c>
      <c r="D666" s="9" t="e">
        <f>VLOOKUP(#REF!,[1]Proyectos!$D$6:$E$9,2,FALSE)</f>
        <v>#REF!</v>
      </c>
      <c r="E666" s="9" t="e">
        <f>VLOOKUP(#REF!,[1]Proyectos!$B$12:$C$22,2,FALSE)</f>
        <v>#REF!</v>
      </c>
      <c r="F666" s="9" t="e">
        <f>VLOOKUP(#REF!,[1]Indi!$B$9:$C$36,2,FALSE)</f>
        <v>#REF!</v>
      </c>
      <c r="G666" s="9" t="str">
        <f>+IFERROR(IF(D666="MISIONAL",VLOOKUP(AD666,[1]Actividades!$B$12:$C$25,2,FALSE),IF(D666="TASAS",VLOOKUP(AD666,[1]Actividades!$B$26:$C$34,2,FALSE),IF(D666="MIPG",VLOOKUP(AD666,[1]Actividades!$B$35:$C$41,2,FALSE),IF(D666="INFRA",VLOOKUP(AD666,[1]Actividades!$B$42:$C$44,2,FALSE),"")))),"")</f>
        <v/>
      </c>
      <c r="H666" s="3"/>
      <c r="I666" s="7" t="s">
        <v>1127</v>
      </c>
      <c r="J666" s="10" t="s">
        <v>663</v>
      </c>
      <c r="K666" s="7" t="s">
        <v>164</v>
      </c>
      <c r="L666" s="7" t="s">
        <v>174</v>
      </c>
      <c r="M666" s="7" t="str">
        <f t="shared" si="41"/>
        <v>PNN AMACAYACU</v>
      </c>
      <c r="N666" s="7" t="s">
        <v>8</v>
      </c>
      <c r="O666" s="7" t="s">
        <v>467</v>
      </c>
      <c r="P666" s="7" t="s">
        <v>7</v>
      </c>
      <c r="Q666" s="7" t="s">
        <v>6</v>
      </c>
      <c r="R666" s="146">
        <v>58860000</v>
      </c>
      <c r="S666" s="35"/>
      <c r="T666" s="8"/>
      <c r="U666" s="8"/>
      <c r="V666" s="8"/>
      <c r="W666" s="35">
        <f t="shared" si="42"/>
        <v>58860000</v>
      </c>
      <c r="X666" s="35">
        <f t="shared" si="43"/>
        <v>58860000</v>
      </c>
      <c r="Y666" s="26" t="s">
        <v>465</v>
      </c>
      <c r="Z666" s="10" t="s">
        <v>19</v>
      </c>
      <c r="AA666" s="147">
        <v>202300000000060</v>
      </c>
      <c r="AB666" s="147" t="s">
        <v>30</v>
      </c>
      <c r="AC666" s="10" t="str">
        <f t="shared" si="40"/>
        <v>3202008</v>
      </c>
      <c r="AD666" s="10"/>
      <c r="AE666" s="10" t="s">
        <v>492</v>
      </c>
      <c r="AF666" s="3"/>
      <c r="AG666" s="3"/>
      <c r="AH666" s="3"/>
      <c r="AI666" s="3"/>
      <c r="AJ666" s="3"/>
      <c r="AK666" s="3"/>
      <c r="AL666" s="3"/>
      <c r="AM666" s="3"/>
      <c r="AN666" s="3"/>
      <c r="AO666" s="3"/>
      <c r="AP666" s="3"/>
      <c r="AQ666" s="3"/>
      <c r="AR666" s="3"/>
      <c r="AS666" s="3"/>
    </row>
    <row r="667" spans="1:45" ht="51" hidden="1" customHeight="1" x14ac:dyDescent="0.3">
      <c r="A667" s="9" t="s">
        <v>0</v>
      </c>
      <c r="B667" s="9" t="e">
        <f>VLOOKUP(#REF!,[1]Dpto!$G$2:$I$1125,2,FALSE)</f>
        <v>#REF!</v>
      </c>
      <c r="C667" s="9" t="str">
        <f>VLOOKUP(Y667,[1]Proyectos!$B$2:$D$3,3,FALSE)</f>
        <v>CONSER</v>
      </c>
      <c r="D667" s="9" t="e">
        <f>VLOOKUP(#REF!,[1]Proyectos!$D$6:$E$9,2,FALSE)</f>
        <v>#REF!</v>
      </c>
      <c r="E667" s="9" t="e">
        <f>VLOOKUP(#REF!,[1]Proyectos!$B$12:$C$22,2,FALSE)</f>
        <v>#REF!</v>
      </c>
      <c r="F667" s="9" t="e">
        <f>VLOOKUP(#REF!,[1]Indi!$B$9:$C$36,2,FALSE)</f>
        <v>#REF!</v>
      </c>
      <c r="G667" s="9" t="str">
        <f>+IFERROR(IF(D667="MISIONAL",VLOOKUP(AD667,[1]Actividades!$B$12:$C$25,2,FALSE),IF(D667="TASAS",VLOOKUP(AD667,[1]Actividades!$B$26:$C$34,2,FALSE),IF(D667="MIPG",VLOOKUP(AD667,[1]Actividades!$B$35:$C$41,2,FALSE),IF(D667="INFRA",VLOOKUP(AD667,[1]Actividades!$B$42:$C$44,2,FALSE),"")))),"")</f>
        <v/>
      </c>
      <c r="H667" s="3"/>
      <c r="I667" s="7" t="s">
        <v>1128</v>
      </c>
      <c r="J667" s="10" t="s">
        <v>663</v>
      </c>
      <c r="K667" s="7" t="s">
        <v>164</v>
      </c>
      <c r="L667" s="7" t="s">
        <v>174</v>
      </c>
      <c r="M667" s="7" t="str">
        <f t="shared" si="41"/>
        <v>PNN AMACAYACU</v>
      </c>
      <c r="N667" s="7" t="s">
        <v>103</v>
      </c>
      <c r="O667" s="145" t="s">
        <v>466</v>
      </c>
      <c r="P667" s="7" t="s">
        <v>7</v>
      </c>
      <c r="Q667" s="7" t="s">
        <v>6</v>
      </c>
      <c r="R667" s="146">
        <v>30370000</v>
      </c>
      <c r="S667" s="35"/>
      <c r="T667" s="8"/>
      <c r="U667" s="8"/>
      <c r="V667" s="8"/>
      <c r="W667" s="35">
        <f t="shared" si="42"/>
        <v>30370000</v>
      </c>
      <c r="X667" s="35">
        <f t="shared" si="43"/>
        <v>30370000</v>
      </c>
      <c r="Y667" s="26" t="s">
        <v>465</v>
      </c>
      <c r="Z667" s="10" t="s">
        <v>19</v>
      </c>
      <c r="AA667" s="147">
        <v>202300000000060</v>
      </c>
      <c r="AB667" s="147" t="s">
        <v>36</v>
      </c>
      <c r="AC667" s="10" t="str">
        <f t="shared" si="40"/>
        <v>3202010</v>
      </c>
      <c r="AD667" s="10"/>
      <c r="AE667" s="10" t="s">
        <v>130</v>
      </c>
      <c r="AF667" s="3"/>
      <c r="AG667" s="3"/>
      <c r="AH667" s="3"/>
      <c r="AI667" s="3"/>
      <c r="AJ667" s="3"/>
      <c r="AK667" s="3"/>
      <c r="AL667" s="3"/>
      <c r="AM667" s="3"/>
      <c r="AN667" s="3"/>
      <c r="AO667" s="3"/>
      <c r="AP667" s="3"/>
      <c r="AQ667" s="3"/>
      <c r="AR667" s="3"/>
      <c r="AS667" s="3"/>
    </row>
    <row r="668" spans="1:45" ht="51" hidden="1" customHeight="1" x14ac:dyDescent="0.3">
      <c r="A668" s="9" t="s">
        <v>0</v>
      </c>
      <c r="B668" s="9" t="e">
        <f>VLOOKUP(#REF!,[1]Dpto!$G$2:$I$1125,2,FALSE)</f>
        <v>#REF!</v>
      </c>
      <c r="C668" s="9" t="str">
        <f>VLOOKUP(Y668,[1]Proyectos!$B$2:$D$3,3,FALSE)</f>
        <v>CONSER</v>
      </c>
      <c r="D668" s="9" t="e">
        <f>VLOOKUP(#REF!,[1]Proyectos!$D$6:$E$9,2,FALSE)</f>
        <v>#REF!</v>
      </c>
      <c r="E668" s="9" t="e">
        <f>VLOOKUP(#REF!,[1]Proyectos!$B$12:$C$22,2,FALSE)</f>
        <v>#REF!</v>
      </c>
      <c r="F668" s="9" t="e">
        <f>VLOOKUP(#REF!,[1]Indi!$B$9:$C$36,2,FALSE)</f>
        <v>#REF!</v>
      </c>
      <c r="G668" s="9" t="str">
        <f>+IFERROR(IF(D668="MISIONAL",VLOOKUP(AD668,[1]Actividades!$B$12:$C$25,2,FALSE),IF(D668="TASAS",VLOOKUP(AD668,[1]Actividades!$B$26:$C$34,2,FALSE),IF(D668="MIPG",VLOOKUP(AD668,[1]Actividades!$B$35:$C$41,2,FALSE),IF(D668="INFRA",VLOOKUP(AD668,[1]Actividades!$B$42:$C$44,2,FALSE),"")))),"")</f>
        <v/>
      </c>
      <c r="H668" s="3"/>
      <c r="I668" s="7" t="s">
        <v>1129</v>
      </c>
      <c r="J668" s="10" t="s">
        <v>663</v>
      </c>
      <c r="K668" s="7" t="s">
        <v>164</v>
      </c>
      <c r="L668" s="7" t="s">
        <v>174</v>
      </c>
      <c r="M668" s="7" t="str">
        <f t="shared" si="41"/>
        <v>PNN AMACAYACU</v>
      </c>
      <c r="N668" s="7" t="s">
        <v>13</v>
      </c>
      <c r="O668" s="145" t="s">
        <v>467</v>
      </c>
      <c r="P668" s="7" t="s">
        <v>7</v>
      </c>
      <c r="Q668" s="7" t="s">
        <v>6</v>
      </c>
      <c r="R668" s="146">
        <v>57617000</v>
      </c>
      <c r="S668" s="35"/>
      <c r="T668" s="8"/>
      <c r="U668" s="8"/>
      <c r="V668" s="8"/>
      <c r="W668" s="35">
        <f t="shared" si="42"/>
        <v>57617000</v>
      </c>
      <c r="X668" s="35">
        <f t="shared" si="43"/>
        <v>57617000</v>
      </c>
      <c r="Y668" s="26" t="s">
        <v>465</v>
      </c>
      <c r="Z668" s="10" t="s">
        <v>19</v>
      </c>
      <c r="AA668" s="147">
        <v>202300000000060</v>
      </c>
      <c r="AB668" s="147" t="s">
        <v>36</v>
      </c>
      <c r="AC668" s="10" t="str">
        <f t="shared" si="40"/>
        <v>3202010</v>
      </c>
      <c r="AD668" s="10"/>
      <c r="AE668" s="10" t="s">
        <v>130</v>
      </c>
      <c r="AF668" s="3"/>
      <c r="AG668" s="3"/>
      <c r="AH668" s="3"/>
      <c r="AI668" s="3"/>
      <c r="AJ668" s="3"/>
      <c r="AK668" s="3"/>
      <c r="AL668" s="3"/>
      <c r="AM668" s="3"/>
      <c r="AN668" s="3"/>
      <c r="AO668" s="3"/>
      <c r="AP668" s="3"/>
      <c r="AQ668" s="3"/>
      <c r="AR668" s="3"/>
      <c r="AS668" s="3"/>
    </row>
    <row r="669" spans="1:45" ht="51" hidden="1" customHeight="1" x14ac:dyDescent="0.3">
      <c r="A669" s="9" t="s">
        <v>0</v>
      </c>
      <c r="B669" s="9" t="e">
        <f>VLOOKUP(#REF!,[1]Dpto!$G$2:$I$1125,2,FALSE)</f>
        <v>#REF!</v>
      </c>
      <c r="C669" s="9" t="str">
        <f>VLOOKUP(Y669,[1]Proyectos!$B$2:$D$3,3,FALSE)</f>
        <v>CONSER</v>
      </c>
      <c r="D669" s="9" t="e">
        <f>VLOOKUP(#REF!,[1]Proyectos!$D$6:$E$9,2,FALSE)</f>
        <v>#REF!</v>
      </c>
      <c r="E669" s="9" t="e">
        <f>VLOOKUP(#REF!,[1]Proyectos!$B$12:$C$22,2,FALSE)</f>
        <v>#REF!</v>
      </c>
      <c r="F669" s="9" t="e">
        <f>VLOOKUP(#REF!,[1]Indi!$B$9:$C$36,2,FALSE)</f>
        <v>#REF!</v>
      </c>
      <c r="G669" s="9" t="str">
        <f>+IFERROR(IF(D669="MISIONAL",VLOOKUP(AD669,[1]Actividades!$B$12:$C$25,2,FALSE),IF(D669="TASAS",VLOOKUP(AD669,[1]Actividades!$B$26:$C$34,2,FALSE),IF(D669="MIPG",VLOOKUP(AD669,[1]Actividades!$B$35:$C$41,2,FALSE),IF(D669="INFRA",VLOOKUP(AD669,[1]Actividades!$B$42:$C$44,2,FALSE),"")))),"")</f>
        <v/>
      </c>
      <c r="H669" s="3"/>
      <c r="I669" s="7" t="s">
        <v>1130</v>
      </c>
      <c r="J669" s="10" t="s">
        <v>663</v>
      </c>
      <c r="K669" s="7" t="s">
        <v>164</v>
      </c>
      <c r="L669" s="7" t="s">
        <v>174</v>
      </c>
      <c r="M669" s="7" t="str">
        <f t="shared" si="41"/>
        <v>PNN AMACAYACU</v>
      </c>
      <c r="N669" s="7" t="s">
        <v>8</v>
      </c>
      <c r="O669" s="145" t="s">
        <v>467</v>
      </c>
      <c r="P669" s="7" t="s">
        <v>7</v>
      </c>
      <c r="Q669" s="7" t="s">
        <v>6</v>
      </c>
      <c r="R669" s="146">
        <v>39234000</v>
      </c>
      <c r="S669" s="35"/>
      <c r="T669" s="8"/>
      <c r="U669" s="8"/>
      <c r="V669" s="8"/>
      <c r="W669" s="35">
        <f t="shared" si="42"/>
        <v>39234000</v>
      </c>
      <c r="X669" s="35">
        <f t="shared" si="43"/>
        <v>39234000</v>
      </c>
      <c r="Y669" s="26" t="s">
        <v>465</v>
      </c>
      <c r="Z669" s="10" t="s">
        <v>19</v>
      </c>
      <c r="AA669" s="147">
        <v>202300000000060</v>
      </c>
      <c r="AB669" s="147" t="s">
        <v>36</v>
      </c>
      <c r="AC669" s="10" t="str">
        <f t="shared" si="40"/>
        <v>3202010</v>
      </c>
      <c r="AD669" s="10"/>
      <c r="AE669" s="10" t="s">
        <v>130</v>
      </c>
      <c r="AF669" s="3"/>
      <c r="AG669" s="3"/>
      <c r="AH669" s="3"/>
      <c r="AI669" s="3"/>
      <c r="AJ669" s="3"/>
      <c r="AK669" s="3"/>
      <c r="AL669" s="3"/>
      <c r="AM669" s="3"/>
      <c r="AN669" s="3"/>
      <c r="AO669" s="3"/>
      <c r="AP669" s="3"/>
      <c r="AQ669" s="3"/>
      <c r="AR669" s="3"/>
      <c r="AS669" s="3"/>
    </row>
    <row r="670" spans="1:45" ht="51" hidden="1" customHeight="1" x14ac:dyDescent="0.3">
      <c r="A670" s="9" t="s">
        <v>0</v>
      </c>
      <c r="B670" s="9" t="e">
        <f>VLOOKUP(#REF!,[1]Dpto!$G$2:$I$1125,2,FALSE)</f>
        <v>#REF!</v>
      </c>
      <c r="C670" s="9" t="str">
        <f>VLOOKUP(Y670,[1]Proyectos!$B$2:$D$3,3,FALSE)</f>
        <v>CONSER</v>
      </c>
      <c r="D670" s="9" t="e">
        <f>VLOOKUP(#REF!,[1]Proyectos!$D$6:$E$9,2,FALSE)</f>
        <v>#REF!</v>
      </c>
      <c r="E670" s="9" t="e">
        <f>VLOOKUP(#REF!,[1]Proyectos!$B$12:$C$22,2,FALSE)</f>
        <v>#REF!</v>
      </c>
      <c r="F670" s="9" t="e">
        <f>VLOOKUP(#REF!,[1]Indi!$B$9:$C$36,2,FALSE)</f>
        <v>#REF!</v>
      </c>
      <c r="G670" s="9" t="str">
        <f>+IFERROR(IF(D670="MISIONAL",VLOOKUP(AD670,[1]Actividades!$B$12:$C$25,2,FALSE),IF(D670="TASAS",VLOOKUP(AD670,[1]Actividades!$B$26:$C$34,2,FALSE),IF(D670="MIPG",VLOOKUP(AD670,[1]Actividades!$B$35:$C$41,2,FALSE),IF(D670="INFRA",VLOOKUP(AD670,[1]Actividades!$B$42:$C$44,2,FALSE),"")))),"")</f>
        <v/>
      </c>
      <c r="H670" s="3"/>
      <c r="I670" s="7" t="s">
        <v>1131</v>
      </c>
      <c r="J670" s="10" t="s">
        <v>663</v>
      </c>
      <c r="K670" s="7" t="s">
        <v>164</v>
      </c>
      <c r="L670" s="7" t="s">
        <v>174</v>
      </c>
      <c r="M670" s="7" t="str">
        <f t="shared" si="41"/>
        <v>PNN AMACAYACU</v>
      </c>
      <c r="N670" s="7" t="s">
        <v>103</v>
      </c>
      <c r="O670" s="145" t="s">
        <v>466</v>
      </c>
      <c r="P670" s="7" t="s">
        <v>7</v>
      </c>
      <c r="Q670" s="7" t="s">
        <v>6</v>
      </c>
      <c r="R670" s="146">
        <v>249015500</v>
      </c>
      <c r="S670" s="35"/>
      <c r="T670" s="8"/>
      <c r="U670" s="8"/>
      <c r="V670" s="8"/>
      <c r="W670" s="35">
        <f t="shared" si="42"/>
        <v>249015500</v>
      </c>
      <c r="X670" s="35">
        <f t="shared" si="43"/>
        <v>249015500</v>
      </c>
      <c r="Y670" s="26" t="s">
        <v>465</v>
      </c>
      <c r="Z670" s="10" t="s">
        <v>19</v>
      </c>
      <c r="AA670" s="147">
        <v>202300000000060</v>
      </c>
      <c r="AB670" s="147" t="s">
        <v>493</v>
      </c>
      <c r="AC670" s="10" t="str">
        <f t="shared" si="40"/>
        <v>3202032</v>
      </c>
      <c r="AD670" s="10"/>
      <c r="AE670" s="10" t="s">
        <v>128</v>
      </c>
      <c r="AF670" s="3"/>
      <c r="AG670" s="3"/>
      <c r="AH670" s="3"/>
      <c r="AI670" s="3"/>
      <c r="AJ670" s="3"/>
      <c r="AK670" s="3"/>
      <c r="AL670" s="3"/>
      <c r="AM670" s="3"/>
      <c r="AN670" s="3"/>
      <c r="AO670" s="3"/>
      <c r="AP670" s="3"/>
      <c r="AQ670" s="3"/>
      <c r="AR670" s="3"/>
      <c r="AS670" s="3"/>
    </row>
    <row r="671" spans="1:45" ht="51" hidden="1" customHeight="1" x14ac:dyDescent="0.3">
      <c r="A671" s="9"/>
      <c r="B671" s="9"/>
      <c r="C671" s="9"/>
      <c r="D671" s="9"/>
      <c r="E671" s="9"/>
      <c r="F671" s="9"/>
      <c r="G671" s="9"/>
      <c r="H671" s="3"/>
      <c r="I671" s="7" t="s">
        <v>1132</v>
      </c>
      <c r="J671" s="10" t="s">
        <v>663</v>
      </c>
      <c r="K671" s="7" t="s">
        <v>164</v>
      </c>
      <c r="L671" s="7" t="s">
        <v>174</v>
      </c>
      <c r="M671" s="7" t="str">
        <f t="shared" si="41"/>
        <v>PNN AMACAYACU</v>
      </c>
      <c r="N671" s="7" t="s">
        <v>13</v>
      </c>
      <c r="O671" s="145" t="s">
        <v>467</v>
      </c>
      <c r="P671" s="7" t="s">
        <v>7</v>
      </c>
      <c r="Q671" s="7" t="s">
        <v>6</v>
      </c>
      <c r="R671" s="146">
        <v>92489706</v>
      </c>
      <c r="S671" s="35"/>
      <c r="T671" s="8"/>
      <c r="U671" s="8"/>
      <c r="V671" s="8"/>
      <c r="W671" s="35">
        <f t="shared" si="42"/>
        <v>92489706</v>
      </c>
      <c r="X671" s="35">
        <f t="shared" si="43"/>
        <v>92489706</v>
      </c>
      <c r="Y671" s="26" t="s">
        <v>465</v>
      </c>
      <c r="Z671" s="10" t="s">
        <v>19</v>
      </c>
      <c r="AA671" s="147">
        <v>202300000000060</v>
      </c>
      <c r="AB671" s="147" t="s">
        <v>493</v>
      </c>
      <c r="AC671" s="10" t="str">
        <f t="shared" si="40"/>
        <v>3202032</v>
      </c>
      <c r="AD671" s="10"/>
      <c r="AE671" s="10" t="s">
        <v>128</v>
      </c>
      <c r="AF671" s="3"/>
      <c r="AG671" s="3"/>
      <c r="AH671" s="3"/>
      <c r="AI671" s="3"/>
      <c r="AJ671" s="3"/>
      <c r="AK671" s="3"/>
      <c r="AL671" s="3"/>
      <c r="AM671" s="3"/>
      <c r="AN671" s="3"/>
      <c r="AO671" s="3"/>
      <c r="AP671" s="3"/>
      <c r="AQ671" s="3"/>
      <c r="AR671" s="3"/>
      <c r="AS671" s="3"/>
    </row>
    <row r="672" spans="1:45" ht="51" hidden="1" customHeight="1" x14ac:dyDescent="0.3">
      <c r="A672" s="9" t="s">
        <v>0</v>
      </c>
      <c r="B672" s="9" t="e">
        <f>VLOOKUP(#REF!,[1]Dpto!$G$2:$I$1125,2,FALSE)</f>
        <v>#REF!</v>
      </c>
      <c r="C672" s="9" t="str">
        <f>VLOOKUP(Y672,[1]Proyectos!$B$2:$D$3,3,FALSE)</f>
        <v>CONSER</v>
      </c>
      <c r="D672" s="9" t="e">
        <f>VLOOKUP(#REF!,[1]Proyectos!$D$6:$E$9,2,FALSE)</f>
        <v>#REF!</v>
      </c>
      <c r="E672" s="9" t="e">
        <f>VLOOKUP(#REF!,[1]Proyectos!$B$12:$C$22,2,FALSE)</f>
        <v>#REF!</v>
      </c>
      <c r="F672" s="9" t="e">
        <f>VLOOKUP(#REF!,[1]Indi!$B$9:$C$36,2,FALSE)</f>
        <v>#REF!</v>
      </c>
      <c r="G672" s="9" t="str">
        <f>+IFERROR(IF(D672="MISIONAL",VLOOKUP(AD672,[1]Actividades!$B$12:$C$25,2,FALSE),IF(D672="TASAS",VLOOKUP(AD672,[1]Actividades!$B$26:$C$34,2,FALSE),IF(D672="MIPG",VLOOKUP(AD672,[1]Actividades!$B$35:$C$41,2,FALSE),IF(D672="INFRA",VLOOKUP(AD672,[1]Actividades!$B$42:$C$44,2,FALSE),"")))),"")</f>
        <v/>
      </c>
      <c r="H672" s="3"/>
      <c r="I672" s="7" t="s">
        <v>1133</v>
      </c>
      <c r="J672" s="10" t="s">
        <v>663</v>
      </c>
      <c r="K672" s="7" t="s">
        <v>164</v>
      </c>
      <c r="L672" s="7" t="s">
        <v>174</v>
      </c>
      <c r="M672" s="7" t="str">
        <f t="shared" si="41"/>
        <v>PNN AMACAYACU</v>
      </c>
      <c r="N672" s="7" t="s">
        <v>8</v>
      </c>
      <c r="O672" s="145" t="s">
        <v>467</v>
      </c>
      <c r="P672" s="7" t="s">
        <v>7</v>
      </c>
      <c r="Q672" s="7" t="s">
        <v>6</v>
      </c>
      <c r="R672" s="146">
        <v>27294370</v>
      </c>
      <c r="S672" s="35"/>
      <c r="T672" s="8"/>
      <c r="U672" s="8"/>
      <c r="V672" s="8"/>
      <c r="W672" s="35">
        <f t="shared" si="42"/>
        <v>27294370</v>
      </c>
      <c r="X672" s="35">
        <f t="shared" si="43"/>
        <v>27294370</v>
      </c>
      <c r="Y672" s="26" t="s">
        <v>465</v>
      </c>
      <c r="Z672" s="10" t="s">
        <v>19</v>
      </c>
      <c r="AA672" s="147">
        <v>202300000000060</v>
      </c>
      <c r="AB672" s="147" t="s">
        <v>493</v>
      </c>
      <c r="AC672" s="10" t="str">
        <f t="shared" si="40"/>
        <v>3202032</v>
      </c>
      <c r="AD672" s="10"/>
      <c r="AE672" s="10" t="s">
        <v>128</v>
      </c>
      <c r="AF672" s="3"/>
      <c r="AG672" s="3"/>
      <c r="AH672" s="3"/>
      <c r="AI672" s="3"/>
      <c r="AJ672" s="3"/>
      <c r="AK672" s="3"/>
      <c r="AL672" s="3"/>
      <c r="AM672" s="3"/>
      <c r="AN672" s="3"/>
      <c r="AO672" s="3"/>
      <c r="AP672" s="3"/>
      <c r="AQ672" s="3"/>
      <c r="AR672" s="3"/>
      <c r="AS672" s="3"/>
    </row>
    <row r="673" spans="1:45" ht="51" hidden="1" customHeight="1" x14ac:dyDescent="0.3">
      <c r="A673" s="9" t="s">
        <v>0</v>
      </c>
      <c r="B673" s="9" t="e">
        <f>VLOOKUP(#REF!,[1]Dpto!$G$2:$I$1125,2,FALSE)</f>
        <v>#REF!</v>
      </c>
      <c r="C673" s="9" t="str">
        <f>VLOOKUP(Y673,[1]Proyectos!$B$2:$D$3,3,FALSE)</f>
        <v>CONSER</v>
      </c>
      <c r="D673" s="9" t="e">
        <f>VLOOKUP(#REF!,[1]Proyectos!$D$6:$E$9,2,FALSE)</f>
        <v>#REF!</v>
      </c>
      <c r="E673" s="9" t="e">
        <f>VLOOKUP(#REF!,[1]Proyectos!$B$12:$C$22,2,FALSE)</f>
        <v>#REF!</v>
      </c>
      <c r="F673" s="9" t="e">
        <f>VLOOKUP(#REF!,[1]Indi!$B$9:$C$36,2,FALSE)</f>
        <v>#REF!</v>
      </c>
      <c r="G673" s="9" t="str">
        <f>+IFERROR(IF(D673="MISIONAL",VLOOKUP(AD673,[1]Actividades!$B$12:$C$25,2,FALSE),IF(D673="TASAS",VLOOKUP(AD673,[1]Actividades!$B$26:$C$34,2,FALSE),IF(D673="MIPG",VLOOKUP(AD673,[1]Actividades!$B$35:$C$41,2,FALSE),IF(D673="INFRA",VLOOKUP(AD673,[1]Actividades!$B$42:$C$44,2,FALSE),"")))),"")</f>
        <v/>
      </c>
      <c r="H673" s="3"/>
      <c r="I673" s="7" t="s">
        <v>1134</v>
      </c>
      <c r="J673" s="10" t="s">
        <v>663</v>
      </c>
      <c r="K673" s="7" t="s">
        <v>164</v>
      </c>
      <c r="L673" s="7" t="s">
        <v>174</v>
      </c>
      <c r="M673" s="7" t="str">
        <f t="shared" si="41"/>
        <v>PNN AMACAYACU</v>
      </c>
      <c r="N673" s="7" t="s">
        <v>103</v>
      </c>
      <c r="O673" s="10" t="s">
        <v>466</v>
      </c>
      <c r="P673" s="7" t="s">
        <v>7</v>
      </c>
      <c r="Q673" s="7" t="s">
        <v>6</v>
      </c>
      <c r="R673" s="146">
        <v>38646000</v>
      </c>
      <c r="S673" s="35"/>
      <c r="T673" s="8"/>
      <c r="U673" s="8"/>
      <c r="V673" s="8"/>
      <c r="W673" s="35">
        <f t="shared" si="42"/>
        <v>38646000</v>
      </c>
      <c r="X673" s="35">
        <f t="shared" si="43"/>
        <v>38646000</v>
      </c>
      <c r="Y673" s="26" t="s">
        <v>465</v>
      </c>
      <c r="Z673" s="10" t="s">
        <v>19</v>
      </c>
      <c r="AA673" s="147">
        <v>202300000000060</v>
      </c>
      <c r="AB673" s="147" t="s">
        <v>496</v>
      </c>
      <c r="AC673" s="10" t="str">
        <f t="shared" si="40"/>
        <v>3202056</v>
      </c>
      <c r="AD673" s="10"/>
      <c r="AE673" s="10" t="s">
        <v>129</v>
      </c>
      <c r="AF673" s="3"/>
      <c r="AG673" s="3"/>
      <c r="AH673" s="3"/>
      <c r="AI673" s="3"/>
      <c r="AJ673" s="3"/>
      <c r="AK673" s="3"/>
      <c r="AL673" s="3"/>
      <c r="AM673" s="3"/>
      <c r="AN673" s="3"/>
      <c r="AO673" s="3"/>
      <c r="AP673" s="3"/>
      <c r="AQ673" s="3"/>
      <c r="AR673" s="3"/>
      <c r="AS673" s="3"/>
    </row>
    <row r="674" spans="1:45" ht="51" hidden="1" customHeight="1" x14ac:dyDescent="0.3">
      <c r="A674" s="9" t="s">
        <v>0</v>
      </c>
      <c r="B674" s="9" t="e">
        <f>VLOOKUP(#REF!,[1]Dpto!$G$2:$I$1125,2,FALSE)</f>
        <v>#REF!</v>
      </c>
      <c r="C674" s="9" t="str">
        <f>VLOOKUP(Y674,[1]Proyectos!$B$2:$D$3,3,FALSE)</f>
        <v>CONSER</v>
      </c>
      <c r="D674" s="9" t="e">
        <f>VLOOKUP(#REF!,[1]Proyectos!$D$6:$E$9,2,FALSE)</f>
        <v>#REF!</v>
      </c>
      <c r="E674" s="9" t="e">
        <f>VLOOKUP(#REF!,[1]Proyectos!$B$12:$C$22,2,FALSE)</f>
        <v>#REF!</v>
      </c>
      <c r="F674" s="9" t="e">
        <f>VLOOKUP(#REF!,[1]Indi!$B$9:$C$36,2,FALSE)</f>
        <v>#REF!</v>
      </c>
      <c r="G674" s="9" t="str">
        <f>+IFERROR(IF(D674="MISIONAL",VLOOKUP(AD674,[1]Actividades!$B$12:$C$25,2,FALSE),IF(D674="TASAS",VLOOKUP(AD674,[1]Actividades!$B$26:$C$34,2,FALSE),IF(D674="MIPG",VLOOKUP(AD674,[1]Actividades!$B$35:$C$41,2,FALSE),IF(D674="INFRA",VLOOKUP(AD674,[1]Actividades!$B$42:$C$44,2,FALSE),"")))),"")</f>
        <v/>
      </c>
      <c r="H674" s="3"/>
      <c r="I674" s="7" t="s">
        <v>1135</v>
      </c>
      <c r="J674" s="10" t="s">
        <v>663</v>
      </c>
      <c r="K674" s="7" t="s">
        <v>164</v>
      </c>
      <c r="L674" s="7" t="s">
        <v>174</v>
      </c>
      <c r="M674" s="7" t="str">
        <f t="shared" si="41"/>
        <v>PNN AMACAYACU</v>
      </c>
      <c r="N674" s="7" t="s">
        <v>13</v>
      </c>
      <c r="O674" s="10" t="s">
        <v>467</v>
      </c>
      <c r="P674" s="7" t="s">
        <v>7</v>
      </c>
      <c r="Q674" s="7" t="s">
        <v>6</v>
      </c>
      <c r="R674" s="146">
        <v>28000000</v>
      </c>
      <c r="S674" s="35"/>
      <c r="T674" s="8"/>
      <c r="U674" s="8"/>
      <c r="V674" s="8"/>
      <c r="W674" s="35">
        <f t="shared" si="42"/>
        <v>28000000</v>
      </c>
      <c r="X674" s="35">
        <f t="shared" si="43"/>
        <v>28000000</v>
      </c>
      <c r="Y674" s="26" t="s">
        <v>465</v>
      </c>
      <c r="Z674" s="10" t="s">
        <v>19</v>
      </c>
      <c r="AA674" s="147">
        <v>202300000000060</v>
      </c>
      <c r="AB674" s="147" t="s">
        <v>496</v>
      </c>
      <c r="AC674" s="10" t="str">
        <f t="shared" si="40"/>
        <v>3202056</v>
      </c>
      <c r="AD674" s="10"/>
      <c r="AE674" s="10" t="s">
        <v>129</v>
      </c>
      <c r="AF674" s="3"/>
      <c r="AG674" s="3"/>
      <c r="AH674" s="3"/>
      <c r="AI674" s="3"/>
      <c r="AJ674" s="3"/>
      <c r="AK674" s="3"/>
      <c r="AL674" s="3"/>
      <c r="AM674" s="3"/>
      <c r="AN674" s="3"/>
      <c r="AO674" s="3"/>
      <c r="AP674" s="3"/>
      <c r="AQ674" s="3"/>
      <c r="AR674" s="3"/>
      <c r="AS674" s="3"/>
    </row>
    <row r="675" spans="1:45" ht="51" hidden="1" customHeight="1" x14ac:dyDescent="0.3">
      <c r="A675" s="9" t="s">
        <v>0</v>
      </c>
      <c r="B675" s="9" t="e">
        <f>VLOOKUP(#REF!,[1]Dpto!$G$2:$I$1125,2,FALSE)</f>
        <v>#REF!</v>
      </c>
      <c r="C675" s="9" t="str">
        <f>VLOOKUP(Y675,[1]Proyectos!$B$2:$D$3,3,FALSE)</f>
        <v>CONSER</v>
      </c>
      <c r="D675" s="9" t="e">
        <f>VLOOKUP(#REF!,[1]Proyectos!$D$6:$E$9,2,FALSE)</f>
        <v>#REF!</v>
      </c>
      <c r="E675" s="9" t="e">
        <f>VLOOKUP(#REF!,[1]Proyectos!$B$12:$C$22,2,FALSE)</f>
        <v>#REF!</v>
      </c>
      <c r="F675" s="9" t="e">
        <f>VLOOKUP(#REF!,[1]Indi!$B$9:$C$36,2,FALSE)</f>
        <v>#REF!</v>
      </c>
      <c r="G675" s="9" t="str">
        <f>+IFERROR(IF(D675="MISIONAL",VLOOKUP(AD675,[1]Actividades!$B$12:$C$25,2,FALSE),IF(D675="TASAS",VLOOKUP(AD675,[1]Actividades!$B$26:$C$34,2,FALSE),IF(D675="MIPG",VLOOKUP(AD675,[1]Actividades!$B$35:$C$41,2,FALSE),IF(D675="INFRA",VLOOKUP(AD675,[1]Actividades!$B$42:$C$44,2,FALSE),"")))),"")</f>
        <v/>
      </c>
      <c r="H675" s="3"/>
      <c r="I675" s="7" t="s">
        <v>1136</v>
      </c>
      <c r="J675" s="10" t="s">
        <v>663</v>
      </c>
      <c r="K675" s="7" t="s">
        <v>164</v>
      </c>
      <c r="L675" s="7" t="s">
        <v>174</v>
      </c>
      <c r="M675" s="7" t="str">
        <f t="shared" si="41"/>
        <v>PNN AMACAYACU</v>
      </c>
      <c r="N675" s="7" t="s">
        <v>8</v>
      </c>
      <c r="O675" s="145" t="s">
        <v>467</v>
      </c>
      <c r="P675" s="7" t="s">
        <v>7</v>
      </c>
      <c r="Q675" s="7" t="s">
        <v>6</v>
      </c>
      <c r="R675" s="146">
        <v>49042500</v>
      </c>
      <c r="S675" s="35"/>
      <c r="T675" s="8"/>
      <c r="U675" s="8"/>
      <c r="V675" s="8"/>
      <c r="W675" s="35">
        <f t="shared" si="42"/>
        <v>49042500</v>
      </c>
      <c r="X675" s="35">
        <f t="shared" si="43"/>
        <v>49042500</v>
      </c>
      <c r="Y675" s="26" t="s">
        <v>465</v>
      </c>
      <c r="Z675" s="10" t="s">
        <v>19</v>
      </c>
      <c r="AA675" s="147">
        <v>202300000000060</v>
      </c>
      <c r="AB675" s="147" t="s">
        <v>496</v>
      </c>
      <c r="AC675" s="10" t="str">
        <f t="shared" si="40"/>
        <v>3202056</v>
      </c>
      <c r="AD675" s="10"/>
      <c r="AE675" s="10" t="s">
        <v>129</v>
      </c>
      <c r="AF675" s="3"/>
      <c r="AG675" s="3"/>
      <c r="AH675" s="3"/>
      <c r="AI675" s="3"/>
      <c r="AJ675" s="3"/>
      <c r="AK675" s="3"/>
      <c r="AL675" s="3"/>
      <c r="AM675" s="3"/>
      <c r="AN675" s="3"/>
      <c r="AO675" s="3"/>
      <c r="AP675" s="3"/>
      <c r="AQ675" s="3"/>
      <c r="AR675" s="3"/>
      <c r="AS675" s="3"/>
    </row>
    <row r="676" spans="1:45" ht="51" hidden="1" customHeight="1" x14ac:dyDescent="0.3">
      <c r="A676" s="9" t="s">
        <v>0</v>
      </c>
      <c r="B676" s="9" t="e">
        <f>VLOOKUP(#REF!,[1]Dpto!$G$2:$I$1125,2,FALSE)</f>
        <v>#REF!</v>
      </c>
      <c r="C676" s="9" t="str">
        <f>VLOOKUP(Y676,[1]Proyectos!$B$2:$D$3,3,FALSE)</f>
        <v>CONSER</v>
      </c>
      <c r="D676" s="9" t="e">
        <f>VLOOKUP(#REF!,[1]Proyectos!$D$6:$E$9,2,FALSE)</f>
        <v>#REF!</v>
      </c>
      <c r="E676" s="9" t="e">
        <f>VLOOKUP(#REF!,[1]Proyectos!$B$12:$C$22,2,FALSE)</f>
        <v>#REF!</v>
      </c>
      <c r="F676" s="9" t="e">
        <f>VLOOKUP(#REF!,[1]Indi!$B$9:$C$36,2,FALSE)</f>
        <v>#REF!</v>
      </c>
      <c r="G676" s="9" t="str">
        <f>+IFERROR(IF(D676="MISIONAL",VLOOKUP(AD676,[1]Actividades!$B$12:$C$25,2,FALSE),IF(D676="TASAS",VLOOKUP(AD676,[1]Actividades!$B$26:$C$34,2,FALSE),IF(D676="MIPG",VLOOKUP(AD676,[1]Actividades!$B$35:$C$41,2,FALSE),IF(D676="INFRA",VLOOKUP(AD676,[1]Actividades!$B$42:$C$44,2,FALSE),"")))),"")</f>
        <v/>
      </c>
      <c r="H676" s="3"/>
      <c r="I676" s="7" t="s">
        <v>1137</v>
      </c>
      <c r="J676" s="10" t="s">
        <v>663</v>
      </c>
      <c r="K676" s="7" t="s">
        <v>164</v>
      </c>
      <c r="L676" s="7" t="s">
        <v>174</v>
      </c>
      <c r="M676" s="7" t="str">
        <f t="shared" si="41"/>
        <v>PNN AMACAYACU</v>
      </c>
      <c r="N676" s="7" t="s">
        <v>103</v>
      </c>
      <c r="O676" s="145" t="s">
        <v>466</v>
      </c>
      <c r="P676" s="7" t="s">
        <v>7</v>
      </c>
      <c r="Q676" s="7" t="s">
        <v>6</v>
      </c>
      <c r="R676" s="146">
        <v>70550000</v>
      </c>
      <c r="S676" s="35"/>
      <c r="T676" s="8"/>
      <c r="U676" s="8"/>
      <c r="V676" s="8"/>
      <c r="W676" s="35">
        <f t="shared" si="42"/>
        <v>70550000</v>
      </c>
      <c r="X676" s="35">
        <f t="shared" si="43"/>
        <v>70550000</v>
      </c>
      <c r="Y676" s="26" t="s">
        <v>465</v>
      </c>
      <c r="Z676" s="10" t="s">
        <v>19</v>
      </c>
      <c r="AA676" s="147">
        <v>202300000000060</v>
      </c>
      <c r="AB676" s="147" t="s">
        <v>24</v>
      </c>
      <c r="AC676" s="10" t="str">
        <f t="shared" si="40"/>
        <v>3202060</v>
      </c>
      <c r="AD676" s="10"/>
      <c r="AE676" s="10" t="s">
        <v>126</v>
      </c>
      <c r="AF676" s="3"/>
      <c r="AG676" s="3"/>
      <c r="AH676" s="3"/>
      <c r="AI676" s="3"/>
      <c r="AJ676" s="3"/>
      <c r="AK676" s="3"/>
      <c r="AL676" s="3"/>
      <c r="AM676" s="3"/>
      <c r="AN676" s="3"/>
      <c r="AO676" s="3"/>
      <c r="AP676" s="3"/>
      <c r="AQ676" s="3"/>
      <c r="AR676" s="3"/>
      <c r="AS676" s="3"/>
    </row>
    <row r="677" spans="1:45" ht="51" hidden="1" customHeight="1" x14ac:dyDescent="0.3">
      <c r="A677" s="9" t="s">
        <v>0</v>
      </c>
      <c r="B677" s="9" t="e">
        <f>VLOOKUP(#REF!,[1]Dpto!$G$2:$I$1125,2,FALSE)</f>
        <v>#REF!</v>
      </c>
      <c r="C677" s="9" t="str">
        <f>VLOOKUP(Y677,[1]Proyectos!$B$2:$D$3,3,FALSE)</f>
        <v>CONSER</v>
      </c>
      <c r="D677" s="9" t="e">
        <f>VLOOKUP(#REF!,[1]Proyectos!$D$6:$E$9,2,FALSE)</f>
        <v>#REF!</v>
      </c>
      <c r="E677" s="9" t="e">
        <f>VLOOKUP(#REF!,[1]Proyectos!$B$12:$C$22,2,FALSE)</f>
        <v>#REF!</v>
      </c>
      <c r="F677" s="9" t="e">
        <f>VLOOKUP(#REF!,[1]Indi!$B$9:$C$36,2,FALSE)</f>
        <v>#REF!</v>
      </c>
      <c r="G677" s="9" t="str">
        <f>+IFERROR(IF(D677="MISIONAL",VLOOKUP(AD677,[1]Actividades!$B$12:$C$25,2,FALSE),IF(D677="TASAS",VLOOKUP(AD677,[1]Actividades!$B$26:$C$34,2,FALSE),IF(D677="MIPG",VLOOKUP(AD677,[1]Actividades!$B$35:$C$41,2,FALSE),IF(D677="INFRA",VLOOKUP(AD677,[1]Actividades!$B$42:$C$44,2,FALSE),"")))),"")</f>
        <v/>
      </c>
      <c r="H677" s="3"/>
      <c r="I677" s="7" t="s">
        <v>1138</v>
      </c>
      <c r="J677" s="10" t="s">
        <v>663</v>
      </c>
      <c r="K677" s="7" t="s">
        <v>164</v>
      </c>
      <c r="L677" s="7" t="s">
        <v>174</v>
      </c>
      <c r="M677" s="7" t="str">
        <f t="shared" si="41"/>
        <v>PNN AMACAYACU</v>
      </c>
      <c r="N677" s="7" t="s">
        <v>13</v>
      </c>
      <c r="O677" s="145" t="s">
        <v>467</v>
      </c>
      <c r="P677" s="7" t="s">
        <v>7</v>
      </c>
      <c r="Q677" s="7" t="s">
        <v>6</v>
      </c>
      <c r="R677" s="146">
        <v>80000000</v>
      </c>
      <c r="S677" s="35"/>
      <c r="T677" s="8"/>
      <c r="U677" s="8"/>
      <c r="V677" s="8"/>
      <c r="W677" s="35">
        <f t="shared" si="42"/>
        <v>80000000</v>
      </c>
      <c r="X677" s="35">
        <f t="shared" si="43"/>
        <v>80000000</v>
      </c>
      <c r="Y677" s="26" t="s">
        <v>465</v>
      </c>
      <c r="Z677" s="10" t="s">
        <v>19</v>
      </c>
      <c r="AA677" s="147">
        <v>202300000000060</v>
      </c>
      <c r="AB677" s="147" t="s">
        <v>24</v>
      </c>
      <c r="AC677" s="10" t="str">
        <f t="shared" si="40"/>
        <v>3202060</v>
      </c>
      <c r="AD677" s="10"/>
      <c r="AE677" s="10" t="s">
        <v>137</v>
      </c>
      <c r="AF677" s="3"/>
      <c r="AG677" s="3"/>
      <c r="AH677" s="3"/>
      <c r="AI677" s="3"/>
      <c r="AJ677" s="3"/>
      <c r="AK677" s="3"/>
      <c r="AL677" s="3"/>
      <c r="AM677" s="3"/>
      <c r="AN677" s="3"/>
      <c r="AO677" s="3"/>
      <c r="AP677" s="3"/>
      <c r="AQ677" s="3"/>
      <c r="AR677" s="3"/>
      <c r="AS677" s="3"/>
    </row>
    <row r="678" spans="1:45" ht="51" hidden="1" customHeight="1" x14ac:dyDescent="0.3">
      <c r="A678" s="9" t="s">
        <v>0</v>
      </c>
      <c r="B678" s="9" t="e">
        <f>VLOOKUP(#REF!,[1]Dpto!$G$2:$I$1125,2,FALSE)</f>
        <v>#REF!</v>
      </c>
      <c r="C678" s="9" t="str">
        <f>VLOOKUP(Y678,[1]Proyectos!$B$2:$D$3,3,FALSE)</f>
        <v>CONSER</v>
      </c>
      <c r="D678" s="9" t="e">
        <f>VLOOKUP(#REF!,[1]Proyectos!$D$6:$E$9,2,FALSE)</f>
        <v>#REF!</v>
      </c>
      <c r="E678" s="9" t="e">
        <f>VLOOKUP(#REF!,[1]Proyectos!$B$12:$C$22,2,FALSE)</f>
        <v>#REF!</v>
      </c>
      <c r="F678" s="9" t="e">
        <f>VLOOKUP(AD678,[1]Indi!$B$9:$C$36,2,FALSE)</f>
        <v>#N/A</v>
      </c>
      <c r="G678" s="9" t="str">
        <f>+IFERROR(IF(D678="MISIONAL",VLOOKUP(#REF!,[1]Actividades!$B$12:$C$25,2,FALSE),IF(D678="TASAS",VLOOKUP(#REF!,[1]Actividades!$B$26:$C$34,2,FALSE),IF(D678="MIPG",VLOOKUP(#REF!,[1]Actividades!$B$35:$C$41,2,FALSE),IF(D678="INFRA",VLOOKUP(#REF!,[1]Actividades!$B$42:$C$44,2,FALSE),"")))),"")</f>
        <v/>
      </c>
      <c r="H678" s="3"/>
      <c r="I678" s="7" t="s">
        <v>1139</v>
      </c>
      <c r="J678" s="10" t="s">
        <v>663</v>
      </c>
      <c r="K678" s="7" t="s">
        <v>164</v>
      </c>
      <c r="L678" s="7" t="s">
        <v>173</v>
      </c>
      <c r="M678" s="7" t="str">
        <f t="shared" si="41"/>
        <v>PNN CAHUINARÍ</v>
      </c>
      <c r="N678" s="7" t="s">
        <v>103</v>
      </c>
      <c r="O678" s="145" t="s">
        <v>466</v>
      </c>
      <c r="P678" s="7" t="s">
        <v>7</v>
      </c>
      <c r="Q678" s="7" t="s">
        <v>6</v>
      </c>
      <c r="R678" s="146">
        <v>22543500</v>
      </c>
      <c r="S678" s="35"/>
      <c r="T678" s="8"/>
      <c r="U678" s="8"/>
      <c r="V678" s="8"/>
      <c r="W678" s="35">
        <f t="shared" si="42"/>
        <v>22543500</v>
      </c>
      <c r="X678" s="35">
        <f t="shared" si="43"/>
        <v>22543500</v>
      </c>
      <c r="Y678" s="26" t="s">
        <v>465</v>
      </c>
      <c r="Z678" s="10" t="s">
        <v>19</v>
      </c>
      <c r="AA678" s="147">
        <v>202300000000060</v>
      </c>
      <c r="AB678" s="147" t="s">
        <v>30</v>
      </c>
      <c r="AC678" s="10" t="str">
        <f t="shared" si="40"/>
        <v>3202008</v>
      </c>
      <c r="AD678" s="10"/>
      <c r="AE678" s="10" t="s">
        <v>123</v>
      </c>
      <c r="AF678" s="3"/>
      <c r="AG678" s="3"/>
      <c r="AH678" s="3"/>
      <c r="AI678" s="3"/>
      <c r="AJ678" s="3"/>
      <c r="AK678" s="3"/>
      <c r="AL678" s="3"/>
      <c r="AM678" s="3"/>
      <c r="AN678" s="3"/>
      <c r="AO678" s="3"/>
      <c r="AP678" s="3"/>
      <c r="AQ678" s="3"/>
      <c r="AR678" s="3"/>
      <c r="AS678" s="3"/>
    </row>
    <row r="679" spans="1:45" ht="51" hidden="1" customHeight="1" x14ac:dyDescent="0.3">
      <c r="A679" s="9" t="s">
        <v>0</v>
      </c>
      <c r="B679" s="9" t="e">
        <f>VLOOKUP(#REF!,[1]Dpto!$G$2:$I$1125,2,FALSE)</f>
        <v>#REF!</v>
      </c>
      <c r="C679" s="9" t="str">
        <f>VLOOKUP(Y679,[1]Proyectos!$B$2:$D$3,3,FALSE)</f>
        <v>CONSER</v>
      </c>
      <c r="D679" s="9" t="e">
        <f>VLOOKUP(#REF!,[1]Proyectos!$D$6:$E$9,2,FALSE)</f>
        <v>#REF!</v>
      </c>
      <c r="E679" s="9" t="e">
        <f>VLOOKUP(#REF!,[1]Proyectos!$B$12:$C$22,2,FALSE)</f>
        <v>#REF!</v>
      </c>
      <c r="F679" s="9" t="e">
        <f>VLOOKUP(AD679,[1]Indi!$B$9:$C$36,2,FALSE)</f>
        <v>#N/A</v>
      </c>
      <c r="G679" s="9" t="str">
        <f>+IFERROR(IF(D679="MISIONAL",VLOOKUP(#REF!,[1]Actividades!$B$12:$C$25,2,FALSE),IF(D679="TASAS",VLOOKUP(#REF!,[1]Actividades!$B$26:$C$34,2,FALSE),IF(D679="MIPG",VLOOKUP(#REF!,[1]Actividades!$B$35:$C$41,2,FALSE),IF(D679="INFRA",VLOOKUP(#REF!,[1]Actividades!$B$42:$C$44,2,FALSE),"")))),"")</f>
        <v/>
      </c>
      <c r="H679" s="3"/>
      <c r="I679" s="7" t="s">
        <v>1140</v>
      </c>
      <c r="J679" s="10" t="s">
        <v>663</v>
      </c>
      <c r="K679" s="7" t="s">
        <v>164</v>
      </c>
      <c r="L679" s="7" t="s">
        <v>173</v>
      </c>
      <c r="M679" s="7" t="str">
        <f t="shared" si="41"/>
        <v>PNN CAHUINARÍ</v>
      </c>
      <c r="N679" s="7" t="s">
        <v>13</v>
      </c>
      <c r="O679" s="145" t="s">
        <v>467</v>
      </c>
      <c r="P679" s="7" t="s">
        <v>7</v>
      </c>
      <c r="Q679" s="7" t="s">
        <v>6</v>
      </c>
      <c r="R679" s="146">
        <v>132377250</v>
      </c>
      <c r="S679" s="35"/>
      <c r="T679" s="8"/>
      <c r="U679" s="8"/>
      <c r="V679" s="8"/>
      <c r="W679" s="35">
        <f t="shared" si="42"/>
        <v>132377250</v>
      </c>
      <c r="X679" s="35">
        <f t="shared" si="43"/>
        <v>132377250</v>
      </c>
      <c r="Y679" s="26" t="s">
        <v>465</v>
      </c>
      <c r="Z679" s="10" t="s">
        <v>19</v>
      </c>
      <c r="AA679" s="147">
        <v>202300000000060</v>
      </c>
      <c r="AB679" s="147" t="s">
        <v>30</v>
      </c>
      <c r="AC679" s="10" t="str">
        <f t="shared" si="40"/>
        <v>3202008</v>
      </c>
      <c r="AD679" s="10"/>
      <c r="AE679" s="10" t="s">
        <v>123</v>
      </c>
      <c r="AF679" s="3"/>
      <c r="AG679" s="3"/>
      <c r="AH679" s="3"/>
      <c r="AI679" s="3"/>
      <c r="AJ679" s="3"/>
      <c r="AK679" s="3"/>
      <c r="AL679" s="3"/>
      <c r="AM679" s="3"/>
      <c r="AN679" s="3"/>
      <c r="AO679" s="3"/>
      <c r="AP679" s="3"/>
      <c r="AQ679" s="3"/>
      <c r="AR679" s="3"/>
      <c r="AS679" s="3"/>
    </row>
    <row r="680" spans="1:45" ht="51" hidden="1" customHeight="1" x14ac:dyDescent="0.3">
      <c r="A680" s="9" t="s">
        <v>0</v>
      </c>
      <c r="B680" s="9" t="e">
        <f>VLOOKUP(#REF!,[1]Dpto!$G$2:$I$1125,2,FALSE)</f>
        <v>#REF!</v>
      </c>
      <c r="C680" s="9" t="str">
        <f>VLOOKUP(Y680,[1]Proyectos!$B$2:$D$3,3,FALSE)</f>
        <v>CONSER</v>
      </c>
      <c r="D680" s="9" t="e">
        <f>VLOOKUP(#REF!,[1]Proyectos!$D$6:$E$9,2,FALSE)</f>
        <v>#REF!</v>
      </c>
      <c r="E680" s="9" t="e">
        <f>VLOOKUP(#REF!,[1]Proyectos!$B$12:$C$22,2,FALSE)</f>
        <v>#REF!</v>
      </c>
      <c r="F680" s="9" t="e">
        <f>VLOOKUP(AD680,[1]Indi!$B$9:$C$36,2,FALSE)</f>
        <v>#N/A</v>
      </c>
      <c r="G680" s="9" t="str">
        <f>+IFERROR(IF(D680="MISIONAL",VLOOKUP(#REF!,[1]Actividades!$B$12:$C$25,2,FALSE),IF(D680="TASAS",VLOOKUP(#REF!,[1]Actividades!$B$26:$C$34,2,FALSE),IF(D680="MIPG",VLOOKUP(#REF!,[1]Actividades!$B$35:$C$41,2,FALSE),IF(D680="INFRA",VLOOKUP(#REF!,[1]Actividades!$B$42:$C$44,2,FALSE),"")))),"")</f>
        <v/>
      </c>
      <c r="H680" s="3"/>
      <c r="I680" s="7" t="s">
        <v>1141</v>
      </c>
      <c r="J680" s="10" t="s">
        <v>663</v>
      </c>
      <c r="K680" s="7" t="s">
        <v>164</v>
      </c>
      <c r="L680" s="7" t="s">
        <v>173</v>
      </c>
      <c r="M680" s="7" t="str">
        <f t="shared" si="41"/>
        <v>PNN CAHUINARÍ</v>
      </c>
      <c r="N680" s="7" t="s">
        <v>8</v>
      </c>
      <c r="O680" s="145" t="s">
        <v>467</v>
      </c>
      <c r="P680" s="7" t="s">
        <v>7</v>
      </c>
      <c r="Q680" s="7" t="s">
        <v>6</v>
      </c>
      <c r="R680" s="146">
        <v>56456000</v>
      </c>
      <c r="S680" s="35"/>
      <c r="T680" s="8"/>
      <c r="U680" s="8"/>
      <c r="V680" s="8"/>
      <c r="W680" s="35">
        <f t="shared" si="42"/>
        <v>56456000</v>
      </c>
      <c r="X680" s="35">
        <f t="shared" si="43"/>
        <v>56456000</v>
      </c>
      <c r="Y680" s="26" t="s">
        <v>465</v>
      </c>
      <c r="Z680" s="10" t="s">
        <v>19</v>
      </c>
      <c r="AA680" s="147">
        <v>202300000000060</v>
      </c>
      <c r="AB680" s="147" t="s">
        <v>30</v>
      </c>
      <c r="AC680" s="10" t="str">
        <f t="shared" si="40"/>
        <v>3202008</v>
      </c>
      <c r="AD680" s="10"/>
      <c r="AE680" s="10" t="s">
        <v>123</v>
      </c>
      <c r="AF680" s="3"/>
      <c r="AG680" s="3"/>
      <c r="AH680" s="3"/>
      <c r="AI680" s="3"/>
      <c r="AJ680" s="3"/>
      <c r="AK680" s="3"/>
      <c r="AL680" s="3"/>
      <c r="AM680" s="3"/>
      <c r="AN680" s="3"/>
      <c r="AO680" s="3"/>
      <c r="AP680" s="3"/>
      <c r="AQ680" s="3"/>
      <c r="AR680" s="3"/>
      <c r="AS680" s="3"/>
    </row>
    <row r="681" spans="1:45" ht="51" hidden="1" customHeight="1" x14ac:dyDescent="0.3">
      <c r="A681" s="9" t="s">
        <v>0</v>
      </c>
      <c r="B681" s="9" t="e">
        <f>VLOOKUP(#REF!,[1]Dpto!$G$2:$I$1125,2,FALSE)</f>
        <v>#REF!</v>
      </c>
      <c r="C681" s="9" t="str">
        <f>VLOOKUP(Y681,[1]Proyectos!$B$2:$D$3,3,FALSE)</f>
        <v>CONSER</v>
      </c>
      <c r="D681" s="9" t="e">
        <f>VLOOKUP(#REF!,[1]Proyectos!$D$6:$E$9,2,FALSE)</f>
        <v>#REF!</v>
      </c>
      <c r="E681" s="9" t="e">
        <f>VLOOKUP(#REF!,[1]Proyectos!$B$12:$C$22,2,FALSE)</f>
        <v>#REF!</v>
      </c>
      <c r="F681" s="9" t="e">
        <f>VLOOKUP(AD681,[1]Indi!$B$9:$C$36,2,FALSE)</f>
        <v>#N/A</v>
      </c>
      <c r="G681" s="9" t="str">
        <f>+IFERROR(IF(D681="MISIONAL",VLOOKUP(#REF!,[1]Actividades!$B$12:$C$25,2,FALSE),IF(D681="TASAS",VLOOKUP(#REF!,[1]Actividades!$B$26:$C$34,2,FALSE),IF(D681="MIPG",VLOOKUP(#REF!,[1]Actividades!$B$35:$C$41,2,FALSE),IF(D681="INFRA",VLOOKUP(#REF!,[1]Actividades!$B$42:$C$44,2,FALSE),"")))),"")</f>
        <v/>
      </c>
      <c r="H681" s="3"/>
      <c r="I681" s="7" t="s">
        <v>1142</v>
      </c>
      <c r="J681" s="10" t="s">
        <v>663</v>
      </c>
      <c r="K681" s="7" t="s">
        <v>164</v>
      </c>
      <c r="L681" s="7" t="s">
        <v>173</v>
      </c>
      <c r="M681" s="7" t="str">
        <f t="shared" si="41"/>
        <v>PNN CAHUINARÍ</v>
      </c>
      <c r="N681" s="7" t="s">
        <v>13</v>
      </c>
      <c r="O681" s="145" t="s">
        <v>467</v>
      </c>
      <c r="P681" s="7" t="s">
        <v>7</v>
      </c>
      <c r="Q681" s="7" t="s">
        <v>6</v>
      </c>
      <c r="R681" s="146">
        <v>24820250</v>
      </c>
      <c r="S681" s="35"/>
      <c r="T681" s="8"/>
      <c r="U681" s="8"/>
      <c r="V681" s="8"/>
      <c r="W681" s="35">
        <f t="shared" si="42"/>
        <v>24820250</v>
      </c>
      <c r="X681" s="35">
        <f t="shared" si="43"/>
        <v>24820250</v>
      </c>
      <c r="Y681" s="26" t="s">
        <v>465</v>
      </c>
      <c r="Z681" s="10" t="s">
        <v>19</v>
      </c>
      <c r="AA681" s="147">
        <v>202300000000060</v>
      </c>
      <c r="AB681" s="147" t="s">
        <v>30</v>
      </c>
      <c r="AC681" s="10" t="str">
        <f t="shared" si="40"/>
        <v>3202008</v>
      </c>
      <c r="AD681" s="10"/>
      <c r="AE681" s="10" t="s">
        <v>135</v>
      </c>
      <c r="AF681" s="3"/>
      <c r="AG681" s="3"/>
      <c r="AH681" s="3"/>
      <c r="AI681" s="3"/>
      <c r="AJ681" s="3"/>
      <c r="AK681" s="3"/>
      <c r="AL681" s="3"/>
      <c r="AM681" s="3"/>
      <c r="AN681" s="3"/>
      <c r="AO681" s="3"/>
      <c r="AP681" s="3"/>
      <c r="AQ681" s="3"/>
      <c r="AR681" s="3"/>
      <c r="AS681" s="3"/>
    </row>
    <row r="682" spans="1:45" ht="51" hidden="1" customHeight="1" x14ac:dyDescent="0.3">
      <c r="A682" s="9" t="s">
        <v>0</v>
      </c>
      <c r="B682" s="9" t="e">
        <f>VLOOKUP(#REF!,[1]Dpto!$G$2:$I$1125,2,FALSE)</f>
        <v>#REF!</v>
      </c>
      <c r="C682" s="9" t="str">
        <f>VLOOKUP(Y682,[1]Proyectos!$B$2:$D$3,3,FALSE)</f>
        <v>CONSER</v>
      </c>
      <c r="D682" s="9" t="e">
        <f>VLOOKUP(#REF!,[1]Proyectos!$D$6:$E$9,2,FALSE)</f>
        <v>#REF!</v>
      </c>
      <c r="E682" s="9" t="e">
        <f>VLOOKUP(#REF!,[1]Proyectos!$B$12:$C$22,2,FALSE)</f>
        <v>#REF!</v>
      </c>
      <c r="F682" s="9" t="e">
        <f>VLOOKUP(#REF!,[1]Indi!$B$9:$C$36,2,FALSE)</f>
        <v>#REF!</v>
      </c>
      <c r="G682" s="9" t="str">
        <f>+IFERROR(IF(D682="MISIONAL",VLOOKUP(AD682,[1]Actividades!$B$12:$C$25,2,FALSE),IF(D682="TASAS",VLOOKUP(AD682,[1]Actividades!$B$26:$C$34,2,FALSE),IF(D682="MIPG",VLOOKUP(AD682,[1]Actividades!$B$35:$C$41,2,FALSE),IF(D682="INFRA",VLOOKUP(AD682,[1]Actividades!$B$42:$C$44,2,FALSE),"")))),"")</f>
        <v/>
      </c>
      <c r="H682" s="3"/>
      <c r="I682" s="7" t="s">
        <v>1143</v>
      </c>
      <c r="J682" s="10" t="s">
        <v>663</v>
      </c>
      <c r="K682" s="7" t="s">
        <v>164</v>
      </c>
      <c r="L682" s="7" t="s">
        <v>173</v>
      </c>
      <c r="M682" s="7" t="str">
        <f t="shared" si="41"/>
        <v>PNN CAHUINARÍ</v>
      </c>
      <c r="N682" s="7" t="s">
        <v>8</v>
      </c>
      <c r="O682" s="7" t="s">
        <v>467</v>
      </c>
      <c r="P682" s="7" t="s">
        <v>7</v>
      </c>
      <c r="Q682" s="7" t="s">
        <v>6</v>
      </c>
      <c r="R682" s="146">
        <v>36820000</v>
      </c>
      <c r="S682" s="35"/>
      <c r="T682" s="8"/>
      <c r="U682" s="8"/>
      <c r="V682" s="8"/>
      <c r="W682" s="35">
        <f t="shared" si="42"/>
        <v>36820000</v>
      </c>
      <c r="X682" s="35">
        <f t="shared" si="43"/>
        <v>36820000</v>
      </c>
      <c r="Y682" s="26" t="s">
        <v>465</v>
      </c>
      <c r="Z682" s="10" t="s">
        <v>19</v>
      </c>
      <c r="AA682" s="147">
        <v>202300000000060</v>
      </c>
      <c r="AB682" s="147" t="s">
        <v>30</v>
      </c>
      <c r="AC682" s="10" t="str">
        <f t="shared" si="40"/>
        <v>3202008</v>
      </c>
      <c r="AD682" s="10"/>
      <c r="AE682" s="10" t="s">
        <v>135</v>
      </c>
      <c r="AF682" s="3"/>
      <c r="AG682" s="3"/>
      <c r="AH682" s="3"/>
      <c r="AI682" s="3"/>
      <c r="AJ682" s="3"/>
      <c r="AK682" s="3"/>
      <c r="AL682" s="3"/>
      <c r="AM682" s="3"/>
      <c r="AN682" s="3"/>
      <c r="AO682" s="3"/>
      <c r="AP682" s="3"/>
      <c r="AQ682" s="3"/>
      <c r="AR682" s="3"/>
      <c r="AS682" s="3"/>
    </row>
    <row r="683" spans="1:45" ht="51" hidden="1" customHeight="1" x14ac:dyDescent="0.3">
      <c r="A683" s="9" t="s">
        <v>0</v>
      </c>
      <c r="B683" s="9" t="e">
        <f>VLOOKUP(#REF!,[1]Dpto!$G$2:$I$1125,2,FALSE)</f>
        <v>#REF!</v>
      </c>
      <c r="C683" s="9" t="str">
        <f>VLOOKUP(Y683,[1]Proyectos!$B$2:$D$3,3,FALSE)</f>
        <v>CONSER</v>
      </c>
      <c r="D683" s="9" t="e">
        <f>VLOOKUP(#REF!,[1]Proyectos!$D$6:$E$9,2,FALSE)</f>
        <v>#REF!</v>
      </c>
      <c r="E683" s="9" t="e">
        <f>VLOOKUP(#REF!,[1]Proyectos!$B$12:$C$22,2,FALSE)</f>
        <v>#REF!</v>
      </c>
      <c r="F683" s="9" t="e">
        <f>VLOOKUP(#REF!,[1]Indi!$B$9:$C$36,2,FALSE)</f>
        <v>#REF!</v>
      </c>
      <c r="G683" s="9" t="str">
        <f>+IFERROR(IF(D683="MISIONAL",VLOOKUP(#REF!,[1]Actividades!$B$12:$C$25,2,FALSE),IF(D683="TASAS",VLOOKUP(#REF!,[1]Actividades!$B$26:$C$34,2,FALSE),IF(D683="MIPG",VLOOKUP(#REF!,[1]Actividades!$B$35:$C$41,2,FALSE),IF(D683="INFRA",VLOOKUP(#REF!,[1]Actividades!$B$42:$C$44,2,FALSE),"")))),"")</f>
        <v/>
      </c>
      <c r="H683" s="3"/>
      <c r="I683" s="7" t="s">
        <v>1144</v>
      </c>
      <c r="J683" s="10" t="s">
        <v>663</v>
      </c>
      <c r="K683" s="11" t="s">
        <v>164</v>
      </c>
      <c r="L683" s="7" t="s">
        <v>173</v>
      </c>
      <c r="M683" s="7" t="str">
        <f t="shared" si="41"/>
        <v>PNN CAHUINARÍ</v>
      </c>
      <c r="N683" s="11" t="s">
        <v>103</v>
      </c>
      <c r="O683" s="11" t="s">
        <v>466</v>
      </c>
      <c r="P683" s="11" t="s">
        <v>7</v>
      </c>
      <c r="Q683" s="11" t="s">
        <v>6</v>
      </c>
      <c r="R683" s="146">
        <v>4000000</v>
      </c>
      <c r="S683" s="35"/>
      <c r="T683" s="8"/>
      <c r="U683" s="8"/>
      <c r="V683" s="8"/>
      <c r="W683" s="35">
        <f t="shared" si="42"/>
        <v>4000000</v>
      </c>
      <c r="X683" s="35">
        <f t="shared" si="43"/>
        <v>4000000</v>
      </c>
      <c r="Y683" s="26" t="s">
        <v>465</v>
      </c>
      <c r="Z683" s="10" t="s">
        <v>19</v>
      </c>
      <c r="AA683" s="147">
        <v>202300000000060</v>
      </c>
      <c r="AB683" s="147" t="s">
        <v>30</v>
      </c>
      <c r="AC683" s="10" t="str">
        <f t="shared" si="40"/>
        <v>3202008</v>
      </c>
      <c r="AD683" s="10"/>
      <c r="AE683" s="10" t="s">
        <v>492</v>
      </c>
      <c r="AF683" s="3"/>
      <c r="AG683" s="3"/>
      <c r="AH683" s="3"/>
      <c r="AI683" s="3"/>
      <c r="AJ683" s="3"/>
      <c r="AK683" s="3"/>
      <c r="AL683" s="3"/>
      <c r="AM683" s="3"/>
      <c r="AN683" s="3"/>
      <c r="AO683" s="3"/>
      <c r="AP683" s="3"/>
      <c r="AQ683" s="3"/>
      <c r="AR683" s="3"/>
      <c r="AS683" s="3"/>
    </row>
    <row r="684" spans="1:45" ht="51" hidden="1" customHeight="1" x14ac:dyDescent="0.3">
      <c r="A684" s="9" t="s">
        <v>0</v>
      </c>
      <c r="B684" s="9" t="e">
        <f>VLOOKUP(#REF!,[1]Dpto!$G$2:$I$1125,2,FALSE)</f>
        <v>#REF!</v>
      </c>
      <c r="C684" s="9" t="str">
        <f>VLOOKUP(Y684,[1]Proyectos!$B$2:$D$3,3,FALSE)</f>
        <v>CONSER</v>
      </c>
      <c r="D684" s="9" t="e">
        <f>VLOOKUP(#REF!,[1]Proyectos!$D$6:$E$9,2,FALSE)</f>
        <v>#REF!</v>
      </c>
      <c r="E684" s="9" t="e">
        <f>VLOOKUP(#REF!,[1]Proyectos!$B$12:$C$22,2,FALSE)</f>
        <v>#REF!</v>
      </c>
      <c r="F684" s="9" t="e">
        <f>VLOOKUP(#REF!,[1]Indi!$B$9:$C$36,2,FALSE)</f>
        <v>#REF!</v>
      </c>
      <c r="G684" s="9" t="str">
        <f>+IFERROR(IF(D684="MISIONAL",VLOOKUP(#REF!,[1]Actividades!$B$12:$C$25,2,FALSE),IF(D684="TASAS",VLOOKUP(#REF!,[1]Actividades!$B$26:$C$34,2,FALSE),IF(D684="MIPG",VLOOKUP(#REF!,[1]Actividades!$B$35:$C$41,2,FALSE),IF(D684="INFRA",VLOOKUP(#REF!,[1]Actividades!$B$42:$C$44,2,FALSE),"")))),"")</f>
        <v/>
      </c>
      <c r="H684" s="3"/>
      <c r="I684" s="7" t="s">
        <v>1145</v>
      </c>
      <c r="J684" s="10" t="s">
        <v>663</v>
      </c>
      <c r="K684" s="11" t="s">
        <v>164</v>
      </c>
      <c r="L684" s="7" t="s">
        <v>173</v>
      </c>
      <c r="M684" s="7" t="str">
        <f t="shared" si="41"/>
        <v>PNN CAHUINARÍ</v>
      </c>
      <c r="N684" s="11" t="s">
        <v>103</v>
      </c>
      <c r="O684" s="145" t="s">
        <v>466</v>
      </c>
      <c r="P684" s="11" t="s">
        <v>7</v>
      </c>
      <c r="Q684" s="11" t="s">
        <v>6</v>
      </c>
      <c r="R684" s="146">
        <v>41463500</v>
      </c>
      <c r="S684" s="35"/>
      <c r="T684" s="8"/>
      <c r="U684" s="8"/>
      <c r="V684" s="8"/>
      <c r="W684" s="35">
        <f t="shared" si="42"/>
        <v>41463500</v>
      </c>
      <c r="X684" s="35">
        <f t="shared" si="43"/>
        <v>41463500</v>
      </c>
      <c r="Y684" s="26" t="s">
        <v>465</v>
      </c>
      <c r="Z684" s="10" t="s">
        <v>19</v>
      </c>
      <c r="AA684" s="147">
        <v>202300000000060</v>
      </c>
      <c r="AB684" s="147" t="s">
        <v>493</v>
      </c>
      <c r="AC684" s="10" t="str">
        <f t="shared" si="40"/>
        <v>3202032</v>
      </c>
      <c r="AD684" s="10"/>
      <c r="AE684" s="10" t="s">
        <v>128</v>
      </c>
      <c r="AF684" s="3"/>
      <c r="AG684" s="3"/>
      <c r="AH684" s="3"/>
      <c r="AI684" s="3"/>
      <c r="AJ684" s="3"/>
      <c r="AK684" s="3"/>
      <c r="AL684" s="3"/>
      <c r="AM684" s="3"/>
      <c r="AN684" s="3"/>
      <c r="AO684" s="3"/>
      <c r="AP684" s="3"/>
      <c r="AQ684" s="3"/>
      <c r="AR684" s="3"/>
      <c r="AS684" s="3"/>
    </row>
    <row r="685" spans="1:45" ht="51" hidden="1" customHeight="1" x14ac:dyDescent="0.3">
      <c r="A685" s="9" t="s">
        <v>0</v>
      </c>
      <c r="B685" s="9" t="e">
        <f>VLOOKUP(#REF!,[1]Dpto!$G$2:$I$1125,2,FALSE)</f>
        <v>#REF!</v>
      </c>
      <c r="C685" s="9" t="str">
        <f>VLOOKUP(Y685,[1]Proyectos!$B$2:$D$3,3,FALSE)</f>
        <v>CONSER</v>
      </c>
      <c r="D685" s="9" t="e">
        <f>VLOOKUP(#REF!,[1]Proyectos!$D$6:$E$9,2,FALSE)</f>
        <v>#REF!</v>
      </c>
      <c r="E685" s="9" t="e">
        <f>VLOOKUP(#REF!,[1]Proyectos!$B$12:$C$22,2,FALSE)</f>
        <v>#REF!</v>
      </c>
      <c r="F685" s="9" t="e">
        <f>VLOOKUP(#REF!,[1]Indi!$B$9:$C$36,2,FALSE)</f>
        <v>#REF!</v>
      </c>
      <c r="G685" s="9" t="str">
        <f>+IFERROR(IF(D685="MISIONAL",VLOOKUP(AD685,[1]Actividades!$B$12:$C$25,2,FALSE),IF(D685="TASAS",VLOOKUP(AD685,[1]Actividades!$B$26:$C$34,2,FALSE),IF(D685="MIPG",VLOOKUP(AD685,[1]Actividades!$B$35:$C$41,2,FALSE),IF(D685="INFRA",VLOOKUP(AD685,[1]Actividades!$B$42:$C$44,2,FALSE),"")))),"")</f>
        <v/>
      </c>
      <c r="H685" s="3"/>
      <c r="I685" s="7" t="s">
        <v>1146</v>
      </c>
      <c r="J685" s="10" t="s">
        <v>663</v>
      </c>
      <c r="K685" s="7" t="s">
        <v>164</v>
      </c>
      <c r="L685" s="7" t="s">
        <v>173</v>
      </c>
      <c r="M685" s="7" t="str">
        <f t="shared" si="41"/>
        <v>PNN CAHUINARÍ</v>
      </c>
      <c r="N685" s="7" t="s">
        <v>13</v>
      </c>
      <c r="O685" s="10" t="s">
        <v>467</v>
      </c>
      <c r="P685" s="7" t="s">
        <v>7</v>
      </c>
      <c r="Q685" s="7" t="s">
        <v>6</v>
      </c>
      <c r="R685" s="146">
        <v>18340000</v>
      </c>
      <c r="S685" s="35"/>
      <c r="T685" s="8"/>
      <c r="U685" s="8"/>
      <c r="V685" s="8"/>
      <c r="W685" s="35">
        <f t="shared" si="42"/>
        <v>18340000</v>
      </c>
      <c r="X685" s="35">
        <f t="shared" si="43"/>
        <v>18340000</v>
      </c>
      <c r="Y685" s="26" t="s">
        <v>465</v>
      </c>
      <c r="Z685" s="10" t="s">
        <v>19</v>
      </c>
      <c r="AA685" s="147">
        <v>202300000000060</v>
      </c>
      <c r="AB685" s="147" t="s">
        <v>493</v>
      </c>
      <c r="AC685" s="10" t="str">
        <f t="shared" si="40"/>
        <v>3202032</v>
      </c>
      <c r="AD685" s="10"/>
      <c r="AE685" s="10" t="s">
        <v>128</v>
      </c>
      <c r="AF685" s="3"/>
      <c r="AG685" s="3"/>
      <c r="AH685" s="3"/>
      <c r="AI685" s="3"/>
      <c r="AJ685" s="3"/>
      <c r="AK685" s="3"/>
      <c r="AL685" s="3"/>
      <c r="AM685" s="3"/>
      <c r="AN685" s="3"/>
      <c r="AO685" s="3"/>
      <c r="AP685" s="3"/>
      <c r="AQ685" s="3"/>
      <c r="AR685" s="3"/>
      <c r="AS685" s="3"/>
    </row>
    <row r="686" spans="1:45" ht="51" hidden="1" customHeight="1" x14ac:dyDescent="0.3">
      <c r="A686" s="9" t="s">
        <v>0</v>
      </c>
      <c r="B686" s="9" t="e">
        <f>VLOOKUP(#REF!,[1]Dpto!$G$2:$I$1125,2,FALSE)</f>
        <v>#REF!</v>
      </c>
      <c r="C686" s="9" t="str">
        <f>VLOOKUP(Y686,[1]Proyectos!$B$2:$D$3,3,FALSE)</f>
        <v>CONSER</v>
      </c>
      <c r="D686" s="9" t="e">
        <f>VLOOKUP(#REF!,[1]Proyectos!$D$6:$E$9,2,FALSE)</f>
        <v>#REF!</v>
      </c>
      <c r="E686" s="9" t="e">
        <f>VLOOKUP(#REF!,[1]Proyectos!$B$12:$C$22,2,FALSE)</f>
        <v>#REF!</v>
      </c>
      <c r="F686" s="9" t="e">
        <f>VLOOKUP(#REF!,[1]Indi!$B$9:$C$36,2,FALSE)</f>
        <v>#REF!</v>
      </c>
      <c r="G686" s="9" t="str">
        <f>+IFERROR(IF(D686="MISIONAL",VLOOKUP(AD686,[1]Actividades!$B$12:$C$25,2,FALSE),IF(D686="TASAS",VLOOKUP(AD686,[1]Actividades!$B$26:$C$34,2,FALSE),IF(D686="MIPG",VLOOKUP(AD686,[1]Actividades!$B$35:$C$41,2,FALSE),IF(D686="INFRA",VLOOKUP(AD686,[1]Actividades!$B$42:$C$44,2,FALSE),"")))),"")</f>
        <v/>
      </c>
      <c r="H686" s="3"/>
      <c r="I686" s="7" t="s">
        <v>1147</v>
      </c>
      <c r="J686" s="10" t="s">
        <v>663</v>
      </c>
      <c r="K686" s="7" t="s">
        <v>164</v>
      </c>
      <c r="L686" s="7" t="s">
        <v>173</v>
      </c>
      <c r="M686" s="7" t="str">
        <f t="shared" si="41"/>
        <v>PNN CAHUINARÍ</v>
      </c>
      <c r="N686" s="7" t="s">
        <v>8</v>
      </c>
      <c r="O686" s="10" t="s">
        <v>467</v>
      </c>
      <c r="P686" s="7" t="s">
        <v>7</v>
      </c>
      <c r="Q686" s="7" t="s">
        <v>6</v>
      </c>
      <c r="R686" s="146">
        <v>26771482</v>
      </c>
      <c r="S686" s="35"/>
      <c r="T686" s="8"/>
      <c r="U686" s="8"/>
      <c r="V686" s="8"/>
      <c r="W686" s="35">
        <f t="shared" si="42"/>
        <v>26771482</v>
      </c>
      <c r="X686" s="35">
        <f t="shared" si="43"/>
        <v>26771482</v>
      </c>
      <c r="Y686" s="26" t="s">
        <v>465</v>
      </c>
      <c r="Z686" s="10" t="s">
        <v>19</v>
      </c>
      <c r="AA686" s="147">
        <v>202300000000060</v>
      </c>
      <c r="AB686" s="147" t="s">
        <v>493</v>
      </c>
      <c r="AC686" s="10" t="str">
        <f t="shared" si="40"/>
        <v>3202032</v>
      </c>
      <c r="AD686" s="10"/>
      <c r="AE686" s="10" t="s">
        <v>128</v>
      </c>
      <c r="AF686" s="3"/>
      <c r="AG686" s="3"/>
      <c r="AH686" s="3"/>
      <c r="AI686" s="3"/>
      <c r="AJ686" s="3"/>
      <c r="AK686" s="3"/>
      <c r="AL686" s="3"/>
      <c r="AM686" s="3"/>
      <c r="AN686" s="3"/>
      <c r="AO686" s="3"/>
      <c r="AP686" s="3"/>
      <c r="AQ686" s="3"/>
      <c r="AR686" s="3"/>
      <c r="AS686" s="3"/>
    </row>
    <row r="687" spans="1:45" ht="51" hidden="1" customHeight="1" x14ac:dyDescent="0.3">
      <c r="A687" s="9" t="s">
        <v>0</v>
      </c>
      <c r="B687" s="9" t="e">
        <f>VLOOKUP(#REF!,[1]Dpto!$G$2:$I$1125,2,FALSE)</f>
        <v>#REF!</v>
      </c>
      <c r="C687" s="9" t="str">
        <f>VLOOKUP(Y687,[1]Proyectos!$B$2:$D$3,3,FALSE)</f>
        <v>CONSER</v>
      </c>
      <c r="D687" s="9" t="e">
        <f>VLOOKUP(#REF!,[1]Proyectos!$D$6:$E$9,2,FALSE)</f>
        <v>#REF!</v>
      </c>
      <c r="E687" s="9" t="e">
        <f>VLOOKUP(#REF!,[1]Proyectos!$B$12:$C$22,2,FALSE)</f>
        <v>#REF!</v>
      </c>
      <c r="F687" s="9" t="e">
        <f>VLOOKUP(#REF!,[1]Indi!$B$9:$C$36,2,FALSE)</f>
        <v>#REF!</v>
      </c>
      <c r="G687" s="9" t="str">
        <f>+IFERROR(IF(D687="MISIONAL",VLOOKUP(AD687,[1]Actividades!$B$12:$C$25,2,FALSE),IF(D687="TASAS",VLOOKUP(AD687,[1]Actividades!$B$26:$C$34,2,FALSE),IF(D687="MIPG",VLOOKUP(AD687,[1]Actividades!$B$35:$C$41,2,FALSE),IF(D687="INFRA",VLOOKUP(AD687,[1]Actividades!$B$42:$C$44,2,FALSE),"")))),"")</f>
        <v/>
      </c>
      <c r="H687" s="3"/>
      <c r="I687" s="7" t="s">
        <v>1148</v>
      </c>
      <c r="J687" s="10" t="s">
        <v>663</v>
      </c>
      <c r="K687" s="7" t="s">
        <v>164</v>
      </c>
      <c r="L687" s="7" t="s">
        <v>172</v>
      </c>
      <c r="M687" s="7" t="str">
        <f t="shared" si="41"/>
        <v>PNN LA PAYA</v>
      </c>
      <c r="N687" s="7" t="s">
        <v>103</v>
      </c>
      <c r="O687" s="10" t="s">
        <v>466</v>
      </c>
      <c r="P687" s="7" t="s">
        <v>7</v>
      </c>
      <c r="Q687" s="7" t="s">
        <v>6</v>
      </c>
      <c r="R687" s="146">
        <v>145740000</v>
      </c>
      <c r="S687" s="35"/>
      <c r="T687" s="8"/>
      <c r="U687" s="8"/>
      <c r="V687" s="8"/>
      <c r="W687" s="35">
        <f t="shared" si="42"/>
        <v>145740000</v>
      </c>
      <c r="X687" s="35">
        <f t="shared" si="43"/>
        <v>145740000</v>
      </c>
      <c r="Y687" s="26" t="s">
        <v>465</v>
      </c>
      <c r="Z687" s="10" t="s">
        <v>19</v>
      </c>
      <c r="AA687" s="147">
        <v>202300000000060</v>
      </c>
      <c r="AB687" s="147" t="s">
        <v>30</v>
      </c>
      <c r="AC687" s="10" t="str">
        <f t="shared" si="40"/>
        <v>3202008</v>
      </c>
      <c r="AD687" s="10"/>
      <c r="AE687" s="10" t="s">
        <v>123</v>
      </c>
      <c r="AF687" s="3"/>
      <c r="AG687" s="3"/>
      <c r="AH687" s="3"/>
      <c r="AI687" s="3"/>
      <c r="AJ687" s="3"/>
      <c r="AK687" s="3"/>
      <c r="AL687" s="3"/>
      <c r="AM687" s="3"/>
      <c r="AN687" s="3"/>
      <c r="AO687" s="3"/>
      <c r="AP687" s="3"/>
      <c r="AQ687" s="3"/>
      <c r="AR687" s="3"/>
      <c r="AS687" s="3"/>
    </row>
    <row r="688" spans="1:45" ht="51" hidden="1" customHeight="1" x14ac:dyDescent="0.3">
      <c r="A688" s="9" t="s">
        <v>0</v>
      </c>
      <c r="B688" s="9" t="e">
        <f>VLOOKUP(#REF!,[1]Dpto!$G$2:$I$1125,2,FALSE)</f>
        <v>#REF!</v>
      </c>
      <c r="C688" s="9" t="str">
        <f>VLOOKUP(Y688,[1]Proyectos!$B$2:$D$3,3,FALSE)</f>
        <v>CONSER</v>
      </c>
      <c r="D688" s="9" t="e">
        <f>VLOOKUP(#REF!,[1]Proyectos!$D$6:$E$9,2,FALSE)</f>
        <v>#REF!</v>
      </c>
      <c r="E688" s="9" t="e">
        <f>VLOOKUP(#REF!,[1]Proyectos!$B$12:$C$22,2,FALSE)</f>
        <v>#REF!</v>
      </c>
      <c r="F688" s="9" t="e">
        <f>VLOOKUP(#REF!,[1]Indi!$B$9:$C$36,2,FALSE)</f>
        <v>#REF!</v>
      </c>
      <c r="G688" s="9" t="str">
        <f>+IFERROR(IF(D688="MISIONAL",VLOOKUP(AD688,[1]Actividades!$B$12:$C$25,2,FALSE),IF(D688="TASAS",VLOOKUP(AD688,[1]Actividades!$B$26:$C$34,2,FALSE),IF(D688="MIPG",VLOOKUP(AD688,[1]Actividades!$B$35:$C$41,2,FALSE),IF(D688="INFRA",VLOOKUP(AD688,[1]Actividades!$B$42:$C$44,2,FALSE),"")))),"")</f>
        <v/>
      </c>
      <c r="H688" s="3"/>
      <c r="I688" s="7" t="s">
        <v>1149</v>
      </c>
      <c r="J688" s="10" t="s">
        <v>663</v>
      </c>
      <c r="K688" s="7" t="s">
        <v>164</v>
      </c>
      <c r="L688" s="7" t="s">
        <v>172</v>
      </c>
      <c r="M688" s="7" t="str">
        <f t="shared" si="41"/>
        <v>PNN LA PAYA</v>
      </c>
      <c r="N688" s="7" t="s">
        <v>13</v>
      </c>
      <c r="O688" s="145" t="s">
        <v>467</v>
      </c>
      <c r="P688" s="7" t="s">
        <v>7</v>
      </c>
      <c r="Q688" s="7" t="s">
        <v>6</v>
      </c>
      <c r="R688" s="146">
        <v>30000000</v>
      </c>
      <c r="S688" s="35"/>
      <c r="T688" s="8"/>
      <c r="U688" s="8"/>
      <c r="V688" s="8"/>
      <c r="W688" s="35">
        <f t="shared" si="42"/>
        <v>30000000</v>
      </c>
      <c r="X688" s="35">
        <f t="shared" si="43"/>
        <v>30000000</v>
      </c>
      <c r="Y688" s="26" t="s">
        <v>465</v>
      </c>
      <c r="Z688" s="10" t="s">
        <v>19</v>
      </c>
      <c r="AA688" s="147">
        <v>202300000000060</v>
      </c>
      <c r="AB688" s="147" t="s">
        <v>30</v>
      </c>
      <c r="AC688" s="10" t="str">
        <f t="shared" si="40"/>
        <v>3202008</v>
      </c>
      <c r="AD688" s="10"/>
      <c r="AE688" s="10" t="s">
        <v>123</v>
      </c>
      <c r="AF688" s="3"/>
      <c r="AG688" s="3"/>
      <c r="AH688" s="3"/>
      <c r="AI688" s="3"/>
      <c r="AJ688" s="3"/>
      <c r="AK688" s="3"/>
      <c r="AL688" s="3"/>
      <c r="AM688" s="3"/>
      <c r="AN688" s="3"/>
      <c r="AO688" s="3"/>
      <c r="AP688" s="3"/>
      <c r="AQ688" s="3"/>
      <c r="AR688" s="3"/>
      <c r="AS688" s="3"/>
    </row>
    <row r="689" spans="1:45" ht="51" hidden="1" customHeight="1" x14ac:dyDescent="0.3">
      <c r="A689" s="9" t="s">
        <v>0</v>
      </c>
      <c r="B689" s="9" t="e">
        <f>VLOOKUP(#REF!,[1]Dpto!$G$2:$I$1125,2,FALSE)</f>
        <v>#REF!</v>
      </c>
      <c r="C689" s="9" t="str">
        <f>VLOOKUP(Y689,[1]Proyectos!$B$2:$D$3,3,FALSE)</f>
        <v>CONSER</v>
      </c>
      <c r="D689" s="9" t="e">
        <f>VLOOKUP(#REF!,[1]Proyectos!$D$6:$E$9,2,FALSE)</f>
        <v>#REF!</v>
      </c>
      <c r="E689" s="9" t="e">
        <f>VLOOKUP(#REF!,[1]Proyectos!$B$12:$C$22,2,FALSE)</f>
        <v>#REF!</v>
      </c>
      <c r="F689" s="9" t="e">
        <f>VLOOKUP(#REF!,[1]Indi!$B$9:$C$36,2,FALSE)</f>
        <v>#REF!</v>
      </c>
      <c r="G689" s="9" t="str">
        <f>+IFERROR(IF(D689="MISIONAL",VLOOKUP(AD689,[1]Actividades!$B$12:$C$25,2,FALSE),IF(D689="TASAS",VLOOKUP(AD689,[1]Actividades!$B$26:$C$34,2,FALSE),IF(D689="MIPG",VLOOKUP(AD689,[1]Actividades!$B$35:$C$41,2,FALSE),IF(D689="INFRA",VLOOKUP(AD689,[1]Actividades!$B$42:$C$44,2,FALSE),"")))),"")</f>
        <v/>
      </c>
      <c r="H689" s="3"/>
      <c r="I689" s="7" t="s">
        <v>1150</v>
      </c>
      <c r="J689" s="10" t="s">
        <v>663</v>
      </c>
      <c r="K689" s="7" t="s">
        <v>164</v>
      </c>
      <c r="L689" s="7" t="s">
        <v>172</v>
      </c>
      <c r="M689" s="7" t="str">
        <f t="shared" si="41"/>
        <v>PNN LA PAYA</v>
      </c>
      <c r="N689" s="7" t="s">
        <v>8</v>
      </c>
      <c r="O689" s="145" t="s">
        <v>467</v>
      </c>
      <c r="P689" s="7" t="s">
        <v>7</v>
      </c>
      <c r="Q689" s="7" t="s">
        <v>6</v>
      </c>
      <c r="R689" s="146">
        <v>193011000</v>
      </c>
      <c r="S689" s="35"/>
      <c r="T689" s="8"/>
      <c r="U689" s="8"/>
      <c r="V689" s="8"/>
      <c r="W689" s="35">
        <f t="shared" si="42"/>
        <v>193011000</v>
      </c>
      <c r="X689" s="35">
        <f t="shared" si="43"/>
        <v>193011000</v>
      </c>
      <c r="Y689" s="26" t="s">
        <v>465</v>
      </c>
      <c r="Z689" s="10" t="s">
        <v>19</v>
      </c>
      <c r="AA689" s="147">
        <v>202300000000060</v>
      </c>
      <c r="AB689" s="147" t="s">
        <v>30</v>
      </c>
      <c r="AC689" s="10" t="str">
        <f t="shared" si="40"/>
        <v>3202008</v>
      </c>
      <c r="AD689" s="10"/>
      <c r="AE689" s="10" t="s">
        <v>123</v>
      </c>
      <c r="AF689" s="3"/>
      <c r="AG689" s="3"/>
      <c r="AH689" s="3"/>
      <c r="AI689" s="3"/>
      <c r="AJ689" s="3"/>
      <c r="AK689" s="3"/>
      <c r="AL689" s="3"/>
      <c r="AM689" s="3"/>
      <c r="AN689" s="3"/>
      <c r="AO689" s="3"/>
      <c r="AP689" s="3"/>
      <c r="AQ689" s="3"/>
      <c r="AR689" s="3"/>
      <c r="AS689" s="3"/>
    </row>
    <row r="690" spans="1:45" ht="51" hidden="1" customHeight="1" x14ac:dyDescent="0.3">
      <c r="A690" s="9" t="s">
        <v>0</v>
      </c>
      <c r="B690" s="9" t="e">
        <f>VLOOKUP(#REF!,[1]Dpto!$G$2:$I$1125,2,FALSE)</f>
        <v>#REF!</v>
      </c>
      <c r="C690" s="9" t="str">
        <f>VLOOKUP(Y690,[1]Proyectos!$B$2:$D$3,3,FALSE)</f>
        <v>CONSER</v>
      </c>
      <c r="D690" s="9" t="e">
        <f>VLOOKUP(#REF!,[1]Proyectos!$D$6:$E$9,2,FALSE)</f>
        <v>#REF!</v>
      </c>
      <c r="E690" s="9" t="e">
        <f>VLOOKUP(#REF!,[1]Proyectos!$B$12:$C$22,2,FALSE)</f>
        <v>#REF!</v>
      </c>
      <c r="F690" s="9" t="e">
        <f>VLOOKUP(#REF!,[1]Indi!$B$9:$C$36,2,FALSE)</f>
        <v>#REF!</v>
      </c>
      <c r="G690" s="9" t="str">
        <f>+IFERROR(IF(D690="MISIONAL",VLOOKUP(AD690,[1]Actividades!$B$12:$C$25,2,FALSE),IF(D690="TASAS",VLOOKUP(AD690,[1]Actividades!$B$26:$C$34,2,FALSE),IF(D690="MIPG",VLOOKUP(AD690,[1]Actividades!$B$35:$C$41,2,FALSE),IF(D690="INFRA",VLOOKUP(AD690,[1]Actividades!$B$42:$C$44,2,FALSE),"")))),"")</f>
        <v/>
      </c>
      <c r="H690" s="3"/>
      <c r="I690" s="7" t="s">
        <v>1151</v>
      </c>
      <c r="J690" s="10" t="s">
        <v>663</v>
      </c>
      <c r="K690" s="7" t="s">
        <v>164</v>
      </c>
      <c r="L690" s="7" t="s">
        <v>172</v>
      </c>
      <c r="M690" s="7" t="str">
        <f t="shared" si="41"/>
        <v>PNN LA PAYA</v>
      </c>
      <c r="N690" s="7" t="s">
        <v>103</v>
      </c>
      <c r="O690" s="145" t="s">
        <v>466</v>
      </c>
      <c r="P690" s="7" t="s">
        <v>7</v>
      </c>
      <c r="Q690" s="7" t="s">
        <v>6</v>
      </c>
      <c r="R690" s="146">
        <v>30000000</v>
      </c>
      <c r="S690" s="35"/>
      <c r="T690" s="8"/>
      <c r="U690" s="8"/>
      <c r="V690" s="8"/>
      <c r="W690" s="35">
        <f t="shared" si="42"/>
        <v>30000000</v>
      </c>
      <c r="X690" s="35">
        <f t="shared" si="43"/>
        <v>30000000</v>
      </c>
      <c r="Y690" s="26" t="s">
        <v>465</v>
      </c>
      <c r="Z690" s="10" t="s">
        <v>19</v>
      </c>
      <c r="AA690" s="147">
        <v>202300000000060</v>
      </c>
      <c r="AB690" s="147" t="s">
        <v>30</v>
      </c>
      <c r="AC690" s="10" t="str">
        <f t="shared" si="40"/>
        <v>3202008</v>
      </c>
      <c r="AD690" s="10"/>
      <c r="AE690" s="10" t="s">
        <v>135</v>
      </c>
      <c r="AF690" s="3"/>
      <c r="AG690" s="3"/>
      <c r="AH690" s="3"/>
      <c r="AI690" s="3"/>
      <c r="AJ690" s="3"/>
      <c r="AK690" s="3"/>
      <c r="AL690" s="3"/>
      <c r="AM690" s="3"/>
      <c r="AN690" s="3"/>
      <c r="AO690" s="3"/>
      <c r="AP690" s="3"/>
      <c r="AQ690" s="3"/>
      <c r="AR690" s="3"/>
      <c r="AS690" s="3"/>
    </row>
    <row r="691" spans="1:45" ht="51" hidden="1" customHeight="1" x14ac:dyDescent="0.3">
      <c r="A691" s="9" t="s">
        <v>0</v>
      </c>
      <c r="B691" s="9" t="e">
        <f>VLOOKUP(#REF!,[1]Dpto!$G$2:$I$1125,2,FALSE)</f>
        <v>#REF!</v>
      </c>
      <c r="C691" s="9" t="str">
        <f>VLOOKUP(Y691,[1]Proyectos!$B$2:$D$3,3,FALSE)</f>
        <v>CONSER</v>
      </c>
      <c r="D691" s="9" t="e">
        <f>VLOOKUP(#REF!,[1]Proyectos!$D$6:$E$9,2,FALSE)</f>
        <v>#REF!</v>
      </c>
      <c r="E691" s="9" t="e">
        <f>VLOOKUP(#REF!,[1]Proyectos!$B$12:$C$22,2,FALSE)</f>
        <v>#REF!</v>
      </c>
      <c r="F691" s="9" t="e">
        <f>VLOOKUP(#REF!,[1]Indi!$B$9:$C$36,2,FALSE)</f>
        <v>#REF!</v>
      </c>
      <c r="G691" s="9" t="str">
        <f>+IFERROR(IF(D691="MISIONAL",VLOOKUP(AD691,[1]Actividades!$B$12:$C$25,2,FALSE),IF(D691="TASAS",VLOOKUP(AD691,[1]Actividades!$B$26:$C$34,2,FALSE),IF(D691="MIPG",VLOOKUP(AD691,[1]Actividades!$B$35:$C$41,2,FALSE),IF(D691="INFRA",VLOOKUP(AD691,[1]Actividades!$B$42:$C$44,2,FALSE),"")))),"")</f>
        <v/>
      </c>
      <c r="H691" s="3"/>
      <c r="I691" s="7" t="s">
        <v>1152</v>
      </c>
      <c r="J691" s="10" t="s">
        <v>663</v>
      </c>
      <c r="K691" s="7" t="s">
        <v>164</v>
      </c>
      <c r="L691" s="7" t="s">
        <v>172</v>
      </c>
      <c r="M691" s="7" t="str">
        <f t="shared" si="41"/>
        <v>PNN LA PAYA</v>
      </c>
      <c r="N691" s="7" t="s">
        <v>8</v>
      </c>
      <c r="O691" s="145" t="s">
        <v>467</v>
      </c>
      <c r="P691" s="7" t="s">
        <v>7</v>
      </c>
      <c r="Q691" s="7" t="s">
        <v>6</v>
      </c>
      <c r="R691" s="146">
        <v>150523500</v>
      </c>
      <c r="S691" s="35"/>
      <c r="T691" s="8"/>
      <c r="U691" s="8"/>
      <c r="V691" s="8"/>
      <c r="W691" s="35">
        <f t="shared" si="42"/>
        <v>150523500</v>
      </c>
      <c r="X691" s="35">
        <f t="shared" si="43"/>
        <v>150523500</v>
      </c>
      <c r="Y691" s="26" t="s">
        <v>465</v>
      </c>
      <c r="Z691" s="10" t="s">
        <v>19</v>
      </c>
      <c r="AA691" s="147">
        <v>202300000000060</v>
      </c>
      <c r="AB691" s="147" t="s">
        <v>30</v>
      </c>
      <c r="AC691" s="10" t="str">
        <f t="shared" si="40"/>
        <v>3202008</v>
      </c>
      <c r="AD691" s="10"/>
      <c r="AE691" s="10" t="s">
        <v>135</v>
      </c>
      <c r="AF691" s="3"/>
      <c r="AG691" s="3"/>
      <c r="AH691" s="3"/>
      <c r="AI691" s="3"/>
      <c r="AJ691" s="3"/>
      <c r="AK691" s="3"/>
      <c r="AL691" s="3"/>
      <c r="AM691" s="3"/>
      <c r="AN691" s="3"/>
      <c r="AO691" s="3"/>
      <c r="AP691" s="3"/>
      <c r="AQ691" s="3"/>
      <c r="AR691" s="3"/>
      <c r="AS691" s="3"/>
    </row>
    <row r="692" spans="1:45" ht="51" hidden="1" customHeight="1" x14ac:dyDescent="0.3">
      <c r="A692" s="9" t="s">
        <v>0</v>
      </c>
      <c r="B692" s="9" t="e">
        <f>VLOOKUP(#REF!,[1]Dpto!$G$2:$I$1125,2,FALSE)</f>
        <v>#REF!</v>
      </c>
      <c r="C692" s="9" t="str">
        <f>VLOOKUP(Y692,[1]Proyectos!$B$2:$D$3,3,FALSE)</f>
        <v>CONSER</v>
      </c>
      <c r="D692" s="9" t="e">
        <f>VLOOKUP(#REF!,[1]Proyectos!$D$6:$E$9,2,FALSE)</f>
        <v>#REF!</v>
      </c>
      <c r="E692" s="9" t="e">
        <f>VLOOKUP(#REF!,[1]Proyectos!$B$12:$C$22,2,FALSE)</f>
        <v>#REF!</v>
      </c>
      <c r="F692" s="9" t="e">
        <f>VLOOKUP(#REF!,[1]Indi!$B$9:$C$36,2,FALSE)</f>
        <v>#REF!</v>
      </c>
      <c r="G692" s="9" t="str">
        <f>+IFERROR(IF(D692="MISIONAL",VLOOKUP(AD692,[1]Actividades!$B$12:$C$25,2,FALSE),IF(D692="TASAS",VLOOKUP(AD692,[1]Actividades!$B$26:$C$34,2,FALSE),IF(D692="MIPG",VLOOKUP(AD692,[1]Actividades!$B$35:$C$41,2,FALSE),IF(D692="INFRA",VLOOKUP(AD692,[1]Actividades!$B$42:$C$44,2,FALSE),"")))),"")</f>
        <v/>
      </c>
      <c r="H692" s="3"/>
      <c r="I692" s="7" t="s">
        <v>1153</v>
      </c>
      <c r="J692" s="10" t="s">
        <v>663</v>
      </c>
      <c r="K692" s="7" t="s">
        <v>164</v>
      </c>
      <c r="L692" s="7" t="s">
        <v>172</v>
      </c>
      <c r="M692" s="7" t="str">
        <f t="shared" si="41"/>
        <v>PNN LA PAYA</v>
      </c>
      <c r="N692" s="7" t="s">
        <v>103</v>
      </c>
      <c r="O692" s="145" t="s">
        <v>466</v>
      </c>
      <c r="P692" s="7" t="s">
        <v>7</v>
      </c>
      <c r="Q692" s="7" t="s">
        <v>6</v>
      </c>
      <c r="R692" s="146">
        <v>197536500</v>
      </c>
      <c r="S692" s="35"/>
      <c r="T692" s="8"/>
      <c r="U692" s="8"/>
      <c r="V692" s="8"/>
      <c r="W692" s="35">
        <f t="shared" si="42"/>
        <v>197536500</v>
      </c>
      <c r="X692" s="35">
        <f t="shared" si="43"/>
        <v>197536500</v>
      </c>
      <c r="Y692" s="26" t="s">
        <v>465</v>
      </c>
      <c r="Z692" s="10" t="s">
        <v>19</v>
      </c>
      <c r="AA692" s="147">
        <v>202300000000060</v>
      </c>
      <c r="AB692" s="147" t="s">
        <v>493</v>
      </c>
      <c r="AC692" s="10" t="str">
        <f t="shared" si="40"/>
        <v>3202032</v>
      </c>
      <c r="AD692" s="10"/>
      <c r="AE692" s="10" t="s">
        <v>128</v>
      </c>
      <c r="AF692" s="3"/>
      <c r="AG692" s="3"/>
      <c r="AH692" s="3"/>
      <c r="AI692" s="3"/>
      <c r="AJ692" s="3"/>
      <c r="AK692" s="3"/>
      <c r="AL692" s="3"/>
      <c r="AM692" s="3"/>
      <c r="AN692" s="3"/>
      <c r="AO692" s="3"/>
      <c r="AP692" s="3"/>
      <c r="AQ692" s="3"/>
      <c r="AR692" s="3"/>
      <c r="AS692" s="3"/>
    </row>
    <row r="693" spans="1:45" ht="51" hidden="1" customHeight="1" x14ac:dyDescent="0.3">
      <c r="A693" s="9" t="s">
        <v>0</v>
      </c>
      <c r="B693" s="9" t="e">
        <f>VLOOKUP(#REF!,[1]Dpto!$G$2:$I$1125,2,FALSE)</f>
        <v>#REF!</v>
      </c>
      <c r="C693" s="9" t="str">
        <f>VLOOKUP(Y693,[1]Proyectos!$B$2:$D$3,3,FALSE)</f>
        <v>CONSER</v>
      </c>
      <c r="D693" s="9" t="e">
        <f>VLOOKUP(#REF!,[1]Proyectos!$D$6:$E$9,2,FALSE)</f>
        <v>#REF!</v>
      </c>
      <c r="E693" s="9" t="e">
        <f>VLOOKUP(#REF!,[1]Proyectos!$B$12:$C$22,2,FALSE)</f>
        <v>#REF!</v>
      </c>
      <c r="F693" s="9" t="e">
        <f>VLOOKUP(#REF!,[1]Indi!$B$9:$C$36,2,FALSE)</f>
        <v>#REF!</v>
      </c>
      <c r="G693" s="9" t="str">
        <f>+IFERROR(IF(D693="MISIONAL",VLOOKUP(AD693,[1]Actividades!$B$12:$C$25,2,FALSE),IF(D693="TASAS",VLOOKUP(AD693,[1]Actividades!$B$26:$C$34,2,FALSE),IF(D693="MIPG",VLOOKUP(AD693,[1]Actividades!$B$35:$C$41,2,FALSE),IF(D693="INFRA",VLOOKUP(AD693,[1]Actividades!$B$42:$C$44,2,FALSE),"")))),"")</f>
        <v/>
      </c>
      <c r="H693" s="3"/>
      <c r="I693" s="7" t="s">
        <v>1154</v>
      </c>
      <c r="J693" s="10" t="s">
        <v>663</v>
      </c>
      <c r="K693" s="7" t="s">
        <v>164</v>
      </c>
      <c r="L693" s="7" t="s">
        <v>172</v>
      </c>
      <c r="M693" s="7" t="str">
        <f t="shared" si="41"/>
        <v>PNN LA PAYA</v>
      </c>
      <c r="N693" s="7" t="s">
        <v>13</v>
      </c>
      <c r="O693" s="7" t="s">
        <v>467</v>
      </c>
      <c r="P693" s="7" t="s">
        <v>7</v>
      </c>
      <c r="Q693" s="7" t="s">
        <v>6</v>
      </c>
      <c r="R693" s="146">
        <v>125000000</v>
      </c>
      <c r="S693" s="35"/>
      <c r="T693" s="8"/>
      <c r="U693" s="8"/>
      <c r="V693" s="8"/>
      <c r="W693" s="35">
        <f t="shared" si="42"/>
        <v>125000000</v>
      </c>
      <c r="X693" s="35">
        <f t="shared" si="43"/>
        <v>125000000</v>
      </c>
      <c r="Y693" s="26" t="s">
        <v>465</v>
      </c>
      <c r="Z693" s="10" t="s">
        <v>19</v>
      </c>
      <c r="AA693" s="147">
        <v>202300000000060</v>
      </c>
      <c r="AB693" s="147" t="s">
        <v>493</v>
      </c>
      <c r="AC693" s="10" t="str">
        <f t="shared" si="40"/>
        <v>3202032</v>
      </c>
      <c r="AD693" s="10"/>
      <c r="AE693" s="10" t="s">
        <v>128</v>
      </c>
      <c r="AF693" s="3"/>
      <c r="AG693" s="3"/>
      <c r="AH693" s="3"/>
      <c r="AI693" s="3"/>
      <c r="AJ693" s="3"/>
      <c r="AK693" s="3"/>
      <c r="AL693" s="3"/>
      <c r="AM693" s="3"/>
      <c r="AN693" s="3"/>
      <c r="AO693" s="3"/>
      <c r="AP693" s="3"/>
      <c r="AQ693" s="3"/>
      <c r="AR693" s="3"/>
      <c r="AS693" s="3"/>
    </row>
    <row r="694" spans="1:45" ht="51" hidden="1" customHeight="1" x14ac:dyDescent="0.3">
      <c r="A694" s="9" t="s">
        <v>0</v>
      </c>
      <c r="B694" s="9" t="e">
        <f>VLOOKUP(#REF!,[1]Dpto!$G$2:$I$1125,2,FALSE)</f>
        <v>#REF!</v>
      </c>
      <c r="C694" s="9" t="str">
        <f>VLOOKUP(Y694,[1]Proyectos!$B$2:$D$3,3,FALSE)</f>
        <v>CONSER</v>
      </c>
      <c r="D694" s="9" t="e">
        <f>VLOOKUP(#REF!,[1]Proyectos!$D$6:$E$9,2,FALSE)</f>
        <v>#REF!</v>
      </c>
      <c r="E694" s="9" t="e">
        <f>VLOOKUP(#REF!,[1]Proyectos!$B$12:$C$22,2,FALSE)</f>
        <v>#REF!</v>
      </c>
      <c r="F694" s="9" t="e">
        <f>VLOOKUP(#REF!,[1]Indi!$B$9:$C$36,2,FALSE)</f>
        <v>#REF!</v>
      </c>
      <c r="G694" s="9" t="str">
        <f>+IFERROR(IF(D694="MISIONAL",VLOOKUP(AD694,[1]Actividades!$B$12:$C$25,2,FALSE),IF(D694="TASAS",VLOOKUP(AD694,[1]Actividades!$B$26:$C$34,2,FALSE),IF(D694="MIPG",VLOOKUP(AD694,[1]Actividades!$B$35:$C$41,2,FALSE),IF(D694="INFRA",VLOOKUP(AD694,[1]Actividades!$B$42:$C$44,2,FALSE),"")))),"")</f>
        <v/>
      </c>
      <c r="H694" s="3"/>
      <c r="I694" s="7" t="s">
        <v>1155</v>
      </c>
      <c r="J694" s="10" t="s">
        <v>663</v>
      </c>
      <c r="K694" s="7" t="s">
        <v>164</v>
      </c>
      <c r="L694" s="7" t="s">
        <v>172</v>
      </c>
      <c r="M694" s="7" t="str">
        <f t="shared" si="41"/>
        <v>PNN LA PAYA</v>
      </c>
      <c r="N694" s="7" t="s">
        <v>8</v>
      </c>
      <c r="O694" s="149" t="s">
        <v>467</v>
      </c>
      <c r="P694" s="7" t="s">
        <v>7</v>
      </c>
      <c r="Q694" s="7" t="s">
        <v>6</v>
      </c>
      <c r="R694" s="146">
        <v>21484000</v>
      </c>
      <c r="S694" s="35"/>
      <c r="T694" s="8"/>
      <c r="U694" s="8"/>
      <c r="V694" s="8"/>
      <c r="W694" s="35">
        <f t="shared" si="42"/>
        <v>21484000</v>
      </c>
      <c r="X694" s="35">
        <f t="shared" si="43"/>
        <v>21484000</v>
      </c>
      <c r="Y694" s="26" t="s">
        <v>465</v>
      </c>
      <c r="Z694" s="10" t="s">
        <v>19</v>
      </c>
      <c r="AA694" s="147">
        <v>202300000000060</v>
      </c>
      <c r="AB694" s="147" t="s">
        <v>493</v>
      </c>
      <c r="AC694" s="10" t="str">
        <f t="shared" si="40"/>
        <v>3202032</v>
      </c>
      <c r="AD694" s="10"/>
      <c r="AE694" s="10" t="s">
        <v>128</v>
      </c>
      <c r="AF694" s="3"/>
      <c r="AG694" s="3"/>
      <c r="AH694" s="3"/>
      <c r="AI694" s="3"/>
      <c r="AJ694" s="3"/>
      <c r="AK694" s="3"/>
      <c r="AL694" s="3"/>
      <c r="AM694" s="3"/>
      <c r="AN694" s="3"/>
      <c r="AO694" s="3"/>
      <c r="AP694" s="3"/>
      <c r="AQ694" s="3"/>
      <c r="AR694" s="3"/>
      <c r="AS694" s="3"/>
    </row>
    <row r="695" spans="1:45" ht="51" hidden="1" customHeight="1" x14ac:dyDescent="0.3">
      <c r="A695" s="9" t="s">
        <v>0</v>
      </c>
      <c r="B695" s="9" t="e">
        <f>VLOOKUP(#REF!,[1]Dpto!$G$2:$I$1125,2,FALSE)</f>
        <v>#REF!</v>
      </c>
      <c r="C695" s="9" t="str">
        <f>VLOOKUP(Y695,[1]Proyectos!$B$2:$D$3,3,FALSE)</f>
        <v>CONSER</v>
      </c>
      <c r="D695" s="9" t="e">
        <f>VLOOKUP(#REF!,[1]Proyectos!$D$6:$E$9,2,FALSE)</f>
        <v>#REF!</v>
      </c>
      <c r="E695" s="9" t="e">
        <f>VLOOKUP(#REF!,[1]Proyectos!$B$12:$C$22,2,FALSE)</f>
        <v>#REF!</v>
      </c>
      <c r="F695" s="9" t="e">
        <f>VLOOKUP(#REF!,[1]Indi!$B$9:$C$36,2,FALSE)</f>
        <v>#REF!</v>
      </c>
      <c r="G695" s="9" t="str">
        <f>+IFERROR(IF(D695="MISIONAL",VLOOKUP(AD695,[1]Actividades!$B$12:$C$25,2,FALSE),IF(D695="TASAS",VLOOKUP(AD695,[1]Actividades!$B$26:$C$34,2,FALSE),IF(D695="MIPG",VLOOKUP(AD695,[1]Actividades!$B$35:$C$41,2,FALSE),IF(D695="INFRA",VLOOKUP(AD695,[1]Actividades!$B$42:$C$44,2,FALSE),"")))),"")</f>
        <v/>
      </c>
      <c r="H695" s="3"/>
      <c r="I695" s="7" t="s">
        <v>1156</v>
      </c>
      <c r="J695" s="10" t="s">
        <v>663</v>
      </c>
      <c r="K695" s="7" t="s">
        <v>164</v>
      </c>
      <c r="L695" s="7" t="s">
        <v>172</v>
      </c>
      <c r="M695" s="7" t="str">
        <f t="shared" si="41"/>
        <v>PNN LA PAYA</v>
      </c>
      <c r="N695" s="7" t="s">
        <v>103</v>
      </c>
      <c r="O695" s="10" t="s">
        <v>466</v>
      </c>
      <c r="P695" s="7" t="s">
        <v>7</v>
      </c>
      <c r="Q695" s="7" t="s">
        <v>6</v>
      </c>
      <c r="R695" s="146">
        <v>23456000</v>
      </c>
      <c r="S695" s="35"/>
      <c r="T695" s="8"/>
      <c r="U695" s="8"/>
      <c r="V695" s="8"/>
      <c r="W695" s="35">
        <f t="shared" si="42"/>
        <v>23456000</v>
      </c>
      <c r="X695" s="35">
        <f t="shared" si="43"/>
        <v>23456000</v>
      </c>
      <c r="Y695" s="26" t="s">
        <v>465</v>
      </c>
      <c r="Z695" s="10" t="s">
        <v>19</v>
      </c>
      <c r="AA695" s="147">
        <v>202300000000060</v>
      </c>
      <c r="AB695" s="147" t="s">
        <v>17</v>
      </c>
      <c r="AC695" s="10" t="str">
        <f t="shared" si="40"/>
        <v>3202052</v>
      </c>
      <c r="AD695" s="10"/>
      <c r="AE695" s="10" t="s">
        <v>495</v>
      </c>
      <c r="AF695" s="3"/>
      <c r="AG695" s="3"/>
      <c r="AH695" s="3"/>
      <c r="AI695" s="3"/>
      <c r="AJ695" s="3"/>
      <c r="AK695" s="3"/>
      <c r="AL695" s="3"/>
      <c r="AM695" s="3"/>
      <c r="AN695" s="3"/>
      <c r="AO695" s="3"/>
      <c r="AP695" s="3"/>
      <c r="AQ695" s="3"/>
      <c r="AR695" s="3"/>
      <c r="AS695" s="3"/>
    </row>
    <row r="696" spans="1:45" ht="51" hidden="1" customHeight="1" x14ac:dyDescent="0.3">
      <c r="A696" s="9" t="s">
        <v>0</v>
      </c>
      <c r="B696" s="9" t="e">
        <f>VLOOKUP(#REF!,[1]Dpto!$G$2:$I$1125,2,FALSE)</f>
        <v>#REF!</v>
      </c>
      <c r="C696" s="9" t="str">
        <f>VLOOKUP(Y696,[1]Proyectos!$B$2:$D$3,3,FALSE)</f>
        <v>CONSER</v>
      </c>
      <c r="D696" s="9" t="e">
        <f>VLOOKUP(#REF!,[1]Proyectos!$D$6:$E$9,2,FALSE)</f>
        <v>#REF!</v>
      </c>
      <c r="E696" s="9" t="e">
        <f>VLOOKUP(#REF!,[1]Proyectos!$B$12:$C$22,2,FALSE)</f>
        <v>#REF!</v>
      </c>
      <c r="F696" s="9" t="e">
        <f>VLOOKUP(#REF!,[1]Indi!$B$9:$C$36,2,FALSE)</f>
        <v>#REF!</v>
      </c>
      <c r="G696" s="9" t="str">
        <f>+IFERROR(IF(D696="MISIONAL",VLOOKUP(AD696,[1]Actividades!$B$12:$C$25,2,FALSE),IF(D696="TASAS",VLOOKUP(AD696,[1]Actividades!$B$26:$C$34,2,FALSE),IF(D696="MIPG",VLOOKUP(AD696,[1]Actividades!$B$35:$C$41,2,FALSE),IF(D696="INFRA",VLOOKUP(AD696,[1]Actividades!$B$42:$C$44,2,FALSE),"")))),"")</f>
        <v/>
      </c>
      <c r="H696" s="3"/>
      <c r="I696" s="7" t="s">
        <v>1157</v>
      </c>
      <c r="J696" s="10" t="s">
        <v>663</v>
      </c>
      <c r="K696" s="7" t="s">
        <v>164</v>
      </c>
      <c r="L696" s="7" t="s">
        <v>172</v>
      </c>
      <c r="M696" s="7" t="str">
        <f t="shared" si="41"/>
        <v>PNN LA PAYA</v>
      </c>
      <c r="N696" s="7" t="s">
        <v>13</v>
      </c>
      <c r="O696" s="145" t="s">
        <v>467</v>
      </c>
      <c r="P696" s="7" t="s">
        <v>7</v>
      </c>
      <c r="Q696" s="7" t="s">
        <v>6</v>
      </c>
      <c r="R696" s="146">
        <v>38116000</v>
      </c>
      <c r="S696" s="35"/>
      <c r="T696" s="8"/>
      <c r="U696" s="8"/>
      <c r="V696" s="8"/>
      <c r="W696" s="35">
        <f t="shared" si="42"/>
        <v>38116000</v>
      </c>
      <c r="X696" s="35">
        <f t="shared" si="43"/>
        <v>38116000</v>
      </c>
      <c r="Y696" s="26" t="s">
        <v>465</v>
      </c>
      <c r="Z696" s="10" t="s">
        <v>19</v>
      </c>
      <c r="AA696" s="147">
        <v>202300000000060</v>
      </c>
      <c r="AB696" s="147" t="s">
        <v>17</v>
      </c>
      <c r="AC696" s="10" t="str">
        <f t="shared" si="40"/>
        <v>3202052</v>
      </c>
      <c r="AD696" s="10"/>
      <c r="AE696" s="10" t="s">
        <v>495</v>
      </c>
      <c r="AF696" s="3"/>
      <c r="AG696" s="3"/>
      <c r="AH696" s="3"/>
      <c r="AI696" s="3"/>
      <c r="AJ696" s="3"/>
      <c r="AK696" s="3"/>
      <c r="AL696" s="3"/>
      <c r="AM696" s="3"/>
      <c r="AN696" s="3"/>
      <c r="AO696" s="3"/>
      <c r="AP696" s="3"/>
      <c r="AQ696" s="3"/>
      <c r="AR696" s="3"/>
      <c r="AS696" s="3"/>
    </row>
    <row r="697" spans="1:45" ht="51" hidden="1" customHeight="1" x14ac:dyDescent="0.3">
      <c r="A697" s="9" t="s">
        <v>0</v>
      </c>
      <c r="B697" s="9" t="e">
        <f>VLOOKUP(#REF!,[1]Dpto!$G$2:$I$1125,2,FALSE)</f>
        <v>#REF!</v>
      </c>
      <c r="C697" s="9" t="str">
        <f>VLOOKUP(Y697,[1]Proyectos!$B$2:$D$3,3,FALSE)</f>
        <v>CONSER</v>
      </c>
      <c r="D697" s="9" t="e">
        <f>VLOOKUP(#REF!,[1]Proyectos!$D$6:$E$9,2,FALSE)</f>
        <v>#REF!</v>
      </c>
      <c r="E697" s="9" t="e">
        <f>VLOOKUP(#REF!,[1]Proyectos!$B$12:$C$22,2,FALSE)</f>
        <v>#REF!</v>
      </c>
      <c r="F697" s="9" t="e">
        <f>VLOOKUP(#REF!,[1]Indi!$B$9:$C$36,2,FALSE)</f>
        <v>#REF!</v>
      </c>
      <c r="G697" s="9" t="str">
        <f>+IFERROR(IF(D697="MISIONAL",VLOOKUP(AD697,[1]Actividades!$B$12:$C$25,2,FALSE),IF(D697="TASAS",VLOOKUP(AD697,[1]Actividades!$B$26:$C$34,2,FALSE),IF(D697="MIPG",VLOOKUP(AD697,[1]Actividades!$B$35:$C$41,2,FALSE),IF(D697="INFRA",VLOOKUP(AD697,[1]Actividades!$B$42:$C$44,2,FALSE),"")))),"")</f>
        <v/>
      </c>
      <c r="H697" s="3"/>
      <c r="I697" s="7" t="s">
        <v>1158</v>
      </c>
      <c r="J697" s="10" t="s">
        <v>663</v>
      </c>
      <c r="K697" s="7" t="s">
        <v>164</v>
      </c>
      <c r="L697" s="7" t="s">
        <v>172</v>
      </c>
      <c r="M697" s="7" t="str">
        <f t="shared" si="41"/>
        <v>PNN LA PAYA</v>
      </c>
      <c r="N697" s="7" t="s">
        <v>103</v>
      </c>
      <c r="O697" s="145" t="s">
        <v>466</v>
      </c>
      <c r="P697" s="7" t="s">
        <v>7</v>
      </c>
      <c r="Q697" s="7" t="s">
        <v>6</v>
      </c>
      <c r="R697" s="146">
        <v>23456000</v>
      </c>
      <c r="S697" s="35"/>
      <c r="T697" s="8"/>
      <c r="U697" s="8"/>
      <c r="V697" s="8"/>
      <c r="W697" s="35">
        <f t="shared" si="42"/>
        <v>23456000</v>
      </c>
      <c r="X697" s="35">
        <f t="shared" si="43"/>
        <v>23456000</v>
      </c>
      <c r="Y697" s="26" t="s">
        <v>465</v>
      </c>
      <c r="Z697" s="10" t="s">
        <v>19</v>
      </c>
      <c r="AA697" s="147">
        <v>202300000000060</v>
      </c>
      <c r="AB697" s="147" t="s">
        <v>496</v>
      </c>
      <c r="AC697" s="10" t="str">
        <f t="shared" si="40"/>
        <v>3202056</v>
      </c>
      <c r="AD697" s="10"/>
      <c r="AE697" s="10" t="s">
        <v>129</v>
      </c>
      <c r="AF697" s="3"/>
      <c r="AG697" s="3"/>
      <c r="AH697" s="3"/>
      <c r="AI697" s="3"/>
      <c r="AJ697" s="3"/>
      <c r="AK697" s="3"/>
      <c r="AL697" s="3"/>
      <c r="AM697" s="3"/>
      <c r="AN697" s="3"/>
      <c r="AO697" s="3"/>
      <c r="AP697" s="3"/>
      <c r="AQ697" s="3"/>
      <c r="AR697" s="3"/>
      <c r="AS697" s="3"/>
    </row>
    <row r="698" spans="1:45" ht="51" hidden="1" customHeight="1" x14ac:dyDescent="0.3">
      <c r="A698" s="9" t="s">
        <v>0</v>
      </c>
      <c r="B698" s="9" t="e">
        <f>VLOOKUP(#REF!,[1]Dpto!$G$2:$I$1125,2,FALSE)</f>
        <v>#REF!</v>
      </c>
      <c r="C698" s="9" t="str">
        <f>VLOOKUP(Y698,[1]Proyectos!$B$2:$D$3,3,FALSE)</f>
        <v>CONSER</v>
      </c>
      <c r="D698" s="9" t="e">
        <f>VLOOKUP(#REF!,[1]Proyectos!$D$6:$E$9,2,FALSE)</f>
        <v>#REF!</v>
      </c>
      <c r="E698" s="9" t="e">
        <f>VLOOKUP(#REF!,[1]Proyectos!$B$12:$C$22,2,FALSE)</f>
        <v>#REF!</v>
      </c>
      <c r="F698" s="9" t="e">
        <f>VLOOKUP(#REF!,[1]Indi!$B$9:$C$36,2,FALSE)</f>
        <v>#REF!</v>
      </c>
      <c r="G698" s="9" t="str">
        <f>+IFERROR(IF(D698="MISIONAL",VLOOKUP(AD698,[1]Actividades!$B$12:$C$25,2,FALSE),IF(D698="TASAS",VLOOKUP(AD698,[1]Actividades!$B$26:$C$34,2,FALSE),IF(D698="MIPG",VLOOKUP(AD698,[1]Actividades!$B$35:$C$41,2,FALSE),IF(D698="INFRA",VLOOKUP(AD698,[1]Actividades!$B$42:$C$44,2,FALSE),"")))),"")</f>
        <v/>
      </c>
      <c r="H698" s="3"/>
      <c r="I698" s="7" t="s">
        <v>1159</v>
      </c>
      <c r="J698" s="10" t="s">
        <v>663</v>
      </c>
      <c r="K698" s="7" t="s">
        <v>164</v>
      </c>
      <c r="L698" s="7" t="s">
        <v>172</v>
      </c>
      <c r="M698" s="7" t="str">
        <f t="shared" si="41"/>
        <v>PNN LA PAYA</v>
      </c>
      <c r="N698" s="7" t="s">
        <v>13</v>
      </c>
      <c r="O698" s="7" t="s">
        <v>467</v>
      </c>
      <c r="P698" s="7" t="s">
        <v>7</v>
      </c>
      <c r="Q698" s="7" t="s">
        <v>6</v>
      </c>
      <c r="R698" s="146">
        <v>38116000</v>
      </c>
      <c r="S698" s="35"/>
      <c r="T698" s="8"/>
      <c r="U698" s="8"/>
      <c r="V698" s="8"/>
      <c r="W698" s="35">
        <f t="shared" si="42"/>
        <v>38116000</v>
      </c>
      <c r="X698" s="35">
        <f t="shared" si="43"/>
        <v>38116000</v>
      </c>
      <c r="Y698" s="26" t="s">
        <v>465</v>
      </c>
      <c r="Z698" s="10" t="s">
        <v>19</v>
      </c>
      <c r="AA698" s="147">
        <v>202300000000060</v>
      </c>
      <c r="AB698" s="147" t="s">
        <v>496</v>
      </c>
      <c r="AC698" s="10" t="str">
        <f t="shared" si="40"/>
        <v>3202056</v>
      </c>
      <c r="AD698" s="10"/>
      <c r="AE698" s="10" t="s">
        <v>129</v>
      </c>
      <c r="AF698" s="3"/>
      <c r="AG698" s="3"/>
      <c r="AH698" s="3"/>
      <c r="AI698" s="3"/>
      <c r="AJ698" s="3"/>
      <c r="AK698" s="3"/>
      <c r="AL698" s="3"/>
      <c r="AM698" s="3"/>
      <c r="AN698" s="3"/>
      <c r="AO698" s="3"/>
      <c r="AP698" s="3"/>
      <c r="AQ698" s="3"/>
      <c r="AR698" s="3"/>
      <c r="AS698" s="3"/>
    </row>
    <row r="699" spans="1:45" ht="51" hidden="1" customHeight="1" x14ac:dyDescent="0.3">
      <c r="A699" s="9" t="s">
        <v>0</v>
      </c>
      <c r="B699" s="9" t="e">
        <f>VLOOKUP(#REF!,[1]Dpto!$G$2:$I$1125,2,FALSE)</f>
        <v>#REF!</v>
      </c>
      <c r="C699" s="9" t="str">
        <f>VLOOKUP(Y699,[1]Proyectos!$B$2:$D$3,3,FALSE)</f>
        <v>CONSER</v>
      </c>
      <c r="D699" s="9" t="e">
        <f>VLOOKUP(#REF!,[1]Proyectos!$D$6:$E$9,2,FALSE)</f>
        <v>#REF!</v>
      </c>
      <c r="E699" s="9" t="e">
        <f>VLOOKUP(#REF!,[1]Proyectos!$B$12:$C$22,2,FALSE)</f>
        <v>#REF!</v>
      </c>
      <c r="F699" s="9" t="e">
        <f>VLOOKUP(#REF!,[1]Indi!$B$9:$C$36,2,FALSE)</f>
        <v>#REF!</v>
      </c>
      <c r="G699" s="9" t="str">
        <f>+IFERROR(IF(D699="MISIONAL",VLOOKUP(AD699,[1]Actividades!$B$12:$C$25,2,FALSE),IF(D699="TASAS",VLOOKUP(AD699,[1]Actividades!$B$26:$C$34,2,FALSE),IF(D699="MIPG",VLOOKUP(AD699,[1]Actividades!$B$35:$C$41,2,FALSE),IF(D699="INFRA",VLOOKUP(AD699,[1]Actividades!$B$42:$C$44,2,FALSE),"")))),"")</f>
        <v/>
      </c>
      <c r="H699" s="3"/>
      <c r="I699" s="7" t="s">
        <v>1160</v>
      </c>
      <c r="J699" s="10" t="s">
        <v>663</v>
      </c>
      <c r="K699" s="7" t="s">
        <v>164</v>
      </c>
      <c r="L699" s="7" t="s">
        <v>172</v>
      </c>
      <c r="M699" s="7" t="str">
        <f t="shared" si="41"/>
        <v>PNN LA PAYA</v>
      </c>
      <c r="N699" s="7" t="s">
        <v>13</v>
      </c>
      <c r="O699" s="149" t="s">
        <v>467</v>
      </c>
      <c r="P699" s="7" t="s">
        <v>7</v>
      </c>
      <c r="Q699" s="7" t="s">
        <v>6</v>
      </c>
      <c r="R699" s="146">
        <v>70000000</v>
      </c>
      <c r="S699" s="35"/>
      <c r="T699" s="8"/>
      <c r="U699" s="8"/>
      <c r="V699" s="8"/>
      <c r="W699" s="35">
        <f t="shared" si="42"/>
        <v>70000000</v>
      </c>
      <c r="X699" s="35">
        <f t="shared" si="43"/>
        <v>70000000</v>
      </c>
      <c r="Y699" s="26" t="s">
        <v>465</v>
      </c>
      <c r="Z699" s="10" t="s">
        <v>19</v>
      </c>
      <c r="AA699" s="147">
        <v>202300000000060</v>
      </c>
      <c r="AB699" s="147" t="s">
        <v>24</v>
      </c>
      <c r="AC699" s="10" t="str">
        <f t="shared" si="40"/>
        <v>3202060</v>
      </c>
      <c r="AD699" s="10"/>
      <c r="AE699" s="10" t="s">
        <v>126</v>
      </c>
      <c r="AF699" s="3"/>
      <c r="AG699" s="3"/>
      <c r="AH699" s="3"/>
      <c r="AI699" s="3"/>
      <c r="AJ699" s="3"/>
      <c r="AK699" s="3"/>
      <c r="AL699" s="3"/>
      <c r="AM699" s="3"/>
      <c r="AN699" s="3"/>
      <c r="AO699" s="3"/>
      <c r="AP699" s="3"/>
      <c r="AQ699" s="3"/>
      <c r="AR699" s="3"/>
      <c r="AS699" s="3"/>
    </row>
    <row r="700" spans="1:45" ht="51" hidden="1" customHeight="1" x14ac:dyDescent="0.3">
      <c r="A700" s="9" t="s">
        <v>0</v>
      </c>
      <c r="B700" s="9" t="e">
        <f>VLOOKUP(#REF!,[1]Dpto!$G$2:$I$1125,2,FALSE)</f>
        <v>#REF!</v>
      </c>
      <c r="C700" s="9" t="str">
        <f>VLOOKUP(Y700,[1]Proyectos!$B$2:$D$3,3,FALSE)</f>
        <v>CONSER</v>
      </c>
      <c r="D700" s="9" t="e">
        <f>VLOOKUP(#REF!,[1]Proyectos!$D$6:$E$9,2,FALSE)</f>
        <v>#REF!</v>
      </c>
      <c r="E700" s="9" t="e">
        <f>VLOOKUP(#REF!,[1]Proyectos!$B$12:$C$22,2,FALSE)</f>
        <v>#REF!</v>
      </c>
      <c r="F700" s="9" t="e">
        <f>VLOOKUP(#REF!,[1]Indi!$B$9:$C$36,2,FALSE)</f>
        <v>#REF!</v>
      </c>
      <c r="G700" s="9" t="str">
        <f>+IFERROR(IF(D700="MISIONAL",VLOOKUP(AD700,[1]Actividades!$B$12:$C$25,2,FALSE),IF(D700="TASAS",VLOOKUP(AD700,[1]Actividades!$B$26:$C$34,2,FALSE),IF(D700="MIPG",VLOOKUP(AD700,[1]Actividades!$B$35:$C$41,2,FALSE),IF(D700="INFRA",VLOOKUP(AD700,[1]Actividades!$B$42:$C$44,2,FALSE),"")))),"")</f>
        <v/>
      </c>
      <c r="H700" s="3"/>
      <c r="I700" s="7" t="s">
        <v>1161</v>
      </c>
      <c r="J700" s="10" t="s">
        <v>663</v>
      </c>
      <c r="K700" s="7" t="s">
        <v>164</v>
      </c>
      <c r="L700" s="7" t="s">
        <v>172</v>
      </c>
      <c r="M700" s="7" t="str">
        <f t="shared" si="41"/>
        <v>PNN LA PAYA</v>
      </c>
      <c r="N700" s="7" t="s">
        <v>8</v>
      </c>
      <c r="O700" s="149" t="s">
        <v>467</v>
      </c>
      <c r="P700" s="7" t="s">
        <v>7</v>
      </c>
      <c r="Q700" s="7" t="s">
        <v>6</v>
      </c>
      <c r="R700" s="146">
        <v>30000000</v>
      </c>
      <c r="S700" s="35"/>
      <c r="T700" s="8"/>
      <c r="U700" s="8"/>
      <c r="V700" s="8"/>
      <c r="W700" s="35">
        <f t="shared" si="42"/>
        <v>30000000</v>
      </c>
      <c r="X700" s="35">
        <f t="shared" si="43"/>
        <v>30000000</v>
      </c>
      <c r="Y700" s="26" t="s">
        <v>465</v>
      </c>
      <c r="Z700" s="10" t="s">
        <v>19</v>
      </c>
      <c r="AA700" s="147">
        <v>202300000000060</v>
      </c>
      <c r="AB700" s="147" t="s">
        <v>24</v>
      </c>
      <c r="AC700" s="10" t="str">
        <f t="shared" si="40"/>
        <v>3202060</v>
      </c>
      <c r="AD700" s="10"/>
      <c r="AE700" s="10" t="s">
        <v>126</v>
      </c>
      <c r="AF700" s="3"/>
      <c r="AG700" s="3"/>
      <c r="AH700" s="3"/>
      <c r="AI700" s="3"/>
      <c r="AJ700" s="3"/>
      <c r="AK700" s="3"/>
      <c r="AL700" s="3"/>
      <c r="AM700" s="3"/>
      <c r="AN700" s="3"/>
      <c r="AO700" s="3"/>
      <c r="AP700" s="3"/>
      <c r="AQ700" s="3"/>
      <c r="AR700" s="3"/>
      <c r="AS700" s="3"/>
    </row>
    <row r="701" spans="1:45" ht="51" hidden="1" customHeight="1" x14ac:dyDescent="0.3">
      <c r="A701" s="9" t="s">
        <v>0</v>
      </c>
      <c r="B701" s="9" t="e">
        <f>VLOOKUP(#REF!,[1]Dpto!$G$2:$I$1125,2,FALSE)</f>
        <v>#REF!</v>
      </c>
      <c r="C701" s="9" t="str">
        <f>VLOOKUP(Y701,[1]Proyectos!$B$2:$D$3,3,FALSE)</f>
        <v>CONSER</v>
      </c>
      <c r="D701" s="9" t="e">
        <f>VLOOKUP(#REF!,[1]Proyectos!$D$6:$E$9,2,FALSE)</f>
        <v>#REF!</v>
      </c>
      <c r="E701" s="9" t="e">
        <f>VLOOKUP(#REF!,[1]Proyectos!$B$12:$C$22,2,FALSE)</f>
        <v>#REF!</v>
      </c>
      <c r="F701" s="9" t="e">
        <f>VLOOKUP(#REF!,[1]Indi!$B$9:$C$36,2,FALSE)</f>
        <v>#REF!</v>
      </c>
      <c r="G701" s="9" t="str">
        <f>+IFERROR(IF(D701="MISIONAL",VLOOKUP(AD701,[1]Actividades!$B$12:$C$25,2,FALSE),IF(D701="TASAS",VLOOKUP(AD701,[1]Actividades!$B$26:$C$34,2,FALSE),IF(D701="MIPG",VLOOKUP(AD701,[1]Actividades!$B$35:$C$41,2,FALSE),IF(D701="INFRA",VLOOKUP(AD701,[1]Actividades!$B$42:$C$44,2,FALSE),"")))),"")</f>
        <v/>
      </c>
      <c r="H701" s="3"/>
      <c r="I701" s="7" t="s">
        <v>1162</v>
      </c>
      <c r="J701" s="10" t="s">
        <v>663</v>
      </c>
      <c r="K701" s="7" t="s">
        <v>164</v>
      </c>
      <c r="L701" s="7" t="s">
        <v>172</v>
      </c>
      <c r="M701" s="7" t="str">
        <f t="shared" si="41"/>
        <v>PNN LA PAYA</v>
      </c>
      <c r="N701" s="7" t="s">
        <v>13</v>
      </c>
      <c r="O701" s="149" t="s">
        <v>467</v>
      </c>
      <c r="P701" s="7" t="s">
        <v>7</v>
      </c>
      <c r="Q701" s="7" t="s">
        <v>6</v>
      </c>
      <c r="R701" s="146">
        <v>30940000</v>
      </c>
      <c r="S701" s="35"/>
      <c r="T701" s="8"/>
      <c r="U701" s="8"/>
      <c r="V701" s="8"/>
      <c r="W701" s="35">
        <f t="shared" si="42"/>
        <v>30940000</v>
      </c>
      <c r="X701" s="35">
        <f t="shared" si="43"/>
        <v>30940000</v>
      </c>
      <c r="Y701" s="26" t="s">
        <v>465</v>
      </c>
      <c r="Z701" s="10" t="s">
        <v>19</v>
      </c>
      <c r="AA701" s="147">
        <v>202300000000060</v>
      </c>
      <c r="AB701" s="147" t="s">
        <v>24</v>
      </c>
      <c r="AC701" s="10" t="str">
        <f t="shared" si="40"/>
        <v>3202060</v>
      </c>
      <c r="AD701" s="10"/>
      <c r="AE701" s="10" t="s">
        <v>137</v>
      </c>
      <c r="AF701" s="3"/>
      <c r="AG701" s="3"/>
      <c r="AH701" s="3"/>
      <c r="AI701" s="3"/>
      <c r="AJ701" s="3"/>
      <c r="AK701" s="3"/>
      <c r="AL701" s="3"/>
      <c r="AM701" s="3"/>
      <c r="AN701" s="3"/>
      <c r="AO701" s="3"/>
      <c r="AP701" s="3"/>
      <c r="AQ701" s="3"/>
      <c r="AR701" s="3"/>
      <c r="AS701" s="3"/>
    </row>
    <row r="702" spans="1:45" ht="51" hidden="1" customHeight="1" x14ac:dyDescent="0.3">
      <c r="A702" s="9"/>
      <c r="B702" s="9"/>
      <c r="C702" s="9"/>
      <c r="D702" s="9"/>
      <c r="E702" s="9"/>
      <c r="F702" s="9"/>
      <c r="G702" s="9"/>
      <c r="H702" s="3"/>
      <c r="I702" s="7" t="s">
        <v>1163</v>
      </c>
      <c r="J702" s="10" t="s">
        <v>663</v>
      </c>
      <c r="K702" s="7" t="s">
        <v>164</v>
      </c>
      <c r="L702" s="7" t="s">
        <v>172</v>
      </c>
      <c r="M702" s="7" t="str">
        <f t="shared" si="41"/>
        <v>PNN LA PAYA</v>
      </c>
      <c r="N702" s="7" t="s">
        <v>8</v>
      </c>
      <c r="O702" s="149" t="s">
        <v>467</v>
      </c>
      <c r="P702" s="7" t="s">
        <v>7</v>
      </c>
      <c r="Q702" s="7" t="s">
        <v>6</v>
      </c>
      <c r="R702" s="146">
        <v>80612000</v>
      </c>
      <c r="S702" s="35"/>
      <c r="T702" s="8"/>
      <c r="U702" s="8"/>
      <c r="V702" s="8"/>
      <c r="W702" s="35">
        <f t="shared" si="42"/>
        <v>80612000</v>
      </c>
      <c r="X702" s="35">
        <f t="shared" si="43"/>
        <v>80612000</v>
      </c>
      <c r="Y702" s="26" t="s">
        <v>465</v>
      </c>
      <c r="Z702" s="10" t="s">
        <v>19</v>
      </c>
      <c r="AA702" s="147">
        <v>202300000000060</v>
      </c>
      <c r="AB702" s="147" t="s">
        <v>24</v>
      </c>
      <c r="AC702" s="10" t="str">
        <f t="shared" si="40"/>
        <v>3202060</v>
      </c>
      <c r="AD702" s="10"/>
      <c r="AE702" s="10" t="s">
        <v>137</v>
      </c>
      <c r="AF702" s="3"/>
      <c r="AG702" s="3"/>
      <c r="AH702" s="3"/>
      <c r="AI702" s="3"/>
      <c r="AJ702" s="3"/>
      <c r="AK702" s="3"/>
      <c r="AL702" s="3"/>
      <c r="AM702" s="3"/>
      <c r="AN702" s="3"/>
      <c r="AO702" s="3"/>
      <c r="AP702" s="3"/>
      <c r="AQ702" s="3"/>
      <c r="AR702" s="3"/>
      <c r="AS702" s="3"/>
    </row>
    <row r="703" spans="1:45" ht="51" hidden="1" customHeight="1" x14ac:dyDescent="0.3">
      <c r="A703" s="9"/>
      <c r="B703" s="9"/>
      <c r="C703" s="9"/>
      <c r="D703" s="9"/>
      <c r="E703" s="9"/>
      <c r="F703" s="9"/>
      <c r="G703" s="9"/>
      <c r="H703" s="3"/>
      <c r="I703" s="7" t="s">
        <v>1164</v>
      </c>
      <c r="J703" s="10" t="s">
        <v>663</v>
      </c>
      <c r="K703" s="7" t="s">
        <v>164</v>
      </c>
      <c r="L703" s="7" t="s">
        <v>171</v>
      </c>
      <c r="M703" s="7" t="str">
        <f t="shared" si="41"/>
        <v>PNN RIO PURÉ</v>
      </c>
      <c r="N703" s="7" t="s">
        <v>103</v>
      </c>
      <c r="O703" s="145" t="s">
        <v>466</v>
      </c>
      <c r="P703" s="7" t="s">
        <v>7</v>
      </c>
      <c r="Q703" s="7" t="s">
        <v>6</v>
      </c>
      <c r="R703" s="146">
        <v>68659500</v>
      </c>
      <c r="S703" s="35"/>
      <c r="T703" s="8"/>
      <c r="U703" s="8"/>
      <c r="V703" s="8"/>
      <c r="W703" s="35">
        <f t="shared" si="42"/>
        <v>68659500</v>
      </c>
      <c r="X703" s="35">
        <f t="shared" si="43"/>
        <v>68659500</v>
      </c>
      <c r="Y703" s="26" t="s">
        <v>465</v>
      </c>
      <c r="Z703" s="10" t="s">
        <v>19</v>
      </c>
      <c r="AA703" s="147">
        <v>202300000000060</v>
      </c>
      <c r="AB703" s="147" t="s">
        <v>30</v>
      </c>
      <c r="AC703" s="10" t="str">
        <f t="shared" si="40"/>
        <v>3202008</v>
      </c>
      <c r="AD703" s="10"/>
      <c r="AE703" s="10" t="s">
        <v>123</v>
      </c>
      <c r="AF703" s="3"/>
      <c r="AG703" s="3"/>
      <c r="AH703" s="3"/>
      <c r="AI703" s="3"/>
      <c r="AJ703" s="3"/>
      <c r="AK703" s="3"/>
      <c r="AL703" s="3"/>
      <c r="AM703" s="3"/>
      <c r="AN703" s="3"/>
      <c r="AO703" s="3"/>
      <c r="AP703" s="3"/>
      <c r="AQ703" s="3"/>
      <c r="AR703" s="3"/>
      <c r="AS703" s="3"/>
    </row>
    <row r="704" spans="1:45" ht="51" hidden="1" customHeight="1" x14ac:dyDescent="0.3">
      <c r="A704" s="9"/>
      <c r="B704" s="9"/>
      <c r="C704" s="9"/>
      <c r="D704" s="9"/>
      <c r="E704" s="9"/>
      <c r="F704" s="9"/>
      <c r="G704" s="9"/>
      <c r="H704" s="3"/>
      <c r="I704" s="7" t="s">
        <v>1165</v>
      </c>
      <c r="J704" s="10" t="s">
        <v>663</v>
      </c>
      <c r="K704" s="7" t="s">
        <v>164</v>
      </c>
      <c r="L704" s="7" t="s">
        <v>171</v>
      </c>
      <c r="M704" s="7" t="str">
        <f t="shared" si="41"/>
        <v>PNN RIO PURÉ</v>
      </c>
      <c r="N704" s="7" t="s">
        <v>13</v>
      </c>
      <c r="O704" s="10" t="s">
        <v>467</v>
      </c>
      <c r="P704" s="7" t="s">
        <v>7</v>
      </c>
      <c r="Q704" s="7" t="s">
        <v>6</v>
      </c>
      <c r="R704" s="146">
        <v>92253750</v>
      </c>
      <c r="S704" s="35"/>
      <c r="T704" s="8"/>
      <c r="U704" s="8"/>
      <c r="V704" s="8"/>
      <c r="W704" s="35">
        <f t="shared" si="42"/>
        <v>92253750</v>
      </c>
      <c r="X704" s="35">
        <f t="shared" si="43"/>
        <v>92253750</v>
      </c>
      <c r="Y704" s="26" t="s">
        <v>465</v>
      </c>
      <c r="Z704" s="10" t="s">
        <v>19</v>
      </c>
      <c r="AA704" s="147">
        <v>202300000000060</v>
      </c>
      <c r="AB704" s="147" t="s">
        <v>30</v>
      </c>
      <c r="AC704" s="10" t="str">
        <f t="shared" si="40"/>
        <v>3202008</v>
      </c>
      <c r="AD704" s="10"/>
      <c r="AE704" s="10" t="s">
        <v>123</v>
      </c>
      <c r="AF704" s="3"/>
      <c r="AG704" s="3"/>
      <c r="AH704" s="3"/>
      <c r="AI704" s="3"/>
      <c r="AJ704" s="3"/>
      <c r="AK704" s="3"/>
      <c r="AL704" s="3"/>
      <c r="AM704" s="3"/>
      <c r="AN704" s="3"/>
      <c r="AO704" s="3"/>
      <c r="AP704" s="3"/>
      <c r="AQ704" s="3"/>
      <c r="AR704" s="3"/>
      <c r="AS704" s="3"/>
    </row>
    <row r="705" spans="1:45" ht="51" hidden="1" customHeight="1" x14ac:dyDescent="0.3">
      <c r="A705" s="9"/>
      <c r="B705" s="9"/>
      <c r="C705" s="9"/>
      <c r="D705" s="9"/>
      <c r="E705" s="9"/>
      <c r="F705" s="9"/>
      <c r="G705" s="9"/>
      <c r="H705" s="3"/>
      <c r="I705" s="7" t="s">
        <v>1166</v>
      </c>
      <c r="J705" s="10" t="s">
        <v>663</v>
      </c>
      <c r="K705" s="7" t="s">
        <v>164</v>
      </c>
      <c r="L705" s="7" t="s">
        <v>171</v>
      </c>
      <c r="M705" s="7" t="str">
        <f t="shared" si="41"/>
        <v>PNN RIO PURÉ</v>
      </c>
      <c r="N705" s="7" t="s">
        <v>103</v>
      </c>
      <c r="O705" s="149" t="s">
        <v>466</v>
      </c>
      <c r="P705" s="7" t="s">
        <v>7</v>
      </c>
      <c r="Q705" s="7" t="s">
        <v>6</v>
      </c>
      <c r="R705" s="146">
        <v>38237500</v>
      </c>
      <c r="S705" s="35"/>
      <c r="T705" s="8"/>
      <c r="U705" s="8"/>
      <c r="V705" s="8"/>
      <c r="W705" s="35">
        <f t="shared" si="42"/>
        <v>38237500</v>
      </c>
      <c r="X705" s="35">
        <f t="shared" si="43"/>
        <v>38237500</v>
      </c>
      <c r="Y705" s="26" t="s">
        <v>465</v>
      </c>
      <c r="Z705" s="10" t="s">
        <v>19</v>
      </c>
      <c r="AA705" s="147">
        <v>202300000000060</v>
      </c>
      <c r="AB705" s="147" t="s">
        <v>30</v>
      </c>
      <c r="AC705" s="10" t="str">
        <f t="shared" si="40"/>
        <v>3202008</v>
      </c>
      <c r="AD705" s="10"/>
      <c r="AE705" s="10" t="s">
        <v>135</v>
      </c>
      <c r="AF705" s="3"/>
      <c r="AG705" s="3"/>
      <c r="AH705" s="3"/>
      <c r="AI705" s="3"/>
      <c r="AJ705" s="3"/>
      <c r="AK705" s="3"/>
      <c r="AL705" s="3"/>
      <c r="AM705" s="3"/>
      <c r="AN705" s="3"/>
      <c r="AO705" s="3"/>
      <c r="AP705" s="3"/>
      <c r="AQ705" s="3"/>
      <c r="AR705" s="3"/>
      <c r="AS705" s="3"/>
    </row>
    <row r="706" spans="1:45" ht="51" hidden="1" customHeight="1" x14ac:dyDescent="0.3">
      <c r="A706" s="9"/>
      <c r="B706" s="9"/>
      <c r="C706" s="9"/>
      <c r="D706" s="9"/>
      <c r="E706" s="9"/>
      <c r="F706" s="9"/>
      <c r="G706" s="9"/>
      <c r="H706" s="3"/>
      <c r="I706" s="7" t="s">
        <v>1167</v>
      </c>
      <c r="J706" s="10" t="s">
        <v>663</v>
      </c>
      <c r="K706" s="7" t="s">
        <v>164</v>
      </c>
      <c r="L706" s="7" t="s">
        <v>171</v>
      </c>
      <c r="M706" s="7" t="str">
        <f t="shared" si="41"/>
        <v>PNN RIO PURÉ</v>
      </c>
      <c r="N706" s="7" t="s">
        <v>103</v>
      </c>
      <c r="O706" s="149" t="s">
        <v>466</v>
      </c>
      <c r="P706" s="7" t="s">
        <v>7</v>
      </c>
      <c r="Q706" s="7" t="s">
        <v>6</v>
      </c>
      <c r="R706" s="146">
        <v>79777500</v>
      </c>
      <c r="S706" s="35"/>
      <c r="T706" s="8"/>
      <c r="U706" s="8"/>
      <c r="V706" s="8"/>
      <c r="W706" s="35">
        <f t="shared" si="42"/>
        <v>79777500</v>
      </c>
      <c r="X706" s="35">
        <f t="shared" si="43"/>
        <v>79777500</v>
      </c>
      <c r="Y706" s="26" t="s">
        <v>465</v>
      </c>
      <c r="Z706" s="10" t="s">
        <v>19</v>
      </c>
      <c r="AA706" s="147">
        <v>202300000000060</v>
      </c>
      <c r="AB706" s="147" t="s">
        <v>493</v>
      </c>
      <c r="AC706" s="10" t="str">
        <f t="shared" si="40"/>
        <v>3202032</v>
      </c>
      <c r="AD706" s="10"/>
      <c r="AE706" s="10" t="s">
        <v>128</v>
      </c>
      <c r="AF706" s="3"/>
      <c r="AG706" s="3"/>
      <c r="AH706" s="3"/>
      <c r="AI706" s="3"/>
      <c r="AJ706" s="3"/>
      <c r="AK706" s="3"/>
      <c r="AL706" s="3"/>
      <c r="AM706" s="3"/>
      <c r="AN706" s="3"/>
      <c r="AO706" s="3"/>
      <c r="AP706" s="3"/>
      <c r="AQ706" s="3"/>
      <c r="AR706" s="3"/>
      <c r="AS706" s="3"/>
    </row>
    <row r="707" spans="1:45" ht="51" hidden="1" customHeight="1" x14ac:dyDescent="0.3">
      <c r="A707" s="9"/>
      <c r="B707" s="9"/>
      <c r="C707" s="9"/>
      <c r="D707" s="9"/>
      <c r="E707" s="9"/>
      <c r="F707" s="9"/>
      <c r="G707" s="9"/>
      <c r="H707" s="3"/>
      <c r="I707" s="7" t="s">
        <v>1168</v>
      </c>
      <c r="J707" s="10" t="s">
        <v>663</v>
      </c>
      <c r="K707" s="7" t="s">
        <v>164</v>
      </c>
      <c r="L707" s="7" t="s">
        <v>171</v>
      </c>
      <c r="M707" s="7" t="str">
        <f t="shared" si="41"/>
        <v>PNN RIO PURÉ</v>
      </c>
      <c r="N707" s="7" t="s">
        <v>8</v>
      </c>
      <c r="O707" s="149" t="s">
        <v>467</v>
      </c>
      <c r="P707" s="7" t="s">
        <v>7</v>
      </c>
      <c r="Q707" s="7" t="s">
        <v>6</v>
      </c>
      <c r="R707" s="146">
        <v>20461347</v>
      </c>
      <c r="S707" s="35"/>
      <c r="T707" s="8"/>
      <c r="U707" s="8"/>
      <c r="V707" s="8"/>
      <c r="W707" s="35">
        <f t="shared" si="42"/>
        <v>20461347</v>
      </c>
      <c r="X707" s="35">
        <f t="shared" si="43"/>
        <v>20461347</v>
      </c>
      <c r="Y707" s="26" t="s">
        <v>465</v>
      </c>
      <c r="Z707" s="10" t="s">
        <v>19</v>
      </c>
      <c r="AA707" s="147">
        <v>202300000000060</v>
      </c>
      <c r="AB707" s="147" t="s">
        <v>493</v>
      </c>
      <c r="AC707" s="10" t="str">
        <f t="shared" si="40"/>
        <v>3202032</v>
      </c>
      <c r="AD707" s="10"/>
      <c r="AE707" s="10" t="s">
        <v>128</v>
      </c>
      <c r="AF707" s="3"/>
      <c r="AG707" s="3"/>
      <c r="AH707" s="3"/>
      <c r="AI707" s="3"/>
      <c r="AJ707" s="3"/>
      <c r="AK707" s="3"/>
      <c r="AL707" s="3"/>
      <c r="AM707" s="3"/>
      <c r="AN707" s="3"/>
      <c r="AO707" s="3"/>
      <c r="AP707" s="3"/>
      <c r="AQ707" s="3"/>
      <c r="AR707" s="3"/>
      <c r="AS707" s="3"/>
    </row>
    <row r="708" spans="1:45" ht="51" hidden="1" customHeight="1" x14ac:dyDescent="0.3">
      <c r="A708" s="9"/>
      <c r="B708" s="9"/>
      <c r="C708" s="9"/>
      <c r="D708" s="9"/>
      <c r="E708" s="9"/>
      <c r="F708" s="9"/>
      <c r="G708" s="9"/>
      <c r="H708" s="3"/>
      <c r="I708" s="7" t="s">
        <v>1169</v>
      </c>
      <c r="J708" s="10" t="s">
        <v>663</v>
      </c>
      <c r="K708" s="7" t="s">
        <v>164</v>
      </c>
      <c r="L708" s="7" t="s">
        <v>171</v>
      </c>
      <c r="M708" s="7" t="str">
        <f t="shared" si="41"/>
        <v>PNN RIO PURÉ</v>
      </c>
      <c r="N708" s="7" t="s">
        <v>103</v>
      </c>
      <c r="O708" s="7" t="s">
        <v>466</v>
      </c>
      <c r="P708" s="7" t="s">
        <v>7</v>
      </c>
      <c r="Q708" s="7" t="s">
        <v>6</v>
      </c>
      <c r="R708" s="146">
        <v>91203000</v>
      </c>
      <c r="S708" s="35"/>
      <c r="T708" s="8"/>
      <c r="U708" s="8"/>
      <c r="V708" s="8"/>
      <c r="W708" s="35">
        <f t="shared" si="42"/>
        <v>91203000</v>
      </c>
      <c r="X708" s="35">
        <f t="shared" si="43"/>
        <v>91203000</v>
      </c>
      <c r="Y708" s="26" t="s">
        <v>465</v>
      </c>
      <c r="Z708" s="10" t="s">
        <v>19</v>
      </c>
      <c r="AA708" s="147">
        <v>202300000000060</v>
      </c>
      <c r="AB708" s="147" t="s">
        <v>39</v>
      </c>
      <c r="AC708" s="10" t="str">
        <f t="shared" si="40"/>
        <v>3202055</v>
      </c>
      <c r="AD708" s="10"/>
      <c r="AE708" s="10" t="s">
        <v>252</v>
      </c>
      <c r="AF708" s="3"/>
      <c r="AG708" s="3"/>
      <c r="AH708" s="3"/>
      <c r="AI708" s="3"/>
      <c r="AJ708" s="3"/>
      <c r="AK708" s="3"/>
      <c r="AL708" s="3"/>
      <c r="AM708" s="3"/>
      <c r="AN708" s="3"/>
      <c r="AO708" s="3"/>
      <c r="AP708" s="3"/>
      <c r="AQ708" s="3"/>
      <c r="AR708" s="3"/>
      <c r="AS708" s="3"/>
    </row>
    <row r="709" spans="1:45" ht="51" hidden="1" customHeight="1" x14ac:dyDescent="0.3">
      <c r="A709" s="9"/>
      <c r="B709" s="9"/>
      <c r="C709" s="9"/>
      <c r="D709" s="9"/>
      <c r="E709" s="9"/>
      <c r="F709" s="9"/>
      <c r="G709" s="9"/>
      <c r="H709" s="3"/>
      <c r="I709" s="7" t="s">
        <v>1170</v>
      </c>
      <c r="J709" s="10" t="s">
        <v>663</v>
      </c>
      <c r="K709" s="7" t="s">
        <v>164</v>
      </c>
      <c r="L709" s="7" t="s">
        <v>171</v>
      </c>
      <c r="M709" s="7" t="str">
        <f t="shared" si="41"/>
        <v>PNN RIO PURÉ</v>
      </c>
      <c r="N709" s="7" t="s">
        <v>103</v>
      </c>
      <c r="O709" s="7" t="s">
        <v>466</v>
      </c>
      <c r="P709" s="7" t="s">
        <v>7</v>
      </c>
      <c r="Q709" s="7" t="s">
        <v>6</v>
      </c>
      <c r="R709" s="146">
        <v>114901500</v>
      </c>
      <c r="S709" s="35"/>
      <c r="T709" s="8"/>
      <c r="U709" s="8"/>
      <c r="V709" s="8"/>
      <c r="W709" s="35">
        <f t="shared" si="42"/>
        <v>114901500</v>
      </c>
      <c r="X709" s="35">
        <f t="shared" si="43"/>
        <v>114901500</v>
      </c>
      <c r="Y709" s="26" t="s">
        <v>465</v>
      </c>
      <c r="Z709" s="10" t="s">
        <v>19</v>
      </c>
      <c r="AA709" s="147">
        <v>202300000000060</v>
      </c>
      <c r="AB709" s="147" t="s">
        <v>496</v>
      </c>
      <c r="AC709" s="10" t="str">
        <f t="shared" si="40"/>
        <v>3202056</v>
      </c>
      <c r="AD709" s="10"/>
      <c r="AE709" s="10" t="s">
        <v>129</v>
      </c>
      <c r="AF709" s="3"/>
      <c r="AG709" s="3"/>
      <c r="AH709" s="3"/>
      <c r="AI709" s="3"/>
      <c r="AJ709" s="3"/>
      <c r="AK709" s="3"/>
      <c r="AL709" s="3"/>
      <c r="AM709" s="3"/>
      <c r="AN709" s="3"/>
      <c r="AO709" s="3"/>
      <c r="AP709" s="3"/>
      <c r="AQ709" s="3"/>
      <c r="AR709" s="3"/>
      <c r="AS709" s="3"/>
    </row>
    <row r="710" spans="1:45" ht="51" hidden="1" customHeight="1" x14ac:dyDescent="0.3">
      <c r="A710" s="9" t="s">
        <v>0</v>
      </c>
      <c r="B710" s="9" t="e">
        <f>VLOOKUP(#REF!,[1]Dpto!$G$2:$I$1125,2,FALSE)</f>
        <v>#REF!</v>
      </c>
      <c r="C710" s="9" t="str">
        <f>VLOOKUP(Y710,[1]Proyectos!$B$2:$D$3,3,FALSE)</f>
        <v>CONSER</v>
      </c>
      <c r="D710" s="9" t="e">
        <f>VLOOKUP(#REF!,[1]Proyectos!$D$6:$E$9,2,FALSE)</f>
        <v>#REF!</v>
      </c>
      <c r="E710" s="9" t="e">
        <f>VLOOKUP(#REF!,[1]Proyectos!$B$12:$C$22,2,FALSE)</f>
        <v>#REF!</v>
      </c>
      <c r="F710" s="9" t="e">
        <f>VLOOKUP(#REF!,[1]Indi!$B$9:$C$36,2,FALSE)</f>
        <v>#REF!</v>
      </c>
      <c r="G710" s="9" t="str">
        <f>+IFERROR(IF(D710="MISIONAL",VLOOKUP(#REF!,[1]Actividades!$B$12:$C$25,2,FALSE),IF(D710="TASAS",VLOOKUP(#REF!,[1]Actividades!$B$26:$C$34,2,FALSE),IF(D710="MIPG",VLOOKUP(#REF!,[1]Actividades!$B$35:$C$41,2,FALSE),IF(D710="INFRA",VLOOKUP(#REF!,[1]Actividades!$B$42:$C$44,2,FALSE),"")))),"")</f>
        <v/>
      </c>
      <c r="H710" s="3"/>
      <c r="I710" s="7" t="s">
        <v>1171</v>
      </c>
      <c r="J710" s="10" t="s">
        <v>663</v>
      </c>
      <c r="K710" s="7" t="s">
        <v>164</v>
      </c>
      <c r="L710" s="7" t="s">
        <v>170</v>
      </c>
      <c r="M710" s="7" t="str">
        <f t="shared" si="41"/>
        <v>PNN SERRANÍA DE CHIRIBIQUETE</v>
      </c>
      <c r="N710" s="7" t="s">
        <v>103</v>
      </c>
      <c r="O710" s="145" t="s">
        <v>466</v>
      </c>
      <c r="P710" s="7" t="s">
        <v>7</v>
      </c>
      <c r="Q710" s="7" t="s">
        <v>6</v>
      </c>
      <c r="R710" s="146">
        <v>15000000</v>
      </c>
      <c r="S710" s="35"/>
      <c r="T710" s="8"/>
      <c r="U710" s="8"/>
      <c r="V710" s="8"/>
      <c r="W710" s="35">
        <f t="shared" si="42"/>
        <v>15000000</v>
      </c>
      <c r="X710" s="35">
        <f t="shared" si="43"/>
        <v>15000000</v>
      </c>
      <c r="Y710" s="26" t="s">
        <v>465</v>
      </c>
      <c r="Z710" s="10" t="s">
        <v>19</v>
      </c>
      <c r="AA710" s="147">
        <v>202300000000060</v>
      </c>
      <c r="AB710" s="147" t="s">
        <v>30</v>
      </c>
      <c r="AC710" s="10" t="str">
        <f t="shared" ref="AC710:AC773" si="44">MID(I710,SEARCH("-",I710)+1,SEARCH("-",I710,SEARCH("-",I710)+1)-SEARCH("-",I710)-1)</f>
        <v>3202008</v>
      </c>
      <c r="AD710" s="10"/>
      <c r="AE710" s="10" t="s">
        <v>123</v>
      </c>
      <c r="AF710" s="3"/>
      <c r="AG710" s="3"/>
      <c r="AH710" s="3"/>
      <c r="AI710" s="3"/>
      <c r="AJ710" s="3"/>
      <c r="AK710" s="3"/>
      <c r="AL710" s="3"/>
      <c r="AM710" s="3"/>
      <c r="AN710" s="3"/>
      <c r="AO710" s="3"/>
      <c r="AP710" s="3"/>
      <c r="AQ710" s="3"/>
      <c r="AR710" s="3"/>
      <c r="AS710" s="3"/>
    </row>
    <row r="711" spans="1:45" ht="51" hidden="1" customHeight="1" x14ac:dyDescent="0.3">
      <c r="A711" s="9" t="s">
        <v>0</v>
      </c>
      <c r="B711" s="9" t="e">
        <f>VLOOKUP(#REF!,[1]Dpto!$G$2:$I$1125,2,FALSE)</f>
        <v>#REF!</v>
      </c>
      <c r="C711" s="9" t="str">
        <f>VLOOKUP(Y711,[1]Proyectos!$B$2:$D$3,3,FALSE)</f>
        <v>CONSER</v>
      </c>
      <c r="D711" s="9" t="e">
        <f>VLOOKUP(#REF!,[1]Proyectos!$D$6:$E$9,2,FALSE)</f>
        <v>#REF!</v>
      </c>
      <c r="E711" s="9" t="e">
        <f>VLOOKUP(#REF!,[1]Proyectos!$B$12:$C$22,2,FALSE)</f>
        <v>#REF!</v>
      </c>
      <c r="F711" s="9" t="e">
        <f>VLOOKUP(#REF!,[1]Indi!$B$9:$C$36,2,FALSE)</f>
        <v>#REF!</v>
      </c>
      <c r="G711" s="9" t="str">
        <f>+IFERROR(IF(D711="MISIONAL",VLOOKUP(#REF!,[1]Actividades!$B$12:$C$25,2,FALSE),IF(D711="TASAS",VLOOKUP(#REF!,[1]Actividades!$B$26:$C$34,2,FALSE),IF(D711="MIPG",VLOOKUP(#REF!,[1]Actividades!$B$35:$C$41,2,FALSE),IF(D711="INFRA",VLOOKUP(#REF!,[1]Actividades!$B$42:$C$44,2,FALSE),"")))),"")</f>
        <v/>
      </c>
      <c r="H711" s="3"/>
      <c r="I711" s="7" t="s">
        <v>1172</v>
      </c>
      <c r="J711" s="10" t="s">
        <v>663</v>
      </c>
      <c r="K711" s="149" t="s">
        <v>164</v>
      </c>
      <c r="L711" s="149" t="s">
        <v>170</v>
      </c>
      <c r="M711" s="7" t="str">
        <f t="shared" ref="M711:M774" si="45">+IF(P711="GENERAL",L711,L711&amp;"-"&amp;P711)</f>
        <v>PNN SERRANÍA DE CHIRIBIQUETE</v>
      </c>
      <c r="N711" s="149" t="s">
        <v>13</v>
      </c>
      <c r="O711" s="10" t="s">
        <v>467</v>
      </c>
      <c r="P711" s="149" t="s">
        <v>7</v>
      </c>
      <c r="Q711" s="149" t="s">
        <v>6</v>
      </c>
      <c r="R711" s="146">
        <v>5000000</v>
      </c>
      <c r="S711" s="35"/>
      <c r="T711" s="8"/>
      <c r="U711" s="8"/>
      <c r="V711" s="8"/>
      <c r="W711" s="35">
        <f t="shared" ref="W711:W774" si="46">+R711-S711+T711</f>
        <v>5000000</v>
      </c>
      <c r="X711" s="35">
        <f t="shared" ref="X711:X774" si="47">+R711-S711+T711-U711+V711</f>
        <v>5000000</v>
      </c>
      <c r="Y711" s="26" t="s">
        <v>465</v>
      </c>
      <c r="Z711" s="10" t="s">
        <v>19</v>
      </c>
      <c r="AA711" s="147">
        <v>202300000000060</v>
      </c>
      <c r="AB711" s="147" t="s">
        <v>30</v>
      </c>
      <c r="AC711" s="10" t="str">
        <f t="shared" si="44"/>
        <v>3202008</v>
      </c>
      <c r="AD711" s="10"/>
      <c r="AE711" s="10" t="s">
        <v>123</v>
      </c>
      <c r="AF711" s="3"/>
      <c r="AG711" s="3"/>
      <c r="AH711" s="3"/>
      <c r="AI711" s="3"/>
      <c r="AJ711" s="3"/>
      <c r="AK711" s="3"/>
      <c r="AL711" s="3"/>
      <c r="AM711" s="3"/>
      <c r="AN711" s="3"/>
      <c r="AO711" s="3"/>
      <c r="AP711" s="3"/>
      <c r="AQ711" s="3"/>
      <c r="AR711" s="3"/>
      <c r="AS711" s="3"/>
    </row>
    <row r="712" spans="1:45" ht="51" hidden="1" customHeight="1" x14ac:dyDescent="0.3">
      <c r="A712" s="9" t="s">
        <v>0</v>
      </c>
      <c r="B712" s="9" t="e">
        <f>VLOOKUP(#REF!,[1]Dpto!$G$2:$I$1125,2,FALSE)</f>
        <v>#REF!</v>
      </c>
      <c r="C712" s="9" t="str">
        <f>VLOOKUP(Y712,[1]Proyectos!$B$2:$D$3,3,FALSE)</f>
        <v>CONSER</v>
      </c>
      <c r="D712" s="9" t="e">
        <f>VLOOKUP(#REF!,[1]Proyectos!$D$6:$E$9,2,FALSE)</f>
        <v>#REF!</v>
      </c>
      <c r="E712" s="9" t="e">
        <f>VLOOKUP(#REF!,[1]Proyectos!$B$12:$C$22,2,FALSE)</f>
        <v>#REF!</v>
      </c>
      <c r="F712" s="9" t="e">
        <f>VLOOKUP(#REF!,[1]Indi!$B$9:$C$36,2,FALSE)</f>
        <v>#REF!</v>
      </c>
      <c r="G712" s="9" t="str">
        <f>+IFERROR(IF(D712="MISIONAL",VLOOKUP(#REF!,[1]Actividades!$B$12:$C$25,2,FALSE),IF(D712="TASAS",VLOOKUP(#REF!,[1]Actividades!$B$26:$C$34,2,FALSE),IF(D712="MIPG",VLOOKUP(#REF!,[1]Actividades!$B$35:$C$41,2,FALSE),IF(D712="INFRA",VLOOKUP(#REF!,[1]Actividades!$B$42:$C$44,2,FALSE),"")))),"")</f>
        <v/>
      </c>
      <c r="H712" s="3"/>
      <c r="I712" s="7" t="s">
        <v>1173</v>
      </c>
      <c r="J712" s="10" t="s">
        <v>663</v>
      </c>
      <c r="K712" s="149" t="s">
        <v>164</v>
      </c>
      <c r="L712" s="149" t="s">
        <v>170</v>
      </c>
      <c r="M712" s="7" t="str">
        <f t="shared" si="45"/>
        <v>PNN SERRANÍA DE CHIRIBIQUETE</v>
      </c>
      <c r="N712" s="149" t="s">
        <v>8</v>
      </c>
      <c r="O712" s="149" t="s">
        <v>467</v>
      </c>
      <c r="P712" s="149" t="s">
        <v>7</v>
      </c>
      <c r="Q712" s="149" t="s">
        <v>6</v>
      </c>
      <c r="R712" s="146">
        <v>42503500</v>
      </c>
      <c r="S712" s="35"/>
      <c r="T712" s="8"/>
      <c r="U712" s="8"/>
      <c r="V712" s="8"/>
      <c r="W712" s="35">
        <f t="shared" si="46"/>
        <v>42503500</v>
      </c>
      <c r="X712" s="35">
        <f t="shared" si="47"/>
        <v>42503500</v>
      </c>
      <c r="Y712" s="26" t="s">
        <v>465</v>
      </c>
      <c r="Z712" s="10" t="s">
        <v>19</v>
      </c>
      <c r="AA712" s="147">
        <v>202300000000060</v>
      </c>
      <c r="AB712" s="147" t="s">
        <v>30</v>
      </c>
      <c r="AC712" s="10" t="str">
        <f t="shared" si="44"/>
        <v>3202008</v>
      </c>
      <c r="AD712" s="10"/>
      <c r="AE712" s="10" t="s">
        <v>123</v>
      </c>
      <c r="AF712" s="3"/>
      <c r="AG712" s="3"/>
      <c r="AH712" s="3"/>
      <c r="AI712" s="3"/>
      <c r="AJ712" s="3"/>
      <c r="AK712" s="3"/>
      <c r="AL712" s="3"/>
      <c r="AM712" s="3"/>
      <c r="AN712" s="3"/>
      <c r="AO712" s="3"/>
      <c r="AP712" s="3"/>
      <c r="AQ712" s="3"/>
      <c r="AR712" s="3"/>
      <c r="AS712" s="3"/>
    </row>
    <row r="713" spans="1:45" ht="51" hidden="1" customHeight="1" x14ac:dyDescent="0.3">
      <c r="A713" s="9" t="s">
        <v>0</v>
      </c>
      <c r="B713" s="9" t="e">
        <f>VLOOKUP(#REF!,[1]Dpto!$G$2:$I$1125,2,FALSE)</f>
        <v>#REF!</v>
      </c>
      <c r="C713" s="9" t="str">
        <f>VLOOKUP(Y713,[1]Proyectos!$B$2:$D$3,3,FALSE)</f>
        <v>CONSER</v>
      </c>
      <c r="D713" s="9" t="e">
        <f>VLOOKUP(#REF!,[1]Proyectos!$D$6:$E$9,2,FALSE)</f>
        <v>#REF!</v>
      </c>
      <c r="E713" s="9" t="e">
        <f>VLOOKUP(#REF!,[1]Proyectos!$B$12:$C$22,2,FALSE)</f>
        <v>#REF!</v>
      </c>
      <c r="F713" s="9" t="e">
        <f>VLOOKUP(#REF!,[1]Indi!$B$9:$C$36,2,FALSE)</f>
        <v>#REF!</v>
      </c>
      <c r="G713" s="9" t="str">
        <f>+IFERROR(IF(D713="MISIONAL",VLOOKUP(#REF!,[1]Actividades!$B$12:$C$25,2,FALSE),IF(D713="TASAS",VLOOKUP(#REF!,[1]Actividades!$B$26:$C$34,2,FALSE),IF(D713="MIPG",VLOOKUP(#REF!,[1]Actividades!$B$35:$C$41,2,FALSE),IF(D713="INFRA",VLOOKUP(#REF!,[1]Actividades!$B$42:$C$44,2,FALSE),"")))),"")</f>
        <v/>
      </c>
      <c r="H713" s="3"/>
      <c r="I713" s="7" t="s">
        <v>1174</v>
      </c>
      <c r="J713" s="10" t="s">
        <v>663</v>
      </c>
      <c r="K713" s="7" t="s">
        <v>164</v>
      </c>
      <c r="L713" s="7" t="s">
        <v>170</v>
      </c>
      <c r="M713" s="149" t="str">
        <f t="shared" si="45"/>
        <v>PNN SERRANÍA DE CHIRIBIQUETE</v>
      </c>
      <c r="N713" s="7" t="s">
        <v>13</v>
      </c>
      <c r="O713" s="149" t="s">
        <v>467</v>
      </c>
      <c r="P713" s="7" t="s">
        <v>7</v>
      </c>
      <c r="Q713" s="7" t="s">
        <v>6</v>
      </c>
      <c r="R713" s="146">
        <v>10000000</v>
      </c>
      <c r="S713" s="35"/>
      <c r="T713" s="8"/>
      <c r="U713" s="8"/>
      <c r="V713" s="8"/>
      <c r="W713" s="35">
        <f t="shared" si="46"/>
        <v>10000000</v>
      </c>
      <c r="X713" s="35">
        <f t="shared" si="47"/>
        <v>10000000</v>
      </c>
      <c r="Y713" s="26" t="s">
        <v>465</v>
      </c>
      <c r="Z713" s="10" t="s">
        <v>19</v>
      </c>
      <c r="AA713" s="147">
        <v>202300000000060</v>
      </c>
      <c r="AB713" s="147" t="s">
        <v>30</v>
      </c>
      <c r="AC713" s="10" t="str">
        <f t="shared" si="44"/>
        <v>3202008</v>
      </c>
      <c r="AD713" s="10"/>
      <c r="AE713" s="10" t="s">
        <v>135</v>
      </c>
      <c r="AF713" s="3"/>
      <c r="AG713" s="3"/>
      <c r="AH713" s="3"/>
      <c r="AI713" s="3"/>
      <c r="AJ713" s="3"/>
      <c r="AK713" s="3"/>
      <c r="AL713" s="3"/>
      <c r="AM713" s="3"/>
      <c r="AN713" s="3"/>
      <c r="AO713" s="3"/>
      <c r="AP713" s="3"/>
      <c r="AQ713" s="3"/>
      <c r="AR713" s="3"/>
      <c r="AS713" s="3"/>
    </row>
    <row r="714" spans="1:45" ht="51" hidden="1" customHeight="1" x14ac:dyDescent="0.3">
      <c r="A714" s="9" t="s">
        <v>0</v>
      </c>
      <c r="B714" s="9" t="e">
        <f>VLOOKUP(#REF!,[1]Dpto!$G$2:$I$1125,2,FALSE)</f>
        <v>#REF!</v>
      </c>
      <c r="C714" s="9" t="str">
        <f>VLOOKUP(Y714,[1]Proyectos!$B$2:$D$3,3,FALSE)</f>
        <v>CONSER</v>
      </c>
      <c r="D714" s="9" t="e">
        <f>VLOOKUP(#REF!,[1]Proyectos!$D$6:$E$9,2,FALSE)</f>
        <v>#REF!</v>
      </c>
      <c r="E714" s="9" t="e">
        <f>VLOOKUP(#REF!,[1]Proyectos!$B$12:$C$22,2,FALSE)</f>
        <v>#REF!</v>
      </c>
      <c r="F714" s="9" t="e">
        <f>VLOOKUP(#REF!,[1]Indi!$B$9:$C$36,2,FALSE)</f>
        <v>#REF!</v>
      </c>
      <c r="G714" s="9" t="str">
        <f>+IFERROR(IF(D714="MISIONAL",VLOOKUP(#REF!,[1]Actividades!$B$12:$C$25,2,FALSE),IF(D714="TASAS",VLOOKUP(#REF!,[1]Actividades!$B$26:$C$34,2,FALSE),IF(D714="MIPG",VLOOKUP(#REF!,[1]Actividades!$B$35:$C$41,2,FALSE),IF(D714="INFRA",VLOOKUP(#REF!,[1]Actividades!$B$42:$C$44,2,FALSE),"")))),"")</f>
        <v/>
      </c>
      <c r="H714" s="3"/>
      <c r="I714" s="7" t="s">
        <v>1175</v>
      </c>
      <c r="J714" s="10" t="s">
        <v>663</v>
      </c>
      <c r="K714" s="7" t="s">
        <v>164</v>
      </c>
      <c r="L714" s="7" t="s">
        <v>170</v>
      </c>
      <c r="M714" s="149" t="str">
        <f t="shared" si="45"/>
        <v>PNN SERRANÍA DE CHIRIBIQUETE</v>
      </c>
      <c r="N714" s="7" t="s">
        <v>13</v>
      </c>
      <c r="O714" s="149" t="s">
        <v>467</v>
      </c>
      <c r="P714" s="7" t="s">
        <v>7</v>
      </c>
      <c r="Q714" s="7" t="s">
        <v>6</v>
      </c>
      <c r="R714" s="146">
        <v>48116000</v>
      </c>
      <c r="S714" s="35"/>
      <c r="T714" s="8"/>
      <c r="U714" s="8"/>
      <c r="V714" s="8"/>
      <c r="W714" s="35">
        <f t="shared" si="46"/>
        <v>48116000</v>
      </c>
      <c r="X714" s="35">
        <f t="shared" si="47"/>
        <v>48116000</v>
      </c>
      <c r="Y714" s="26" t="s">
        <v>465</v>
      </c>
      <c r="Z714" s="10" t="s">
        <v>19</v>
      </c>
      <c r="AA714" s="147">
        <v>202300000000060</v>
      </c>
      <c r="AB714" s="147" t="s">
        <v>30</v>
      </c>
      <c r="AC714" s="10" t="str">
        <f t="shared" si="44"/>
        <v>3202008</v>
      </c>
      <c r="AD714" s="10"/>
      <c r="AE714" s="10" t="s">
        <v>492</v>
      </c>
      <c r="AF714" s="3"/>
      <c r="AG714" s="3"/>
      <c r="AH714" s="3"/>
      <c r="AI714" s="3"/>
      <c r="AJ714" s="3"/>
      <c r="AK714" s="3"/>
      <c r="AL714" s="3"/>
      <c r="AM714" s="3"/>
      <c r="AN714" s="3"/>
      <c r="AO714" s="3"/>
      <c r="AP714" s="3"/>
      <c r="AQ714" s="3"/>
      <c r="AR714" s="3"/>
      <c r="AS714" s="3"/>
    </row>
    <row r="715" spans="1:45" ht="51" hidden="1" customHeight="1" x14ac:dyDescent="0.3">
      <c r="A715" s="9" t="s">
        <v>0</v>
      </c>
      <c r="B715" s="9" t="e">
        <f>VLOOKUP(#REF!,[1]Dpto!$G$2:$I$1125,2,FALSE)</f>
        <v>#REF!</v>
      </c>
      <c r="C715" s="9" t="str">
        <f>VLOOKUP(Y715,[1]Proyectos!$B$2:$D$3,3,FALSE)</f>
        <v>CONSER</v>
      </c>
      <c r="D715" s="9" t="e">
        <f>VLOOKUP(#REF!,[1]Proyectos!$D$6:$E$9,2,FALSE)</f>
        <v>#REF!</v>
      </c>
      <c r="E715" s="9" t="e">
        <f>VLOOKUP(#REF!,[1]Proyectos!$B$12:$C$22,2,FALSE)</f>
        <v>#REF!</v>
      </c>
      <c r="F715" s="9" t="e">
        <f>VLOOKUP(#REF!,[1]Indi!$B$9:$C$36,2,FALSE)</f>
        <v>#REF!</v>
      </c>
      <c r="G715" s="9" t="str">
        <f>+IFERROR(IF(D715="MISIONAL",VLOOKUP(#REF!,[1]Actividades!$B$12:$C$25,2,FALSE),IF(D715="TASAS",VLOOKUP(#REF!,[1]Actividades!$B$26:$C$34,2,FALSE),IF(D715="MIPG",VLOOKUP(#REF!,[1]Actividades!$B$35:$C$41,2,FALSE),IF(D715="INFRA",VLOOKUP(#REF!,[1]Actividades!$B$42:$C$44,2,FALSE),"")))),"")</f>
        <v/>
      </c>
      <c r="H715" s="3"/>
      <c r="I715" s="7" t="s">
        <v>1176</v>
      </c>
      <c r="J715" s="10" t="s">
        <v>663</v>
      </c>
      <c r="K715" s="7" t="s">
        <v>164</v>
      </c>
      <c r="L715" s="7" t="s">
        <v>170</v>
      </c>
      <c r="M715" s="7" t="str">
        <f t="shared" si="45"/>
        <v>PNN SERRANÍA DE CHIRIBIQUETE</v>
      </c>
      <c r="N715" s="7" t="s">
        <v>8</v>
      </c>
      <c r="O715" s="149" t="s">
        <v>467</v>
      </c>
      <c r="P715" s="7" t="s">
        <v>7</v>
      </c>
      <c r="Q715" s="7" t="s">
        <v>6</v>
      </c>
      <c r="R715" s="146">
        <v>23456000</v>
      </c>
      <c r="S715" s="35"/>
      <c r="T715" s="8"/>
      <c r="U715" s="8"/>
      <c r="V715" s="8"/>
      <c r="W715" s="35">
        <f t="shared" si="46"/>
        <v>23456000</v>
      </c>
      <c r="X715" s="35">
        <f t="shared" si="47"/>
        <v>23456000</v>
      </c>
      <c r="Y715" s="26" t="s">
        <v>465</v>
      </c>
      <c r="Z715" s="10" t="s">
        <v>19</v>
      </c>
      <c r="AA715" s="147">
        <v>202300000000060</v>
      </c>
      <c r="AB715" s="147" t="s">
        <v>30</v>
      </c>
      <c r="AC715" s="10" t="str">
        <f t="shared" si="44"/>
        <v>3202008</v>
      </c>
      <c r="AD715" s="10"/>
      <c r="AE715" s="10" t="s">
        <v>492</v>
      </c>
      <c r="AF715" s="3"/>
      <c r="AG715" s="3"/>
      <c r="AH715" s="3"/>
      <c r="AI715" s="3"/>
      <c r="AJ715" s="3"/>
      <c r="AK715" s="3"/>
      <c r="AL715" s="3"/>
      <c r="AM715" s="3"/>
      <c r="AN715" s="3"/>
      <c r="AO715" s="3"/>
      <c r="AP715" s="3"/>
      <c r="AQ715" s="3"/>
      <c r="AR715" s="3"/>
      <c r="AS715" s="3"/>
    </row>
    <row r="716" spans="1:45" ht="51" hidden="1" customHeight="1" x14ac:dyDescent="0.3">
      <c r="A716" s="9" t="s">
        <v>0</v>
      </c>
      <c r="B716" s="9" t="e">
        <f>VLOOKUP(#REF!,[1]Dpto!$G$2:$I$1125,2,FALSE)</f>
        <v>#REF!</v>
      </c>
      <c r="C716" s="9" t="str">
        <f>VLOOKUP(Y716,[1]Proyectos!$B$2:$D$3,3,FALSE)</f>
        <v>CONSER</v>
      </c>
      <c r="D716" s="9" t="e">
        <f>VLOOKUP(#REF!,[1]Proyectos!$D$6:$E$9,2,FALSE)</f>
        <v>#REF!</v>
      </c>
      <c r="E716" s="9" t="e">
        <f>VLOOKUP(#REF!,[1]Proyectos!$B$12:$C$22,2,FALSE)</f>
        <v>#REF!</v>
      </c>
      <c r="F716" s="9" t="e">
        <f>VLOOKUP(#REF!,[1]Indi!$B$9:$C$36,2,FALSE)</f>
        <v>#REF!</v>
      </c>
      <c r="G716" s="9" t="str">
        <f>+IFERROR(IF(D716="MISIONAL",VLOOKUP(#REF!,[1]Actividades!$B$12:$C$25,2,FALSE),IF(D716="TASAS",VLOOKUP(#REF!,[1]Actividades!$B$26:$C$34,2,FALSE),IF(D716="MIPG",VLOOKUP(#REF!,[1]Actividades!$B$35:$C$41,2,FALSE),IF(D716="INFRA",VLOOKUP(#REF!,[1]Actividades!$B$42:$C$44,2,FALSE),"")))),"")</f>
        <v/>
      </c>
      <c r="H716" s="3"/>
      <c r="I716" s="7" t="s">
        <v>1177</v>
      </c>
      <c r="J716" s="10" t="s">
        <v>663</v>
      </c>
      <c r="K716" s="7" t="s">
        <v>164</v>
      </c>
      <c r="L716" s="7" t="s">
        <v>170</v>
      </c>
      <c r="M716" s="7" t="str">
        <f t="shared" si="45"/>
        <v>PNN SERRANÍA DE CHIRIBIQUETE</v>
      </c>
      <c r="N716" s="7" t="s">
        <v>103</v>
      </c>
      <c r="O716" s="7" t="s">
        <v>466</v>
      </c>
      <c r="P716" s="7" t="s">
        <v>7</v>
      </c>
      <c r="Q716" s="7" t="s">
        <v>6</v>
      </c>
      <c r="R716" s="146">
        <v>397483500</v>
      </c>
      <c r="S716" s="35"/>
      <c r="T716" s="8"/>
      <c r="U716" s="8"/>
      <c r="V716" s="8"/>
      <c r="W716" s="35">
        <f t="shared" si="46"/>
        <v>397483500</v>
      </c>
      <c r="X716" s="35">
        <f t="shared" si="47"/>
        <v>397483500</v>
      </c>
      <c r="Y716" s="26" t="s">
        <v>465</v>
      </c>
      <c r="Z716" s="10" t="s">
        <v>19</v>
      </c>
      <c r="AA716" s="147">
        <v>202300000000060</v>
      </c>
      <c r="AB716" s="147" t="s">
        <v>493</v>
      </c>
      <c r="AC716" s="10" t="str">
        <f t="shared" si="44"/>
        <v>3202032</v>
      </c>
      <c r="AD716" s="10"/>
      <c r="AE716" s="10" t="s">
        <v>128</v>
      </c>
      <c r="AF716" s="3"/>
      <c r="AG716" s="3"/>
      <c r="AH716" s="3"/>
      <c r="AI716" s="3"/>
      <c r="AJ716" s="3"/>
      <c r="AK716" s="3"/>
      <c r="AL716" s="3"/>
      <c r="AM716" s="3"/>
      <c r="AN716" s="3"/>
      <c r="AO716" s="3"/>
      <c r="AP716" s="3"/>
      <c r="AQ716" s="3"/>
      <c r="AR716" s="3"/>
      <c r="AS716" s="3"/>
    </row>
    <row r="717" spans="1:45" ht="51" hidden="1" customHeight="1" x14ac:dyDescent="0.3">
      <c r="A717" s="9" t="s">
        <v>0</v>
      </c>
      <c r="B717" s="9" t="e">
        <f>VLOOKUP(#REF!,[1]Dpto!$G$2:$I$1125,2,FALSE)</f>
        <v>#REF!</v>
      </c>
      <c r="C717" s="9" t="str">
        <f>VLOOKUP(Y717,[1]Proyectos!$B$2:$D$3,3,FALSE)</f>
        <v>CONSER</v>
      </c>
      <c r="D717" s="9" t="e">
        <f>VLOOKUP(#REF!,[1]Proyectos!$D$6:$E$9,2,FALSE)</f>
        <v>#REF!</v>
      </c>
      <c r="E717" s="9" t="e">
        <f>VLOOKUP(#REF!,[1]Proyectos!$B$12:$C$22,2,FALSE)</f>
        <v>#REF!</v>
      </c>
      <c r="F717" s="9" t="e">
        <f>VLOOKUP(#REF!,[1]Indi!$B$9:$C$36,2,FALSE)</f>
        <v>#REF!</v>
      </c>
      <c r="G717" s="9" t="str">
        <f>+IFERROR(IF(D717="MISIONAL",VLOOKUP(#REF!,[1]Actividades!$B$12:$C$25,2,FALSE),IF(D717="TASAS",VLOOKUP(#REF!,[1]Actividades!$B$26:$C$34,2,FALSE),IF(D717="MIPG",VLOOKUP(#REF!,[1]Actividades!$B$35:$C$41,2,FALSE),IF(D717="INFRA",VLOOKUP(#REF!,[1]Actividades!$B$42:$C$44,2,FALSE),"")))),"")</f>
        <v/>
      </c>
      <c r="H717" s="3"/>
      <c r="I717" s="7" t="s">
        <v>1178</v>
      </c>
      <c r="J717" s="10" t="s">
        <v>663</v>
      </c>
      <c r="K717" s="7" t="s">
        <v>164</v>
      </c>
      <c r="L717" s="7" t="s">
        <v>170</v>
      </c>
      <c r="M717" s="7" t="str">
        <f t="shared" si="45"/>
        <v>PNN SERRANÍA DE CHIRIBIQUETE</v>
      </c>
      <c r="N717" s="7" t="s">
        <v>13</v>
      </c>
      <c r="O717" s="7" t="s">
        <v>467</v>
      </c>
      <c r="P717" s="7" t="s">
        <v>7</v>
      </c>
      <c r="Q717" s="7" t="s">
        <v>6</v>
      </c>
      <c r="R717" s="146">
        <v>145962500</v>
      </c>
      <c r="S717" s="35"/>
      <c r="T717" s="8"/>
      <c r="U717" s="8"/>
      <c r="V717" s="8"/>
      <c r="W717" s="35">
        <f t="shared" si="46"/>
        <v>145962500</v>
      </c>
      <c r="X717" s="35">
        <f t="shared" si="47"/>
        <v>145962500</v>
      </c>
      <c r="Y717" s="26" t="s">
        <v>465</v>
      </c>
      <c r="Z717" s="10" t="s">
        <v>19</v>
      </c>
      <c r="AA717" s="147">
        <v>202300000000060</v>
      </c>
      <c r="AB717" s="147" t="s">
        <v>493</v>
      </c>
      <c r="AC717" s="10" t="str">
        <f t="shared" si="44"/>
        <v>3202032</v>
      </c>
      <c r="AD717" s="10"/>
      <c r="AE717" s="10" t="s">
        <v>128</v>
      </c>
      <c r="AF717" s="3"/>
      <c r="AG717" s="3"/>
      <c r="AH717" s="3"/>
      <c r="AI717" s="3"/>
      <c r="AJ717" s="3"/>
      <c r="AK717" s="3"/>
      <c r="AL717" s="3"/>
      <c r="AM717" s="3"/>
      <c r="AN717" s="3"/>
      <c r="AO717" s="3"/>
      <c r="AP717" s="3"/>
      <c r="AQ717" s="3"/>
      <c r="AR717" s="3"/>
      <c r="AS717" s="3"/>
    </row>
    <row r="718" spans="1:45" ht="51" hidden="1" customHeight="1" x14ac:dyDescent="0.3">
      <c r="A718" s="9" t="s">
        <v>0</v>
      </c>
      <c r="B718" s="9" t="e">
        <f>VLOOKUP(#REF!,[1]Dpto!$G$2:$I$1125,2,FALSE)</f>
        <v>#REF!</v>
      </c>
      <c r="C718" s="9" t="str">
        <f>VLOOKUP(Y718,[1]Proyectos!$B$2:$D$3,3,FALSE)</f>
        <v>CONSER</v>
      </c>
      <c r="D718" s="9" t="e">
        <f>VLOOKUP(#REF!,[1]Proyectos!$D$6:$E$9,2,FALSE)</f>
        <v>#REF!</v>
      </c>
      <c r="E718" s="9" t="e">
        <f>VLOOKUP(#REF!,[1]Proyectos!$B$12:$C$22,2,FALSE)</f>
        <v>#REF!</v>
      </c>
      <c r="F718" s="9" t="e">
        <f>VLOOKUP(#REF!,[1]Indi!$B$9:$C$36,2,FALSE)</f>
        <v>#REF!</v>
      </c>
      <c r="G718" s="9" t="str">
        <f>+IFERROR(IF(D718="MISIONAL",VLOOKUP(#REF!,[1]Actividades!$B$12:$C$25,2,FALSE),IF(D718="TASAS",VLOOKUP(#REF!,[1]Actividades!$B$26:$C$34,2,FALSE),IF(D718="MIPG",VLOOKUP(#REF!,[1]Actividades!$B$35:$C$41,2,FALSE),IF(D718="INFRA",VLOOKUP(#REF!,[1]Actividades!$B$42:$C$44,2,FALSE),"")))),"")</f>
        <v/>
      </c>
      <c r="H718" s="3"/>
      <c r="I718" s="7" t="s">
        <v>1179</v>
      </c>
      <c r="J718" s="10" t="s">
        <v>663</v>
      </c>
      <c r="K718" s="7" t="s">
        <v>164</v>
      </c>
      <c r="L718" s="7" t="s">
        <v>170</v>
      </c>
      <c r="M718" s="7" t="str">
        <f t="shared" si="45"/>
        <v>PNN SERRANÍA DE CHIRIBIQUETE</v>
      </c>
      <c r="N718" s="7" t="s">
        <v>8</v>
      </c>
      <c r="O718" s="7" t="s">
        <v>467</v>
      </c>
      <c r="P718" s="7" t="s">
        <v>7</v>
      </c>
      <c r="Q718" s="7" t="s">
        <v>6</v>
      </c>
      <c r="R718" s="146">
        <v>70207000</v>
      </c>
      <c r="S718" s="35"/>
      <c r="T718" s="8"/>
      <c r="U718" s="8"/>
      <c r="V718" s="8"/>
      <c r="W718" s="35">
        <f t="shared" si="46"/>
        <v>70207000</v>
      </c>
      <c r="X718" s="35">
        <f t="shared" si="47"/>
        <v>70207000</v>
      </c>
      <c r="Y718" s="26" t="s">
        <v>465</v>
      </c>
      <c r="Z718" s="10" t="s">
        <v>19</v>
      </c>
      <c r="AA718" s="147">
        <v>202300000000060</v>
      </c>
      <c r="AB718" s="147" t="s">
        <v>493</v>
      </c>
      <c r="AC718" s="10" t="str">
        <f t="shared" si="44"/>
        <v>3202032</v>
      </c>
      <c r="AD718" s="10"/>
      <c r="AE718" s="10" t="s">
        <v>128</v>
      </c>
      <c r="AF718" s="3"/>
      <c r="AG718" s="3"/>
      <c r="AH718" s="3"/>
      <c r="AI718" s="3"/>
      <c r="AJ718" s="3"/>
      <c r="AK718" s="3"/>
      <c r="AL718" s="3"/>
      <c r="AM718" s="3"/>
      <c r="AN718" s="3"/>
      <c r="AO718" s="3"/>
      <c r="AP718" s="3"/>
      <c r="AQ718" s="3"/>
      <c r="AR718" s="3"/>
      <c r="AS718" s="3"/>
    </row>
    <row r="719" spans="1:45" ht="51" hidden="1" customHeight="1" x14ac:dyDescent="0.3">
      <c r="A719" s="9" t="s">
        <v>0</v>
      </c>
      <c r="B719" s="9" t="e">
        <f>VLOOKUP(#REF!,[1]Dpto!$G$2:$I$1125,2,FALSE)</f>
        <v>#REF!</v>
      </c>
      <c r="C719" s="9" t="str">
        <f>VLOOKUP(Y719,[1]Proyectos!$B$2:$D$3,3,FALSE)</f>
        <v>CONSER</v>
      </c>
      <c r="D719" s="9" t="e">
        <f>VLOOKUP(#REF!,[1]Proyectos!$D$6:$E$9,2,FALSE)</f>
        <v>#REF!</v>
      </c>
      <c r="E719" s="9" t="e">
        <f>VLOOKUP(#REF!,[1]Proyectos!$B$12:$C$22,2,FALSE)</f>
        <v>#REF!</v>
      </c>
      <c r="F719" s="9" t="e">
        <f>VLOOKUP(#REF!,[1]Indi!$B$9:$C$36,2,FALSE)</f>
        <v>#REF!</v>
      </c>
      <c r="G719" s="9" t="str">
        <f>+IFERROR(IF(D719="MISIONAL",VLOOKUP(#REF!,[1]Actividades!$B$12:$C$25,2,FALSE),IF(D719="TASAS",VLOOKUP(#REF!,[1]Actividades!$B$26:$C$34,2,FALSE),IF(D719="MIPG",VLOOKUP(#REF!,[1]Actividades!$B$35:$C$41,2,FALSE),IF(D719="INFRA",VLOOKUP(#REF!,[1]Actividades!$B$42:$C$44,2,FALSE),"")))),"")</f>
        <v/>
      </c>
      <c r="H719" s="3"/>
      <c r="I719" s="7" t="s">
        <v>1180</v>
      </c>
      <c r="J719" s="10" t="s">
        <v>663</v>
      </c>
      <c r="K719" s="7" t="s">
        <v>164</v>
      </c>
      <c r="L719" s="7" t="s">
        <v>170</v>
      </c>
      <c r="M719" s="7" t="str">
        <f t="shared" si="45"/>
        <v>PNN SERRANÍA DE CHIRIBIQUETE</v>
      </c>
      <c r="N719" s="7" t="s">
        <v>13</v>
      </c>
      <c r="O719" s="7" t="s">
        <v>467</v>
      </c>
      <c r="P719" s="7" t="s">
        <v>7</v>
      </c>
      <c r="Q719" s="7" t="s">
        <v>6</v>
      </c>
      <c r="R719" s="146">
        <v>15000000</v>
      </c>
      <c r="S719" s="35"/>
      <c r="T719" s="8"/>
      <c r="U719" s="8"/>
      <c r="V719" s="8"/>
      <c r="W719" s="35">
        <f t="shared" si="46"/>
        <v>15000000</v>
      </c>
      <c r="X719" s="35">
        <f t="shared" si="47"/>
        <v>15000000</v>
      </c>
      <c r="Y719" s="26" t="s">
        <v>465</v>
      </c>
      <c r="Z719" s="10" t="s">
        <v>19</v>
      </c>
      <c r="AA719" s="147">
        <v>202300000000060</v>
      </c>
      <c r="AB719" s="147" t="s">
        <v>496</v>
      </c>
      <c r="AC719" s="10" t="str">
        <f t="shared" si="44"/>
        <v>3202056</v>
      </c>
      <c r="AD719" s="10"/>
      <c r="AE719" s="10" t="s">
        <v>129</v>
      </c>
      <c r="AF719" s="3"/>
      <c r="AG719" s="3"/>
      <c r="AH719" s="3"/>
      <c r="AI719" s="3"/>
      <c r="AJ719" s="3"/>
      <c r="AK719" s="3"/>
      <c r="AL719" s="3"/>
      <c r="AM719" s="3"/>
      <c r="AN719" s="3"/>
      <c r="AO719" s="3"/>
      <c r="AP719" s="3"/>
      <c r="AQ719" s="3"/>
      <c r="AR719" s="3"/>
      <c r="AS719" s="3"/>
    </row>
    <row r="720" spans="1:45" ht="51" hidden="1" customHeight="1" x14ac:dyDescent="0.3">
      <c r="A720" s="9" t="s">
        <v>0</v>
      </c>
      <c r="B720" s="9" t="e">
        <f>VLOOKUP(#REF!,[1]Dpto!$G$2:$I$1125,2,FALSE)</f>
        <v>#REF!</v>
      </c>
      <c r="C720" s="9" t="str">
        <f>VLOOKUP(Y720,[1]Proyectos!$B$2:$D$3,3,FALSE)</f>
        <v>CONSER</v>
      </c>
      <c r="D720" s="9" t="e">
        <f>VLOOKUP(#REF!,[1]Proyectos!$D$6:$E$9,2,FALSE)</f>
        <v>#REF!</v>
      </c>
      <c r="E720" s="9" t="e">
        <f>VLOOKUP(#REF!,[1]Proyectos!$B$12:$C$22,2,FALSE)</f>
        <v>#REF!</v>
      </c>
      <c r="F720" s="9" t="e">
        <f>VLOOKUP(#REF!,[1]Indi!$B$9:$C$36,2,FALSE)</f>
        <v>#REF!</v>
      </c>
      <c r="G720" s="9" t="str">
        <f>+IFERROR(IF(D720="MISIONAL",VLOOKUP(#REF!,[1]Actividades!$B$12:$C$25,2,FALSE),IF(D720="TASAS",VLOOKUP(#REF!,[1]Actividades!$B$26:$C$34,2,FALSE),IF(D720="MIPG",VLOOKUP(#REF!,[1]Actividades!$B$35:$C$41,2,FALSE),IF(D720="INFRA",VLOOKUP(#REF!,[1]Actividades!$B$42:$C$44,2,FALSE),"")))),"")</f>
        <v/>
      </c>
      <c r="H720" s="3"/>
      <c r="I720" s="7" t="s">
        <v>1181</v>
      </c>
      <c r="J720" s="10" t="s">
        <v>663</v>
      </c>
      <c r="K720" s="7" t="s">
        <v>164</v>
      </c>
      <c r="L720" s="7" t="s">
        <v>170</v>
      </c>
      <c r="M720" s="7" t="str">
        <f t="shared" si="45"/>
        <v>PNN SERRANÍA DE CHIRIBIQUETE</v>
      </c>
      <c r="N720" s="7" t="s">
        <v>13</v>
      </c>
      <c r="O720" s="7" t="s">
        <v>467</v>
      </c>
      <c r="P720" s="7" t="s">
        <v>7</v>
      </c>
      <c r="Q720" s="7" t="s">
        <v>6</v>
      </c>
      <c r="R720" s="146">
        <v>187682040</v>
      </c>
      <c r="S720" s="35"/>
      <c r="T720" s="8"/>
      <c r="U720" s="8"/>
      <c r="V720" s="8"/>
      <c r="W720" s="35">
        <f t="shared" si="46"/>
        <v>187682040</v>
      </c>
      <c r="X720" s="35">
        <f t="shared" si="47"/>
        <v>187682040</v>
      </c>
      <c r="Y720" s="26" t="s">
        <v>465</v>
      </c>
      <c r="Z720" s="10" t="s">
        <v>19</v>
      </c>
      <c r="AA720" s="147">
        <v>202300000000060</v>
      </c>
      <c r="AB720" s="147" t="s">
        <v>24</v>
      </c>
      <c r="AC720" s="10" t="str">
        <f t="shared" si="44"/>
        <v>3202060</v>
      </c>
      <c r="AD720" s="10"/>
      <c r="AE720" s="10" t="s">
        <v>126</v>
      </c>
      <c r="AF720" s="3"/>
      <c r="AG720" s="3"/>
      <c r="AH720" s="3"/>
      <c r="AI720" s="3"/>
      <c r="AJ720" s="3"/>
      <c r="AK720" s="3"/>
      <c r="AL720" s="3"/>
      <c r="AM720" s="3"/>
      <c r="AN720" s="3"/>
      <c r="AO720" s="3"/>
      <c r="AP720" s="3"/>
      <c r="AQ720" s="3"/>
      <c r="AR720" s="3"/>
      <c r="AS720" s="3"/>
    </row>
    <row r="721" spans="1:45" ht="51" hidden="1" customHeight="1" x14ac:dyDescent="0.3">
      <c r="A721" s="9" t="s">
        <v>0</v>
      </c>
      <c r="B721" s="9" t="e">
        <f>VLOOKUP(#REF!,[1]Dpto!$G$2:$I$1125,2,FALSE)</f>
        <v>#REF!</v>
      </c>
      <c r="C721" s="9" t="str">
        <f>VLOOKUP(Y721,[1]Proyectos!$B$2:$D$3,3,FALSE)</f>
        <v>CONSER</v>
      </c>
      <c r="D721" s="9" t="e">
        <f>VLOOKUP(#REF!,[1]Proyectos!$D$6:$E$9,2,FALSE)</f>
        <v>#REF!</v>
      </c>
      <c r="E721" s="9" t="e">
        <f>VLOOKUP(#REF!,[1]Proyectos!$B$12:$C$22,2,FALSE)</f>
        <v>#REF!</v>
      </c>
      <c r="F721" s="9" t="e">
        <f>VLOOKUP(#REF!,[1]Indi!$B$9:$C$36,2,FALSE)</f>
        <v>#REF!</v>
      </c>
      <c r="G721" s="9" t="str">
        <f>+IFERROR(IF(D721="MISIONAL",VLOOKUP(#REF!,[1]Actividades!$B$12:$C$25,2,FALSE),IF(D721="TASAS",VLOOKUP(#REF!,[1]Actividades!$B$26:$C$34,2,FALSE),IF(D721="MIPG",VLOOKUP(#REF!,[1]Actividades!$B$35:$C$41,2,FALSE),IF(D721="INFRA",VLOOKUP(#REF!,[1]Actividades!$B$42:$C$44,2,FALSE),"")))),"")</f>
        <v/>
      </c>
      <c r="H721" s="3"/>
      <c r="I721" s="7" t="s">
        <v>1182</v>
      </c>
      <c r="J721" s="10" t="s">
        <v>663</v>
      </c>
      <c r="K721" s="7" t="s">
        <v>164</v>
      </c>
      <c r="L721" s="7" t="s">
        <v>170</v>
      </c>
      <c r="M721" s="7" t="str">
        <f t="shared" si="45"/>
        <v>PNN SERRANÍA DE CHIRIBIQUETE</v>
      </c>
      <c r="N721" s="7" t="s">
        <v>103</v>
      </c>
      <c r="O721" s="7" t="s">
        <v>466</v>
      </c>
      <c r="P721" s="7" t="s">
        <v>7</v>
      </c>
      <c r="Q721" s="7" t="s">
        <v>6</v>
      </c>
      <c r="R721" s="146">
        <v>45433500</v>
      </c>
      <c r="S721" s="35"/>
      <c r="T721" s="8"/>
      <c r="U721" s="8"/>
      <c r="V721" s="8"/>
      <c r="W721" s="35">
        <f t="shared" si="46"/>
        <v>45433500</v>
      </c>
      <c r="X721" s="35">
        <f t="shared" si="47"/>
        <v>45433500</v>
      </c>
      <c r="Y721" s="26" t="s">
        <v>465</v>
      </c>
      <c r="Z721" s="10" t="s">
        <v>19</v>
      </c>
      <c r="AA721" s="147">
        <v>202300000000060</v>
      </c>
      <c r="AB721" s="147" t="s">
        <v>24</v>
      </c>
      <c r="AC721" s="10" t="str">
        <f t="shared" si="44"/>
        <v>3202060</v>
      </c>
      <c r="AD721" s="10"/>
      <c r="AE721" s="10" t="s">
        <v>137</v>
      </c>
      <c r="AF721" s="3"/>
      <c r="AG721" s="3"/>
      <c r="AH721" s="3"/>
      <c r="AI721" s="3"/>
      <c r="AJ721" s="3"/>
      <c r="AK721" s="3"/>
      <c r="AL721" s="3"/>
      <c r="AM721" s="3"/>
      <c r="AN721" s="3"/>
      <c r="AO721" s="3"/>
      <c r="AP721" s="3"/>
      <c r="AQ721" s="3"/>
      <c r="AR721" s="3"/>
      <c r="AS721" s="3"/>
    </row>
    <row r="722" spans="1:45" ht="51" hidden="1" customHeight="1" x14ac:dyDescent="0.3">
      <c r="A722" s="9" t="s">
        <v>0</v>
      </c>
      <c r="B722" s="9" t="e">
        <f>VLOOKUP(#REF!,[1]Dpto!$G$2:$I$1125,2,FALSE)</f>
        <v>#REF!</v>
      </c>
      <c r="C722" s="9" t="str">
        <f>VLOOKUP(Y722,[1]Proyectos!$B$2:$D$3,3,FALSE)</f>
        <v>CONSER</v>
      </c>
      <c r="D722" s="9" t="e">
        <f>VLOOKUP(#REF!,[1]Proyectos!$D$6:$E$9,2,FALSE)</f>
        <v>#REF!</v>
      </c>
      <c r="E722" s="9" t="e">
        <f>VLOOKUP(#REF!,[1]Proyectos!$B$12:$C$22,2,FALSE)</f>
        <v>#REF!</v>
      </c>
      <c r="F722" s="9" t="e">
        <f>VLOOKUP(#REF!,[1]Indi!$B$9:$C$36,2,FALSE)</f>
        <v>#REF!</v>
      </c>
      <c r="G722" s="9" t="str">
        <f>+IFERROR(IF(D722="MISIONAL",VLOOKUP(#REF!,[1]Actividades!$B$12:$C$25,2,FALSE),IF(D722="TASAS",VLOOKUP(#REF!,[1]Actividades!$B$26:$C$34,2,FALSE),IF(D722="MIPG",VLOOKUP(#REF!,[1]Actividades!$B$35:$C$41,2,FALSE),IF(D722="INFRA",VLOOKUP(#REF!,[1]Actividades!$B$42:$C$44,2,FALSE),"")))),"")</f>
        <v/>
      </c>
      <c r="H722" s="3"/>
      <c r="I722" s="7" t="s">
        <v>1183</v>
      </c>
      <c r="J722" s="10" t="s">
        <v>663</v>
      </c>
      <c r="K722" s="7" t="s">
        <v>164</v>
      </c>
      <c r="L722" s="7" t="s">
        <v>170</v>
      </c>
      <c r="M722" s="7" t="str">
        <f t="shared" si="45"/>
        <v>PNN SERRANÍA DE CHIRIBIQUETE</v>
      </c>
      <c r="N722" s="7" t="s">
        <v>13</v>
      </c>
      <c r="O722" s="10" t="s">
        <v>467</v>
      </c>
      <c r="P722" s="7" t="s">
        <v>7</v>
      </c>
      <c r="Q722" s="7" t="s">
        <v>6</v>
      </c>
      <c r="R722" s="146">
        <v>42503500</v>
      </c>
      <c r="S722" s="35"/>
      <c r="T722" s="8"/>
      <c r="U722" s="8"/>
      <c r="V722" s="8"/>
      <c r="W722" s="35">
        <f t="shared" si="46"/>
        <v>42503500</v>
      </c>
      <c r="X722" s="35">
        <f t="shared" si="47"/>
        <v>42503500</v>
      </c>
      <c r="Y722" s="26" t="s">
        <v>465</v>
      </c>
      <c r="Z722" s="10" t="s">
        <v>19</v>
      </c>
      <c r="AA722" s="147">
        <v>202300000000060</v>
      </c>
      <c r="AB722" s="147" t="s">
        <v>24</v>
      </c>
      <c r="AC722" s="10" t="str">
        <f t="shared" si="44"/>
        <v>3202060</v>
      </c>
      <c r="AD722" s="10"/>
      <c r="AE722" s="10" t="s">
        <v>137</v>
      </c>
      <c r="AF722" s="3"/>
      <c r="AG722" s="3"/>
      <c r="AH722" s="3"/>
      <c r="AI722" s="3"/>
      <c r="AJ722" s="3"/>
      <c r="AK722" s="3"/>
      <c r="AL722" s="3"/>
      <c r="AM722" s="3"/>
      <c r="AN722" s="3"/>
      <c r="AO722" s="3"/>
      <c r="AP722" s="3"/>
      <c r="AQ722" s="3"/>
      <c r="AR722" s="3"/>
      <c r="AS722" s="3"/>
    </row>
    <row r="723" spans="1:45" ht="51" hidden="1" customHeight="1" x14ac:dyDescent="0.3">
      <c r="A723" s="9" t="s">
        <v>0</v>
      </c>
      <c r="B723" s="9" t="e">
        <f>VLOOKUP(#REF!,[1]Dpto!$G$2:$I$1125,2,FALSE)</f>
        <v>#REF!</v>
      </c>
      <c r="C723" s="9" t="str">
        <f>VLOOKUP(Y723,[1]Proyectos!$B$2:$D$3,3,FALSE)</f>
        <v>CONSER</v>
      </c>
      <c r="D723" s="9" t="e">
        <f>VLOOKUP(#REF!,[1]Proyectos!$D$6:$E$9,2,FALSE)</f>
        <v>#REF!</v>
      </c>
      <c r="E723" s="9" t="e">
        <f>VLOOKUP(#REF!,[1]Proyectos!$B$12:$C$22,2,FALSE)</f>
        <v>#REF!</v>
      </c>
      <c r="F723" s="9" t="e">
        <f>VLOOKUP(#REF!,[1]Indi!$B$9:$C$36,2,FALSE)</f>
        <v>#REF!</v>
      </c>
      <c r="G723" s="9" t="str">
        <f>+IFERROR(IF(D723="MISIONAL",VLOOKUP(#REF!,[1]Actividades!$B$12:$C$25,2,FALSE),IF(D723="TASAS",VLOOKUP(#REF!,[1]Actividades!$B$26:$C$34,2,FALSE),IF(D723="MIPG",VLOOKUP(#REF!,[1]Actividades!$B$35:$C$41,2,FALSE),IF(D723="INFRA",VLOOKUP(#REF!,[1]Actividades!$B$42:$C$44,2,FALSE),"")))),"")</f>
        <v/>
      </c>
      <c r="H723" s="3"/>
      <c r="I723" s="7" t="s">
        <v>1184</v>
      </c>
      <c r="J723" s="10" t="s">
        <v>663</v>
      </c>
      <c r="K723" s="7" t="s">
        <v>164</v>
      </c>
      <c r="L723" s="7" t="s">
        <v>170</v>
      </c>
      <c r="M723" s="7" t="str">
        <f t="shared" si="45"/>
        <v>PNN SERRANÍA DE CHIRIBIQUETE</v>
      </c>
      <c r="N723" s="7" t="s">
        <v>8</v>
      </c>
      <c r="O723" s="145" t="s">
        <v>467</v>
      </c>
      <c r="P723" s="7" t="s">
        <v>7</v>
      </c>
      <c r="Q723" s="7" t="s">
        <v>6</v>
      </c>
      <c r="R723" s="146">
        <v>55146500</v>
      </c>
      <c r="S723" s="35"/>
      <c r="T723" s="8"/>
      <c r="U723" s="8"/>
      <c r="V723" s="8"/>
      <c r="W723" s="35">
        <f t="shared" si="46"/>
        <v>55146500</v>
      </c>
      <c r="X723" s="35">
        <f t="shared" si="47"/>
        <v>55146500</v>
      </c>
      <c r="Y723" s="26" t="s">
        <v>465</v>
      </c>
      <c r="Z723" s="10" t="s">
        <v>19</v>
      </c>
      <c r="AA723" s="147">
        <v>202300000000060</v>
      </c>
      <c r="AB723" s="147" t="s">
        <v>24</v>
      </c>
      <c r="AC723" s="10" t="str">
        <f t="shared" si="44"/>
        <v>3202060</v>
      </c>
      <c r="AD723" s="10"/>
      <c r="AE723" s="10" t="s">
        <v>137</v>
      </c>
      <c r="AF723" s="3"/>
      <c r="AG723" s="3"/>
      <c r="AH723" s="3"/>
      <c r="AI723" s="3"/>
      <c r="AJ723" s="3"/>
      <c r="AK723" s="3"/>
      <c r="AL723" s="3"/>
      <c r="AM723" s="3"/>
      <c r="AN723" s="3"/>
      <c r="AO723" s="3"/>
      <c r="AP723" s="3"/>
      <c r="AQ723" s="3"/>
      <c r="AR723" s="3"/>
      <c r="AS723" s="3"/>
    </row>
    <row r="724" spans="1:45" ht="51" hidden="1" customHeight="1" x14ac:dyDescent="0.3">
      <c r="A724" s="9" t="s">
        <v>0</v>
      </c>
      <c r="B724" s="9" t="e">
        <f>VLOOKUP(#REF!,[1]Dpto!$G$2:$I$1125,2,FALSE)</f>
        <v>#REF!</v>
      </c>
      <c r="C724" s="9" t="str">
        <f>VLOOKUP(Y724,[1]Proyectos!$B$2:$D$3,3,FALSE)</f>
        <v>CONSER</v>
      </c>
      <c r="D724" s="9" t="e">
        <f>VLOOKUP(#REF!,[1]Proyectos!$D$6:$E$9,2,FALSE)</f>
        <v>#REF!</v>
      </c>
      <c r="E724" s="9" t="e">
        <f>VLOOKUP(#REF!,[1]Proyectos!$B$12:$C$22,2,FALSE)</f>
        <v>#REF!</v>
      </c>
      <c r="F724" s="9" t="e">
        <f>VLOOKUP(#REF!,[1]Indi!$B$9:$C$36,2,FALSE)</f>
        <v>#REF!</v>
      </c>
      <c r="G724" s="9" t="str">
        <f>+IFERROR(IF(D724="MISIONAL",VLOOKUP(#REF!,[1]Actividades!$B$12:$C$25,2,FALSE),IF(D724="TASAS",VLOOKUP(#REF!,[1]Actividades!$B$26:$C$34,2,FALSE),IF(D724="MIPG",VLOOKUP(#REF!,[1]Actividades!$B$35:$C$41,2,FALSE),IF(D724="INFRA",VLOOKUP(#REF!,[1]Actividades!$B$42:$C$44,2,FALSE),"")))),"")</f>
        <v/>
      </c>
      <c r="H724" s="3"/>
      <c r="I724" s="7" t="s">
        <v>1185</v>
      </c>
      <c r="J724" s="10" t="s">
        <v>663</v>
      </c>
      <c r="K724" s="7" t="s">
        <v>164</v>
      </c>
      <c r="L724" s="7" t="s">
        <v>169</v>
      </c>
      <c r="M724" s="7" t="str">
        <f t="shared" si="45"/>
        <v>PNN SERRANÍA DE LOS CHURUMBELOS AUKA WASI</v>
      </c>
      <c r="N724" s="7" t="s">
        <v>103</v>
      </c>
      <c r="O724" s="7" t="s">
        <v>466</v>
      </c>
      <c r="P724" s="7" t="s">
        <v>7</v>
      </c>
      <c r="Q724" s="7" t="s">
        <v>6</v>
      </c>
      <c r="R724" s="146">
        <v>34912500</v>
      </c>
      <c r="S724" s="35"/>
      <c r="T724" s="8"/>
      <c r="U724" s="8"/>
      <c r="V724" s="8"/>
      <c r="W724" s="35">
        <f t="shared" si="46"/>
        <v>34912500</v>
      </c>
      <c r="X724" s="35">
        <f t="shared" si="47"/>
        <v>34912500</v>
      </c>
      <c r="Y724" s="26" t="s">
        <v>465</v>
      </c>
      <c r="Z724" s="10" t="s">
        <v>19</v>
      </c>
      <c r="AA724" s="147">
        <v>202300000000060</v>
      </c>
      <c r="AB724" s="147" t="s">
        <v>30</v>
      </c>
      <c r="AC724" s="10" t="str">
        <f t="shared" si="44"/>
        <v>3202008</v>
      </c>
      <c r="AD724" s="10"/>
      <c r="AE724" s="10" t="s">
        <v>123</v>
      </c>
      <c r="AF724" s="3"/>
      <c r="AG724" s="3"/>
      <c r="AH724" s="3"/>
      <c r="AI724" s="3"/>
      <c r="AJ724" s="3"/>
      <c r="AK724" s="3"/>
      <c r="AL724" s="3"/>
      <c r="AM724" s="3"/>
      <c r="AN724" s="3"/>
      <c r="AO724" s="3"/>
      <c r="AP724" s="3"/>
      <c r="AQ724" s="3"/>
      <c r="AR724" s="3"/>
      <c r="AS724" s="3"/>
    </row>
    <row r="725" spans="1:45" ht="51" hidden="1" customHeight="1" x14ac:dyDescent="0.3">
      <c r="A725" s="9" t="s">
        <v>0</v>
      </c>
      <c r="B725" s="9" t="e">
        <f>VLOOKUP(#REF!,[1]Dpto!$G$2:$I$1125,2,FALSE)</f>
        <v>#REF!</v>
      </c>
      <c r="C725" s="9" t="str">
        <f>VLOOKUP(Y725,[1]Proyectos!$B$2:$D$3,3,FALSE)</f>
        <v>CONSER</v>
      </c>
      <c r="D725" s="9" t="e">
        <f>VLOOKUP(#REF!,[1]Proyectos!$D$6:$E$9,2,FALSE)</f>
        <v>#REF!</v>
      </c>
      <c r="E725" s="9" t="e">
        <f>VLOOKUP(#REF!,[1]Proyectos!$B$12:$C$22,2,FALSE)</f>
        <v>#REF!</v>
      </c>
      <c r="F725" s="9" t="e">
        <f>VLOOKUP(#REF!,[1]Indi!$B$9:$C$36,2,FALSE)</f>
        <v>#REF!</v>
      </c>
      <c r="G725" s="9" t="str">
        <f>+IFERROR(IF(D725="MISIONAL",VLOOKUP(#REF!,[1]Actividades!$B$12:$C$25,2,FALSE),IF(D725="TASAS",VLOOKUP(#REF!,[1]Actividades!$B$26:$C$34,2,FALSE),IF(D725="MIPG",VLOOKUP(#REF!,[1]Actividades!$B$35:$C$41,2,FALSE),IF(D725="INFRA",VLOOKUP(#REF!,[1]Actividades!$B$42:$C$44,2,FALSE),"")))),"")</f>
        <v/>
      </c>
      <c r="H725" s="3"/>
      <c r="I725" s="7" t="s">
        <v>1186</v>
      </c>
      <c r="J725" s="10" t="s">
        <v>663</v>
      </c>
      <c r="K725" s="7" t="s">
        <v>164</v>
      </c>
      <c r="L725" s="7" t="s">
        <v>169</v>
      </c>
      <c r="M725" s="7" t="str">
        <f t="shared" si="45"/>
        <v>PNN SERRANÍA DE LOS CHURUMBELOS AUKA WASI</v>
      </c>
      <c r="N725" s="7" t="s">
        <v>13</v>
      </c>
      <c r="O725" s="149" t="s">
        <v>467</v>
      </c>
      <c r="P725" s="7" t="s">
        <v>7</v>
      </c>
      <c r="Q725" s="7" t="s">
        <v>6</v>
      </c>
      <c r="R725" s="146">
        <v>52500000</v>
      </c>
      <c r="S725" s="35"/>
      <c r="T725" s="8"/>
      <c r="U725" s="8"/>
      <c r="V725" s="8"/>
      <c r="W725" s="35">
        <f t="shared" si="46"/>
        <v>52500000</v>
      </c>
      <c r="X725" s="35">
        <f t="shared" si="47"/>
        <v>52500000</v>
      </c>
      <c r="Y725" s="26" t="s">
        <v>465</v>
      </c>
      <c r="Z725" s="10" t="s">
        <v>19</v>
      </c>
      <c r="AA725" s="147">
        <v>202300000000060</v>
      </c>
      <c r="AB725" s="147" t="s">
        <v>30</v>
      </c>
      <c r="AC725" s="10" t="str">
        <f t="shared" si="44"/>
        <v>3202008</v>
      </c>
      <c r="AD725" s="10"/>
      <c r="AE725" s="10" t="s">
        <v>123</v>
      </c>
      <c r="AF725" s="3"/>
      <c r="AG725" s="3"/>
      <c r="AH725" s="3"/>
      <c r="AI725" s="3"/>
      <c r="AJ725" s="3"/>
      <c r="AK725" s="3"/>
      <c r="AL725" s="3"/>
      <c r="AM725" s="3"/>
      <c r="AN725" s="3"/>
      <c r="AO725" s="3"/>
      <c r="AP725" s="3"/>
      <c r="AQ725" s="3"/>
      <c r="AR725" s="3"/>
      <c r="AS725" s="3"/>
    </row>
    <row r="726" spans="1:45" ht="51" hidden="1" customHeight="1" x14ac:dyDescent="0.3">
      <c r="A726" s="9" t="s">
        <v>0</v>
      </c>
      <c r="B726" s="9" t="e">
        <f>VLOOKUP(#REF!,[1]Dpto!$G$2:$I$1125,2,FALSE)</f>
        <v>#REF!</v>
      </c>
      <c r="C726" s="9" t="str">
        <f>VLOOKUP(Y726,[1]Proyectos!$B$2:$D$3,3,FALSE)</f>
        <v>CONSER</v>
      </c>
      <c r="D726" s="9" t="e">
        <f>VLOOKUP(#REF!,[1]Proyectos!$D$6:$E$9,2,FALSE)</f>
        <v>#REF!</v>
      </c>
      <c r="E726" s="9" t="e">
        <f>VLOOKUP(#REF!,[1]Proyectos!$B$12:$C$22,2,FALSE)</f>
        <v>#REF!</v>
      </c>
      <c r="F726" s="9" t="e">
        <f>VLOOKUP(#REF!,[1]Indi!$B$9:$C$36,2,FALSE)</f>
        <v>#REF!</v>
      </c>
      <c r="G726" s="9" t="str">
        <f>+IFERROR(IF(D726="MISIONAL",VLOOKUP(#REF!,[1]Actividades!$B$12:$C$25,2,FALSE),IF(D726="TASAS",VLOOKUP(#REF!,[1]Actividades!$B$26:$C$34,2,FALSE),IF(D726="MIPG",VLOOKUP(#REF!,[1]Actividades!$B$35:$C$41,2,FALSE),IF(D726="INFRA",VLOOKUP(#REF!,[1]Actividades!$B$42:$C$44,2,FALSE),"")))),"")</f>
        <v/>
      </c>
      <c r="H726" s="3"/>
      <c r="I726" s="7" t="s">
        <v>1187</v>
      </c>
      <c r="J726" s="10" t="s">
        <v>663</v>
      </c>
      <c r="K726" s="7" t="s">
        <v>164</v>
      </c>
      <c r="L726" s="7" t="s">
        <v>169</v>
      </c>
      <c r="M726" s="7" t="str">
        <f t="shared" si="45"/>
        <v>PNN SERRANÍA DE LOS CHURUMBELOS AUKA WASI</v>
      </c>
      <c r="N726" s="7" t="s">
        <v>8</v>
      </c>
      <c r="O726" s="7" t="s">
        <v>467</v>
      </c>
      <c r="P726" s="7" t="s">
        <v>7</v>
      </c>
      <c r="Q726" s="7" t="s">
        <v>6</v>
      </c>
      <c r="R726" s="146">
        <v>81730000</v>
      </c>
      <c r="S726" s="35"/>
      <c r="T726" s="8"/>
      <c r="U726" s="8"/>
      <c r="V726" s="8"/>
      <c r="W726" s="35">
        <f t="shared" si="46"/>
        <v>81730000</v>
      </c>
      <c r="X726" s="35">
        <f t="shared" si="47"/>
        <v>81730000</v>
      </c>
      <c r="Y726" s="26" t="s">
        <v>465</v>
      </c>
      <c r="Z726" s="10" t="s">
        <v>19</v>
      </c>
      <c r="AA726" s="147">
        <v>202300000000060</v>
      </c>
      <c r="AB726" s="147" t="s">
        <v>30</v>
      </c>
      <c r="AC726" s="10" t="str">
        <f t="shared" si="44"/>
        <v>3202008</v>
      </c>
      <c r="AD726" s="10"/>
      <c r="AE726" s="10" t="s">
        <v>123</v>
      </c>
      <c r="AF726" s="3"/>
      <c r="AG726" s="3"/>
      <c r="AH726" s="3"/>
      <c r="AI726" s="3"/>
      <c r="AJ726" s="3"/>
      <c r="AK726" s="3"/>
      <c r="AL726" s="3"/>
      <c r="AM726" s="3"/>
      <c r="AN726" s="3"/>
      <c r="AO726" s="3"/>
      <c r="AP726" s="3"/>
      <c r="AQ726" s="3"/>
      <c r="AR726" s="3"/>
      <c r="AS726" s="3"/>
    </row>
    <row r="727" spans="1:45" ht="51" hidden="1" customHeight="1" x14ac:dyDescent="0.3">
      <c r="A727" s="9" t="s">
        <v>0</v>
      </c>
      <c r="B727" s="9" t="e">
        <f>VLOOKUP(#REF!,[1]Dpto!$G$2:$I$1125,2,FALSE)</f>
        <v>#REF!</v>
      </c>
      <c r="C727" s="9" t="str">
        <f>VLOOKUP(Y727,[1]Proyectos!$B$2:$D$3,3,FALSE)</f>
        <v>CONSER</v>
      </c>
      <c r="D727" s="9" t="e">
        <f>VLOOKUP(#REF!,[1]Proyectos!$D$6:$E$9,2,FALSE)</f>
        <v>#REF!</v>
      </c>
      <c r="E727" s="9" t="e">
        <f>VLOOKUP(#REF!,[1]Proyectos!$B$12:$C$22,2,FALSE)</f>
        <v>#REF!</v>
      </c>
      <c r="F727" s="9" t="e">
        <f>VLOOKUP(#REF!,[1]Indi!$B$9:$C$36,2,FALSE)</f>
        <v>#REF!</v>
      </c>
      <c r="G727" s="9" t="str">
        <f>+IFERROR(IF(D727="MISIONAL",VLOOKUP(#REF!,[1]Actividades!$B$12:$C$25,2,FALSE),IF(D727="TASAS",VLOOKUP(#REF!,[1]Actividades!$B$26:$C$34,2,FALSE),IF(D727="MIPG",VLOOKUP(#REF!,[1]Actividades!$B$35:$C$41,2,FALSE),IF(D727="INFRA",VLOOKUP(#REF!,[1]Actividades!$B$42:$C$44,2,FALSE),"")))),"")</f>
        <v/>
      </c>
      <c r="H727" s="3"/>
      <c r="I727" s="7" t="s">
        <v>1188</v>
      </c>
      <c r="J727" s="10" t="s">
        <v>663</v>
      </c>
      <c r="K727" s="7" t="s">
        <v>164</v>
      </c>
      <c r="L727" s="7" t="s">
        <v>169</v>
      </c>
      <c r="M727" s="7" t="str">
        <f t="shared" si="45"/>
        <v>PNN SERRANÍA DE LOS CHURUMBELOS AUKA WASI</v>
      </c>
      <c r="N727" s="7" t="s">
        <v>103</v>
      </c>
      <c r="O727" s="149" t="s">
        <v>466</v>
      </c>
      <c r="P727" s="7" t="s">
        <v>7</v>
      </c>
      <c r="Q727" s="7" t="s">
        <v>6</v>
      </c>
      <c r="R727" s="146">
        <v>3000000</v>
      </c>
      <c r="S727" s="35"/>
      <c r="T727" s="8"/>
      <c r="U727" s="8"/>
      <c r="V727" s="8"/>
      <c r="W727" s="35">
        <f t="shared" si="46"/>
        <v>3000000</v>
      </c>
      <c r="X727" s="35">
        <f t="shared" si="47"/>
        <v>3000000</v>
      </c>
      <c r="Y727" s="26" t="s">
        <v>465</v>
      </c>
      <c r="Z727" s="10" t="s">
        <v>19</v>
      </c>
      <c r="AA727" s="147">
        <v>202300000000060</v>
      </c>
      <c r="AB727" s="147" t="s">
        <v>30</v>
      </c>
      <c r="AC727" s="10" t="str">
        <f t="shared" si="44"/>
        <v>3202008</v>
      </c>
      <c r="AD727" s="10"/>
      <c r="AE727" s="10" t="s">
        <v>135</v>
      </c>
      <c r="AF727" s="3"/>
      <c r="AG727" s="3"/>
      <c r="AH727" s="3"/>
      <c r="AI727" s="3"/>
      <c r="AJ727" s="3"/>
      <c r="AK727" s="3"/>
      <c r="AL727" s="3"/>
      <c r="AM727" s="3"/>
      <c r="AN727" s="3"/>
      <c r="AO727" s="3"/>
      <c r="AP727" s="3"/>
      <c r="AQ727" s="3"/>
      <c r="AR727" s="3"/>
      <c r="AS727" s="3"/>
    </row>
    <row r="728" spans="1:45" ht="51" hidden="1" customHeight="1" x14ac:dyDescent="0.3">
      <c r="A728" s="9" t="s">
        <v>0</v>
      </c>
      <c r="B728" s="9" t="e">
        <f>VLOOKUP(#REF!,[1]Dpto!$G$2:$I$1125,2,FALSE)</f>
        <v>#REF!</v>
      </c>
      <c r="C728" s="9" t="str">
        <f>VLOOKUP(Y728,[1]Proyectos!$B$2:$D$3,3,FALSE)</f>
        <v>CONSER</v>
      </c>
      <c r="D728" s="9" t="e">
        <f>VLOOKUP(#REF!,[1]Proyectos!$D$6:$E$9,2,FALSE)</f>
        <v>#REF!</v>
      </c>
      <c r="E728" s="9" t="e">
        <f>VLOOKUP(#REF!,[1]Proyectos!$B$12:$C$22,2,FALSE)</f>
        <v>#REF!</v>
      </c>
      <c r="F728" s="9" t="e">
        <f>VLOOKUP(#REF!,[1]Indi!$B$9:$C$36,2,FALSE)</f>
        <v>#REF!</v>
      </c>
      <c r="G728" s="9" t="str">
        <f>+IFERROR(IF(D728="MISIONAL",VLOOKUP(#REF!,[1]Actividades!$B$12:$C$25,2,FALSE),IF(D728="TASAS",VLOOKUP(#REF!,[1]Actividades!$B$26:$C$34,2,FALSE),IF(D728="MIPG",VLOOKUP(#REF!,[1]Actividades!$B$35:$C$41,2,FALSE),IF(D728="INFRA",VLOOKUP(#REF!,[1]Actividades!$B$42:$C$44,2,FALSE),"")))),"")</f>
        <v/>
      </c>
      <c r="H728" s="3"/>
      <c r="I728" s="7" t="s">
        <v>1189</v>
      </c>
      <c r="J728" s="10" t="s">
        <v>663</v>
      </c>
      <c r="K728" s="7" t="s">
        <v>164</v>
      </c>
      <c r="L728" s="7" t="s">
        <v>169</v>
      </c>
      <c r="M728" s="7" t="str">
        <f t="shared" si="45"/>
        <v>PNN SERRANÍA DE LOS CHURUMBELOS AUKA WASI</v>
      </c>
      <c r="N728" s="7" t="s">
        <v>8</v>
      </c>
      <c r="O728" s="145" t="s">
        <v>467</v>
      </c>
      <c r="P728" s="7" t="s">
        <v>7</v>
      </c>
      <c r="Q728" s="7" t="s">
        <v>6</v>
      </c>
      <c r="R728" s="146">
        <v>60490000</v>
      </c>
      <c r="S728" s="35"/>
      <c r="T728" s="8"/>
      <c r="U728" s="8"/>
      <c r="V728" s="8"/>
      <c r="W728" s="35">
        <f t="shared" si="46"/>
        <v>60490000</v>
      </c>
      <c r="X728" s="35">
        <f t="shared" si="47"/>
        <v>60490000</v>
      </c>
      <c r="Y728" s="26" t="s">
        <v>465</v>
      </c>
      <c r="Z728" s="10" t="s">
        <v>19</v>
      </c>
      <c r="AA728" s="147">
        <v>202300000000060</v>
      </c>
      <c r="AB728" s="147" t="s">
        <v>30</v>
      </c>
      <c r="AC728" s="10" t="str">
        <f t="shared" si="44"/>
        <v>3202008</v>
      </c>
      <c r="AD728" s="10"/>
      <c r="AE728" s="10" t="s">
        <v>135</v>
      </c>
      <c r="AF728" s="3"/>
      <c r="AG728" s="3"/>
      <c r="AH728" s="3"/>
      <c r="AI728" s="3"/>
      <c r="AJ728" s="3"/>
      <c r="AK728" s="3"/>
      <c r="AL728" s="3"/>
      <c r="AM728" s="3"/>
      <c r="AN728" s="3"/>
      <c r="AO728" s="3"/>
      <c r="AP728" s="3"/>
      <c r="AQ728" s="3"/>
      <c r="AR728" s="3"/>
      <c r="AS728" s="3"/>
    </row>
    <row r="729" spans="1:45" ht="51" hidden="1" customHeight="1" x14ac:dyDescent="0.3">
      <c r="A729" s="9" t="s">
        <v>0</v>
      </c>
      <c r="B729" s="9" t="e">
        <f>VLOOKUP(#REF!,[1]Dpto!$G$2:$I$1125,2,FALSE)</f>
        <v>#REF!</v>
      </c>
      <c r="C729" s="9" t="str">
        <f>VLOOKUP(Y729,[1]Proyectos!$B$2:$D$3,3,FALSE)</f>
        <v>CONSER</v>
      </c>
      <c r="D729" s="9" t="e">
        <f>VLOOKUP(#REF!,[1]Proyectos!$D$6:$E$9,2,FALSE)</f>
        <v>#REF!</v>
      </c>
      <c r="E729" s="9" t="e">
        <f>VLOOKUP(#REF!,[1]Proyectos!$B$12:$C$22,2,FALSE)</f>
        <v>#REF!</v>
      </c>
      <c r="F729" s="9" t="e">
        <f>VLOOKUP(#REF!,[1]Indi!$B$9:$C$36,2,FALSE)</f>
        <v>#REF!</v>
      </c>
      <c r="G729" s="9" t="str">
        <f>+IFERROR(IF(D729="MISIONAL",VLOOKUP(#REF!,[1]Actividades!$B$12:$C$25,2,FALSE),IF(D729="TASAS",VLOOKUP(#REF!,[1]Actividades!$B$26:$C$34,2,FALSE),IF(D729="MIPG",VLOOKUP(#REF!,[1]Actividades!$B$35:$C$41,2,FALSE),IF(D729="INFRA",VLOOKUP(#REF!,[1]Actividades!$B$42:$C$44,2,FALSE),"")))),"")</f>
        <v/>
      </c>
      <c r="H729" s="3"/>
      <c r="I729" s="7" t="s">
        <v>1190</v>
      </c>
      <c r="J729" s="10" t="s">
        <v>663</v>
      </c>
      <c r="K729" s="7" t="s">
        <v>164</v>
      </c>
      <c r="L729" s="7" t="s">
        <v>169</v>
      </c>
      <c r="M729" s="7" t="str">
        <f t="shared" si="45"/>
        <v>PNN SERRANÍA DE LOS CHURUMBELOS AUKA WASI</v>
      </c>
      <c r="N729" s="7" t="s">
        <v>103</v>
      </c>
      <c r="O729" s="7" t="s">
        <v>466</v>
      </c>
      <c r="P729" s="7" t="s">
        <v>7</v>
      </c>
      <c r="Q729" s="7" t="s">
        <v>6</v>
      </c>
      <c r="R729" s="146">
        <v>94311000</v>
      </c>
      <c r="S729" s="35"/>
      <c r="T729" s="8"/>
      <c r="U729" s="8"/>
      <c r="V729" s="8"/>
      <c r="W729" s="35">
        <f t="shared" si="46"/>
        <v>94311000</v>
      </c>
      <c r="X729" s="35">
        <f t="shared" si="47"/>
        <v>94311000</v>
      </c>
      <c r="Y729" s="26" t="s">
        <v>465</v>
      </c>
      <c r="Z729" s="10" t="s">
        <v>19</v>
      </c>
      <c r="AA729" s="147">
        <v>202300000000060</v>
      </c>
      <c r="AB729" s="147" t="s">
        <v>493</v>
      </c>
      <c r="AC729" s="10" t="str">
        <f t="shared" si="44"/>
        <v>3202032</v>
      </c>
      <c r="AD729" s="10"/>
      <c r="AE729" s="10" t="s">
        <v>128</v>
      </c>
      <c r="AF729" s="3"/>
      <c r="AG729" s="3"/>
      <c r="AH729" s="3"/>
      <c r="AI729" s="3"/>
      <c r="AJ729" s="3"/>
      <c r="AK729" s="3"/>
      <c r="AL729" s="3"/>
      <c r="AM729" s="3"/>
      <c r="AN729" s="3"/>
      <c r="AO729" s="3"/>
      <c r="AP729" s="3"/>
      <c r="AQ729" s="3"/>
      <c r="AR729" s="3"/>
      <c r="AS729" s="3"/>
    </row>
    <row r="730" spans="1:45" ht="51" hidden="1" customHeight="1" x14ac:dyDescent="0.3">
      <c r="A730" s="9" t="s">
        <v>0</v>
      </c>
      <c r="B730" s="9" t="e">
        <f>VLOOKUP(#REF!,[1]Dpto!$G$2:$I$1125,2,FALSE)</f>
        <v>#REF!</v>
      </c>
      <c r="C730" s="9" t="str">
        <f>VLOOKUP(Y730,[1]Proyectos!$B$2:$D$3,3,FALSE)</f>
        <v>CONSER</v>
      </c>
      <c r="D730" s="9" t="e">
        <f>VLOOKUP(#REF!,[1]Proyectos!$D$6:$E$9,2,FALSE)</f>
        <v>#REF!</v>
      </c>
      <c r="E730" s="9" t="e">
        <f>VLOOKUP(#REF!,[1]Proyectos!$B$12:$C$22,2,FALSE)</f>
        <v>#REF!</v>
      </c>
      <c r="F730" s="9" t="e">
        <f>VLOOKUP(#REF!,[1]Indi!$B$9:$C$36,2,FALSE)</f>
        <v>#REF!</v>
      </c>
      <c r="G730" s="9" t="str">
        <f>+IFERROR(IF(D730="MISIONAL",VLOOKUP(#REF!,[1]Actividades!$B$12:$C$25,2,FALSE),IF(D730="TASAS",VLOOKUP(#REF!,[1]Actividades!$B$26:$C$34,2,FALSE),IF(D730="MIPG",VLOOKUP(#REF!,[1]Actividades!$B$35:$C$41,2,FALSE),IF(D730="INFRA",VLOOKUP(#REF!,[1]Actividades!$B$42:$C$44,2,FALSE),"")))),"")</f>
        <v/>
      </c>
      <c r="H730" s="3"/>
      <c r="I730" s="7" t="s">
        <v>1191</v>
      </c>
      <c r="J730" s="10" t="s">
        <v>663</v>
      </c>
      <c r="K730" s="7" t="s">
        <v>164</v>
      </c>
      <c r="L730" s="7" t="s">
        <v>169</v>
      </c>
      <c r="M730" s="7" t="str">
        <f t="shared" si="45"/>
        <v>PNN SERRANÍA DE LOS CHURUMBELOS AUKA WASI</v>
      </c>
      <c r="N730" s="7" t="s">
        <v>13</v>
      </c>
      <c r="O730" s="149" t="s">
        <v>467</v>
      </c>
      <c r="P730" s="7" t="s">
        <v>7</v>
      </c>
      <c r="Q730" s="7" t="s">
        <v>6</v>
      </c>
      <c r="R730" s="146">
        <v>53400000</v>
      </c>
      <c r="S730" s="35"/>
      <c r="T730" s="8"/>
      <c r="U730" s="8"/>
      <c r="V730" s="8"/>
      <c r="W730" s="35">
        <f t="shared" si="46"/>
        <v>53400000</v>
      </c>
      <c r="X730" s="35">
        <f t="shared" si="47"/>
        <v>53400000</v>
      </c>
      <c r="Y730" s="26" t="s">
        <v>465</v>
      </c>
      <c r="Z730" s="10" t="s">
        <v>19</v>
      </c>
      <c r="AA730" s="147">
        <v>202300000000060</v>
      </c>
      <c r="AB730" s="147" t="s">
        <v>493</v>
      </c>
      <c r="AC730" s="10" t="str">
        <f t="shared" si="44"/>
        <v>3202032</v>
      </c>
      <c r="AD730" s="10"/>
      <c r="AE730" s="10" t="s">
        <v>128</v>
      </c>
      <c r="AF730" s="3"/>
      <c r="AG730" s="3"/>
      <c r="AH730" s="3"/>
      <c r="AI730" s="3"/>
      <c r="AJ730" s="3"/>
      <c r="AK730" s="3"/>
      <c r="AL730" s="3"/>
      <c r="AM730" s="3"/>
      <c r="AN730" s="3"/>
      <c r="AO730" s="3"/>
      <c r="AP730" s="3"/>
      <c r="AQ730" s="3"/>
      <c r="AR730" s="3"/>
      <c r="AS730" s="3"/>
    </row>
    <row r="731" spans="1:45" ht="51" hidden="1" customHeight="1" x14ac:dyDescent="0.3">
      <c r="A731" s="9" t="s">
        <v>0</v>
      </c>
      <c r="B731" s="9" t="e">
        <f>VLOOKUP(#REF!,[1]Dpto!$G$2:$I$1125,2,FALSE)</f>
        <v>#REF!</v>
      </c>
      <c r="C731" s="9" t="str">
        <f>VLOOKUP(Y731,[1]Proyectos!$B$2:$D$3,3,FALSE)</f>
        <v>CONSER</v>
      </c>
      <c r="D731" s="9" t="e">
        <f>VLOOKUP(#REF!,[1]Proyectos!$D$6:$E$9,2,FALSE)</f>
        <v>#REF!</v>
      </c>
      <c r="E731" s="9" t="e">
        <f>VLOOKUP(#REF!,[1]Proyectos!$B$12:$C$22,2,FALSE)</f>
        <v>#REF!</v>
      </c>
      <c r="F731" s="9" t="e">
        <f>VLOOKUP(#REF!,[1]Indi!$B$9:$C$36,2,FALSE)</f>
        <v>#REF!</v>
      </c>
      <c r="G731" s="9" t="str">
        <f>+IFERROR(IF(D731="MISIONAL",VLOOKUP(#REF!,[1]Actividades!$B$12:$C$25,2,FALSE),IF(D731="TASAS",VLOOKUP(#REF!,[1]Actividades!$B$26:$C$34,2,FALSE),IF(D731="MIPG",VLOOKUP(#REF!,[1]Actividades!$B$35:$C$41,2,FALSE),IF(D731="INFRA",VLOOKUP(#REF!,[1]Actividades!$B$42:$C$44,2,FALSE),"")))),"")</f>
        <v/>
      </c>
      <c r="H731" s="3"/>
      <c r="I731" s="7" t="s">
        <v>1192</v>
      </c>
      <c r="J731" s="10" t="s">
        <v>663</v>
      </c>
      <c r="K731" s="7" t="s">
        <v>164</v>
      </c>
      <c r="L731" s="7" t="s">
        <v>169</v>
      </c>
      <c r="M731" s="7" t="str">
        <f t="shared" si="45"/>
        <v>PNN SERRANÍA DE LOS CHURUMBELOS AUKA WASI</v>
      </c>
      <c r="N731" s="7" t="s">
        <v>13</v>
      </c>
      <c r="O731" s="7" t="s">
        <v>467</v>
      </c>
      <c r="P731" s="7" t="s">
        <v>7</v>
      </c>
      <c r="Q731" s="7" t="s">
        <v>6</v>
      </c>
      <c r="R731" s="146">
        <v>80000000</v>
      </c>
      <c r="S731" s="35"/>
      <c r="T731" s="8"/>
      <c r="U731" s="8"/>
      <c r="V731" s="8"/>
      <c r="W731" s="35">
        <f t="shared" si="46"/>
        <v>80000000</v>
      </c>
      <c r="X731" s="35">
        <f t="shared" si="47"/>
        <v>80000000</v>
      </c>
      <c r="Y731" s="26" t="s">
        <v>465</v>
      </c>
      <c r="Z731" s="10" t="s">
        <v>19</v>
      </c>
      <c r="AA731" s="147">
        <v>202300000000060</v>
      </c>
      <c r="AB731" s="147" t="s">
        <v>462</v>
      </c>
      <c r="AC731" s="10" t="str">
        <f t="shared" si="44"/>
        <v>3202053</v>
      </c>
      <c r="AD731" s="10"/>
      <c r="AE731" s="10" t="s">
        <v>133</v>
      </c>
      <c r="AF731" s="3"/>
      <c r="AG731" s="3"/>
      <c r="AH731" s="3"/>
      <c r="AI731" s="3"/>
      <c r="AJ731" s="3"/>
      <c r="AK731" s="3"/>
      <c r="AL731" s="3"/>
      <c r="AM731" s="3"/>
      <c r="AN731" s="3"/>
      <c r="AO731" s="3"/>
      <c r="AP731" s="3"/>
      <c r="AQ731" s="3"/>
      <c r="AR731" s="3"/>
      <c r="AS731" s="3"/>
    </row>
    <row r="732" spans="1:45" ht="51" hidden="1" customHeight="1" x14ac:dyDescent="0.3">
      <c r="A732" s="9" t="s">
        <v>0</v>
      </c>
      <c r="B732" s="9" t="e">
        <f>VLOOKUP(#REF!,[1]Dpto!$G$2:$I$1125,2,FALSE)</f>
        <v>#REF!</v>
      </c>
      <c r="C732" s="9" t="str">
        <f>VLOOKUP(Y732,[1]Proyectos!$B$2:$D$3,3,FALSE)</f>
        <v>CONSER</v>
      </c>
      <c r="D732" s="9" t="e">
        <f>VLOOKUP(#REF!,[1]Proyectos!$D$6:$E$9,2,FALSE)</f>
        <v>#REF!</v>
      </c>
      <c r="E732" s="9" t="e">
        <f>VLOOKUP(#REF!,[1]Proyectos!$B$12:$C$22,2,FALSE)</f>
        <v>#REF!</v>
      </c>
      <c r="F732" s="9" t="e">
        <f>VLOOKUP(#REF!,[1]Indi!$B$9:$C$36,2,FALSE)</f>
        <v>#REF!</v>
      </c>
      <c r="G732" s="9" t="str">
        <f>+IFERROR(IF(D732="MISIONAL",VLOOKUP(#REF!,[1]Actividades!$B$12:$C$25,2,FALSE),IF(D732="TASAS",VLOOKUP(#REF!,[1]Actividades!$B$26:$C$34,2,FALSE),IF(D732="MIPG",VLOOKUP(#REF!,[1]Actividades!$B$35:$C$41,2,FALSE),IF(D732="INFRA",VLOOKUP(#REF!,[1]Actividades!$B$42:$C$44,2,FALSE),"")))),"")</f>
        <v/>
      </c>
      <c r="H732" s="3"/>
      <c r="I732" s="7" t="s">
        <v>1193</v>
      </c>
      <c r="J732" s="10" t="s">
        <v>663</v>
      </c>
      <c r="K732" s="7" t="s">
        <v>164</v>
      </c>
      <c r="L732" s="7" t="s">
        <v>169</v>
      </c>
      <c r="M732" s="7" t="str">
        <f t="shared" si="45"/>
        <v>PNN SERRANÍA DE LOS CHURUMBELOS AUKA WASI</v>
      </c>
      <c r="N732" s="7" t="s">
        <v>13</v>
      </c>
      <c r="O732" s="7" t="s">
        <v>467</v>
      </c>
      <c r="P732" s="7" t="s">
        <v>7</v>
      </c>
      <c r="Q732" s="7" t="s">
        <v>6</v>
      </c>
      <c r="R732" s="146">
        <v>7000000</v>
      </c>
      <c r="S732" s="35"/>
      <c r="T732" s="8"/>
      <c r="U732" s="8"/>
      <c r="V732" s="8"/>
      <c r="W732" s="35">
        <f t="shared" si="46"/>
        <v>7000000</v>
      </c>
      <c r="X732" s="35">
        <f t="shared" si="47"/>
        <v>7000000</v>
      </c>
      <c r="Y732" s="26" t="s">
        <v>465</v>
      </c>
      <c r="Z732" s="10" t="s">
        <v>19</v>
      </c>
      <c r="AA732" s="147">
        <v>202300000000060</v>
      </c>
      <c r="AB732" s="147" t="s">
        <v>496</v>
      </c>
      <c r="AC732" s="10" t="str">
        <f t="shared" si="44"/>
        <v>3202056</v>
      </c>
      <c r="AD732" s="10"/>
      <c r="AE732" s="10" t="s">
        <v>129</v>
      </c>
      <c r="AF732" s="3"/>
      <c r="AG732" s="3"/>
      <c r="AH732" s="3"/>
      <c r="AI732" s="3"/>
      <c r="AJ732" s="3"/>
      <c r="AK732" s="3"/>
      <c r="AL732" s="3"/>
      <c r="AM732" s="3"/>
      <c r="AN732" s="3"/>
      <c r="AO732" s="3"/>
      <c r="AP732" s="3"/>
      <c r="AQ732" s="3"/>
      <c r="AR732" s="3"/>
      <c r="AS732" s="3"/>
    </row>
    <row r="733" spans="1:45" ht="51" hidden="1" customHeight="1" x14ac:dyDescent="0.3">
      <c r="A733" s="9" t="s">
        <v>0</v>
      </c>
      <c r="B733" s="9" t="e">
        <f>VLOOKUP(#REF!,[1]Dpto!$G$2:$I$1125,2,FALSE)</f>
        <v>#REF!</v>
      </c>
      <c r="C733" s="9" t="str">
        <f>VLOOKUP(Y733,[1]Proyectos!$B$2:$D$3,3,FALSE)</f>
        <v>CONSER</v>
      </c>
      <c r="D733" s="9" t="e">
        <f>VLOOKUP(#REF!,[1]Proyectos!$D$6:$E$9,2,FALSE)</f>
        <v>#REF!</v>
      </c>
      <c r="E733" s="9" t="e">
        <f>VLOOKUP(#REF!,[1]Proyectos!$B$12:$C$22,2,FALSE)</f>
        <v>#REF!</v>
      </c>
      <c r="F733" s="9" t="e">
        <f>VLOOKUP(#REF!,[1]Indi!$B$9:$C$36,2,FALSE)</f>
        <v>#REF!</v>
      </c>
      <c r="G733" s="9" t="str">
        <f>+IFERROR(IF(D733="MISIONAL",VLOOKUP(#REF!,[1]Actividades!$B$12:$C$25,2,FALSE),IF(D733="TASAS",VLOOKUP(#REF!,[1]Actividades!$B$26:$C$34,2,FALSE),IF(D733="MIPG",VLOOKUP(#REF!,[1]Actividades!$B$35:$C$41,2,FALSE),IF(D733="INFRA",VLOOKUP(#REF!,[1]Actividades!$B$42:$C$44,2,FALSE),"")))),"")</f>
        <v/>
      </c>
      <c r="H733" s="3"/>
      <c r="I733" s="7" t="s">
        <v>1194</v>
      </c>
      <c r="J733" s="10" t="s">
        <v>663</v>
      </c>
      <c r="K733" s="7" t="s">
        <v>164</v>
      </c>
      <c r="L733" s="7" t="s">
        <v>169</v>
      </c>
      <c r="M733" s="7" t="str">
        <f t="shared" si="45"/>
        <v>PNN SERRANÍA DE LOS CHURUMBELOS AUKA WASI</v>
      </c>
      <c r="N733" s="7" t="s">
        <v>8</v>
      </c>
      <c r="O733" s="7" t="s">
        <v>467</v>
      </c>
      <c r="P733" s="7" t="s">
        <v>7</v>
      </c>
      <c r="Q733" s="7" t="s">
        <v>6</v>
      </c>
      <c r="R733" s="146">
        <v>45433500</v>
      </c>
      <c r="S733" s="35"/>
      <c r="T733" s="8"/>
      <c r="U733" s="8"/>
      <c r="V733" s="8"/>
      <c r="W733" s="35">
        <f t="shared" si="46"/>
        <v>45433500</v>
      </c>
      <c r="X733" s="35">
        <f t="shared" si="47"/>
        <v>45433500</v>
      </c>
      <c r="Y733" s="26" t="s">
        <v>465</v>
      </c>
      <c r="Z733" s="10" t="s">
        <v>19</v>
      </c>
      <c r="AA733" s="147">
        <v>202300000000060</v>
      </c>
      <c r="AB733" s="147" t="s">
        <v>496</v>
      </c>
      <c r="AC733" s="10" t="str">
        <f t="shared" si="44"/>
        <v>3202056</v>
      </c>
      <c r="AD733" s="10"/>
      <c r="AE733" s="10" t="s">
        <v>129</v>
      </c>
      <c r="AF733" s="3"/>
      <c r="AG733" s="3"/>
      <c r="AH733" s="3"/>
      <c r="AI733" s="3"/>
      <c r="AJ733" s="3"/>
      <c r="AK733" s="3"/>
      <c r="AL733" s="3"/>
      <c r="AM733" s="3"/>
      <c r="AN733" s="3"/>
      <c r="AO733" s="3"/>
      <c r="AP733" s="3"/>
      <c r="AQ733" s="3"/>
      <c r="AR733" s="3"/>
      <c r="AS733" s="3"/>
    </row>
    <row r="734" spans="1:45" ht="51" hidden="1" customHeight="1" x14ac:dyDescent="0.3">
      <c r="A734" s="9" t="s">
        <v>0</v>
      </c>
      <c r="B734" s="9" t="e">
        <f>VLOOKUP(#REF!,[1]Dpto!$G$2:$I$1125,2,FALSE)</f>
        <v>#REF!</v>
      </c>
      <c r="C734" s="9" t="str">
        <f>VLOOKUP(Y734,[1]Proyectos!$B$2:$D$3,3,FALSE)</f>
        <v>CONSER</v>
      </c>
      <c r="D734" s="9" t="e">
        <f>VLOOKUP(#REF!,[1]Proyectos!$D$6:$E$9,2,FALSE)</f>
        <v>#REF!</v>
      </c>
      <c r="E734" s="9" t="e">
        <f>VLOOKUP(#REF!,[1]Proyectos!$B$12:$C$22,2,FALSE)</f>
        <v>#REF!</v>
      </c>
      <c r="F734" s="9" t="e">
        <f>VLOOKUP(#REF!,[1]Indi!$B$9:$C$36,2,FALSE)</f>
        <v>#REF!</v>
      </c>
      <c r="G734" s="9" t="str">
        <f>+IFERROR(IF(D734="MISIONAL",VLOOKUP(#REF!,[1]Actividades!$B$12:$C$25,2,FALSE),IF(D734="TASAS",VLOOKUP(#REF!,[1]Actividades!$B$26:$C$34,2,FALSE),IF(D734="MIPG",VLOOKUP(#REF!,[1]Actividades!$B$35:$C$41,2,FALSE),IF(D734="INFRA",VLOOKUP(#REF!,[1]Actividades!$B$42:$C$44,2,FALSE),"")))),"")</f>
        <v/>
      </c>
      <c r="H734" s="3"/>
      <c r="I734" s="7" t="s">
        <v>1195</v>
      </c>
      <c r="J734" s="10" t="s">
        <v>663</v>
      </c>
      <c r="K734" s="7" t="s">
        <v>164</v>
      </c>
      <c r="L734" s="7" t="s">
        <v>168</v>
      </c>
      <c r="M734" s="7" t="str">
        <f t="shared" si="45"/>
        <v>PNN YAIGOJÉ APAPORIS</v>
      </c>
      <c r="N734" s="7" t="s">
        <v>103</v>
      </c>
      <c r="O734" s="7" t="s">
        <v>466</v>
      </c>
      <c r="P734" s="7" t="s">
        <v>7</v>
      </c>
      <c r="Q734" s="7" t="s">
        <v>6</v>
      </c>
      <c r="R734" s="146">
        <v>7000000</v>
      </c>
      <c r="S734" s="35"/>
      <c r="T734" s="8"/>
      <c r="U734" s="8"/>
      <c r="V734" s="8"/>
      <c r="W734" s="35">
        <f t="shared" si="46"/>
        <v>7000000</v>
      </c>
      <c r="X734" s="35">
        <f t="shared" si="47"/>
        <v>7000000</v>
      </c>
      <c r="Y734" s="26" t="s">
        <v>465</v>
      </c>
      <c r="Z734" s="10" t="s">
        <v>19</v>
      </c>
      <c r="AA734" s="147">
        <v>202300000000060</v>
      </c>
      <c r="AB734" s="147" t="s">
        <v>30</v>
      </c>
      <c r="AC734" s="10" t="str">
        <f t="shared" si="44"/>
        <v>3202008</v>
      </c>
      <c r="AD734" s="10"/>
      <c r="AE734" s="10" t="s">
        <v>123</v>
      </c>
      <c r="AF734" s="3"/>
      <c r="AG734" s="3"/>
      <c r="AH734" s="3"/>
      <c r="AI734" s="3"/>
      <c r="AJ734" s="3"/>
      <c r="AK734" s="3"/>
      <c r="AL734" s="3"/>
      <c r="AM734" s="3"/>
      <c r="AN734" s="3"/>
      <c r="AO734" s="3"/>
      <c r="AP734" s="3"/>
      <c r="AQ734" s="3"/>
      <c r="AR734" s="3"/>
      <c r="AS734" s="3"/>
    </row>
    <row r="735" spans="1:45" ht="51" hidden="1" customHeight="1" x14ac:dyDescent="0.3">
      <c r="A735" s="9" t="s">
        <v>0</v>
      </c>
      <c r="B735" s="9" t="e">
        <f>VLOOKUP(#REF!,[1]Dpto!$G$2:$I$1125,2,FALSE)</f>
        <v>#REF!</v>
      </c>
      <c r="C735" s="9" t="str">
        <f>VLOOKUP(Y735,[1]Proyectos!$B$2:$D$3,3,FALSE)</f>
        <v>CONSER</v>
      </c>
      <c r="D735" s="9" t="e">
        <f>VLOOKUP(#REF!,[1]Proyectos!$D$6:$E$9,2,FALSE)</f>
        <v>#REF!</v>
      </c>
      <c r="E735" s="9" t="e">
        <f>VLOOKUP(#REF!,[1]Proyectos!$B$12:$C$22,2,FALSE)</f>
        <v>#REF!</v>
      </c>
      <c r="F735" s="9" t="e">
        <f>VLOOKUP(#REF!,[1]Indi!$B$9:$C$36,2,FALSE)</f>
        <v>#REF!</v>
      </c>
      <c r="G735" s="9" t="str">
        <f>+IFERROR(IF(D735="MISIONAL",VLOOKUP(#REF!,[1]Actividades!$B$12:$C$25,2,FALSE),IF(D735="TASAS",VLOOKUP(#REF!,[1]Actividades!$B$26:$C$34,2,FALSE),IF(D735="MIPG",VLOOKUP(#REF!,[1]Actividades!$B$35:$C$41,2,FALSE),IF(D735="INFRA",VLOOKUP(#REF!,[1]Actividades!$B$42:$C$44,2,FALSE),"")))),"")</f>
        <v/>
      </c>
      <c r="H735" s="3"/>
      <c r="I735" s="7" t="s">
        <v>1196</v>
      </c>
      <c r="J735" s="10" t="s">
        <v>663</v>
      </c>
      <c r="K735" s="7" t="s">
        <v>164</v>
      </c>
      <c r="L735" s="7" t="s">
        <v>168</v>
      </c>
      <c r="M735" s="7" t="str">
        <f t="shared" si="45"/>
        <v>PNN YAIGOJÉ APAPORIS</v>
      </c>
      <c r="N735" s="7" t="s">
        <v>13</v>
      </c>
      <c r="O735" s="149" t="s">
        <v>467</v>
      </c>
      <c r="P735" s="7" t="s">
        <v>7</v>
      </c>
      <c r="Q735" s="7" t="s">
        <v>6</v>
      </c>
      <c r="R735" s="146">
        <v>179845000</v>
      </c>
      <c r="S735" s="35"/>
      <c r="T735" s="8"/>
      <c r="U735" s="8"/>
      <c r="V735" s="8"/>
      <c r="W735" s="35">
        <f t="shared" si="46"/>
        <v>179845000</v>
      </c>
      <c r="X735" s="35">
        <f t="shared" si="47"/>
        <v>179845000</v>
      </c>
      <c r="Y735" s="26" t="s">
        <v>465</v>
      </c>
      <c r="Z735" s="10" t="s">
        <v>19</v>
      </c>
      <c r="AA735" s="147">
        <v>202300000000060</v>
      </c>
      <c r="AB735" s="147" t="s">
        <v>30</v>
      </c>
      <c r="AC735" s="10" t="str">
        <f t="shared" si="44"/>
        <v>3202008</v>
      </c>
      <c r="AD735" s="10"/>
      <c r="AE735" s="10" t="s">
        <v>123</v>
      </c>
      <c r="AF735" s="3"/>
      <c r="AG735" s="3"/>
      <c r="AH735" s="3"/>
      <c r="AI735" s="3"/>
      <c r="AJ735" s="3"/>
      <c r="AK735" s="3"/>
      <c r="AL735" s="3"/>
      <c r="AM735" s="3"/>
      <c r="AN735" s="3"/>
      <c r="AO735" s="3"/>
      <c r="AP735" s="3"/>
      <c r="AQ735" s="3"/>
      <c r="AR735" s="3"/>
      <c r="AS735" s="3"/>
    </row>
    <row r="736" spans="1:45" ht="51" hidden="1" customHeight="1" x14ac:dyDescent="0.3">
      <c r="A736" s="9" t="s">
        <v>0</v>
      </c>
      <c r="B736" s="9" t="e">
        <f>VLOOKUP(#REF!,[1]Dpto!$G$2:$I$1125,2,FALSE)</f>
        <v>#REF!</v>
      </c>
      <c r="C736" s="9" t="str">
        <f>VLOOKUP(Y736,[1]Proyectos!$B$2:$D$3,3,FALSE)</f>
        <v>CONSER</v>
      </c>
      <c r="D736" s="9" t="e">
        <f>VLOOKUP(#REF!,[1]Proyectos!$D$6:$E$9,2,FALSE)</f>
        <v>#REF!</v>
      </c>
      <c r="E736" s="9" t="e">
        <f>VLOOKUP(#REF!,[1]Proyectos!$B$12:$C$22,2,FALSE)</f>
        <v>#REF!</v>
      </c>
      <c r="F736" s="9" t="e">
        <f>VLOOKUP(#REF!,[1]Indi!$B$9:$C$36,2,FALSE)</f>
        <v>#REF!</v>
      </c>
      <c r="G736" s="9" t="str">
        <f>+IFERROR(IF(D736="MISIONAL",VLOOKUP(#REF!,[1]Actividades!$B$12:$C$25,2,FALSE),IF(D736="TASAS",VLOOKUP(#REF!,[1]Actividades!$B$26:$C$34,2,FALSE),IF(D736="MIPG",VLOOKUP(#REF!,[1]Actividades!$B$35:$C$41,2,FALSE),IF(D736="INFRA",VLOOKUP(#REF!,[1]Actividades!$B$42:$C$44,2,FALSE),"")))),"")</f>
        <v/>
      </c>
      <c r="H736" s="3"/>
      <c r="I736" s="7" t="s">
        <v>1197</v>
      </c>
      <c r="J736" s="10" t="s">
        <v>663</v>
      </c>
      <c r="K736" s="7" t="s">
        <v>164</v>
      </c>
      <c r="L736" s="7" t="s">
        <v>168</v>
      </c>
      <c r="M736" s="7" t="str">
        <f t="shared" si="45"/>
        <v>PNN YAIGOJÉ APAPORIS</v>
      </c>
      <c r="N736" s="7" t="s">
        <v>8</v>
      </c>
      <c r="O736" s="7" t="s">
        <v>467</v>
      </c>
      <c r="P736" s="7" t="s">
        <v>7</v>
      </c>
      <c r="Q736" s="7" t="s">
        <v>6</v>
      </c>
      <c r="R736" s="146">
        <v>79924000</v>
      </c>
      <c r="S736" s="35"/>
      <c r="T736" s="8"/>
      <c r="U736" s="8"/>
      <c r="V736" s="8"/>
      <c r="W736" s="35">
        <f t="shared" si="46"/>
        <v>79924000</v>
      </c>
      <c r="X736" s="35">
        <f t="shared" si="47"/>
        <v>79924000</v>
      </c>
      <c r="Y736" s="26" t="s">
        <v>465</v>
      </c>
      <c r="Z736" s="10" t="s">
        <v>19</v>
      </c>
      <c r="AA736" s="147">
        <v>202300000000060</v>
      </c>
      <c r="AB736" s="147" t="s">
        <v>30</v>
      </c>
      <c r="AC736" s="10" t="str">
        <f t="shared" si="44"/>
        <v>3202008</v>
      </c>
      <c r="AD736" s="10"/>
      <c r="AE736" s="10" t="s">
        <v>123</v>
      </c>
      <c r="AF736" s="3"/>
      <c r="AG736" s="3"/>
      <c r="AH736" s="3"/>
      <c r="AI736" s="3"/>
      <c r="AJ736" s="3"/>
      <c r="AK736" s="3"/>
      <c r="AL736" s="3"/>
      <c r="AM736" s="3"/>
      <c r="AN736" s="3"/>
      <c r="AO736" s="3"/>
      <c r="AP736" s="3"/>
      <c r="AQ736" s="3"/>
      <c r="AR736" s="3"/>
      <c r="AS736" s="3"/>
    </row>
    <row r="737" spans="1:45" ht="51" hidden="1" customHeight="1" x14ac:dyDescent="0.3">
      <c r="A737" s="9" t="s">
        <v>0</v>
      </c>
      <c r="B737" s="9" t="e">
        <f>VLOOKUP(#REF!,[1]Dpto!$G$2:$I$1125,2,FALSE)</f>
        <v>#REF!</v>
      </c>
      <c r="C737" s="9" t="str">
        <f>VLOOKUP(Y737,[1]Proyectos!$B$2:$D$3,3,FALSE)</f>
        <v>CONSER</v>
      </c>
      <c r="D737" s="9" t="e">
        <f>VLOOKUP(#REF!,[1]Proyectos!$D$6:$E$9,2,FALSE)</f>
        <v>#REF!</v>
      </c>
      <c r="E737" s="9" t="e">
        <f>VLOOKUP(#REF!,[1]Proyectos!$B$12:$C$22,2,FALSE)</f>
        <v>#REF!</v>
      </c>
      <c r="F737" s="9" t="e">
        <f>VLOOKUP(#REF!,[1]Indi!$B$9:$C$36,2,FALSE)</f>
        <v>#REF!</v>
      </c>
      <c r="G737" s="9" t="str">
        <f>+IFERROR(IF(D737="MISIONAL",VLOOKUP(#REF!,[1]Actividades!$B$12:$C$25,2,FALSE),IF(D737="TASAS",VLOOKUP(#REF!,[1]Actividades!$B$26:$C$34,2,FALSE),IF(D737="MIPG",VLOOKUP(#REF!,[1]Actividades!$B$35:$C$41,2,FALSE),IF(D737="INFRA",VLOOKUP(#REF!,[1]Actividades!$B$42:$C$44,2,FALSE),"")))),"")</f>
        <v/>
      </c>
      <c r="H737" s="3"/>
      <c r="I737" s="7" t="s">
        <v>1198</v>
      </c>
      <c r="J737" s="10" t="s">
        <v>663</v>
      </c>
      <c r="K737" s="7" t="s">
        <v>164</v>
      </c>
      <c r="L737" s="7" t="s">
        <v>168</v>
      </c>
      <c r="M737" s="7" t="str">
        <f t="shared" si="45"/>
        <v>PNN YAIGOJÉ APAPORIS</v>
      </c>
      <c r="N737" s="7" t="s">
        <v>13</v>
      </c>
      <c r="O737" s="7" t="s">
        <v>467</v>
      </c>
      <c r="P737" s="7" t="s">
        <v>7</v>
      </c>
      <c r="Q737" s="7" t="s">
        <v>6</v>
      </c>
      <c r="R737" s="146">
        <v>15128000</v>
      </c>
      <c r="S737" s="35"/>
      <c r="T737" s="8"/>
      <c r="U737" s="8"/>
      <c r="V737" s="8"/>
      <c r="W737" s="35">
        <f t="shared" si="46"/>
        <v>15128000</v>
      </c>
      <c r="X737" s="35">
        <f t="shared" si="47"/>
        <v>15128000</v>
      </c>
      <c r="Y737" s="26" t="s">
        <v>465</v>
      </c>
      <c r="Z737" s="10" t="s">
        <v>19</v>
      </c>
      <c r="AA737" s="147">
        <v>202300000000060</v>
      </c>
      <c r="AB737" s="147" t="s">
        <v>30</v>
      </c>
      <c r="AC737" s="10" t="str">
        <f t="shared" si="44"/>
        <v>3202008</v>
      </c>
      <c r="AD737" s="10"/>
      <c r="AE737" s="10" t="s">
        <v>135</v>
      </c>
      <c r="AF737" s="3"/>
      <c r="AG737" s="3"/>
      <c r="AH737" s="3"/>
      <c r="AI737" s="3"/>
      <c r="AJ737" s="3"/>
      <c r="AK737" s="3"/>
      <c r="AL737" s="3"/>
      <c r="AM737" s="3"/>
      <c r="AN737" s="3"/>
      <c r="AO737" s="3"/>
      <c r="AP737" s="3"/>
      <c r="AQ737" s="3"/>
      <c r="AR737" s="3"/>
      <c r="AS737" s="3"/>
    </row>
    <row r="738" spans="1:45" ht="51" hidden="1" customHeight="1" x14ac:dyDescent="0.3">
      <c r="A738" s="9" t="s">
        <v>0</v>
      </c>
      <c r="B738" s="9" t="e">
        <f>VLOOKUP(#REF!,[1]Dpto!$G$2:$I$1125,2,FALSE)</f>
        <v>#REF!</v>
      </c>
      <c r="C738" s="9" t="str">
        <f>VLOOKUP(Y738,[1]Proyectos!$B$2:$D$3,3,FALSE)</f>
        <v>CONSER</v>
      </c>
      <c r="D738" s="9" t="e">
        <f>VLOOKUP(#REF!,[1]Proyectos!$D$6:$E$9,2,FALSE)</f>
        <v>#REF!</v>
      </c>
      <c r="E738" s="9" t="e">
        <f>VLOOKUP(#REF!,[1]Proyectos!$B$12:$C$22,2,FALSE)</f>
        <v>#REF!</v>
      </c>
      <c r="F738" s="9" t="e">
        <f>VLOOKUP(#REF!,[1]Indi!$B$9:$C$36,2,FALSE)</f>
        <v>#REF!</v>
      </c>
      <c r="G738" s="9" t="str">
        <f>+IFERROR(IF(D738="MISIONAL",VLOOKUP(#REF!,[1]Actividades!$B$12:$C$25,2,FALSE),IF(D738="TASAS",VLOOKUP(#REF!,[1]Actividades!$B$26:$C$34,2,FALSE),IF(D738="MIPG",VLOOKUP(#REF!,[1]Actividades!$B$35:$C$41,2,FALSE),IF(D738="INFRA",VLOOKUP(#REF!,[1]Actividades!$B$42:$C$44,2,FALSE),"")))),"")</f>
        <v/>
      </c>
      <c r="H738" s="3"/>
      <c r="I738" s="7" t="s">
        <v>1199</v>
      </c>
      <c r="J738" s="10" t="s">
        <v>663</v>
      </c>
      <c r="K738" s="7" t="s">
        <v>164</v>
      </c>
      <c r="L738" s="7" t="s">
        <v>168</v>
      </c>
      <c r="M738" s="7" t="str">
        <f t="shared" si="45"/>
        <v>PNN YAIGOJÉ APAPORIS</v>
      </c>
      <c r="N738" s="7" t="s">
        <v>8</v>
      </c>
      <c r="O738" s="7" t="s">
        <v>467</v>
      </c>
      <c r="P738" s="7" t="s">
        <v>7</v>
      </c>
      <c r="Q738" s="7" t="s">
        <v>6</v>
      </c>
      <c r="R738" s="146">
        <v>28365000</v>
      </c>
      <c r="S738" s="35"/>
      <c r="T738" s="8"/>
      <c r="U738" s="8"/>
      <c r="V738" s="8"/>
      <c r="W738" s="35">
        <f t="shared" si="46"/>
        <v>28365000</v>
      </c>
      <c r="X738" s="35">
        <f t="shared" si="47"/>
        <v>28365000</v>
      </c>
      <c r="Y738" s="26" t="s">
        <v>465</v>
      </c>
      <c r="Z738" s="10" t="s">
        <v>19</v>
      </c>
      <c r="AA738" s="147">
        <v>202300000000060</v>
      </c>
      <c r="AB738" s="147" t="s">
        <v>30</v>
      </c>
      <c r="AC738" s="10" t="str">
        <f t="shared" si="44"/>
        <v>3202008</v>
      </c>
      <c r="AD738" s="10"/>
      <c r="AE738" s="10" t="s">
        <v>135</v>
      </c>
      <c r="AF738" s="3"/>
      <c r="AG738" s="3"/>
      <c r="AH738" s="3"/>
      <c r="AI738" s="3"/>
      <c r="AJ738" s="3"/>
      <c r="AK738" s="3"/>
      <c r="AL738" s="3"/>
      <c r="AM738" s="3"/>
      <c r="AN738" s="3"/>
      <c r="AO738" s="3"/>
      <c r="AP738" s="3"/>
      <c r="AQ738" s="3"/>
      <c r="AR738" s="3"/>
      <c r="AS738" s="3"/>
    </row>
    <row r="739" spans="1:45" ht="51" hidden="1" customHeight="1" x14ac:dyDescent="0.3">
      <c r="A739" s="9" t="s">
        <v>0</v>
      </c>
      <c r="B739" s="9" t="e">
        <f>VLOOKUP(#REF!,[1]Dpto!$G$2:$I$1125,2,FALSE)</f>
        <v>#REF!</v>
      </c>
      <c r="C739" s="9" t="str">
        <f>VLOOKUP(Y739,[1]Proyectos!$B$2:$D$3,3,FALSE)</f>
        <v>CONSER</v>
      </c>
      <c r="D739" s="9" t="e">
        <f>VLOOKUP(#REF!,[1]Proyectos!$D$6:$E$9,2,FALSE)</f>
        <v>#REF!</v>
      </c>
      <c r="E739" s="9" t="e">
        <f>VLOOKUP(#REF!,[1]Proyectos!$B$12:$C$22,2,FALSE)</f>
        <v>#REF!</v>
      </c>
      <c r="F739" s="9" t="e">
        <f>VLOOKUP(#REF!,[1]Indi!$B$9:$C$36,2,FALSE)</f>
        <v>#REF!</v>
      </c>
      <c r="G739" s="9" t="str">
        <f>+IFERROR(IF(D739="MISIONAL",VLOOKUP(#REF!,[1]Actividades!$B$12:$C$25,2,FALSE),IF(D739="TASAS",VLOOKUP(#REF!,[1]Actividades!$B$26:$C$34,2,FALSE),IF(D739="MIPG",VLOOKUP(#REF!,[1]Actividades!$B$35:$C$41,2,FALSE),IF(D739="INFRA",VLOOKUP(#REF!,[1]Actividades!$B$42:$C$44,2,FALSE),"")))),"")</f>
        <v/>
      </c>
      <c r="H739" s="3"/>
      <c r="I739" s="7" t="s">
        <v>1200</v>
      </c>
      <c r="J739" s="10" t="s">
        <v>663</v>
      </c>
      <c r="K739" s="7" t="s">
        <v>164</v>
      </c>
      <c r="L739" s="7" t="s">
        <v>168</v>
      </c>
      <c r="M739" s="7" t="str">
        <f t="shared" si="45"/>
        <v>PNN YAIGOJÉ APAPORIS</v>
      </c>
      <c r="N739" s="7" t="s">
        <v>13</v>
      </c>
      <c r="O739" s="149" t="s">
        <v>467</v>
      </c>
      <c r="P739" s="7" t="s">
        <v>7</v>
      </c>
      <c r="Q739" s="7" t="s">
        <v>6</v>
      </c>
      <c r="R739" s="146">
        <v>42503500</v>
      </c>
      <c r="S739" s="35"/>
      <c r="T739" s="8"/>
      <c r="U739" s="8"/>
      <c r="V739" s="8"/>
      <c r="W739" s="35">
        <f t="shared" si="46"/>
        <v>42503500</v>
      </c>
      <c r="X739" s="35">
        <f t="shared" si="47"/>
        <v>42503500</v>
      </c>
      <c r="Y739" s="26" t="s">
        <v>465</v>
      </c>
      <c r="Z739" s="10" t="s">
        <v>19</v>
      </c>
      <c r="AA739" s="147">
        <v>202300000000060</v>
      </c>
      <c r="AB739" s="147" t="s">
        <v>30</v>
      </c>
      <c r="AC739" s="10" t="str">
        <f t="shared" si="44"/>
        <v>3202008</v>
      </c>
      <c r="AD739" s="10"/>
      <c r="AE739" s="10" t="s">
        <v>492</v>
      </c>
      <c r="AF739" s="3"/>
      <c r="AG739" s="3"/>
      <c r="AH739" s="3"/>
      <c r="AI739" s="3"/>
      <c r="AJ739" s="3"/>
      <c r="AK739" s="3"/>
      <c r="AL739" s="3"/>
      <c r="AM739" s="3"/>
      <c r="AN739" s="3"/>
      <c r="AO739" s="3"/>
      <c r="AP739" s="3"/>
      <c r="AQ739" s="3"/>
      <c r="AR739" s="3"/>
      <c r="AS739" s="3"/>
    </row>
    <row r="740" spans="1:45" ht="51" hidden="1" customHeight="1" x14ac:dyDescent="0.3">
      <c r="A740" s="9" t="s">
        <v>0</v>
      </c>
      <c r="B740" s="9" t="e">
        <f>VLOOKUP(#REF!,[1]Dpto!$G$2:$I$1125,2,FALSE)</f>
        <v>#REF!</v>
      </c>
      <c r="C740" s="9" t="str">
        <f>VLOOKUP(Y740,[1]Proyectos!$B$2:$D$3,3,FALSE)</f>
        <v>CONSER</v>
      </c>
      <c r="D740" s="9" t="e">
        <f>VLOOKUP(#REF!,[1]Proyectos!$D$6:$E$9,2,FALSE)</f>
        <v>#REF!</v>
      </c>
      <c r="E740" s="9" t="e">
        <f>VLOOKUP(#REF!,[1]Proyectos!$B$12:$C$22,2,FALSE)</f>
        <v>#REF!</v>
      </c>
      <c r="F740" s="9" t="e">
        <f>VLOOKUP(#REF!,[1]Indi!$B$9:$C$36,2,FALSE)</f>
        <v>#REF!</v>
      </c>
      <c r="G740" s="9" t="str">
        <f>+IFERROR(IF(D740="MISIONAL",VLOOKUP(#REF!,[1]Actividades!$B$12:$C$25,2,FALSE),IF(D740="TASAS",VLOOKUP(#REF!,[1]Actividades!$B$26:$C$34,2,FALSE),IF(D740="MIPG",VLOOKUP(#REF!,[1]Actividades!$B$35:$C$41,2,FALSE),IF(D740="INFRA",VLOOKUP(#REF!,[1]Actividades!$B$42:$C$44,2,FALSE),"")))),"")</f>
        <v/>
      </c>
      <c r="H740" s="3"/>
      <c r="I740" s="7" t="s">
        <v>1201</v>
      </c>
      <c r="J740" s="10" t="s">
        <v>663</v>
      </c>
      <c r="K740" s="7" t="s">
        <v>164</v>
      </c>
      <c r="L740" s="7" t="s">
        <v>168</v>
      </c>
      <c r="M740" s="7" t="str">
        <f t="shared" si="45"/>
        <v>PNN YAIGOJÉ APAPORIS</v>
      </c>
      <c r="N740" s="7" t="s">
        <v>8</v>
      </c>
      <c r="O740" s="7" t="s">
        <v>467</v>
      </c>
      <c r="P740" s="7" t="s">
        <v>7</v>
      </c>
      <c r="Q740" s="7" t="s">
        <v>6</v>
      </c>
      <c r="R740" s="146">
        <v>26156000</v>
      </c>
      <c r="S740" s="35"/>
      <c r="T740" s="8"/>
      <c r="U740" s="8"/>
      <c r="V740" s="8"/>
      <c r="W740" s="35">
        <f t="shared" si="46"/>
        <v>26156000</v>
      </c>
      <c r="X740" s="35">
        <f t="shared" si="47"/>
        <v>26156000</v>
      </c>
      <c r="Y740" s="26" t="s">
        <v>465</v>
      </c>
      <c r="Z740" s="10" t="s">
        <v>19</v>
      </c>
      <c r="AA740" s="147">
        <v>202300000000060</v>
      </c>
      <c r="AB740" s="147" t="s">
        <v>30</v>
      </c>
      <c r="AC740" s="10" t="str">
        <f t="shared" si="44"/>
        <v>3202008</v>
      </c>
      <c r="AD740" s="10"/>
      <c r="AE740" s="10" t="s">
        <v>492</v>
      </c>
      <c r="AF740" s="3"/>
      <c r="AG740" s="3"/>
      <c r="AH740" s="3"/>
      <c r="AI740" s="3"/>
      <c r="AJ740" s="3"/>
      <c r="AK740" s="3"/>
      <c r="AL740" s="3"/>
      <c r="AM740" s="3"/>
      <c r="AN740" s="3"/>
      <c r="AO740" s="3"/>
      <c r="AP740" s="3"/>
      <c r="AQ740" s="3"/>
      <c r="AR740" s="3"/>
      <c r="AS740" s="3"/>
    </row>
    <row r="741" spans="1:45" ht="51" hidden="1" customHeight="1" x14ac:dyDescent="0.3">
      <c r="A741" s="9" t="s">
        <v>0</v>
      </c>
      <c r="B741" s="9" t="e">
        <f>VLOOKUP(#REF!,[1]Dpto!$G$2:$I$1125,2,FALSE)</f>
        <v>#REF!</v>
      </c>
      <c r="C741" s="9" t="str">
        <f>VLOOKUP(Y741,[1]Proyectos!$B$2:$D$3,3,FALSE)</f>
        <v>CONSER</v>
      </c>
      <c r="D741" s="9" t="e">
        <f>VLOOKUP(#REF!,[1]Proyectos!$D$6:$E$9,2,FALSE)</f>
        <v>#REF!</v>
      </c>
      <c r="E741" s="9" t="e">
        <f>VLOOKUP(#REF!,[1]Proyectos!$B$12:$C$22,2,FALSE)</f>
        <v>#REF!</v>
      </c>
      <c r="F741" s="9" t="e">
        <f>VLOOKUP(#REF!,[1]Indi!$B$9:$C$36,2,FALSE)</f>
        <v>#REF!</v>
      </c>
      <c r="G741" s="9" t="str">
        <f>+IFERROR(IF(D741="MISIONAL",VLOOKUP(#REF!,[1]Actividades!$B$12:$C$25,2,FALSE),IF(D741="TASAS",VLOOKUP(#REF!,[1]Actividades!$B$26:$C$34,2,FALSE),IF(D741="MIPG",VLOOKUP(#REF!,[1]Actividades!$B$35:$C$41,2,FALSE),IF(D741="INFRA",VLOOKUP(#REF!,[1]Actividades!$B$42:$C$44,2,FALSE),"")))),"")</f>
        <v/>
      </c>
      <c r="H741" s="3"/>
      <c r="I741" s="7" t="s">
        <v>1202</v>
      </c>
      <c r="J741" s="10" t="s">
        <v>663</v>
      </c>
      <c r="K741" s="7" t="s">
        <v>164</v>
      </c>
      <c r="L741" s="7" t="s">
        <v>168</v>
      </c>
      <c r="M741" s="7" t="str">
        <f t="shared" si="45"/>
        <v>PNN YAIGOJÉ APAPORIS</v>
      </c>
      <c r="N741" s="7" t="s">
        <v>103</v>
      </c>
      <c r="O741" s="149" t="s">
        <v>466</v>
      </c>
      <c r="P741" s="7" t="s">
        <v>7</v>
      </c>
      <c r="Q741" s="7" t="s">
        <v>6</v>
      </c>
      <c r="R741" s="146">
        <v>55087000</v>
      </c>
      <c r="S741" s="35"/>
      <c r="T741" s="8"/>
      <c r="U741" s="8"/>
      <c r="V741" s="8"/>
      <c r="W741" s="35">
        <f t="shared" si="46"/>
        <v>55087000</v>
      </c>
      <c r="X741" s="35">
        <f t="shared" si="47"/>
        <v>55087000</v>
      </c>
      <c r="Y741" s="26" t="s">
        <v>465</v>
      </c>
      <c r="Z741" s="10" t="s">
        <v>19</v>
      </c>
      <c r="AA741" s="147">
        <v>202300000000060</v>
      </c>
      <c r="AB741" s="147" t="s">
        <v>493</v>
      </c>
      <c r="AC741" s="10" t="str">
        <f t="shared" si="44"/>
        <v>3202032</v>
      </c>
      <c r="AD741" s="10"/>
      <c r="AE741" s="10" t="s">
        <v>128</v>
      </c>
      <c r="AF741" s="3"/>
      <c r="AG741" s="3"/>
      <c r="AH741" s="3"/>
      <c r="AI741" s="3"/>
      <c r="AJ741" s="3"/>
      <c r="AK741" s="3"/>
      <c r="AL741" s="3"/>
      <c r="AM741" s="3"/>
      <c r="AN741" s="3"/>
      <c r="AO741" s="3"/>
      <c r="AP741" s="3"/>
      <c r="AQ741" s="3"/>
      <c r="AR741" s="3"/>
      <c r="AS741" s="3"/>
    </row>
    <row r="742" spans="1:45" ht="51" hidden="1" customHeight="1" x14ac:dyDescent="0.3">
      <c r="A742" s="9" t="s">
        <v>0</v>
      </c>
      <c r="B742" s="9" t="e">
        <f>VLOOKUP(#REF!,[1]Dpto!$G$2:$I$1125,2,FALSE)</f>
        <v>#REF!</v>
      </c>
      <c r="C742" s="9" t="str">
        <f>VLOOKUP(Y742,[1]Proyectos!$B$2:$D$3,3,FALSE)</f>
        <v>CONSER</v>
      </c>
      <c r="D742" s="9" t="e">
        <f>VLOOKUP(#REF!,[1]Proyectos!$D$6:$E$9,2,FALSE)</f>
        <v>#REF!</v>
      </c>
      <c r="E742" s="9" t="e">
        <f>VLOOKUP(#REF!,[1]Proyectos!$B$12:$C$22,2,FALSE)</f>
        <v>#REF!</v>
      </c>
      <c r="F742" s="9" t="e">
        <f>VLOOKUP(#REF!,[1]Indi!$B$9:$C$36,2,FALSE)</f>
        <v>#REF!</v>
      </c>
      <c r="G742" s="9" t="str">
        <f>+IFERROR(IF(D742="MISIONAL",VLOOKUP(#REF!,[1]Actividades!$B$12:$C$25,2,FALSE),IF(D742="TASAS",VLOOKUP(#REF!,[1]Actividades!$B$26:$C$34,2,FALSE),IF(D742="MIPG",VLOOKUP(#REF!,[1]Actividades!$B$35:$C$41,2,FALSE),IF(D742="INFRA",VLOOKUP(#REF!,[1]Actividades!$B$42:$C$44,2,FALSE),"")))),"")</f>
        <v/>
      </c>
      <c r="H742" s="3"/>
      <c r="I742" s="7" t="s">
        <v>1203</v>
      </c>
      <c r="J742" s="10" t="s">
        <v>663</v>
      </c>
      <c r="K742" s="7" t="s">
        <v>164</v>
      </c>
      <c r="L742" s="7" t="s">
        <v>168</v>
      </c>
      <c r="M742" s="7" t="str">
        <f t="shared" si="45"/>
        <v>PNN YAIGOJÉ APAPORIS</v>
      </c>
      <c r="N742" s="7" t="s">
        <v>13</v>
      </c>
      <c r="O742" s="7" t="s">
        <v>467</v>
      </c>
      <c r="P742" s="7" t="s">
        <v>7</v>
      </c>
      <c r="Q742" s="7" t="s">
        <v>6</v>
      </c>
      <c r="R742" s="146">
        <v>37500000</v>
      </c>
      <c r="S742" s="35"/>
      <c r="T742" s="8"/>
      <c r="U742" s="8"/>
      <c r="V742" s="8"/>
      <c r="W742" s="35">
        <f t="shared" si="46"/>
        <v>37500000</v>
      </c>
      <c r="X742" s="35">
        <f t="shared" si="47"/>
        <v>37500000</v>
      </c>
      <c r="Y742" s="26" t="s">
        <v>465</v>
      </c>
      <c r="Z742" s="10" t="s">
        <v>19</v>
      </c>
      <c r="AA742" s="147">
        <v>202300000000060</v>
      </c>
      <c r="AB742" s="147" t="s">
        <v>493</v>
      </c>
      <c r="AC742" s="10" t="str">
        <f t="shared" si="44"/>
        <v>3202032</v>
      </c>
      <c r="AD742" s="10"/>
      <c r="AE742" s="10" t="s">
        <v>128</v>
      </c>
      <c r="AF742" s="3"/>
      <c r="AG742" s="3"/>
      <c r="AH742" s="3"/>
      <c r="AI742" s="3"/>
      <c r="AJ742" s="3"/>
      <c r="AK742" s="3"/>
      <c r="AL742" s="3"/>
      <c r="AM742" s="3"/>
      <c r="AN742" s="3"/>
      <c r="AO742" s="3"/>
      <c r="AP742" s="3"/>
      <c r="AQ742" s="3"/>
      <c r="AR742" s="3"/>
      <c r="AS742" s="3"/>
    </row>
    <row r="743" spans="1:45" ht="51" hidden="1" customHeight="1" x14ac:dyDescent="0.3">
      <c r="A743" s="9" t="s">
        <v>0</v>
      </c>
      <c r="B743" s="9" t="e">
        <f>VLOOKUP(#REF!,[1]Dpto!$G$2:$I$1125,2,FALSE)</f>
        <v>#REF!</v>
      </c>
      <c r="C743" s="9" t="str">
        <f>VLOOKUP(Y743,[1]Proyectos!$B$2:$D$3,3,FALSE)</f>
        <v>CONSER</v>
      </c>
      <c r="D743" s="9" t="e">
        <f>VLOOKUP(#REF!,[1]Proyectos!$D$6:$E$9,2,FALSE)</f>
        <v>#REF!</v>
      </c>
      <c r="E743" s="9" t="e">
        <f>VLOOKUP(#REF!,[1]Proyectos!$B$12:$C$22,2,FALSE)</f>
        <v>#REF!</v>
      </c>
      <c r="F743" s="9" t="e">
        <f>VLOOKUP(#REF!,[1]Indi!$B$9:$C$36,2,FALSE)</f>
        <v>#REF!</v>
      </c>
      <c r="G743" s="9" t="str">
        <f>+IFERROR(IF(D743="MISIONAL",VLOOKUP(#REF!,[1]Actividades!$B$12:$C$25,2,FALSE),IF(D743="TASAS",VLOOKUP(#REF!,[1]Actividades!$B$26:$C$34,2,FALSE),IF(D743="MIPG",VLOOKUP(#REF!,[1]Actividades!$B$35:$C$41,2,FALSE),IF(D743="INFRA",VLOOKUP(#REF!,[1]Actividades!$B$42:$C$44,2,FALSE),"")))),"")</f>
        <v/>
      </c>
      <c r="H743" s="3"/>
      <c r="I743" s="7" t="s">
        <v>1204</v>
      </c>
      <c r="J743" s="10" t="s">
        <v>663</v>
      </c>
      <c r="K743" s="7" t="s">
        <v>164</v>
      </c>
      <c r="L743" s="7" t="s">
        <v>168</v>
      </c>
      <c r="M743" s="7" t="str">
        <f t="shared" si="45"/>
        <v>PNN YAIGOJÉ APAPORIS</v>
      </c>
      <c r="N743" s="7" t="s">
        <v>8</v>
      </c>
      <c r="O743" s="7" t="s">
        <v>467</v>
      </c>
      <c r="P743" s="7" t="s">
        <v>7</v>
      </c>
      <c r="Q743" s="7" t="s">
        <v>6</v>
      </c>
      <c r="R743" s="146">
        <v>25500000</v>
      </c>
      <c r="S743" s="35"/>
      <c r="T743" s="8"/>
      <c r="U743" s="8"/>
      <c r="V743" s="8"/>
      <c r="W743" s="35">
        <f t="shared" si="46"/>
        <v>25500000</v>
      </c>
      <c r="X743" s="35">
        <f t="shared" si="47"/>
        <v>25500000</v>
      </c>
      <c r="Y743" s="26" t="s">
        <v>465</v>
      </c>
      <c r="Z743" s="10" t="s">
        <v>19</v>
      </c>
      <c r="AA743" s="147">
        <v>202300000000060</v>
      </c>
      <c r="AB743" s="147" t="s">
        <v>493</v>
      </c>
      <c r="AC743" s="10" t="str">
        <f t="shared" si="44"/>
        <v>3202032</v>
      </c>
      <c r="AD743" s="10"/>
      <c r="AE743" s="10" t="s">
        <v>128</v>
      </c>
      <c r="AF743" s="3"/>
      <c r="AG743" s="3"/>
      <c r="AH743" s="3"/>
      <c r="AI743" s="3"/>
      <c r="AJ743" s="3"/>
      <c r="AK743" s="3"/>
      <c r="AL743" s="3"/>
      <c r="AM743" s="3"/>
      <c r="AN743" s="3"/>
      <c r="AO743" s="3"/>
      <c r="AP743" s="3"/>
      <c r="AQ743" s="3"/>
      <c r="AR743" s="3"/>
      <c r="AS743" s="3"/>
    </row>
    <row r="744" spans="1:45" ht="51" hidden="1" customHeight="1" x14ac:dyDescent="0.3">
      <c r="A744" s="9" t="s">
        <v>0</v>
      </c>
      <c r="B744" s="9" t="e">
        <f>VLOOKUP(#REF!,[1]Dpto!$G$2:$I$1125,2,FALSE)</f>
        <v>#REF!</v>
      </c>
      <c r="C744" s="9" t="str">
        <f>VLOOKUP(Y744,[1]Proyectos!$B$2:$D$3,3,FALSE)</f>
        <v>CONSER</v>
      </c>
      <c r="D744" s="9" t="e">
        <f>VLOOKUP(#REF!,[1]Proyectos!$D$6:$E$9,2,FALSE)</f>
        <v>#REF!</v>
      </c>
      <c r="E744" s="9" t="e">
        <f>VLOOKUP(#REF!,[1]Proyectos!$B$12:$C$22,2,FALSE)</f>
        <v>#REF!</v>
      </c>
      <c r="F744" s="9" t="e">
        <f>VLOOKUP(#REF!,[1]Indi!$B$9:$C$36,2,FALSE)</f>
        <v>#REF!</v>
      </c>
      <c r="G744" s="9" t="str">
        <f>+IFERROR(IF(D744="MISIONAL",VLOOKUP(#REF!,[1]Actividades!$B$12:$C$25,2,FALSE),IF(D744="TASAS",VLOOKUP(#REF!,[1]Actividades!$B$26:$C$34,2,FALSE),IF(D744="MIPG",VLOOKUP(#REF!,[1]Actividades!$B$35:$C$41,2,FALSE),IF(D744="INFRA",VLOOKUP(#REF!,[1]Actividades!$B$42:$C$44,2,FALSE),"")))),"")</f>
        <v/>
      </c>
      <c r="H744" s="3"/>
      <c r="I744" s="7" t="s">
        <v>1205</v>
      </c>
      <c r="J744" s="10" t="s">
        <v>663</v>
      </c>
      <c r="K744" s="7" t="s">
        <v>164</v>
      </c>
      <c r="L744" s="7" t="s">
        <v>167</v>
      </c>
      <c r="M744" s="7" t="str">
        <f t="shared" si="45"/>
        <v>RNN NUKAK</v>
      </c>
      <c r="N744" s="7" t="s">
        <v>13</v>
      </c>
      <c r="O744" s="7" t="s">
        <v>467</v>
      </c>
      <c r="P744" s="7" t="s">
        <v>7</v>
      </c>
      <c r="Q744" s="7" t="s">
        <v>6</v>
      </c>
      <c r="R744" s="146">
        <v>18000000</v>
      </c>
      <c r="S744" s="35"/>
      <c r="T744" s="8"/>
      <c r="U744" s="8"/>
      <c r="V744" s="8"/>
      <c r="W744" s="35">
        <f t="shared" si="46"/>
        <v>18000000</v>
      </c>
      <c r="X744" s="35">
        <f t="shared" si="47"/>
        <v>18000000</v>
      </c>
      <c r="Y744" s="26" t="s">
        <v>465</v>
      </c>
      <c r="Z744" s="10" t="s">
        <v>19</v>
      </c>
      <c r="AA744" s="147">
        <v>202300000000060</v>
      </c>
      <c r="AB744" s="147" t="s">
        <v>30</v>
      </c>
      <c r="AC744" s="10" t="str">
        <f t="shared" si="44"/>
        <v>3202008</v>
      </c>
      <c r="AD744" s="10"/>
      <c r="AE744" s="10" t="s">
        <v>123</v>
      </c>
      <c r="AF744" s="3"/>
      <c r="AG744" s="3"/>
      <c r="AH744" s="3"/>
      <c r="AI744" s="3"/>
      <c r="AJ744" s="3"/>
      <c r="AK744" s="3"/>
      <c r="AL744" s="3"/>
      <c r="AM744" s="3"/>
      <c r="AN744" s="3"/>
      <c r="AO744" s="3"/>
      <c r="AP744" s="3"/>
      <c r="AQ744" s="3"/>
      <c r="AR744" s="3"/>
      <c r="AS744" s="3"/>
    </row>
    <row r="745" spans="1:45" ht="51" hidden="1" customHeight="1" x14ac:dyDescent="0.3">
      <c r="A745" s="9" t="s">
        <v>0</v>
      </c>
      <c r="B745" s="9" t="e">
        <f>VLOOKUP(#REF!,[1]Dpto!$G$2:$I$1125,2,FALSE)</f>
        <v>#REF!</v>
      </c>
      <c r="C745" s="9" t="str">
        <f>VLOOKUP(Y745,[1]Proyectos!$B$2:$D$3,3,FALSE)</f>
        <v>CONSER</v>
      </c>
      <c r="D745" s="9" t="e">
        <f>VLOOKUP(#REF!,[1]Proyectos!$D$6:$E$9,2,FALSE)</f>
        <v>#REF!</v>
      </c>
      <c r="E745" s="9" t="e">
        <f>VLOOKUP(#REF!,[1]Proyectos!$B$12:$C$22,2,FALSE)</f>
        <v>#REF!</v>
      </c>
      <c r="F745" s="9" t="e">
        <f>VLOOKUP(#REF!,[1]Indi!$B$9:$C$36,2,FALSE)</f>
        <v>#REF!</v>
      </c>
      <c r="G745" s="9" t="str">
        <f>+IFERROR(IF(D745="MISIONAL",VLOOKUP(#REF!,[1]Actividades!$B$12:$C$25,2,FALSE),IF(D745="TASAS",VLOOKUP(#REF!,[1]Actividades!$B$26:$C$34,2,FALSE),IF(D745="MIPG",VLOOKUP(#REF!,[1]Actividades!$B$35:$C$41,2,FALSE),IF(D745="INFRA",VLOOKUP(#REF!,[1]Actividades!$B$42:$C$44,2,FALSE),"")))),"")</f>
        <v/>
      </c>
      <c r="H745" s="3"/>
      <c r="I745" s="7" t="s">
        <v>1206</v>
      </c>
      <c r="J745" s="10" t="s">
        <v>663</v>
      </c>
      <c r="K745" s="7" t="s">
        <v>164</v>
      </c>
      <c r="L745" s="7" t="s">
        <v>167</v>
      </c>
      <c r="M745" s="7" t="str">
        <f t="shared" si="45"/>
        <v>RNN NUKAK</v>
      </c>
      <c r="N745" s="7" t="s">
        <v>8</v>
      </c>
      <c r="O745" s="10" t="s">
        <v>467</v>
      </c>
      <c r="P745" s="7" t="s">
        <v>7</v>
      </c>
      <c r="Q745" s="7" t="s">
        <v>6</v>
      </c>
      <c r="R745" s="146">
        <v>55708000</v>
      </c>
      <c r="S745" s="35"/>
      <c r="T745" s="8"/>
      <c r="U745" s="8"/>
      <c r="V745" s="8"/>
      <c r="W745" s="35">
        <f t="shared" si="46"/>
        <v>55708000</v>
      </c>
      <c r="X745" s="35">
        <f t="shared" si="47"/>
        <v>55708000</v>
      </c>
      <c r="Y745" s="26" t="s">
        <v>465</v>
      </c>
      <c r="Z745" s="10" t="s">
        <v>19</v>
      </c>
      <c r="AA745" s="147">
        <v>202300000000060</v>
      </c>
      <c r="AB745" s="147" t="s">
        <v>30</v>
      </c>
      <c r="AC745" s="10" t="str">
        <f t="shared" si="44"/>
        <v>3202008</v>
      </c>
      <c r="AD745" s="10"/>
      <c r="AE745" s="10" t="s">
        <v>123</v>
      </c>
      <c r="AF745" s="3"/>
      <c r="AG745" s="3"/>
      <c r="AH745" s="3"/>
      <c r="AI745" s="3"/>
      <c r="AJ745" s="3"/>
      <c r="AK745" s="3"/>
      <c r="AL745" s="3"/>
      <c r="AM745" s="3"/>
      <c r="AN745" s="3"/>
      <c r="AO745" s="3"/>
      <c r="AP745" s="3"/>
      <c r="AQ745" s="3"/>
      <c r="AR745" s="3"/>
      <c r="AS745" s="3"/>
    </row>
    <row r="746" spans="1:45" ht="51" hidden="1" customHeight="1" x14ac:dyDescent="0.3">
      <c r="A746" s="9" t="s">
        <v>0</v>
      </c>
      <c r="B746" s="9" t="e">
        <f>VLOOKUP(#REF!,[1]Dpto!$G$2:$I$1125,2,FALSE)</f>
        <v>#REF!</v>
      </c>
      <c r="C746" s="9" t="str">
        <f>VLOOKUP(Y746,[1]Proyectos!$B$2:$D$3,3,FALSE)</f>
        <v>CONSER</v>
      </c>
      <c r="D746" s="9" t="e">
        <f>VLOOKUP(#REF!,[1]Proyectos!$D$6:$E$9,2,FALSE)</f>
        <v>#REF!</v>
      </c>
      <c r="E746" s="9" t="e">
        <f>VLOOKUP(#REF!,[1]Proyectos!$B$12:$C$22,2,FALSE)</f>
        <v>#REF!</v>
      </c>
      <c r="F746" s="9" t="e">
        <f>VLOOKUP(#REF!,[1]Indi!$B$9:$C$36,2,FALSE)</f>
        <v>#REF!</v>
      </c>
      <c r="G746" s="9" t="str">
        <f>+IFERROR(IF(D746="MISIONAL",VLOOKUP(#REF!,[1]Actividades!$B$12:$C$25,2,FALSE),IF(D746="TASAS",VLOOKUP(#REF!,[1]Actividades!$B$26:$C$34,2,FALSE),IF(D746="MIPG",VLOOKUP(#REF!,[1]Actividades!$B$35:$C$41,2,FALSE),IF(D746="INFRA",VLOOKUP(#REF!,[1]Actividades!$B$42:$C$44,2,FALSE),"")))),"")</f>
        <v/>
      </c>
      <c r="H746" s="3"/>
      <c r="I746" s="7" t="s">
        <v>1207</v>
      </c>
      <c r="J746" s="10" t="s">
        <v>663</v>
      </c>
      <c r="K746" s="7" t="s">
        <v>164</v>
      </c>
      <c r="L746" s="7" t="s">
        <v>167</v>
      </c>
      <c r="M746" s="7" t="str">
        <f t="shared" si="45"/>
        <v>RNN NUKAK</v>
      </c>
      <c r="N746" s="7" t="s">
        <v>13</v>
      </c>
      <c r="O746" s="10" t="s">
        <v>467</v>
      </c>
      <c r="P746" s="7" t="s">
        <v>7</v>
      </c>
      <c r="Q746" s="7" t="s">
        <v>6</v>
      </c>
      <c r="R746" s="146">
        <v>7000000</v>
      </c>
      <c r="S746" s="35"/>
      <c r="T746" s="8"/>
      <c r="U746" s="8"/>
      <c r="V746" s="8"/>
      <c r="W746" s="35">
        <f t="shared" si="46"/>
        <v>7000000</v>
      </c>
      <c r="X746" s="35">
        <f t="shared" si="47"/>
        <v>7000000</v>
      </c>
      <c r="Y746" s="26" t="s">
        <v>465</v>
      </c>
      <c r="Z746" s="10" t="s">
        <v>19</v>
      </c>
      <c r="AA746" s="147">
        <v>202300000000060</v>
      </c>
      <c r="AB746" s="147" t="s">
        <v>30</v>
      </c>
      <c r="AC746" s="10" t="str">
        <f t="shared" si="44"/>
        <v>3202008</v>
      </c>
      <c r="AD746" s="10"/>
      <c r="AE746" s="10" t="s">
        <v>262</v>
      </c>
      <c r="AF746" s="3"/>
      <c r="AG746" s="3"/>
      <c r="AH746" s="3"/>
      <c r="AI746" s="3"/>
      <c r="AJ746" s="3"/>
      <c r="AK746" s="3"/>
      <c r="AL746" s="3"/>
      <c r="AM746" s="3"/>
      <c r="AN746" s="3"/>
      <c r="AO746" s="3"/>
      <c r="AP746" s="3"/>
      <c r="AQ746" s="3"/>
      <c r="AR746" s="3"/>
      <c r="AS746" s="3"/>
    </row>
    <row r="747" spans="1:45" ht="51" hidden="1" customHeight="1" x14ac:dyDescent="0.3">
      <c r="A747" s="9" t="s">
        <v>0</v>
      </c>
      <c r="B747" s="9" t="e">
        <f>VLOOKUP(#REF!,[1]Dpto!$G$2:$I$1125,2,FALSE)</f>
        <v>#REF!</v>
      </c>
      <c r="C747" s="9" t="str">
        <f>VLOOKUP(Y747,[1]Proyectos!$B$2:$D$3,3,FALSE)</f>
        <v>CONSER</v>
      </c>
      <c r="D747" s="9" t="e">
        <f>VLOOKUP(#REF!,[1]Proyectos!$D$6:$E$9,2,FALSE)</f>
        <v>#REF!</v>
      </c>
      <c r="E747" s="9" t="e">
        <f>VLOOKUP(#REF!,[1]Proyectos!$B$12:$C$22,2,FALSE)</f>
        <v>#REF!</v>
      </c>
      <c r="F747" s="9" t="e">
        <f>VLOOKUP(#REF!,[1]Indi!$B$9:$C$36,2,FALSE)</f>
        <v>#REF!</v>
      </c>
      <c r="G747" s="9" t="str">
        <f>+IFERROR(IF(D747="MISIONAL",VLOOKUP(#REF!,[1]Actividades!$B$12:$C$25,2,FALSE),IF(D747="TASAS",VLOOKUP(#REF!,[1]Actividades!$B$26:$C$34,2,FALSE),IF(D747="MIPG",VLOOKUP(#REF!,[1]Actividades!$B$35:$C$41,2,FALSE),IF(D747="INFRA",VLOOKUP(#REF!,[1]Actividades!$B$42:$C$44,2,FALSE),"")))),"")</f>
        <v/>
      </c>
      <c r="H747" s="3"/>
      <c r="I747" s="7" t="s">
        <v>1208</v>
      </c>
      <c r="J747" s="10" t="s">
        <v>663</v>
      </c>
      <c r="K747" s="7" t="s">
        <v>164</v>
      </c>
      <c r="L747" s="7" t="s">
        <v>167</v>
      </c>
      <c r="M747" s="7" t="str">
        <f t="shared" si="45"/>
        <v>RNN NUKAK</v>
      </c>
      <c r="N747" s="7" t="s">
        <v>103</v>
      </c>
      <c r="O747" s="10" t="s">
        <v>466</v>
      </c>
      <c r="P747" s="7" t="s">
        <v>7</v>
      </c>
      <c r="Q747" s="7" t="s">
        <v>6</v>
      </c>
      <c r="R747" s="146">
        <v>28617000</v>
      </c>
      <c r="S747" s="35"/>
      <c r="T747" s="8"/>
      <c r="U747" s="8"/>
      <c r="V747" s="8"/>
      <c r="W747" s="35">
        <f t="shared" si="46"/>
        <v>28617000</v>
      </c>
      <c r="X747" s="35">
        <f t="shared" si="47"/>
        <v>28617000</v>
      </c>
      <c r="Y747" s="26" t="s">
        <v>465</v>
      </c>
      <c r="Z747" s="10" t="s">
        <v>19</v>
      </c>
      <c r="AA747" s="147">
        <v>202300000000060</v>
      </c>
      <c r="AB747" s="147" t="s">
        <v>30</v>
      </c>
      <c r="AC747" s="10" t="str">
        <f t="shared" si="44"/>
        <v>3202008</v>
      </c>
      <c r="AD747" s="10"/>
      <c r="AE747" s="10" t="s">
        <v>135</v>
      </c>
      <c r="AF747" s="3"/>
      <c r="AG747" s="3"/>
      <c r="AH747" s="3"/>
      <c r="AI747" s="3"/>
      <c r="AJ747" s="3"/>
      <c r="AK747" s="3"/>
      <c r="AL747" s="3"/>
      <c r="AM747" s="3"/>
      <c r="AN747" s="3"/>
      <c r="AO747" s="3"/>
      <c r="AP747" s="3"/>
      <c r="AQ747" s="3"/>
      <c r="AR747" s="3"/>
      <c r="AS747" s="3"/>
    </row>
    <row r="748" spans="1:45" ht="51" hidden="1" customHeight="1" x14ac:dyDescent="0.3">
      <c r="A748" s="9" t="s">
        <v>0</v>
      </c>
      <c r="B748" s="9" t="e">
        <f>VLOOKUP(#REF!,[1]Dpto!$G$2:$I$1125,2,FALSE)</f>
        <v>#REF!</v>
      </c>
      <c r="C748" s="9" t="str">
        <f>VLOOKUP(Y748,[1]Proyectos!$B$2:$D$3,3,FALSE)</f>
        <v>CONSER</v>
      </c>
      <c r="D748" s="9" t="e">
        <f>VLOOKUP(#REF!,[1]Proyectos!$D$6:$E$9,2,FALSE)</f>
        <v>#REF!</v>
      </c>
      <c r="E748" s="9" t="e">
        <f>VLOOKUP(#REF!,[1]Proyectos!$B$12:$C$22,2,FALSE)</f>
        <v>#REF!</v>
      </c>
      <c r="F748" s="9" t="e">
        <f>VLOOKUP(#REF!,[1]Indi!$B$9:$C$36,2,FALSE)</f>
        <v>#REF!</v>
      </c>
      <c r="G748" s="9" t="str">
        <f>+IFERROR(IF(D748="MISIONAL",VLOOKUP(#REF!,[1]Actividades!$B$12:$C$25,2,FALSE),IF(D748="TASAS",VLOOKUP(#REF!,[1]Actividades!$B$26:$C$34,2,FALSE),IF(D748="MIPG",VLOOKUP(#REF!,[1]Actividades!$B$35:$C$41,2,FALSE),IF(D748="INFRA",VLOOKUP(#REF!,[1]Actividades!$B$42:$C$44,2,FALSE),"")))),"")</f>
        <v/>
      </c>
      <c r="H748" s="3"/>
      <c r="I748" s="7" t="s">
        <v>1209</v>
      </c>
      <c r="J748" s="10" t="s">
        <v>663</v>
      </c>
      <c r="K748" s="7" t="s">
        <v>164</v>
      </c>
      <c r="L748" s="7" t="s">
        <v>167</v>
      </c>
      <c r="M748" s="7" t="str">
        <f t="shared" si="45"/>
        <v>RNN NUKAK</v>
      </c>
      <c r="N748" s="7" t="s">
        <v>13</v>
      </c>
      <c r="O748" s="145" t="s">
        <v>467</v>
      </c>
      <c r="P748" s="7" t="s">
        <v>7</v>
      </c>
      <c r="Q748" s="7" t="s">
        <v>6</v>
      </c>
      <c r="R748" s="146">
        <v>11000000</v>
      </c>
      <c r="S748" s="35"/>
      <c r="T748" s="8"/>
      <c r="U748" s="8"/>
      <c r="V748" s="8"/>
      <c r="W748" s="35">
        <f t="shared" si="46"/>
        <v>11000000</v>
      </c>
      <c r="X748" s="35">
        <f t="shared" si="47"/>
        <v>11000000</v>
      </c>
      <c r="Y748" s="26" t="s">
        <v>465</v>
      </c>
      <c r="Z748" s="10" t="s">
        <v>19</v>
      </c>
      <c r="AA748" s="147">
        <v>202300000000060</v>
      </c>
      <c r="AB748" s="147" t="s">
        <v>30</v>
      </c>
      <c r="AC748" s="10" t="str">
        <f t="shared" si="44"/>
        <v>3202008</v>
      </c>
      <c r="AD748" s="10"/>
      <c r="AE748" s="10" t="s">
        <v>135</v>
      </c>
      <c r="AF748" s="3"/>
      <c r="AG748" s="3"/>
      <c r="AH748" s="3"/>
      <c r="AI748" s="3"/>
      <c r="AJ748" s="3"/>
      <c r="AK748" s="3"/>
      <c r="AL748" s="3"/>
      <c r="AM748" s="3"/>
      <c r="AN748" s="3"/>
      <c r="AO748" s="3"/>
      <c r="AP748" s="3"/>
      <c r="AQ748" s="3"/>
      <c r="AR748" s="3"/>
      <c r="AS748" s="3"/>
    </row>
    <row r="749" spans="1:45" ht="51" hidden="1" customHeight="1" x14ac:dyDescent="0.3">
      <c r="A749" s="9" t="s">
        <v>0</v>
      </c>
      <c r="B749" s="9" t="e">
        <f>VLOOKUP(#REF!,[1]Dpto!$G$2:$I$1125,2,FALSE)</f>
        <v>#REF!</v>
      </c>
      <c r="C749" s="9" t="str">
        <f>VLOOKUP(Y749,[1]Proyectos!$B$2:$D$3,3,FALSE)</f>
        <v>CONSER</v>
      </c>
      <c r="D749" s="9" t="e">
        <f>VLOOKUP(#REF!,[1]Proyectos!$D$6:$E$9,2,FALSE)</f>
        <v>#REF!</v>
      </c>
      <c r="E749" s="9" t="e">
        <f>VLOOKUP(#REF!,[1]Proyectos!$B$12:$C$22,2,FALSE)</f>
        <v>#REF!</v>
      </c>
      <c r="F749" s="9" t="e">
        <f>VLOOKUP(#REF!,[1]Indi!$B$9:$C$36,2,FALSE)</f>
        <v>#REF!</v>
      </c>
      <c r="G749" s="9" t="str">
        <f>+IFERROR(IF(D749="MISIONAL",VLOOKUP(#REF!,[1]Actividades!$B$12:$C$25,2,FALSE),IF(D749="TASAS",VLOOKUP(#REF!,[1]Actividades!$B$26:$C$34,2,FALSE),IF(D749="MIPG",VLOOKUP(#REF!,[1]Actividades!$B$35:$C$41,2,FALSE),IF(D749="INFRA",VLOOKUP(#REF!,[1]Actividades!$B$42:$C$44,2,FALSE),"")))),"")</f>
        <v/>
      </c>
      <c r="H749" s="3"/>
      <c r="I749" s="7" t="s">
        <v>1210</v>
      </c>
      <c r="J749" s="10" t="s">
        <v>663</v>
      </c>
      <c r="K749" s="7" t="s">
        <v>164</v>
      </c>
      <c r="L749" s="7" t="s">
        <v>167</v>
      </c>
      <c r="M749" s="7" t="str">
        <f t="shared" si="45"/>
        <v>RNN NUKAK</v>
      </c>
      <c r="N749" s="7" t="s">
        <v>8</v>
      </c>
      <c r="O749" s="10" t="s">
        <v>467</v>
      </c>
      <c r="P749" s="7" t="s">
        <v>7</v>
      </c>
      <c r="Q749" s="7" t="s">
        <v>6</v>
      </c>
      <c r="R749" s="146">
        <v>54740000</v>
      </c>
      <c r="S749" s="35"/>
      <c r="T749" s="8"/>
      <c r="U749" s="8"/>
      <c r="V749" s="8"/>
      <c r="W749" s="35">
        <f t="shared" si="46"/>
        <v>54740000</v>
      </c>
      <c r="X749" s="35">
        <f t="shared" si="47"/>
        <v>54740000</v>
      </c>
      <c r="Y749" s="26" t="s">
        <v>465</v>
      </c>
      <c r="Z749" s="10" t="s">
        <v>19</v>
      </c>
      <c r="AA749" s="147">
        <v>202300000000060</v>
      </c>
      <c r="AB749" s="147" t="s">
        <v>30</v>
      </c>
      <c r="AC749" s="10" t="str">
        <f t="shared" si="44"/>
        <v>3202008</v>
      </c>
      <c r="AD749" s="10"/>
      <c r="AE749" s="10" t="s">
        <v>135</v>
      </c>
      <c r="AF749" s="3"/>
      <c r="AG749" s="3"/>
      <c r="AH749" s="3"/>
      <c r="AI749" s="3"/>
      <c r="AJ749" s="3"/>
      <c r="AK749" s="3"/>
      <c r="AL749" s="3"/>
      <c r="AM749" s="3"/>
      <c r="AN749" s="3"/>
      <c r="AO749" s="3"/>
      <c r="AP749" s="3"/>
      <c r="AQ749" s="3"/>
      <c r="AR749" s="3"/>
      <c r="AS749" s="3"/>
    </row>
    <row r="750" spans="1:45" ht="51" hidden="1" customHeight="1" x14ac:dyDescent="0.3">
      <c r="A750" s="9" t="s">
        <v>0</v>
      </c>
      <c r="B750" s="9" t="e">
        <f>VLOOKUP(#REF!,[1]Dpto!$G$2:$I$1125,2,FALSE)</f>
        <v>#REF!</v>
      </c>
      <c r="C750" s="9" t="str">
        <f>VLOOKUP(Y750,[1]Proyectos!$B$2:$D$3,3,FALSE)</f>
        <v>CONSER</v>
      </c>
      <c r="D750" s="9" t="e">
        <f>VLOOKUP(#REF!,[1]Proyectos!$D$6:$E$9,2,FALSE)</f>
        <v>#REF!</v>
      </c>
      <c r="E750" s="9" t="e">
        <f>VLOOKUP(#REF!,[1]Proyectos!$B$12:$C$22,2,FALSE)</f>
        <v>#REF!</v>
      </c>
      <c r="F750" s="9" t="e">
        <f>VLOOKUP(#REF!,[1]Indi!$B$9:$C$36,2,FALSE)</f>
        <v>#REF!</v>
      </c>
      <c r="G750" s="9" t="str">
        <f>+IFERROR(IF(D750="MISIONAL",VLOOKUP(#REF!,[1]Actividades!$B$12:$C$25,2,FALSE),IF(D750="TASAS",VLOOKUP(#REF!,[1]Actividades!$B$26:$C$34,2,FALSE),IF(D750="MIPG",VLOOKUP(#REF!,[1]Actividades!$B$35:$C$41,2,FALSE),IF(D750="INFRA",VLOOKUP(#REF!,[1]Actividades!$B$42:$C$44,2,FALSE),"")))),"")</f>
        <v/>
      </c>
      <c r="H750" s="3"/>
      <c r="I750" s="7" t="s">
        <v>1211</v>
      </c>
      <c r="J750" s="10" t="s">
        <v>663</v>
      </c>
      <c r="K750" s="7" t="s">
        <v>164</v>
      </c>
      <c r="L750" s="7" t="s">
        <v>167</v>
      </c>
      <c r="M750" s="7" t="str">
        <f t="shared" si="45"/>
        <v>RNN NUKAK</v>
      </c>
      <c r="N750" s="7" t="s">
        <v>103</v>
      </c>
      <c r="O750" s="7" t="s">
        <v>466</v>
      </c>
      <c r="P750" s="7" t="s">
        <v>7</v>
      </c>
      <c r="Q750" s="7" t="s">
        <v>6</v>
      </c>
      <c r="R750" s="146">
        <v>65401000</v>
      </c>
      <c r="S750" s="35"/>
      <c r="T750" s="8"/>
      <c r="U750" s="8"/>
      <c r="V750" s="8"/>
      <c r="W750" s="35">
        <f t="shared" si="46"/>
        <v>65401000</v>
      </c>
      <c r="X750" s="35">
        <f t="shared" si="47"/>
        <v>65401000</v>
      </c>
      <c r="Y750" s="26" t="s">
        <v>465</v>
      </c>
      <c r="Z750" s="10" t="s">
        <v>19</v>
      </c>
      <c r="AA750" s="147">
        <v>202300000000060</v>
      </c>
      <c r="AB750" s="147" t="s">
        <v>493</v>
      </c>
      <c r="AC750" s="10" t="str">
        <f t="shared" si="44"/>
        <v>3202032</v>
      </c>
      <c r="AD750" s="10"/>
      <c r="AE750" s="10" t="s">
        <v>128</v>
      </c>
      <c r="AF750" s="3"/>
      <c r="AG750" s="3"/>
      <c r="AH750" s="3"/>
      <c r="AI750" s="3"/>
      <c r="AJ750" s="3"/>
      <c r="AK750" s="3"/>
      <c r="AL750" s="3"/>
      <c r="AM750" s="3"/>
      <c r="AN750" s="3"/>
      <c r="AO750" s="3"/>
      <c r="AP750" s="3"/>
      <c r="AQ750" s="3"/>
      <c r="AR750" s="3"/>
      <c r="AS750" s="3"/>
    </row>
    <row r="751" spans="1:45" ht="51" hidden="1" customHeight="1" x14ac:dyDescent="0.3">
      <c r="A751" s="9" t="s">
        <v>0</v>
      </c>
      <c r="B751" s="9" t="e">
        <f>VLOOKUP(#REF!,[1]Dpto!$G$2:$I$1125,2,FALSE)</f>
        <v>#REF!</v>
      </c>
      <c r="C751" s="9" t="str">
        <f>VLOOKUP(Y751,[1]Proyectos!$B$2:$D$3,3,FALSE)</f>
        <v>CONSER</v>
      </c>
      <c r="D751" s="9" t="e">
        <f>VLOOKUP(#REF!,[1]Proyectos!$D$6:$E$9,2,FALSE)</f>
        <v>#REF!</v>
      </c>
      <c r="E751" s="9" t="e">
        <f>VLOOKUP(#REF!,[1]Proyectos!$B$12:$C$22,2,FALSE)</f>
        <v>#REF!</v>
      </c>
      <c r="F751" s="9" t="e">
        <f>VLOOKUP(#REF!,[1]Indi!$B$9:$C$36,2,FALSE)</f>
        <v>#REF!</v>
      </c>
      <c r="G751" s="9" t="str">
        <f>+IFERROR(IF(D751="MISIONAL",VLOOKUP(#REF!,[1]Actividades!$B$12:$C$25,2,FALSE),IF(D751="TASAS",VLOOKUP(#REF!,[1]Actividades!$B$26:$C$34,2,FALSE),IF(D751="MIPG",VLOOKUP(#REF!,[1]Actividades!$B$35:$C$41,2,FALSE),IF(D751="INFRA",VLOOKUP(#REF!,[1]Actividades!$B$42:$C$44,2,FALSE),"")))),"")</f>
        <v/>
      </c>
      <c r="H751" s="3"/>
      <c r="I751" s="7" t="s">
        <v>1212</v>
      </c>
      <c r="J751" s="10" t="s">
        <v>663</v>
      </c>
      <c r="K751" s="7" t="s">
        <v>164</v>
      </c>
      <c r="L751" s="7" t="s">
        <v>167</v>
      </c>
      <c r="M751" s="7" t="str">
        <f t="shared" si="45"/>
        <v>RNN NUKAK</v>
      </c>
      <c r="N751" s="7" t="s">
        <v>13</v>
      </c>
      <c r="O751" s="7" t="s">
        <v>467</v>
      </c>
      <c r="P751" s="7" t="s">
        <v>7</v>
      </c>
      <c r="Q751" s="7" t="s">
        <v>6</v>
      </c>
      <c r="R751" s="146">
        <v>102000000</v>
      </c>
      <c r="S751" s="35"/>
      <c r="T751" s="8"/>
      <c r="U751" s="8"/>
      <c r="V751" s="8"/>
      <c r="W751" s="35">
        <f t="shared" si="46"/>
        <v>102000000</v>
      </c>
      <c r="X751" s="35">
        <f t="shared" si="47"/>
        <v>102000000</v>
      </c>
      <c r="Y751" s="26" t="s">
        <v>465</v>
      </c>
      <c r="Z751" s="10" t="s">
        <v>19</v>
      </c>
      <c r="AA751" s="147">
        <v>202300000000060</v>
      </c>
      <c r="AB751" s="147" t="s">
        <v>493</v>
      </c>
      <c r="AC751" s="10" t="str">
        <f t="shared" si="44"/>
        <v>3202032</v>
      </c>
      <c r="AD751" s="10"/>
      <c r="AE751" s="10" t="s">
        <v>128</v>
      </c>
      <c r="AF751" s="3"/>
      <c r="AG751" s="3"/>
      <c r="AH751" s="3"/>
      <c r="AI751" s="3"/>
      <c r="AJ751" s="3"/>
      <c r="AK751" s="3"/>
      <c r="AL751" s="3"/>
      <c r="AM751" s="3"/>
      <c r="AN751" s="3"/>
      <c r="AO751" s="3"/>
      <c r="AP751" s="3"/>
      <c r="AQ751" s="3"/>
      <c r="AR751" s="3"/>
      <c r="AS751" s="3"/>
    </row>
    <row r="752" spans="1:45" ht="51" hidden="1" customHeight="1" x14ac:dyDescent="0.3">
      <c r="A752" s="9" t="s">
        <v>0</v>
      </c>
      <c r="B752" s="9" t="e">
        <f>VLOOKUP(#REF!,[1]Dpto!$G$2:$I$1125,2,FALSE)</f>
        <v>#REF!</v>
      </c>
      <c r="C752" s="9" t="str">
        <f>VLOOKUP(Y752,[1]Proyectos!$B$2:$D$3,3,FALSE)</f>
        <v>CONSER</v>
      </c>
      <c r="D752" s="9" t="e">
        <f>VLOOKUP(#REF!,[1]Proyectos!$D$6:$E$9,2,FALSE)</f>
        <v>#REF!</v>
      </c>
      <c r="E752" s="9" t="e">
        <f>VLOOKUP(#REF!,[1]Proyectos!$B$12:$C$22,2,FALSE)</f>
        <v>#REF!</v>
      </c>
      <c r="F752" s="9" t="e">
        <f>VLOOKUP(#REF!,[1]Indi!$B$9:$C$36,2,FALSE)</f>
        <v>#REF!</v>
      </c>
      <c r="G752" s="9" t="str">
        <f>+IFERROR(IF(D752="MISIONAL",VLOOKUP(#REF!,[1]Actividades!$B$12:$C$25,2,FALSE),IF(D752="TASAS",VLOOKUP(#REF!,[1]Actividades!$B$26:$C$34,2,FALSE),IF(D752="MIPG",VLOOKUP(#REF!,[1]Actividades!$B$35:$C$41,2,FALSE),IF(D752="INFRA",VLOOKUP(#REF!,[1]Actividades!$B$42:$C$44,2,FALSE),"")))),"")</f>
        <v/>
      </c>
      <c r="H752" s="3"/>
      <c r="I752" s="7" t="s">
        <v>1213</v>
      </c>
      <c r="J752" s="10" t="s">
        <v>663</v>
      </c>
      <c r="K752" s="7" t="s">
        <v>164</v>
      </c>
      <c r="L752" s="7" t="s">
        <v>167</v>
      </c>
      <c r="M752" s="7" t="str">
        <f t="shared" si="45"/>
        <v>RNN NUKAK</v>
      </c>
      <c r="N752" s="7" t="s">
        <v>8</v>
      </c>
      <c r="O752" s="149" t="s">
        <v>467</v>
      </c>
      <c r="P752" s="7" t="s">
        <v>7</v>
      </c>
      <c r="Q752" s="7" t="s">
        <v>6</v>
      </c>
      <c r="R752" s="146">
        <v>51433500</v>
      </c>
      <c r="S752" s="35"/>
      <c r="T752" s="8"/>
      <c r="U752" s="8"/>
      <c r="V752" s="8"/>
      <c r="W752" s="35">
        <f t="shared" si="46"/>
        <v>51433500</v>
      </c>
      <c r="X752" s="35">
        <f t="shared" si="47"/>
        <v>51433500</v>
      </c>
      <c r="Y752" s="26" t="s">
        <v>465</v>
      </c>
      <c r="Z752" s="10" t="s">
        <v>19</v>
      </c>
      <c r="AA752" s="147">
        <v>202300000000060</v>
      </c>
      <c r="AB752" s="147" t="s">
        <v>493</v>
      </c>
      <c r="AC752" s="10" t="str">
        <f t="shared" si="44"/>
        <v>3202032</v>
      </c>
      <c r="AD752" s="10"/>
      <c r="AE752" s="10" t="s">
        <v>128</v>
      </c>
      <c r="AF752" s="3"/>
      <c r="AG752" s="3"/>
      <c r="AH752" s="3"/>
      <c r="AI752" s="3"/>
      <c r="AJ752" s="3"/>
      <c r="AK752" s="3"/>
      <c r="AL752" s="3"/>
      <c r="AM752" s="3"/>
      <c r="AN752" s="3"/>
      <c r="AO752" s="3"/>
      <c r="AP752" s="3"/>
      <c r="AQ752" s="3"/>
      <c r="AR752" s="3"/>
      <c r="AS752" s="3"/>
    </row>
    <row r="753" spans="1:45" ht="51" hidden="1" customHeight="1" x14ac:dyDescent="0.3">
      <c r="A753" s="9" t="s">
        <v>0</v>
      </c>
      <c r="B753" s="9" t="e">
        <f>VLOOKUP(#REF!,[1]Dpto!$G$2:$I$1125,2,FALSE)</f>
        <v>#REF!</v>
      </c>
      <c r="C753" s="9" t="str">
        <f>VLOOKUP(Y753,[1]Proyectos!$B$2:$D$3,3,FALSE)</f>
        <v>CONSER</v>
      </c>
      <c r="D753" s="9" t="e">
        <f>VLOOKUP(#REF!,[1]Proyectos!$D$6:$E$9,2,FALSE)</f>
        <v>#REF!</v>
      </c>
      <c r="E753" s="9" t="e">
        <f>VLOOKUP(#REF!,[1]Proyectos!$B$12:$C$22,2,FALSE)</f>
        <v>#REF!</v>
      </c>
      <c r="F753" s="9" t="e">
        <f>VLOOKUP(#REF!,[1]Indi!$B$9:$C$36,2,FALSE)</f>
        <v>#REF!</v>
      </c>
      <c r="G753" s="9" t="str">
        <f>+IFERROR(IF(D753="MISIONAL",VLOOKUP(#REF!,[1]Actividades!$B$12:$C$25,2,FALSE),IF(D753="TASAS",VLOOKUP(#REF!,[1]Actividades!$B$26:$C$34,2,FALSE),IF(D753="MIPG",VLOOKUP(#REF!,[1]Actividades!$B$35:$C$41,2,FALSE),IF(D753="INFRA",VLOOKUP(#REF!,[1]Actividades!$B$42:$C$44,2,FALSE),"")))),"")</f>
        <v/>
      </c>
      <c r="H753" s="3"/>
      <c r="I753" s="7" t="s">
        <v>1214</v>
      </c>
      <c r="J753" s="10" t="s">
        <v>663</v>
      </c>
      <c r="K753" s="7" t="s">
        <v>164</v>
      </c>
      <c r="L753" s="7" t="s">
        <v>167</v>
      </c>
      <c r="M753" s="7" t="str">
        <f t="shared" si="45"/>
        <v>RNN NUKAK</v>
      </c>
      <c r="N753" s="7" t="s">
        <v>103</v>
      </c>
      <c r="O753" s="10" t="s">
        <v>466</v>
      </c>
      <c r="P753" s="7" t="s">
        <v>7</v>
      </c>
      <c r="Q753" s="7" t="s">
        <v>6</v>
      </c>
      <c r="R753" s="146">
        <v>42147500</v>
      </c>
      <c r="S753" s="35"/>
      <c r="T753" s="8"/>
      <c r="U753" s="8"/>
      <c r="V753" s="8"/>
      <c r="W753" s="35">
        <f t="shared" si="46"/>
        <v>42147500</v>
      </c>
      <c r="X753" s="35">
        <f t="shared" si="47"/>
        <v>42147500</v>
      </c>
      <c r="Y753" s="26" t="s">
        <v>465</v>
      </c>
      <c r="Z753" s="10" t="s">
        <v>19</v>
      </c>
      <c r="AA753" s="147">
        <v>202300000000060</v>
      </c>
      <c r="AB753" s="147" t="s">
        <v>39</v>
      </c>
      <c r="AC753" s="10" t="str">
        <f t="shared" si="44"/>
        <v>3202055</v>
      </c>
      <c r="AD753" s="10"/>
      <c r="AE753" s="10" t="s">
        <v>252</v>
      </c>
      <c r="AF753" s="3"/>
      <c r="AG753" s="3"/>
      <c r="AH753" s="3"/>
      <c r="AI753" s="3"/>
      <c r="AJ753" s="3"/>
      <c r="AK753" s="3"/>
      <c r="AL753" s="3"/>
      <c r="AM753" s="3"/>
      <c r="AN753" s="3"/>
      <c r="AO753" s="3"/>
      <c r="AP753" s="3"/>
      <c r="AQ753" s="3"/>
      <c r="AR753" s="3"/>
      <c r="AS753" s="3"/>
    </row>
    <row r="754" spans="1:45" ht="51" hidden="1" customHeight="1" x14ac:dyDescent="0.3">
      <c r="A754" s="9" t="s">
        <v>0</v>
      </c>
      <c r="B754" s="9" t="e">
        <f>VLOOKUP(#REF!,[1]Dpto!$G$2:$I$1125,2,FALSE)</f>
        <v>#REF!</v>
      </c>
      <c r="C754" s="9" t="str">
        <f>VLOOKUP(Y754,[1]Proyectos!$B$2:$D$3,3,FALSE)</f>
        <v>CONSER</v>
      </c>
      <c r="D754" s="9" t="e">
        <f>VLOOKUP(#REF!,[1]Proyectos!$D$6:$E$9,2,FALSE)</f>
        <v>#REF!</v>
      </c>
      <c r="E754" s="9" t="e">
        <f>VLOOKUP(#REF!,[1]Proyectos!$B$12:$C$22,2,FALSE)</f>
        <v>#REF!</v>
      </c>
      <c r="F754" s="9" t="e">
        <f>VLOOKUP(#REF!,[1]Indi!$B$9:$C$36,2,FALSE)</f>
        <v>#REF!</v>
      </c>
      <c r="G754" s="9" t="str">
        <f>+IFERROR(IF(D754="MISIONAL",VLOOKUP(#REF!,[1]Actividades!$B$12:$C$25,2,FALSE),IF(D754="TASAS",VLOOKUP(#REF!,[1]Actividades!$B$26:$C$34,2,FALSE),IF(D754="MIPG",VLOOKUP(#REF!,[1]Actividades!$B$35:$C$41,2,FALSE),IF(D754="INFRA",VLOOKUP(#REF!,[1]Actividades!$B$42:$C$44,2,FALSE),"")))),"")</f>
        <v/>
      </c>
      <c r="H754" s="3"/>
      <c r="I754" s="7" t="s">
        <v>1215</v>
      </c>
      <c r="J754" s="10" t="s">
        <v>663</v>
      </c>
      <c r="K754" s="7" t="s">
        <v>164</v>
      </c>
      <c r="L754" s="7" t="s">
        <v>167</v>
      </c>
      <c r="M754" s="7" t="str">
        <f t="shared" si="45"/>
        <v>RNN NUKAK</v>
      </c>
      <c r="N754" s="7" t="s">
        <v>103</v>
      </c>
      <c r="O754" s="10" t="s">
        <v>466</v>
      </c>
      <c r="P754" s="7" t="s">
        <v>7</v>
      </c>
      <c r="Q754" s="7" t="s">
        <v>6</v>
      </c>
      <c r="R754" s="146">
        <v>5000000</v>
      </c>
      <c r="S754" s="35"/>
      <c r="T754" s="8"/>
      <c r="U754" s="8"/>
      <c r="V754" s="8"/>
      <c r="W754" s="35">
        <f t="shared" si="46"/>
        <v>5000000</v>
      </c>
      <c r="X754" s="35">
        <f t="shared" si="47"/>
        <v>5000000</v>
      </c>
      <c r="Y754" s="26" t="s">
        <v>465</v>
      </c>
      <c r="Z754" s="10" t="s">
        <v>19</v>
      </c>
      <c r="AA754" s="147">
        <v>202300000000060</v>
      </c>
      <c r="AB754" s="147" t="s">
        <v>496</v>
      </c>
      <c r="AC754" s="10" t="str">
        <f t="shared" si="44"/>
        <v>3202056</v>
      </c>
      <c r="AD754" s="10"/>
      <c r="AE754" s="10" t="s">
        <v>129</v>
      </c>
      <c r="AF754" s="3"/>
      <c r="AG754" s="3"/>
      <c r="AH754" s="3"/>
      <c r="AI754" s="3"/>
      <c r="AJ754" s="3"/>
      <c r="AK754" s="3"/>
      <c r="AL754" s="3"/>
      <c r="AM754" s="3"/>
      <c r="AN754" s="3"/>
      <c r="AO754" s="3"/>
      <c r="AP754" s="3"/>
      <c r="AQ754" s="3"/>
      <c r="AR754" s="3"/>
      <c r="AS754" s="3"/>
    </row>
    <row r="755" spans="1:45" ht="51" hidden="1" customHeight="1" x14ac:dyDescent="0.3">
      <c r="A755" s="9" t="s">
        <v>0</v>
      </c>
      <c r="B755" s="9" t="e">
        <f>VLOOKUP(#REF!,[1]Dpto!$G$2:$I$1125,2,FALSE)</f>
        <v>#REF!</v>
      </c>
      <c r="C755" s="9" t="str">
        <f>VLOOKUP(Y755,[1]Proyectos!$B$2:$D$3,3,FALSE)</f>
        <v>CONSER</v>
      </c>
      <c r="D755" s="9" t="e">
        <f>VLOOKUP(#REF!,[1]Proyectos!$D$6:$E$9,2,FALSE)</f>
        <v>#REF!</v>
      </c>
      <c r="E755" s="9" t="e">
        <f>VLOOKUP(#REF!,[1]Proyectos!$B$12:$C$22,2,FALSE)</f>
        <v>#REF!</v>
      </c>
      <c r="F755" s="9" t="e">
        <f>VLOOKUP(#REF!,[1]Indi!$B$9:$C$36,2,FALSE)</f>
        <v>#REF!</v>
      </c>
      <c r="G755" s="9" t="str">
        <f>+IFERROR(IF(D755="MISIONAL",VLOOKUP(#REF!,[1]Actividades!$B$12:$C$25,2,FALSE),IF(D755="TASAS",VLOOKUP(#REF!,[1]Actividades!$B$26:$C$34,2,FALSE),IF(D755="MIPG",VLOOKUP(#REF!,[1]Actividades!$B$35:$C$41,2,FALSE),IF(D755="INFRA",VLOOKUP(#REF!,[1]Actividades!$B$42:$C$44,2,FALSE),"")))),"")</f>
        <v/>
      </c>
      <c r="H755" s="3"/>
      <c r="I755" s="7" t="s">
        <v>1216</v>
      </c>
      <c r="J755" s="10" t="s">
        <v>663</v>
      </c>
      <c r="K755" s="7" t="s">
        <v>164</v>
      </c>
      <c r="L755" s="7" t="s">
        <v>167</v>
      </c>
      <c r="M755" s="7" t="str">
        <f t="shared" si="45"/>
        <v>RNN NUKAK</v>
      </c>
      <c r="N755" s="7" t="s">
        <v>8</v>
      </c>
      <c r="O755" s="149" t="s">
        <v>467</v>
      </c>
      <c r="P755" s="7" t="s">
        <v>7</v>
      </c>
      <c r="Q755" s="7" t="s">
        <v>6</v>
      </c>
      <c r="R755" s="146">
        <v>49760500</v>
      </c>
      <c r="S755" s="35"/>
      <c r="T755" s="8"/>
      <c r="U755" s="8"/>
      <c r="V755" s="8"/>
      <c r="W755" s="35">
        <f t="shared" si="46"/>
        <v>49760500</v>
      </c>
      <c r="X755" s="35">
        <f t="shared" si="47"/>
        <v>49760500</v>
      </c>
      <c r="Y755" s="26" t="s">
        <v>465</v>
      </c>
      <c r="Z755" s="10" t="s">
        <v>19</v>
      </c>
      <c r="AA755" s="147">
        <v>202300000000060</v>
      </c>
      <c r="AB755" s="147" t="s">
        <v>496</v>
      </c>
      <c r="AC755" s="10" t="str">
        <f t="shared" si="44"/>
        <v>3202056</v>
      </c>
      <c r="AD755" s="10"/>
      <c r="AE755" s="10" t="s">
        <v>129</v>
      </c>
      <c r="AF755" s="3"/>
      <c r="AG755" s="3"/>
      <c r="AH755" s="3"/>
      <c r="AI755" s="3"/>
      <c r="AJ755" s="3"/>
      <c r="AK755" s="3"/>
      <c r="AL755" s="3"/>
      <c r="AM755" s="3"/>
      <c r="AN755" s="3"/>
      <c r="AO755" s="3"/>
      <c r="AP755" s="3"/>
      <c r="AQ755" s="3"/>
      <c r="AR755" s="3"/>
      <c r="AS755" s="3"/>
    </row>
    <row r="756" spans="1:45" ht="51" hidden="1" customHeight="1" x14ac:dyDescent="0.3">
      <c r="A756" s="9" t="s">
        <v>0</v>
      </c>
      <c r="B756" s="9" t="e">
        <f>VLOOKUP(#REF!,[1]Dpto!$G$2:$I$1125,2,FALSE)</f>
        <v>#REF!</v>
      </c>
      <c r="C756" s="9" t="str">
        <f>VLOOKUP(Y756,[1]Proyectos!$B$2:$D$3,3,FALSE)</f>
        <v>CONSER</v>
      </c>
      <c r="D756" s="9" t="e">
        <f>VLOOKUP(#REF!,[1]Proyectos!$D$6:$E$9,2,FALSE)</f>
        <v>#REF!</v>
      </c>
      <c r="E756" s="9" t="e">
        <f>VLOOKUP(#REF!,[1]Proyectos!$B$12:$C$22,2,FALSE)</f>
        <v>#REF!</v>
      </c>
      <c r="F756" s="9" t="e">
        <f>VLOOKUP(#REF!,[1]Indi!$B$9:$C$36,2,FALSE)</f>
        <v>#REF!</v>
      </c>
      <c r="G756" s="9" t="str">
        <f>+IFERROR(IF(D756="MISIONAL",VLOOKUP(#REF!,[1]Actividades!$B$12:$C$25,2,FALSE),IF(D756="TASAS",VLOOKUP(#REF!,[1]Actividades!$B$26:$C$34,2,FALSE),IF(D756="MIPG",VLOOKUP(#REF!,[1]Actividades!$B$35:$C$41,2,FALSE),IF(D756="INFRA",VLOOKUP(#REF!,[1]Actividades!$B$42:$C$44,2,FALSE),"")))),"")</f>
        <v/>
      </c>
      <c r="H756" s="3"/>
      <c r="I756" s="7" t="s">
        <v>1217</v>
      </c>
      <c r="J756" s="10" t="s">
        <v>663</v>
      </c>
      <c r="K756" s="7" t="s">
        <v>164</v>
      </c>
      <c r="L756" s="7" t="s">
        <v>167</v>
      </c>
      <c r="M756" s="7" t="str">
        <f t="shared" si="45"/>
        <v>RNN NUKAK</v>
      </c>
      <c r="N756" s="7" t="s">
        <v>103</v>
      </c>
      <c r="O756" s="7" t="s">
        <v>466</v>
      </c>
      <c r="P756" s="7" t="s">
        <v>7</v>
      </c>
      <c r="Q756" s="7" t="s">
        <v>6</v>
      </c>
      <c r="R756" s="146">
        <v>15136000</v>
      </c>
      <c r="S756" s="35"/>
      <c r="T756" s="8"/>
      <c r="U756" s="8"/>
      <c r="V756" s="8"/>
      <c r="W756" s="35">
        <f t="shared" si="46"/>
        <v>15136000</v>
      </c>
      <c r="X756" s="35">
        <f t="shared" si="47"/>
        <v>15136000</v>
      </c>
      <c r="Y756" s="26" t="s">
        <v>465</v>
      </c>
      <c r="Z756" s="10" t="s">
        <v>19</v>
      </c>
      <c r="AA756" s="147">
        <v>202300000000060</v>
      </c>
      <c r="AB756" s="147" t="s">
        <v>24</v>
      </c>
      <c r="AC756" s="10" t="str">
        <f t="shared" si="44"/>
        <v>3202060</v>
      </c>
      <c r="AD756" s="10"/>
      <c r="AE756" s="10" t="s">
        <v>137</v>
      </c>
      <c r="AF756" s="3"/>
      <c r="AG756" s="3"/>
      <c r="AH756" s="3"/>
      <c r="AI756" s="3"/>
      <c r="AJ756" s="3"/>
      <c r="AK756" s="3"/>
      <c r="AL756" s="3"/>
      <c r="AM756" s="3"/>
      <c r="AN756" s="3"/>
      <c r="AO756" s="3"/>
      <c r="AP756" s="3"/>
      <c r="AQ756" s="3"/>
      <c r="AR756" s="3"/>
      <c r="AS756" s="3"/>
    </row>
    <row r="757" spans="1:45" ht="51" hidden="1" customHeight="1" x14ac:dyDescent="0.3">
      <c r="A757" s="9" t="s">
        <v>0</v>
      </c>
      <c r="B757" s="9" t="e">
        <f>VLOOKUP(#REF!,[1]Dpto!$G$2:$I$1125,2,FALSE)</f>
        <v>#REF!</v>
      </c>
      <c r="C757" s="9" t="str">
        <f>VLOOKUP(Y757,[1]Proyectos!$B$2:$D$3,3,FALSE)</f>
        <v>CONSER</v>
      </c>
      <c r="D757" s="9" t="e">
        <f>VLOOKUP(#REF!,[1]Proyectos!$D$6:$E$9,2,FALSE)</f>
        <v>#REF!</v>
      </c>
      <c r="E757" s="9" t="e">
        <f>VLOOKUP(#REF!,[1]Proyectos!$B$12:$C$22,2,FALSE)</f>
        <v>#REF!</v>
      </c>
      <c r="F757" s="9" t="e">
        <f>VLOOKUP(#REF!,[1]Indi!$B$9:$C$36,2,FALSE)</f>
        <v>#REF!</v>
      </c>
      <c r="G757" s="9" t="str">
        <f>+IFERROR(IF(D757="MISIONAL",VLOOKUP(#REF!,[1]Actividades!$B$12:$C$25,2,FALSE),IF(D757="TASAS",VLOOKUP(#REF!,[1]Actividades!$B$26:$C$34,2,FALSE),IF(D757="MIPG",VLOOKUP(#REF!,[1]Actividades!$B$35:$C$41,2,FALSE),IF(D757="INFRA",VLOOKUP(#REF!,[1]Actividades!$B$42:$C$44,2,FALSE),"")))),"")</f>
        <v/>
      </c>
      <c r="H757" s="3"/>
      <c r="I757" s="7" t="s">
        <v>1218</v>
      </c>
      <c r="J757" s="10" t="s">
        <v>663</v>
      </c>
      <c r="K757" s="7" t="s">
        <v>164</v>
      </c>
      <c r="L757" s="7" t="s">
        <v>167</v>
      </c>
      <c r="M757" s="7" t="str">
        <f t="shared" si="45"/>
        <v>RNN NUKAK</v>
      </c>
      <c r="N757" s="7" t="s">
        <v>13</v>
      </c>
      <c r="O757" s="149" t="s">
        <v>467</v>
      </c>
      <c r="P757" s="7" t="s">
        <v>7</v>
      </c>
      <c r="Q757" s="7" t="s">
        <v>6</v>
      </c>
      <c r="R757" s="146">
        <v>38000000</v>
      </c>
      <c r="S757" s="35"/>
      <c r="T757" s="8"/>
      <c r="U757" s="8"/>
      <c r="V757" s="8"/>
      <c r="W757" s="35">
        <f t="shared" si="46"/>
        <v>38000000</v>
      </c>
      <c r="X757" s="35">
        <f t="shared" si="47"/>
        <v>38000000</v>
      </c>
      <c r="Y757" s="26" t="s">
        <v>465</v>
      </c>
      <c r="Z757" s="10" t="s">
        <v>19</v>
      </c>
      <c r="AA757" s="147">
        <v>202300000000060</v>
      </c>
      <c r="AB757" s="147" t="s">
        <v>24</v>
      </c>
      <c r="AC757" s="10" t="str">
        <f t="shared" si="44"/>
        <v>3202060</v>
      </c>
      <c r="AD757" s="10"/>
      <c r="AE757" s="10" t="s">
        <v>137</v>
      </c>
      <c r="AF757" s="3"/>
      <c r="AG757" s="3"/>
      <c r="AH757" s="3"/>
      <c r="AI757" s="3"/>
      <c r="AJ757" s="3"/>
      <c r="AK757" s="3"/>
      <c r="AL757" s="3"/>
      <c r="AM757" s="3"/>
      <c r="AN757" s="3"/>
      <c r="AO757" s="3"/>
      <c r="AP757" s="3"/>
      <c r="AQ757" s="3"/>
      <c r="AR757" s="3"/>
      <c r="AS757" s="3"/>
    </row>
    <row r="758" spans="1:45" ht="51" hidden="1" customHeight="1" x14ac:dyDescent="0.3">
      <c r="A758" s="9" t="s">
        <v>0</v>
      </c>
      <c r="B758" s="9" t="e">
        <f>VLOOKUP(#REF!,[1]Dpto!$G$2:$I$1125,2,FALSE)</f>
        <v>#REF!</v>
      </c>
      <c r="C758" s="9" t="str">
        <f>VLOOKUP(Y758,[1]Proyectos!$B$2:$D$3,3,FALSE)</f>
        <v>CONSER</v>
      </c>
      <c r="D758" s="9" t="e">
        <f>VLOOKUP(#REF!,[1]Proyectos!$D$6:$E$9,2,FALSE)</f>
        <v>#REF!</v>
      </c>
      <c r="E758" s="9" t="e">
        <f>VLOOKUP(#REF!,[1]Proyectos!$B$12:$C$22,2,FALSE)</f>
        <v>#REF!</v>
      </c>
      <c r="F758" s="9" t="e">
        <f>VLOOKUP(#REF!,[1]Indi!$B$9:$C$36,2,FALSE)</f>
        <v>#REF!</v>
      </c>
      <c r="G758" s="9" t="str">
        <f>+IFERROR(IF(D758="MISIONAL",VLOOKUP(#REF!,[1]Actividades!$B$12:$C$25,2,FALSE),IF(D758="TASAS",VLOOKUP(#REF!,[1]Actividades!$B$26:$C$34,2,FALSE),IF(D758="MIPG",VLOOKUP(#REF!,[1]Actividades!$B$35:$C$41,2,FALSE),IF(D758="INFRA",VLOOKUP(#REF!,[1]Actividades!$B$42:$C$44,2,FALSE),"")))),"")</f>
        <v/>
      </c>
      <c r="H758" s="3"/>
      <c r="I758" s="7" t="s">
        <v>1219</v>
      </c>
      <c r="J758" s="10" t="s">
        <v>663</v>
      </c>
      <c r="K758" s="7" t="s">
        <v>164</v>
      </c>
      <c r="L758" s="7" t="s">
        <v>167</v>
      </c>
      <c r="M758" s="7" t="str">
        <f t="shared" si="45"/>
        <v>RNN NUKAK</v>
      </c>
      <c r="N758" s="7" t="s">
        <v>8</v>
      </c>
      <c r="O758" s="7" t="s">
        <v>467</v>
      </c>
      <c r="P758" s="7" t="s">
        <v>7</v>
      </c>
      <c r="Q758" s="7" t="s">
        <v>6</v>
      </c>
      <c r="R758" s="146">
        <v>15136000</v>
      </c>
      <c r="S758" s="35"/>
      <c r="T758" s="8"/>
      <c r="U758" s="8"/>
      <c r="V758" s="8"/>
      <c r="W758" s="35">
        <f t="shared" si="46"/>
        <v>15136000</v>
      </c>
      <c r="X758" s="35">
        <f t="shared" si="47"/>
        <v>15136000</v>
      </c>
      <c r="Y758" s="26" t="s">
        <v>465</v>
      </c>
      <c r="Z758" s="10" t="s">
        <v>19</v>
      </c>
      <c r="AA758" s="147">
        <v>202300000000060</v>
      </c>
      <c r="AB758" s="147" t="s">
        <v>24</v>
      </c>
      <c r="AC758" s="10" t="str">
        <f t="shared" si="44"/>
        <v>3202060</v>
      </c>
      <c r="AD758" s="10"/>
      <c r="AE758" s="10" t="s">
        <v>137</v>
      </c>
      <c r="AF758" s="3"/>
      <c r="AG758" s="3"/>
      <c r="AH758" s="3"/>
      <c r="AI758" s="3"/>
      <c r="AJ758" s="3"/>
      <c r="AK758" s="3"/>
      <c r="AL758" s="3"/>
      <c r="AM758" s="3"/>
      <c r="AN758" s="3"/>
      <c r="AO758" s="3"/>
      <c r="AP758" s="3"/>
      <c r="AQ758" s="3"/>
      <c r="AR758" s="3"/>
      <c r="AS758" s="3"/>
    </row>
    <row r="759" spans="1:45" ht="51" hidden="1" customHeight="1" x14ac:dyDescent="0.3">
      <c r="A759" s="9" t="s">
        <v>0</v>
      </c>
      <c r="B759" s="9" t="e">
        <f>VLOOKUP(#REF!,[1]Dpto!$G$2:$I$1125,2,FALSE)</f>
        <v>#REF!</v>
      </c>
      <c r="C759" s="9" t="str">
        <f>VLOOKUP(Y759,[1]Proyectos!$B$2:$D$3,3,FALSE)</f>
        <v>CONSER</v>
      </c>
      <c r="D759" s="9" t="e">
        <f>VLOOKUP(#REF!,[1]Proyectos!$D$6:$E$9,2,FALSE)</f>
        <v>#REF!</v>
      </c>
      <c r="E759" s="9" t="e">
        <f>VLOOKUP(#REF!,[1]Proyectos!$B$12:$C$22,2,FALSE)</f>
        <v>#REF!</v>
      </c>
      <c r="F759" s="9" t="e">
        <f>VLOOKUP(#REF!,[1]Indi!$B$9:$C$36,2,FALSE)</f>
        <v>#REF!</v>
      </c>
      <c r="G759" s="9" t="str">
        <f>+IFERROR(IF(D759="MISIONAL",VLOOKUP(#REF!,[1]Actividades!$B$12:$C$25,2,FALSE),IF(D759="TASAS",VLOOKUP(#REF!,[1]Actividades!$B$26:$C$34,2,FALSE),IF(D759="MIPG",VLOOKUP(#REF!,[1]Actividades!$B$35:$C$41,2,FALSE),IF(D759="INFRA",VLOOKUP(#REF!,[1]Actividades!$B$42:$C$44,2,FALSE),"")))),"")</f>
        <v/>
      </c>
      <c r="H759" s="3"/>
      <c r="I759" s="7" t="s">
        <v>1220</v>
      </c>
      <c r="J759" s="10" t="s">
        <v>663</v>
      </c>
      <c r="K759" s="7" t="s">
        <v>164</v>
      </c>
      <c r="L759" s="7" t="s">
        <v>166</v>
      </c>
      <c r="M759" s="7" t="str">
        <f t="shared" si="45"/>
        <v>RNN PUINAWAI</v>
      </c>
      <c r="N759" s="7" t="s">
        <v>103</v>
      </c>
      <c r="O759" s="7" t="s">
        <v>466</v>
      </c>
      <c r="P759" s="7" t="s">
        <v>7</v>
      </c>
      <c r="Q759" s="7" t="s">
        <v>6</v>
      </c>
      <c r="R759" s="146">
        <v>151200000</v>
      </c>
      <c r="S759" s="35"/>
      <c r="T759" s="8"/>
      <c r="U759" s="8"/>
      <c r="V759" s="8"/>
      <c r="W759" s="35">
        <f t="shared" si="46"/>
        <v>151200000</v>
      </c>
      <c r="X759" s="35">
        <f t="shared" si="47"/>
        <v>151200000</v>
      </c>
      <c r="Y759" s="26" t="s">
        <v>465</v>
      </c>
      <c r="Z759" s="10" t="s">
        <v>19</v>
      </c>
      <c r="AA759" s="147">
        <v>202300000000060</v>
      </c>
      <c r="AB759" s="147" t="s">
        <v>30</v>
      </c>
      <c r="AC759" s="10" t="str">
        <f t="shared" si="44"/>
        <v>3202008</v>
      </c>
      <c r="AD759" s="10"/>
      <c r="AE759" s="10" t="s">
        <v>123</v>
      </c>
      <c r="AF759" s="3"/>
      <c r="AG759" s="3"/>
      <c r="AH759" s="3"/>
      <c r="AI759" s="3"/>
      <c r="AJ759" s="3"/>
      <c r="AK759" s="3"/>
      <c r="AL759" s="3"/>
      <c r="AM759" s="3"/>
      <c r="AN759" s="3"/>
      <c r="AO759" s="3"/>
      <c r="AP759" s="3"/>
      <c r="AQ759" s="3"/>
      <c r="AR759" s="3"/>
      <c r="AS759" s="3"/>
    </row>
    <row r="760" spans="1:45" ht="51" hidden="1" customHeight="1" x14ac:dyDescent="0.3">
      <c r="A760" s="9" t="s">
        <v>0</v>
      </c>
      <c r="B760" s="9" t="e">
        <f>VLOOKUP(#REF!,[1]Dpto!$G$2:$I$1125,2,FALSE)</f>
        <v>#REF!</v>
      </c>
      <c r="C760" s="9" t="str">
        <f>VLOOKUP(Y760,[1]Proyectos!$B$2:$D$3,3,FALSE)</f>
        <v>CONSER</v>
      </c>
      <c r="D760" s="9" t="e">
        <f>VLOOKUP(#REF!,[1]Proyectos!$D$6:$E$9,2,FALSE)</f>
        <v>#REF!</v>
      </c>
      <c r="E760" s="9" t="e">
        <f>VLOOKUP(#REF!,[1]Proyectos!$B$12:$C$22,2,FALSE)</f>
        <v>#REF!</v>
      </c>
      <c r="F760" s="9" t="e">
        <f>VLOOKUP(#REF!,[1]Indi!$B$9:$C$36,2,FALSE)</f>
        <v>#REF!</v>
      </c>
      <c r="G760" s="9" t="str">
        <f>+IFERROR(IF(D760="MISIONAL",VLOOKUP(#REF!,[1]Actividades!$B$12:$C$25,2,FALSE),IF(D760="TASAS",VLOOKUP(#REF!,[1]Actividades!$B$26:$C$34,2,FALSE),IF(D760="MIPG",VLOOKUP(#REF!,[1]Actividades!$B$35:$C$41,2,FALSE),IF(D760="INFRA",VLOOKUP(#REF!,[1]Actividades!$B$42:$C$44,2,FALSE),"")))),"")</f>
        <v/>
      </c>
      <c r="H760" s="3"/>
      <c r="I760" s="7" t="s">
        <v>1221</v>
      </c>
      <c r="J760" s="10" t="s">
        <v>663</v>
      </c>
      <c r="K760" s="7" t="s">
        <v>164</v>
      </c>
      <c r="L760" s="7" t="s">
        <v>166</v>
      </c>
      <c r="M760" s="7" t="str">
        <f t="shared" si="45"/>
        <v>RNN PUINAWAI</v>
      </c>
      <c r="N760" s="7" t="s">
        <v>13</v>
      </c>
      <c r="O760" s="149" t="s">
        <v>467</v>
      </c>
      <c r="P760" s="7" t="s">
        <v>7</v>
      </c>
      <c r="Q760" s="7" t="s">
        <v>6</v>
      </c>
      <c r="R760" s="146">
        <v>310000000</v>
      </c>
      <c r="S760" s="35"/>
      <c r="T760" s="8"/>
      <c r="U760" s="8"/>
      <c r="V760" s="8"/>
      <c r="W760" s="35">
        <f t="shared" si="46"/>
        <v>310000000</v>
      </c>
      <c r="X760" s="35">
        <f t="shared" si="47"/>
        <v>310000000</v>
      </c>
      <c r="Y760" s="26" t="s">
        <v>465</v>
      </c>
      <c r="Z760" s="10" t="s">
        <v>19</v>
      </c>
      <c r="AA760" s="147">
        <v>202300000000060</v>
      </c>
      <c r="AB760" s="147" t="s">
        <v>30</v>
      </c>
      <c r="AC760" s="10" t="str">
        <f t="shared" si="44"/>
        <v>3202008</v>
      </c>
      <c r="AD760" s="10"/>
      <c r="AE760" s="10" t="s">
        <v>123</v>
      </c>
      <c r="AF760" s="3"/>
      <c r="AG760" s="3"/>
      <c r="AH760" s="3"/>
      <c r="AI760" s="3"/>
      <c r="AJ760" s="3"/>
      <c r="AK760" s="3"/>
      <c r="AL760" s="3"/>
      <c r="AM760" s="3"/>
      <c r="AN760" s="3"/>
      <c r="AO760" s="3"/>
      <c r="AP760" s="3"/>
      <c r="AQ760" s="3"/>
      <c r="AR760" s="3"/>
      <c r="AS760" s="3"/>
    </row>
    <row r="761" spans="1:45" ht="51" hidden="1" customHeight="1" x14ac:dyDescent="0.3">
      <c r="A761" s="9" t="s">
        <v>0</v>
      </c>
      <c r="B761" s="9" t="e">
        <f>VLOOKUP(#REF!,[1]Dpto!$G$2:$I$1125,2,FALSE)</f>
        <v>#REF!</v>
      </c>
      <c r="C761" s="9" t="str">
        <f>VLOOKUP(Y761,[1]Proyectos!$B$2:$D$3,3,FALSE)</f>
        <v>CONSER</v>
      </c>
      <c r="D761" s="9" t="e">
        <f>VLOOKUP(#REF!,[1]Proyectos!$D$6:$E$9,2,FALSE)</f>
        <v>#REF!</v>
      </c>
      <c r="E761" s="9" t="e">
        <f>VLOOKUP(#REF!,[1]Proyectos!$B$12:$C$22,2,FALSE)</f>
        <v>#REF!</v>
      </c>
      <c r="F761" s="9" t="e">
        <f>VLOOKUP(#REF!,[1]Indi!$B$9:$C$36,2,FALSE)</f>
        <v>#REF!</v>
      </c>
      <c r="G761" s="9" t="str">
        <f>+IFERROR(IF(D761="MISIONAL",VLOOKUP(#REF!,[1]Actividades!$B$12:$C$25,2,FALSE),IF(D761="TASAS",VLOOKUP(#REF!,[1]Actividades!$B$26:$C$34,2,FALSE),IF(D761="MIPG",VLOOKUP(#REF!,[1]Actividades!$B$35:$C$41,2,FALSE),IF(D761="INFRA",VLOOKUP(#REF!,[1]Actividades!$B$42:$C$44,2,FALSE),"")))),"")</f>
        <v/>
      </c>
      <c r="H761" s="3"/>
      <c r="I761" s="7" t="s">
        <v>1222</v>
      </c>
      <c r="J761" s="10" t="s">
        <v>663</v>
      </c>
      <c r="K761" s="7" t="s">
        <v>164</v>
      </c>
      <c r="L761" s="7" t="s">
        <v>166</v>
      </c>
      <c r="M761" s="7" t="str">
        <f t="shared" si="45"/>
        <v>RNN PUINAWAI</v>
      </c>
      <c r="N761" s="7" t="s">
        <v>8</v>
      </c>
      <c r="O761" s="7" t="s">
        <v>467</v>
      </c>
      <c r="P761" s="7" t="s">
        <v>7</v>
      </c>
      <c r="Q761" s="7" t="s">
        <v>6</v>
      </c>
      <c r="R761" s="146">
        <v>68659500</v>
      </c>
      <c r="S761" s="35"/>
      <c r="T761" s="8"/>
      <c r="U761" s="8"/>
      <c r="V761" s="8"/>
      <c r="W761" s="35">
        <f t="shared" si="46"/>
        <v>68659500</v>
      </c>
      <c r="X761" s="35">
        <f t="shared" si="47"/>
        <v>68659500</v>
      </c>
      <c r="Y761" s="26" t="s">
        <v>465</v>
      </c>
      <c r="Z761" s="10" t="s">
        <v>19</v>
      </c>
      <c r="AA761" s="147">
        <v>202300000000060</v>
      </c>
      <c r="AB761" s="147" t="s">
        <v>30</v>
      </c>
      <c r="AC761" s="10" t="str">
        <f t="shared" si="44"/>
        <v>3202008</v>
      </c>
      <c r="AD761" s="10"/>
      <c r="AE761" s="10" t="s">
        <v>123</v>
      </c>
      <c r="AF761" s="3"/>
      <c r="AG761" s="3"/>
      <c r="AH761" s="3"/>
      <c r="AI761" s="3"/>
      <c r="AJ761" s="3"/>
      <c r="AK761" s="3"/>
      <c r="AL761" s="3"/>
      <c r="AM761" s="3"/>
      <c r="AN761" s="3"/>
      <c r="AO761" s="3"/>
      <c r="AP761" s="3"/>
      <c r="AQ761" s="3"/>
      <c r="AR761" s="3"/>
      <c r="AS761" s="3"/>
    </row>
    <row r="762" spans="1:45" ht="51" hidden="1" customHeight="1" x14ac:dyDescent="0.3">
      <c r="A762" s="9" t="s">
        <v>0</v>
      </c>
      <c r="B762" s="9" t="e">
        <f>VLOOKUP(#REF!,[1]Dpto!$G$2:$I$1125,2,FALSE)</f>
        <v>#REF!</v>
      </c>
      <c r="C762" s="9" t="str">
        <f>VLOOKUP(Y762,[1]Proyectos!$B$2:$D$3,3,FALSE)</f>
        <v>CONSER</v>
      </c>
      <c r="D762" s="9" t="e">
        <f>VLOOKUP(#REF!,[1]Proyectos!$D$6:$E$9,2,FALSE)</f>
        <v>#REF!</v>
      </c>
      <c r="E762" s="9" t="e">
        <f>VLOOKUP(#REF!,[1]Proyectos!$B$12:$C$22,2,FALSE)</f>
        <v>#REF!</v>
      </c>
      <c r="F762" s="9" t="e">
        <f>VLOOKUP(#REF!,[1]Indi!$B$9:$C$36,2,FALSE)</f>
        <v>#REF!</v>
      </c>
      <c r="G762" s="9" t="str">
        <f>+IFERROR(IF(D762="MISIONAL",VLOOKUP(#REF!,[1]Actividades!$B$12:$C$25,2,FALSE),IF(D762="TASAS",VLOOKUP(#REF!,[1]Actividades!$B$26:$C$34,2,FALSE),IF(D762="MIPG",VLOOKUP(#REF!,[1]Actividades!$B$35:$C$41,2,FALSE),IF(D762="INFRA",VLOOKUP(#REF!,[1]Actividades!$B$42:$C$44,2,FALSE),"")))),"")</f>
        <v/>
      </c>
      <c r="H762" s="3"/>
      <c r="I762" s="7" t="s">
        <v>1223</v>
      </c>
      <c r="J762" s="10" t="s">
        <v>663</v>
      </c>
      <c r="K762" s="7" t="s">
        <v>164</v>
      </c>
      <c r="L762" s="7" t="s">
        <v>166</v>
      </c>
      <c r="M762" s="7" t="str">
        <f t="shared" si="45"/>
        <v>RNN PUINAWAI</v>
      </c>
      <c r="N762" s="7" t="s">
        <v>13</v>
      </c>
      <c r="O762" s="7" t="s">
        <v>467</v>
      </c>
      <c r="P762" s="7" t="s">
        <v>7</v>
      </c>
      <c r="Q762" s="7" t="s">
        <v>6</v>
      </c>
      <c r="R762" s="146">
        <v>20000000</v>
      </c>
      <c r="S762" s="35"/>
      <c r="T762" s="8"/>
      <c r="U762" s="8"/>
      <c r="V762" s="8"/>
      <c r="W762" s="35">
        <f t="shared" si="46"/>
        <v>20000000</v>
      </c>
      <c r="X762" s="35">
        <f t="shared" si="47"/>
        <v>20000000</v>
      </c>
      <c r="Y762" s="26" t="s">
        <v>465</v>
      </c>
      <c r="Z762" s="10" t="s">
        <v>19</v>
      </c>
      <c r="AA762" s="147">
        <v>202300000000060</v>
      </c>
      <c r="AB762" s="147" t="s">
        <v>30</v>
      </c>
      <c r="AC762" s="10" t="str">
        <f t="shared" si="44"/>
        <v>3202008</v>
      </c>
      <c r="AD762" s="10"/>
      <c r="AE762" s="10" t="s">
        <v>135</v>
      </c>
      <c r="AF762" s="3"/>
      <c r="AG762" s="3"/>
      <c r="AH762" s="3"/>
      <c r="AI762" s="3"/>
      <c r="AJ762" s="3"/>
      <c r="AK762" s="3"/>
      <c r="AL762" s="3"/>
      <c r="AM762" s="3"/>
      <c r="AN762" s="3"/>
      <c r="AO762" s="3"/>
      <c r="AP762" s="3"/>
      <c r="AQ762" s="3"/>
      <c r="AR762" s="3"/>
      <c r="AS762" s="3"/>
    </row>
    <row r="763" spans="1:45" ht="51" hidden="1" customHeight="1" x14ac:dyDescent="0.3">
      <c r="A763" s="9" t="s">
        <v>0</v>
      </c>
      <c r="B763" s="9" t="e">
        <f>VLOOKUP(#REF!,[1]Dpto!$G$2:$I$1125,2,FALSE)</f>
        <v>#REF!</v>
      </c>
      <c r="C763" s="9" t="str">
        <f>VLOOKUP(Y763,[1]Proyectos!$B$2:$D$3,3,FALSE)</f>
        <v>CONSER</v>
      </c>
      <c r="D763" s="9" t="e">
        <f>VLOOKUP(#REF!,[1]Proyectos!$D$6:$E$9,2,FALSE)</f>
        <v>#REF!</v>
      </c>
      <c r="E763" s="9" t="e">
        <f>VLOOKUP(#REF!,[1]Proyectos!$B$12:$C$22,2,FALSE)</f>
        <v>#REF!</v>
      </c>
      <c r="F763" s="9" t="e">
        <f>VLOOKUP(#REF!,[1]Indi!$B$9:$C$36,2,FALSE)</f>
        <v>#REF!</v>
      </c>
      <c r="G763" s="9" t="str">
        <f>+IFERROR(IF(D763="MISIONAL",VLOOKUP(#REF!,[1]Actividades!$B$12:$C$25,2,FALSE),IF(D763="TASAS",VLOOKUP(#REF!,[1]Actividades!$B$26:$C$34,2,FALSE),IF(D763="MIPG",VLOOKUP(#REF!,[1]Actividades!$B$35:$C$41,2,FALSE),IF(D763="INFRA",VLOOKUP(#REF!,[1]Actividades!$B$42:$C$44,2,FALSE),"")))),"")</f>
        <v/>
      </c>
      <c r="H763" s="3"/>
      <c r="I763" s="7" t="s">
        <v>1224</v>
      </c>
      <c r="J763" s="10" t="s">
        <v>663</v>
      </c>
      <c r="K763" s="7" t="s">
        <v>164</v>
      </c>
      <c r="L763" s="7" t="s">
        <v>166</v>
      </c>
      <c r="M763" s="7" t="str">
        <f t="shared" si="45"/>
        <v>RNN PUINAWAI</v>
      </c>
      <c r="N763" s="7" t="s">
        <v>8</v>
      </c>
      <c r="O763" s="10" t="s">
        <v>467</v>
      </c>
      <c r="P763" s="7" t="s">
        <v>7</v>
      </c>
      <c r="Q763" s="7" t="s">
        <v>6</v>
      </c>
      <c r="R763" s="146">
        <v>54740000</v>
      </c>
      <c r="S763" s="35"/>
      <c r="T763" s="8"/>
      <c r="U763" s="8"/>
      <c r="V763" s="8"/>
      <c r="W763" s="35">
        <f t="shared" si="46"/>
        <v>54740000</v>
      </c>
      <c r="X763" s="35">
        <f t="shared" si="47"/>
        <v>54740000</v>
      </c>
      <c r="Y763" s="26" t="s">
        <v>465</v>
      </c>
      <c r="Z763" s="10" t="s">
        <v>19</v>
      </c>
      <c r="AA763" s="147">
        <v>202300000000060</v>
      </c>
      <c r="AB763" s="147" t="s">
        <v>30</v>
      </c>
      <c r="AC763" s="10" t="str">
        <f t="shared" si="44"/>
        <v>3202008</v>
      </c>
      <c r="AD763" s="10"/>
      <c r="AE763" s="10" t="s">
        <v>135</v>
      </c>
      <c r="AF763" s="3"/>
      <c r="AG763" s="3"/>
      <c r="AH763" s="3"/>
      <c r="AI763" s="3"/>
      <c r="AJ763" s="3"/>
      <c r="AK763" s="3"/>
      <c r="AL763" s="3"/>
      <c r="AM763" s="3"/>
      <c r="AN763" s="3"/>
      <c r="AO763" s="3"/>
      <c r="AP763" s="3"/>
      <c r="AQ763" s="3"/>
      <c r="AR763" s="3"/>
      <c r="AS763" s="3"/>
    </row>
    <row r="764" spans="1:45" ht="51" hidden="1" customHeight="1" x14ac:dyDescent="0.3">
      <c r="A764" s="9" t="s">
        <v>0</v>
      </c>
      <c r="B764" s="9" t="e">
        <f>VLOOKUP(#REF!,[1]Dpto!$G$2:$I$1125,2,FALSE)</f>
        <v>#REF!</v>
      </c>
      <c r="C764" s="9" t="str">
        <f>VLOOKUP(Y764,[1]Proyectos!$B$2:$D$3,3,FALSE)</f>
        <v>CONSER</v>
      </c>
      <c r="D764" s="9" t="e">
        <f>VLOOKUP(#REF!,[1]Proyectos!$D$6:$E$9,2,FALSE)</f>
        <v>#REF!</v>
      </c>
      <c r="E764" s="9" t="e">
        <f>VLOOKUP(#REF!,[1]Proyectos!$B$12:$C$22,2,FALSE)</f>
        <v>#REF!</v>
      </c>
      <c r="F764" s="9" t="e">
        <f>VLOOKUP(#REF!,[1]Indi!$B$9:$C$36,2,FALSE)</f>
        <v>#REF!</v>
      </c>
      <c r="G764" s="9" t="str">
        <f>+IFERROR(IF(D764="MISIONAL",VLOOKUP(#REF!,[1]Actividades!$B$12:$C$25,2,FALSE),IF(D764="TASAS",VLOOKUP(#REF!,[1]Actividades!$B$26:$C$34,2,FALSE),IF(D764="MIPG",VLOOKUP(#REF!,[1]Actividades!$B$35:$C$41,2,FALSE),IF(D764="INFRA",VLOOKUP(#REF!,[1]Actividades!$B$42:$C$44,2,FALSE),"")))),"")</f>
        <v/>
      </c>
      <c r="H764" s="3"/>
      <c r="I764" s="7" t="s">
        <v>1225</v>
      </c>
      <c r="J764" s="10" t="s">
        <v>663</v>
      </c>
      <c r="K764" s="7" t="s">
        <v>164</v>
      </c>
      <c r="L764" s="7" t="s">
        <v>166</v>
      </c>
      <c r="M764" s="7" t="str">
        <f t="shared" si="45"/>
        <v>RNN PUINAWAI</v>
      </c>
      <c r="N764" s="7" t="s">
        <v>8</v>
      </c>
      <c r="O764" s="7" t="s">
        <v>467</v>
      </c>
      <c r="P764" s="7" t="s">
        <v>7</v>
      </c>
      <c r="Q764" s="7" t="s">
        <v>6</v>
      </c>
      <c r="R764" s="146">
        <v>61572000</v>
      </c>
      <c r="S764" s="35"/>
      <c r="T764" s="8"/>
      <c r="U764" s="8"/>
      <c r="V764" s="8"/>
      <c r="W764" s="35">
        <f t="shared" si="46"/>
        <v>61572000</v>
      </c>
      <c r="X764" s="35">
        <f t="shared" si="47"/>
        <v>61572000</v>
      </c>
      <c r="Y764" s="26" t="s">
        <v>465</v>
      </c>
      <c r="Z764" s="10" t="s">
        <v>19</v>
      </c>
      <c r="AA764" s="147">
        <v>202300000000060</v>
      </c>
      <c r="AB764" s="147" t="s">
        <v>30</v>
      </c>
      <c r="AC764" s="10" t="str">
        <f t="shared" si="44"/>
        <v>3202008</v>
      </c>
      <c r="AD764" s="10"/>
      <c r="AE764" s="10" t="s">
        <v>492</v>
      </c>
      <c r="AF764" s="3"/>
      <c r="AG764" s="3"/>
      <c r="AH764" s="3"/>
      <c r="AI764" s="3"/>
      <c r="AJ764" s="3"/>
      <c r="AK764" s="3"/>
      <c r="AL764" s="3"/>
      <c r="AM764" s="3"/>
      <c r="AN764" s="3"/>
      <c r="AO764" s="3"/>
      <c r="AP764" s="3"/>
      <c r="AQ764" s="3"/>
      <c r="AR764" s="3"/>
      <c r="AS764" s="3"/>
    </row>
    <row r="765" spans="1:45" ht="51" hidden="1" customHeight="1" x14ac:dyDescent="0.3">
      <c r="A765" s="9" t="s">
        <v>0</v>
      </c>
      <c r="B765" s="9" t="e">
        <f>VLOOKUP(#REF!,[1]Dpto!$G$2:$I$1125,2,FALSE)</f>
        <v>#REF!</v>
      </c>
      <c r="C765" s="9" t="str">
        <f>VLOOKUP(Y765,[1]Proyectos!$B$2:$D$3,3,FALSE)</f>
        <v>CONSER</v>
      </c>
      <c r="D765" s="9" t="e">
        <f>VLOOKUP(#REF!,[1]Proyectos!$D$6:$E$9,2,FALSE)</f>
        <v>#REF!</v>
      </c>
      <c r="E765" s="9" t="e">
        <f>VLOOKUP(#REF!,[1]Proyectos!$B$12:$C$22,2,FALSE)</f>
        <v>#REF!</v>
      </c>
      <c r="F765" s="9" t="e">
        <f>VLOOKUP(#REF!,[1]Indi!$B$9:$C$36,2,FALSE)</f>
        <v>#REF!</v>
      </c>
      <c r="G765" s="9" t="str">
        <f>+IFERROR(IF(D765="MISIONAL",VLOOKUP(#REF!,[1]Actividades!$B$12:$C$25,2,FALSE),IF(D765="TASAS",VLOOKUP(#REF!,[1]Actividades!$B$26:$C$34,2,FALSE),IF(D765="MIPG",VLOOKUP(#REF!,[1]Actividades!$B$35:$C$41,2,FALSE),IF(D765="INFRA",VLOOKUP(#REF!,[1]Actividades!$B$42:$C$44,2,FALSE),"")))),"")</f>
        <v/>
      </c>
      <c r="H765" s="3"/>
      <c r="I765" s="7" t="s">
        <v>1226</v>
      </c>
      <c r="J765" s="10" t="s">
        <v>663</v>
      </c>
      <c r="K765" s="7" t="s">
        <v>164</v>
      </c>
      <c r="L765" s="7" t="s">
        <v>166</v>
      </c>
      <c r="M765" s="7" t="str">
        <f t="shared" si="45"/>
        <v>RNN PUINAWAI</v>
      </c>
      <c r="N765" s="7" t="s">
        <v>103</v>
      </c>
      <c r="O765" s="7" t="s">
        <v>466</v>
      </c>
      <c r="P765" s="7" t="s">
        <v>7</v>
      </c>
      <c r="Q765" s="7" t="s">
        <v>6</v>
      </c>
      <c r="R765" s="146">
        <v>65000000</v>
      </c>
      <c r="S765" s="35"/>
      <c r="T765" s="8"/>
      <c r="U765" s="8"/>
      <c r="V765" s="8"/>
      <c r="W765" s="35">
        <f t="shared" si="46"/>
        <v>65000000</v>
      </c>
      <c r="X765" s="35">
        <f t="shared" si="47"/>
        <v>65000000</v>
      </c>
      <c r="Y765" s="26" t="s">
        <v>465</v>
      </c>
      <c r="Z765" s="10" t="s">
        <v>19</v>
      </c>
      <c r="AA765" s="147">
        <v>202300000000060</v>
      </c>
      <c r="AB765" s="147" t="s">
        <v>493</v>
      </c>
      <c r="AC765" s="10" t="str">
        <f t="shared" si="44"/>
        <v>3202032</v>
      </c>
      <c r="AD765" s="10"/>
      <c r="AE765" s="10" t="s">
        <v>128</v>
      </c>
      <c r="AF765" s="3"/>
      <c r="AG765" s="3"/>
      <c r="AH765" s="3"/>
      <c r="AI765" s="3"/>
      <c r="AJ765" s="3"/>
      <c r="AK765" s="3"/>
      <c r="AL765" s="3"/>
      <c r="AM765" s="3"/>
      <c r="AN765" s="3"/>
      <c r="AO765" s="3"/>
      <c r="AP765" s="3"/>
      <c r="AQ765" s="3"/>
      <c r="AR765" s="3"/>
      <c r="AS765" s="3"/>
    </row>
    <row r="766" spans="1:45" ht="51" hidden="1" customHeight="1" x14ac:dyDescent="0.3">
      <c r="A766" s="9" t="s">
        <v>0</v>
      </c>
      <c r="B766" s="9" t="e">
        <f>VLOOKUP(#REF!,[1]Dpto!$G$2:$I$1125,2,FALSE)</f>
        <v>#REF!</v>
      </c>
      <c r="C766" s="9" t="str">
        <f>VLOOKUP(Y766,[1]Proyectos!$B$2:$D$3,3,FALSE)</f>
        <v>CONSER</v>
      </c>
      <c r="D766" s="9" t="e">
        <f>VLOOKUP(#REF!,[1]Proyectos!$D$6:$E$9,2,FALSE)</f>
        <v>#REF!</v>
      </c>
      <c r="E766" s="9" t="e">
        <f>VLOOKUP(#REF!,[1]Proyectos!$B$12:$C$22,2,FALSE)</f>
        <v>#REF!</v>
      </c>
      <c r="F766" s="9" t="e">
        <f>VLOOKUP(#REF!,[1]Indi!$B$9:$C$36,2,FALSE)</f>
        <v>#REF!</v>
      </c>
      <c r="G766" s="9" t="str">
        <f>+IFERROR(IF(D766="MISIONAL",VLOOKUP(#REF!,[1]Actividades!$B$12:$C$25,2,FALSE),IF(D766="TASAS",VLOOKUP(#REF!,[1]Actividades!$B$26:$C$34,2,FALSE),IF(D766="MIPG",VLOOKUP(#REF!,[1]Actividades!$B$35:$C$41,2,FALSE),IF(D766="INFRA",VLOOKUP(#REF!,[1]Actividades!$B$42:$C$44,2,FALSE),"")))),"")</f>
        <v/>
      </c>
      <c r="H766" s="3"/>
      <c r="I766" s="7" t="s">
        <v>1227</v>
      </c>
      <c r="J766" s="10" t="s">
        <v>663</v>
      </c>
      <c r="K766" s="7" t="s">
        <v>164</v>
      </c>
      <c r="L766" s="7" t="s">
        <v>166</v>
      </c>
      <c r="M766" s="7" t="str">
        <f t="shared" si="45"/>
        <v>RNN PUINAWAI</v>
      </c>
      <c r="N766" s="7" t="s">
        <v>13</v>
      </c>
      <c r="O766" s="149" t="s">
        <v>467</v>
      </c>
      <c r="P766" s="7" t="s">
        <v>7</v>
      </c>
      <c r="Q766" s="7" t="s">
        <v>6</v>
      </c>
      <c r="R766" s="146">
        <v>191000000</v>
      </c>
      <c r="S766" s="35"/>
      <c r="T766" s="8"/>
      <c r="U766" s="8"/>
      <c r="V766" s="8"/>
      <c r="W766" s="35">
        <f t="shared" si="46"/>
        <v>191000000</v>
      </c>
      <c r="X766" s="35">
        <f t="shared" si="47"/>
        <v>191000000</v>
      </c>
      <c r="Y766" s="26" t="s">
        <v>465</v>
      </c>
      <c r="Z766" s="10" t="s">
        <v>19</v>
      </c>
      <c r="AA766" s="147">
        <v>202300000000060</v>
      </c>
      <c r="AB766" s="147" t="s">
        <v>493</v>
      </c>
      <c r="AC766" s="10" t="str">
        <f t="shared" si="44"/>
        <v>3202032</v>
      </c>
      <c r="AD766" s="10"/>
      <c r="AE766" s="10" t="s">
        <v>128</v>
      </c>
      <c r="AF766" s="3"/>
      <c r="AG766" s="3"/>
      <c r="AH766" s="3"/>
      <c r="AI766" s="3"/>
      <c r="AJ766" s="3"/>
      <c r="AK766" s="3"/>
      <c r="AL766" s="3"/>
      <c r="AM766" s="3"/>
      <c r="AN766" s="3"/>
      <c r="AO766" s="3"/>
      <c r="AP766" s="3"/>
      <c r="AQ766" s="3"/>
      <c r="AR766" s="3"/>
      <c r="AS766" s="3"/>
    </row>
    <row r="767" spans="1:45" ht="51" hidden="1" customHeight="1" x14ac:dyDescent="0.3">
      <c r="A767" s="9" t="s">
        <v>0</v>
      </c>
      <c r="B767" s="9" t="e">
        <f>VLOOKUP(#REF!,[1]Dpto!$G$2:$I$1125,2,FALSE)</f>
        <v>#REF!</v>
      </c>
      <c r="C767" s="9" t="str">
        <f>VLOOKUP(Y767,[1]Proyectos!$B$2:$D$3,3,FALSE)</f>
        <v>CONSER</v>
      </c>
      <c r="D767" s="9" t="e">
        <f>VLOOKUP(#REF!,[1]Proyectos!$D$6:$E$9,2,FALSE)</f>
        <v>#REF!</v>
      </c>
      <c r="E767" s="9" t="e">
        <f>VLOOKUP(#REF!,[1]Proyectos!$B$12:$C$22,2,FALSE)</f>
        <v>#REF!</v>
      </c>
      <c r="F767" s="9" t="e">
        <f>VLOOKUP(#REF!,[1]Indi!$B$9:$C$36,2,FALSE)</f>
        <v>#REF!</v>
      </c>
      <c r="G767" s="9" t="str">
        <f>+IFERROR(IF(D767="MISIONAL",VLOOKUP(#REF!,[1]Actividades!$B$12:$C$25,2,FALSE),IF(D767="TASAS",VLOOKUP(#REF!,[1]Actividades!$B$26:$C$34,2,FALSE),IF(D767="MIPG",VLOOKUP(#REF!,[1]Actividades!$B$35:$C$41,2,FALSE),IF(D767="INFRA",VLOOKUP(#REF!,[1]Actividades!$B$42:$C$44,2,FALSE),"")))),"")</f>
        <v/>
      </c>
      <c r="H767" s="3"/>
      <c r="I767" s="7" t="s">
        <v>1228</v>
      </c>
      <c r="J767" s="10" t="s">
        <v>663</v>
      </c>
      <c r="K767" s="7" t="s">
        <v>164</v>
      </c>
      <c r="L767" s="7" t="s">
        <v>166</v>
      </c>
      <c r="M767" s="7" t="str">
        <f t="shared" si="45"/>
        <v>RNN PUINAWAI</v>
      </c>
      <c r="N767" s="7" t="s">
        <v>8</v>
      </c>
      <c r="O767" s="7" t="s">
        <v>467</v>
      </c>
      <c r="P767" s="7" t="s">
        <v>7</v>
      </c>
      <c r="Q767" s="7" t="s">
        <v>6</v>
      </c>
      <c r="R767" s="146">
        <v>55230000</v>
      </c>
      <c r="S767" s="35"/>
      <c r="T767" s="8"/>
      <c r="U767" s="8"/>
      <c r="V767" s="8"/>
      <c r="W767" s="35">
        <f t="shared" si="46"/>
        <v>55230000</v>
      </c>
      <c r="X767" s="35">
        <f t="shared" si="47"/>
        <v>55230000</v>
      </c>
      <c r="Y767" s="26" t="s">
        <v>465</v>
      </c>
      <c r="Z767" s="10" t="s">
        <v>19</v>
      </c>
      <c r="AA767" s="147">
        <v>202300000000060</v>
      </c>
      <c r="AB767" s="147" t="s">
        <v>493</v>
      </c>
      <c r="AC767" s="10" t="str">
        <f t="shared" si="44"/>
        <v>3202032</v>
      </c>
      <c r="AD767" s="10"/>
      <c r="AE767" s="10" t="s">
        <v>128</v>
      </c>
      <c r="AF767" s="3"/>
      <c r="AG767" s="3"/>
      <c r="AH767" s="3"/>
      <c r="AI767" s="3"/>
      <c r="AJ767" s="3"/>
      <c r="AK767" s="3"/>
      <c r="AL767" s="3"/>
      <c r="AM767" s="3"/>
      <c r="AN767" s="3"/>
      <c r="AO767" s="3"/>
      <c r="AP767" s="3"/>
      <c r="AQ767" s="3"/>
      <c r="AR767" s="3"/>
      <c r="AS767" s="3"/>
    </row>
    <row r="768" spans="1:45" ht="51" hidden="1" customHeight="1" x14ac:dyDescent="0.3">
      <c r="A768" s="9" t="s">
        <v>0</v>
      </c>
      <c r="B768" s="9" t="e">
        <f>VLOOKUP(#REF!,[1]Dpto!$G$2:$I$1125,2,FALSE)</f>
        <v>#REF!</v>
      </c>
      <c r="C768" s="9" t="str">
        <f>VLOOKUP(Y768,[1]Proyectos!$B$2:$D$3,3,FALSE)</f>
        <v>CONSER</v>
      </c>
      <c r="D768" s="9" t="e">
        <f>VLOOKUP(#REF!,[1]Proyectos!$D$6:$E$9,2,FALSE)</f>
        <v>#REF!</v>
      </c>
      <c r="E768" s="9" t="e">
        <f>VLOOKUP(#REF!,[1]Proyectos!$B$12:$C$22,2,FALSE)</f>
        <v>#REF!</v>
      </c>
      <c r="F768" s="9" t="e">
        <f>VLOOKUP(#REF!,[1]Indi!$B$9:$C$36,2,FALSE)</f>
        <v>#REF!</v>
      </c>
      <c r="G768" s="9" t="str">
        <f>+IFERROR(IF(D768="MISIONAL",VLOOKUP(#REF!,[1]Actividades!$B$12:$C$25,2,FALSE),IF(D768="TASAS",VLOOKUP(#REF!,[1]Actividades!$B$26:$C$34,2,FALSE),IF(D768="MIPG",VLOOKUP(#REF!,[1]Actividades!$B$35:$C$41,2,FALSE),IF(D768="INFRA",VLOOKUP(#REF!,[1]Actividades!$B$42:$C$44,2,FALSE),"")))),"")</f>
        <v/>
      </c>
      <c r="H768" s="3"/>
      <c r="I768" s="7" t="s">
        <v>1229</v>
      </c>
      <c r="J768" s="10" t="s">
        <v>663</v>
      </c>
      <c r="K768" s="7" t="s">
        <v>164</v>
      </c>
      <c r="L768" s="7" t="s">
        <v>166</v>
      </c>
      <c r="M768" s="7" t="str">
        <f t="shared" si="45"/>
        <v>RNN PUINAWAI</v>
      </c>
      <c r="N768" s="7" t="s">
        <v>13</v>
      </c>
      <c r="O768" s="149" t="s">
        <v>467</v>
      </c>
      <c r="P768" s="7" t="s">
        <v>7</v>
      </c>
      <c r="Q768" s="7" t="s">
        <v>6</v>
      </c>
      <c r="R768" s="146">
        <v>30000000</v>
      </c>
      <c r="S768" s="35"/>
      <c r="T768" s="8"/>
      <c r="U768" s="8"/>
      <c r="V768" s="8"/>
      <c r="W768" s="35">
        <f t="shared" si="46"/>
        <v>30000000</v>
      </c>
      <c r="X768" s="35">
        <f t="shared" si="47"/>
        <v>30000000</v>
      </c>
      <c r="Y768" s="26" t="s">
        <v>465</v>
      </c>
      <c r="Z768" s="10" t="s">
        <v>19</v>
      </c>
      <c r="AA768" s="147">
        <v>202300000000060</v>
      </c>
      <c r="AB768" s="147" t="s">
        <v>39</v>
      </c>
      <c r="AC768" s="10" t="str">
        <f t="shared" si="44"/>
        <v>3202055</v>
      </c>
      <c r="AD768" s="10"/>
      <c r="AE768" s="10" t="s">
        <v>252</v>
      </c>
      <c r="AF768" s="3"/>
      <c r="AG768" s="3"/>
      <c r="AH768" s="3"/>
      <c r="AI768" s="3"/>
      <c r="AJ768" s="3"/>
      <c r="AK768" s="3"/>
      <c r="AL768" s="3"/>
      <c r="AM768" s="3"/>
      <c r="AN768" s="3"/>
      <c r="AO768" s="3"/>
      <c r="AP768" s="3"/>
      <c r="AQ768" s="3"/>
      <c r="AR768" s="3"/>
      <c r="AS768" s="3"/>
    </row>
    <row r="769" spans="1:45" ht="51" hidden="1" customHeight="1" x14ac:dyDescent="0.3">
      <c r="A769" s="9" t="s">
        <v>0</v>
      </c>
      <c r="B769" s="9" t="e">
        <f>VLOOKUP(#REF!,[1]Dpto!$G$2:$I$1125,2,FALSE)</f>
        <v>#REF!</v>
      </c>
      <c r="C769" s="9" t="str">
        <f>VLOOKUP(Y769,[1]Proyectos!$B$2:$D$3,3,FALSE)</f>
        <v>CONSER</v>
      </c>
      <c r="D769" s="9" t="e">
        <f>VLOOKUP(#REF!,[1]Proyectos!$D$6:$E$9,2,FALSE)</f>
        <v>#REF!</v>
      </c>
      <c r="E769" s="9" t="e">
        <f>VLOOKUP(#REF!,[1]Proyectos!$B$12:$C$22,2,FALSE)</f>
        <v>#REF!</v>
      </c>
      <c r="F769" s="9" t="e">
        <f>VLOOKUP(#REF!,[1]Indi!$B$9:$C$36,2,FALSE)</f>
        <v>#REF!</v>
      </c>
      <c r="G769" s="9" t="str">
        <f>+IFERROR(IF(D769="MISIONAL",VLOOKUP(#REF!,[1]Actividades!$B$12:$C$25,2,FALSE),IF(D769="TASAS",VLOOKUP(#REF!,[1]Actividades!$B$26:$C$34,2,FALSE),IF(D769="MIPG",VLOOKUP(#REF!,[1]Actividades!$B$35:$C$41,2,FALSE),IF(D769="INFRA",VLOOKUP(#REF!,[1]Actividades!$B$42:$C$44,2,FALSE),"")))),"")</f>
        <v/>
      </c>
      <c r="H769" s="3"/>
      <c r="I769" s="7" t="s">
        <v>1230</v>
      </c>
      <c r="J769" s="10" t="s">
        <v>663</v>
      </c>
      <c r="K769" s="7" t="s">
        <v>164</v>
      </c>
      <c r="L769" s="7" t="s">
        <v>166</v>
      </c>
      <c r="M769" s="7" t="str">
        <f t="shared" si="45"/>
        <v>RNN PUINAWAI</v>
      </c>
      <c r="N769" s="7" t="s">
        <v>8</v>
      </c>
      <c r="O769" s="7" t="s">
        <v>467</v>
      </c>
      <c r="P769" s="7" t="s">
        <v>7</v>
      </c>
      <c r="Q769" s="7" t="s">
        <v>6</v>
      </c>
      <c r="R769" s="146">
        <v>79291645</v>
      </c>
      <c r="S769" s="35"/>
      <c r="T769" s="8"/>
      <c r="U769" s="8"/>
      <c r="V769" s="8"/>
      <c r="W769" s="35">
        <f t="shared" si="46"/>
        <v>79291645</v>
      </c>
      <c r="X769" s="35">
        <f t="shared" si="47"/>
        <v>79291645</v>
      </c>
      <c r="Y769" s="26" t="s">
        <v>465</v>
      </c>
      <c r="Z769" s="10" t="s">
        <v>19</v>
      </c>
      <c r="AA769" s="147">
        <v>202300000000060</v>
      </c>
      <c r="AB769" s="147" t="s">
        <v>39</v>
      </c>
      <c r="AC769" s="10" t="str">
        <f t="shared" si="44"/>
        <v>3202055</v>
      </c>
      <c r="AD769" s="10"/>
      <c r="AE769" s="10" t="s">
        <v>252</v>
      </c>
      <c r="AF769" s="3"/>
      <c r="AG769" s="3"/>
      <c r="AH769" s="3"/>
      <c r="AI769" s="3"/>
      <c r="AJ769" s="3"/>
      <c r="AK769" s="3"/>
      <c r="AL769" s="3"/>
      <c r="AM769" s="3"/>
      <c r="AN769" s="3"/>
      <c r="AO769" s="3"/>
      <c r="AP769" s="3"/>
      <c r="AQ769" s="3"/>
      <c r="AR769" s="3"/>
      <c r="AS769" s="3"/>
    </row>
    <row r="770" spans="1:45" ht="51" hidden="1" customHeight="1" x14ac:dyDescent="0.3">
      <c r="A770" s="9" t="s">
        <v>0</v>
      </c>
      <c r="B770" s="9" t="e">
        <f>VLOOKUP(#REF!,[1]Dpto!$G$2:$I$1125,2,FALSE)</f>
        <v>#REF!</v>
      </c>
      <c r="C770" s="9" t="str">
        <f>VLOOKUP(Y770,[1]Proyectos!$B$2:$D$3,3,FALSE)</f>
        <v>CONSER</v>
      </c>
      <c r="D770" s="9" t="e">
        <f>VLOOKUP(#REF!,[1]Proyectos!$D$6:$E$9,2,FALSE)</f>
        <v>#REF!</v>
      </c>
      <c r="E770" s="9" t="e">
        <f>VLOOKUP(#REF!,[1]Proyectos!$B$12:$C$22,2,FALSE)</f>
        <v>#REF!</v>
      </c>
      <c r="F770" s="9" t="e">
        <f>VLOOKUP(#REF!,[1]Indi!$B$9:$C$36,2,FALSE)</f>
        <v>#REF!</v>
      </c>
      <c r="G770" s="9" t="str">
        <f>+IFERROR(IF(D770="MISIONAL",VLOOKUP(#REF!,[1]Actividades!$B$12:$C$25,2,FALSE),IF(D770="TASAS",VLOOKUP(#REF!,[1]Actividades!$B$26:$C$34,2,FALSE),IF(D770="MIPG",VLOOKUP(#REF!,[1]Actividades!$B$35:$C$41,2,FALSE),IF(D770="INFRA",VLOOKUP(#REF!,[1]Actividades!$B$42:$C$44,2,FALSE),"")))),"")</f>
        <v/>
      </c>
      <c r="H770" s="3"/>
      <c r="I770" s="7" t="s">
        <v>1231</v>
      </c>
      <c r="J770" s="10" t="s">
        <v>663</v>
      </c>
      <c r="K770" s="7" t="s">
        <v>164</v>
      </c>
      <c r="L770" s="7" t="s">
        <v>166</v>
      </c>
      <c r="M770" s="7" t="str">
        <f t="shared" si="45"/>
        <v>RNN PUINAWAI</v>
      </c>
      <c r="N770" s="7" t="s">
        <v>13</v>
      </c>
      <c r="O770" s="7" t="s">
        <v>467</v>
      </c>
      <c r="P770" s="7" t="s">
        <v>7</v>
      </c>
      <c r="Q770" s="7" t="s">
        <v>6</v>
      </c>
      <c r="R770" s="146">
        <v>60000000</v>
      </c>
      <c r="S770" s="35"/>
      <c r="T770" s="8"/>
      <c r="U770" s="8"/>
      <c r="V770" s="8"/>
      <c r="W770" s="35">
        <f t="shared" si="46"/>
        <v>60000000</v>
      </c>
      <c r="X770" s="35">
        <f t="shared" si="47"/>
        <v>60000000</v>
      </c>
      <c r="Y770" s="26" t="s">
        <v>465</v>
      </c>
      <c r="Z770" s="10" t="s">
        <v>19</v>
      </c>
      <c r="AA770" s="147">
        <v>202300000000060</v>
      </c>
      <c r="AB770" s="147" t="s">
        <v>496</v>
      </c>
      <c r="AC770" s="10" t="str">
        <f t="shared" si="44"/>
        <v>3202056</v>
      </c>
      <c r="AD770" s="10"/>
      <c r="AE770" s="10" t="s">
        <v>129</v>
      </c>
      <c r="AF770" s="3"/>
      <c r="AG770" s="3"/>
      <c r="AH770" s="3"/>
      <c r="AI770" s="3"/>
      <c r="AJ770" s="3"/>
      <c r="AK770" s="3"/>
      <c r="AL770" s="3"/>
      <c r="AM770" s="3"/>
      <c r="AN770" s="3"/>
      <c r="AO770" s="3"/>
      <c r="AP770" s="3"/>
      <c r="AQ770" s="3"/>
      <c r="AR770" s="3"/>
      <c r="AS770" s="3"/>
    </row>
    <row r="771" spans="1:45" ht="51" hidden="1" customHeight="1" x14ac:dyDescent="0.3">
      <c r="A771" s="9" t="s">
        <v>0</v>
      </c>
      <c r="B771" s="9" t="e">
        <f>VLOOKUP(#REF!,[1]Dpto!$G$2:$I$1125,2,FALSE)</f>
        <v>#REF!</v>
      </c>
      <c r="C771" s="9" t="str">
        <f>VLOOKUP(Y771,[1]Proyectos!$B$2:$D$3,3,FALSE)</f>
        <v>CONSER</v>
      </c>
      <c r="D771" s="9" t="e">
        <f>VLOOKUP(#REF!,[1]Proyectos!$D$6:$E$9,2,FALSE)</f>
        <v>#REF!</v>
      </c>
      <c r="E771" s="9" t="e">
        <f>VLOOKUP(#REF!,[1]Proyectos!$B$12:$C$22,2,FALSE)</f>
        <v>#REF!</v>
      </c>
      <c r="F771" s="9" t="e">
        <f>VLOOKUP(#REF!,[1]Indi!$B$9:$C$36,2,FALSE)</f>
        <v>#REF!</v>
      </c>
      <c r="G771" s="9" t="str">
        <f>+IFERROR(IF(D771="MISIONAL",VLOOKUP(#REF!,[1]Actividades!$B$12:$C$25,2,FALSE),IF(D771="TASAS",VLOOKUP(#REF!,[1]Actividades!$B$26:$C$34,2,FALSE),IF(D771="MIPG",VLOOKUP(#REF!,[1]Actividades!$B$35:$C$41,2,FALSE),IF(D771="INFRA",VLOOKUP(#REF!,[1]Actividades!$B$42:$C$44,2,FALSE),"")))),"")</f>
        <v/>
      </c>
      <c r="H771" s="3"/>
      <c r="I771" s="7" t="s">
        <v>1232</v>
      </c>
      <c r="J771" s="10" t="s">
        <v>663</v>
      </c>
      <c r="K771" s="7" t="s">
        <v>164</v>
      </c>
      <c r="L771" s="7" t="s">
        <v>166</v>
      </c>
      <c r="M771" s="7" t="str">
        <f t="shared" si="45"/>
        <v>RNN PUINAWAI</v>
      </c>
      <c r="N771" s="7" t="s">
        <v>8</v>
      </c>
      <c r="O771" s="149" t="s">
        <v>467</v>
      </c>
      <c r="P771" s="7" t="s">
        <v>7</v>
      </c>
      <c r="Q771" s="7" t="s">
        <v>6</v>
      </c>
      <c r="R771" s="146">
        <v>55230000</v>
      </c>
      <c r="S771" s="35"/>
      <c r="T771" s="8"/>
      <c r="U771" s="8"/>
      <c r="V771" s="8"/>
      <c r="W771" s="35">
        <f t="shared" si="46"/>
        <v>55230000</v>
      </c>
      <c r="X771" s="35">
        <f t="shared" si="47"/>
        <v>55230000</v>
      </c>
      <c r="Y771" s="26" t="s">
        <v>465</v>
      </c>
      <c r="Z771" s="10" t="s">
        <v>19</v>
      </c>
      <c r="AA771" s="147">
        <v>202300000000060</v>
      </c>
      <c r="AB771" s="147" t="s">
        <v>496</v>
      </c>
      <c r="AC771" s="10" t="str">
        <f t="shared" si="44"/>
        <v>3202056</v>
      </c>
      <c r="AD771" s="10"/>
      <c r="AE771" s="10" t="s">
        <v>129</v>
      </c>
      <c r="AF771" s="3"/>
      <c r="AG771" s="3"/>
      <c r="AH771" s="3"/>
      <c r="AI771" s="3"/>
      <c r="AJ771" s="3"/>
      <c r="AK771" s="3"/>
      <c r="AL771" s="3"/>
      <c r="AM771" s="3"/>
      <c r="AN771" s="3"/>
      <c r="AO771" s="3"/>
      <c r="AP771" s="3"/>
      <c r="AQ771" s="3"/>
      <c r="AR771" s="3"/>
      <c r="AS771" s="3"/>
    </row>
    <row r="772" spans="1:45" ht="51" hidden="1" customHeight="1" x14ac:dyDescent="0.3">
      <c r="A772" s="9" t="s">
        <v>0</v>
      </c>
      <c r="B772" s="9" t="e">
        <f>VLOOKUP(#REF!,[1]Dpto!$G$2:$I$1125,2,FALSE)</f>
        <v>#REF!</v>
      </c>
      <c r="C772" s="9" t="str">
        <f>VLOOKUP(Y772,[1]Proyectos!$B$2:$D$3,3,FALSE)</f>
        <v>CONSER</v>
      </c>
      <c r="D772" s="9" t="e">
        <f>VLOOKUP(#REF!,[1]Proyectos!$D$6:$E$9,2,FALSE)</f>
        <v>#REF!</v>
      </c>
      <c r="E772" s="9" t="e">
        <f>VLOOKUP(#REF!,[1]Proyectos!$B$12:$C$22,2,FALSE)</f>
        <v>#REF!</v>
      </c>
      <c r="F772" s="9" t="e">
        <f>VLOOKUP(#REF!,[1]Indi!$B$9:$C$36,2,FALSE)</f>
        <v>#REF!</v>
      </c>
      <c r="G772" s="9" t="str">
        <f>+IFERROR(IF(D772="MISIONAL",VLOOKUP(#REF!,[1]Actividades!$B$12:$C$25,2,FALSE),IF(D772="TASAS",VLOOKUP(#REF!,[1]Actividades!$B$26:$C$34,2,FALSE),IF(D772="MIPG",VLOOKUP(#REF!,[1]Actividades!$B$35:$C$41,2,FALSE),IF(D772="INFRA",VLOOKUP(#REF!,[1]Actividades!$B$42:$C$44,2,FALSE),"")))),"")</f>
        <v/>
      </c>
      <c r="H772" s="3"/>
      <c r="I772" s="7" t="s">
        <v>1233</v>
      </c>
      <c r="J772" s="10" t="s">
        <v>663</v>
      </c>
      <c r="K772" s="7" t="s">
        <v>164</v>
      </c>
      <c r="L772" s="7" t="s">
        <v>163</v>
      </c>
      <c r="M772" s="7" t="str">
        <f t="shared" si="45"/>
        <v>SF PLANTAS MEDICINALES ORITO INGI ANDE</v>
      </c>
      <c r="N772" s="7" t="s">
        <v>103</v>
      </c>
      <c r="O772" s="10" t="s">
        <v>466</v>
      </c>
      <c r="P772" s="7" t="s">
        <v>7</v>
      </c>
      <c r="Q772" s="7" t="s">
        <v>6</v>
      </c>
      <c r="R772" s="146">
        <v>62913000</v>
      </c>
      <c r="S772" s="35"/>
      <c r="T772" s="8"/>
      <c r="U772" s="8"/>
      <c r="V772" s="8"/>
      <c r="W772" s="35">
        <f t="shared" si="46"/>
        <v>62913000</v>
      </c>
      <c r="X772" s="35">
        <f t="shared" si="47"/>
        <v>62913000</v>
      </c>
      <c r="Y772" s="26" t="s">
        <v>465</v>
      </c>
      <c r="Z772" s="10" t="s">
        <v>19</v>
      </c>
      <c r="AA772" s="147">
        <v>202300000000060</v>
      </c>
      <c r="AB772" s="147" t="s">
        <v>30</v>
      </c>
      <c r="AC772" s="10" t="str">
        <f t="shared" si="44"/>
        <v>3202008</v>
      </c>
      <c r="AD772" s="10"/>
      <c r="AE772" s="10" t="s">
        <v>123</v>
      </c>
      <c r="AF772" s="3"/>
      <c r="AG772" s="3"/>
      <c r="AH772" s="3"/>
      <c r="AI772" s="3"/>
      <c r="AJ772" s="3"/>
      <c r="AK772" s="3"/>
      <c r="AL772" s="3"/>
      <c r="AM772" s="3"/>
      <c r="AN772" s="3"/>
      <c r="AO772" s="3"/>
      <c r="AP772" s="3"/>
      <c r="AQ772" s="3"/>
      <c r="AR772" s="3"/>
      <c r="AS772" s="3"/>
    </row>
    <row r="773" spans="1:45" ht="51" hidden="1" customHeight="1" x14ac:dyDescent="0.3">
      <c r="A773" s="9" t="s">
        <v>0</v>
      </c>
      <c r="B773" s="9" t="e">
        <f>VLOOKUP(#REF!,[1]Dpto!$G$2:$I$1125,2,FALSE)</f>
        <v>#REF!</v>
      </c>
      <c r="C773" s="9" t="str">
        <f>VLOOKUP(Y773,[1]Proyectos!$B$2:$D$3,3,FALSE)</f>
        <v>CONSER</v>
      </c>
      <c r="D773" s="9" t="e">
        <f>VLOOKUP(#REF!,[1]Proyectos!$D$6:$E$9,2,FALSE)</f>
        <v>#REF!</v>
      </c>
      <c r="E773" s="9" t="e">
        <f>VLOOKUP(#REF!,[1]Proyectos!$B$12:$C$22,2,FALSE)</f>
        <v>#REF!</v>
      </c>
      <c r="F773" s="9" t="e">
        <f>VLOOKUP(#REF!,[1]Indi!$B$9:$C$36,2,FALSE)</f>
        <v>#REF!</v>
      </c>
      <c r="G773" s="9" t="str">
        <f>+IFERROR(IF(D773="MISIONAL",VLOOKUP(#REF!,[1]Actividades!$B$12:$C$25,2,FALSE),IF(D773="TASAS",VLOOKUP(#REF!,[1]Actividades!$B$26:$C$34,2,FALSE),IF(D773="MIPG",VLOOKUP(#REF!,[1]Actividades!$B$35:$C$41,2,FALSE),IF(D773="INFRA",VLOOKUP(#REF!,[1]Actividades!$B$42:$C$44,2,FALSE),"")))),"")</f>
        <v/>
      </c>
      <c r="H773" s="3"/>
      <c r="I773" s="7" t="s">
        <v>1234</v>
      </c>
      <c r="J773" s="10" t="s">
        <v>663</v>
      </c>
      <c r="K773" s="7" t="s">
        <v>164</v>
      </c>
      <c r="L773" s="7" t="s">
        <v>163</v>
      </c>
      <c r="M773" s="7" t="str">
        <f t="shared" si="45"/>
        <v>SF PLANTAS MEDICINALES ORITO INGI ANDE</v>
      </c>
      <c r="N773" s="7" t="s">
        <v>103</v>
      </c>
      <c r="O773" s="145" t="s">
        <v>466</v>
      </c>
      <c r="P773" s="7" t="s">
        <v>7</v>
      </c>
      <c r="Q773" s="7" t="s">
        <v>6</v>
      </c>
      <c r="R773" s="146">
        <v>21470000</v>
      </c>
      <c r="S773" s="35"/>
      <c r="T773" s="8"/>
      <c r="U773" s="8"/>
      <c r="V773" s="8"/>
      <c r="W773" s="35">
        <f t="shared" si="46"/>
        <v>21470000</v>
      </c>
      <c r="X773" s="35">
        <f t="shared" si="47"/>
        <v>21470000</v>
      </c>
      <c r="Y773" s="26" t="s">
        <v>465</v>
      </c>
      <c r="Z773" s="10" t="s">
        <v>19</v>
      </c>
      <c r="AA773" s="147">
        <v>202300000000060</v>
      </c>
      <c r="AB773" s="147" t="s">
        <v>30</v>
      </c>
      <c r="AC773" s="10" t="str">
        <f t="shared" si="44"/>
        <v>3202008</v>
      </c>
      <c r="AD773" s="10"/>
      <c r="AE773" s="10" t="s">
        <v>135</v>
      </c>
      <c r="AF773" s="3"/>
      <c r="AG773" s="3"/>
      <c r="AH773" s="3"/>
      <c r="AI773" s="3"/>
      <c r="AJ773" s="3"/>
      <c r="AK773" s="3"/>
      <c r="AL773" s="3"/>
      <c r="AM773" s="3"/>
      <c r="AN773" s="3"/>
      <c r="AO773" s="3"/>
      <c r="AP773" s="3"/>
      <c r="AQ773" s="3"/>
      <c r="AR773" s="3"/>
      <c r="AS773" s="3"/>
    </row>
    <row r="774" spans="1:45" ht="51" hidden="1" customHeight="1" x14ac:dyDescent="0.3">
      <c r="A774" s="9" t="s">
        <v>0</v>
      </c>
      <c r="B774" s="9" t="e">
        <f>VLOOKUP(#REF!,[1]Dpto!$G$2:$I$1125,2,FALSE)</f>
        <v>#REF!</v>
      </c>
      <c r="C774" s="9" t="str">
        <f>VLOOKUP(Y774,[1]Proyectos!$B$2:$D$3,3,FALSE)</f>
        <v>CONSER</v>
      </c>
      <c r="D774" s="9" t="e">
        <f>VLOOKUP(#REF!,[1]Proyectos!$D$6:$E$9,2,FALSE)</f>
        <v>#REF!</v>
      </c>
      <c r="E774" s="9" t="e">
        <f>VLOOKUP(#REF!,[1]Proyectos!$B$12:$C$22,2,FALSE)</f>
        <v>#REF!</v>
      </c>
      <c r="F774" s="9" t="e">
        <f>VLOOKUP(#REF!,[1]Indi!$B$9:$C$36,2,FALSE)</f>
        <v>#REF!</v>
      </c>
      <c r="G774" s="9" t="str">
        <f>+IFERROR(IF(D774="MISIONAL",VLOOKUP(#REF!,[1]Actividades!$B$12:$C$25,2,FALSE),IF(D774="TASAS",VLOOKUP(#REF!,[1]Actividades!$B$26:$C$34,2,FALSE),IF(D774="MIPG",VLOOKUP(#REF!,[1]Actividades!$B$35:$C$41,2,FALSE),IF(D774="INFRA",VLOOKUP(#REF!,[1]Actividades!$B$42:$C$44,2,FALSE),"")))),"")</f>
        <v/>
      </c>
      <c r="H774" s="3"/>
      <c r="I774" s="7" t="s">
        <v>1235</v>
      </c>
      <c r="J774" s="10" t="s">
        <v>663</v>
      </c>
      <c r="K774" s="7" t="s">
        <v>164</v>
      </c>
      <c r="L774" s="7" t="s">
        <v>163</v>
      </c>
      <c r="M774" s="7" t="str">
        <f t="shared" si="45"/>
        <v>SF PLANTAS MEDICINALES ORITO INGI ANDE</v>
      </c>
      <c r="N774" s="7" t="s">
        <v>8</v>
      </c>
      <c r="O774" s="145" t="s">
        <v>467</v>
      </c>
      <c r="P774" s="7" t="s">
        <v>7</v>
      </c>
      <c r="Q774" s="7" t="s">
        <v>6</v>
      </c>
      <c r="R774" s="146">
        <v>49760500</v>
      </c>
      <c r="S774" s="35"/>
      <c r="T774" s="8"/>
      <c r="U774" s="8"/>
      <c r="V774" s="8"/>
      <c r="W774" s="35">
        <f t="shared" si="46"/>
        <v>49760500</v>
      </c>
      <c r="X774" s="35">
        <f t="shared" si="47"/>
        <v>49760500</v>
      </c>
      <c r="Y774" s="26" t="s">
        <v>465</v>
      </c>
      <c r="Z774" s="10" t="s">
        <v>19</v>
      </c>
      <c r="AA774" s="147">
        <v>202300000000060</v>
      </c>
      <c r="AB774" s="147" t="s">
        <v>30</v>
      </c>
      <c r="AC774" s="10" t="str">
        <f t="shared" ref="AC774:AC837" si="48">MID(I774,SEARCH("-",I774)+1,SEARCH("-",I774,SEARCH("-",I774)+1)-SEARCH("-",I774)-1)</f>
        <v>3202008</v>
      </c>
      <c r="AD774" s="10"/>
      <c r="AE774" s="10" t="s">
        <v>135</v>
      </c>
      <c r="AF774" s="3"/>
      <c r="AG774" s="3"/>
      <c r="AH774" s="3"/>
      <c r="AI774" s="3"/>
      <c r="AJ774" s="3"/>
      <c r="AK774" s="3"/>
      <c r="AL774" s="3"/>
      <c r="AM774" s="3"/>
      <c r="AN774" s="3"/>
      <c r="AO774" s="3"/>
      <c r="AP774" s="3"/>
      <c r="AQ774" s="3"/>
      <c r="AR774" s="3"/>
      <c r="AS774" s="3"/>
    </row>
    <row r="775" spans="1:45" ht="51" hidden="1" customHeight="1" x14ac:dyDescent="0.3">
      <c r="A775" s="9" t="s">
        <v>0</v>
      </c>
      <c r="B775" s="9" t="e">
        <f>VLOOKUP(#REF!,[1]Dpto!$G$2:$I$1125,2,FALSE)</f>
        <v>#REF!</v>
      </c>
      <c r="C775" s="9" t="str">
        <f>VLOOKUP(Y775,[1]Proyectos!$B$2:$D$3,3,FALSE)</f>
        <v>CONSER</v>
      </c>
      <c r="D775" s="9" t="e">
        <f>VLOOKUP(#REF!,[1]Proyectos!$D$6:$E$9,2,FALSE)</f>
        <v>#REF!</v>
      </c>
      <c r="E775" s="9" t="e">
        <f>VLOOKUP(#REF!,[1]Proyectos!$B$12:$C$22,2,FALSE)</f>
        <v>#REF!</v>
      </c>
      <c r="F775" s="9" t="e">
        <f>VLOOKUP(#REF!,[1]Indi!$B$9:$C$36,2,FALSE)</f>
        <v>#REF!</v>
      </c>
      <c r="G775" s="9" t="str">
        <f>+IFERROR(IF(D775="MISIONAL",VLOOKUP(#REF!,[1]Actividades!$B$12:$C$25,2,FALSE),IF(D775="TASAS",VLOOKUP(#REF!,[1]Actividades!$B$26:$C$34,2,FALSE),IF(D775="MIPG",VLOOKUP(#REF!,[1]Actividades!$B$35:$C$41,2,FALSE),IF(D775="INFRA",VLOOKUP(#REF!,[1]Actividades!$B$42:$C$44,2,FALSE),"")))),"")</f>
        <v/>
      </c>
      <c r="H775" s="3"/>
      <c r="I775" s="7" t="s">
        <v>1236</v>
      </c>
      <c r="J775" s="10" t="s">
        <v>663</v>
      </c>
      <c r="K775" s="7" t="s">
        <v>164</v>
      </c>
      <c r="L775" s="7" t="s">
        <v>163</v>
      </c>
      <c r="M775" s="7" t="str">
        <f t="shared" ref="M775:M838" si="49">+IF(P775="GENERAL",L775,L775&amp;"-"&amp;P775)</f>
        <v>SF PLANTAS MEDICINALES ORITO INGI ANDE</v>
      </c>
      <c r="N775" s="7" t="s">
        <v>103</v>
      </c>
      <c r="O775" s="145" t="s">
        <v>466</v>
      </c>
      <c r="P775" s="7" t="s">
        <v>7</v>
      </c>
      <c r="Q775" s="7" t="s">
        <v>6</v>
      </c>
      <c r="R775" s="146">
        <v>49600000</v>
      </c>
      <c r="S775" s="35"/>
      <c r="T775" s="8"/>
      <c r="U775" s="8"/>
      <c r="V775" s="8"/>
      <c r="W775" s="35">
        <f t="shared" ref="W775:W838" si="50">+R775-S775+T775</f>
        <v>49600000</v>
      </c>
      <c r="X775" s="35">
        <f t="shared" ref="X775:X838" si="51">+R775-S775+T775-U775+V775</f>
        <v>49600000</v>
      </c>
      <c r="Y775" s="26" t="s">
        <v>465</v>
      </c>
      <c r="Z775" s="10" t="s">
        <v>19</v>
      </c>
      <c r="AA775" s="147">
        <v>202300000000060</v>
      </c>
      <c r="AB775" s="147" t="s">
        <v>30</v>
      </c>
      <c r="AC775" s="10" t="str">
        <f t="shared" si="48"/>
        <v>3202008</v>
      </c>
      <c r="AD775" s="10"/>
      <c r="AE775" s="10" t="s">
        <v>492</v>
      </c>
      <c r="AF775" s="3"/>
      <c r="AG775" s="3"/>
      <c r="AH775" s="3"/>
      <c r="AI775" s="3"/>
      <c r="AJ775" s="3"/>
      <c r="AK775" s="3"/>
      <c r="AL775" s="3"/>
      <c r="AM775" s="3"/>
      <c r="AN775" s="3"/>
      <c r="AO775" s="3"/>
      <c r="AP775" s="3"/>
      <c r="AQ775" s="3"/>
      <c r="AR775" s="3"/>
      <c r="AS775" s="3"/>
    </row>
    <row r="776" spans="1:45" ht="51" hidden="1" customHeight="1" x14ac:dyDescent="0.3">
      <c r="A776" s="9" t="s">
        <v>0</v>
      </c>
      <c r="B776" s="9" t="e">
        <f>VLOOKUP(#REF!,[1]Dpto!$G$2:$I$1125,2,FALSE)</f>
        <v>#REF!</v>
      </c>
      <c r="C776" s="9" t="str">
        <f>VLOOKUP(Y776,[1]Proyectos!$B$2:$D$3,3,FALSE)</f>
        <v>CONSER</v>
      </c>
      <c r="D776" s="9" t="e">
        <f>VLOOKUP(#REF!,[1]Proyectos!$D$6:$E$9,2,FALSE)</f>
        <v>#REF!</v>
      </c>
      <c r="E776" s="9" t="e">
        <f>VLOOKUP(#REF!,[1]Proyectos!$B$12:$C$22,2,FALSE)</f>
        <v>#REF!</v>
      </c>
      <c r="F776" s="9" t="e">
        <f>VLOOKUP(#REF!,[1]Indi!$B$9:$C$36,2,FALSE)</f>
        <v>#REF!</v>
      </c>
      <c r="G776" s="9" t="str">
        <f>+IFERROR(IF(D776="MISIONAL",VLOOKUP(#REF!,[1]Actividades!$B$12:$C$25,2,FALSE),IF(D776="TASAS",VLOOKUP(#REF!,[1]Actividades!$B$26:$C$34,2,FALSE),IF(D776="MIPG",VLOOKUP(#REF!,[1]Actividades!$B$35:$C$41,2,FALSE),IF(D776="INFRA",VLOOKUP(#REF!,[1]Actividades!$B$42:$C$44,2,FALSE),"")))),"")</f>
        <v/>
      </c>
      <c r="H776" s="3"/>
      <c r="I776" s="7" t="s">
        <v>1237</v>
      </c>
      <c r="J776" s="10" t="s">
        <v>663</v>
      </c>
      <c r="K776" s="7" t="s">
        <v>164</v>
      </c>
      <c r="L776" s="7" t="s">
        <v>163</v>
      </c>
      <c r="M776" s="7" t="str">
        <f t="shared" si="49"/>
        <v>SF PLANTAS MEDICINALES ORITO INGI ANDE</v>
      </c>
      <c r="N776" s="7" t="s">
        <v>13</v>
      </c>
      <c r="O776" s="10" t="s">
        <v>467</v>
      </c>
      <c r="P776" s="7" t="s">
        <v>7</v>
      </c>
      <c r="Q776" s="7" t="s">
        <v>6</v>
      </c>
      <c r="R776" s="146">
        <v>4000000</v>
      </c>
      <c r="S776" s="35"/>
      <c r="T776" s="8"/>
      <c r="U776" s="8"/>
      <c r="V776" s="8"/>
      <c r="W776" s="35">
        <f t="shared" si="50"/>
        <v>4000000</v>
      </c>
      <c r="X776" s="35">
        <f t="shared" si="51"/>
        <v>4000000</v>
      </c>
      <c r="Y776" s="26" t="s">
        <v>465</v>
      </c>
      <c r="Z776" s="10" t="s">
        <v>19</v>
      </c>
      <c r="AA776" s="147">
        <v>202300000000060</v>
      </c>
      <c r="AB776" s="147" t="s">
        <v>30</v>
      </c>
      <c r="AC776" s="10" t="str">
        <f t="shared" si="48"/>
        <v>3202008</v>
      </c>
      <c r="AD776" s="10"/>
      <c r="AE776" s="10" t="s">
        <v>492</v>
      </c>
      <c r="AF776" s="3"/>
      <c r="AG776" s="3"/>
      <c r="AH776" s="3"/>
      <c r="AI776" s="3"/>
      <c r="AJ776" s="3"/>
      <c r="AK776" s="3"/>
      <c r="AL776" s="3"/>
      <c r="AM776" s="3"/>
      <c r="AN776" s="3"/>
      <c r="AO776" s="3"/>
      <c r="AP776" s="3"/>
      <c r="AQ776" s="3"/>
      <c r="AR776" s="3"/>
      <c r="AS776" s="3"/>
    </row>
    <row r="777" spans="1:45" ht="51" hidden="1" customHeight="1" x14ac:dyDescent="0.3">
      <c r="A777" s="9" t="s">
        <v>0</v>
      </c>
      <c r="B777" s="9" t="e">
        <f>VLOOKUP(#REF!,[1]Dpto!$G$2:$I$1125,2,FALSE)</f>
        <v>#REF!</v>
      </c>
      <c r="C777" s="9" t="str">
        <f>VLOOKUP(Y777,[1]Proyectos!$B$2:$D$3,3,FALSE)</f>
        <v>CONSER</v>
      </c>
      <c r="D777" s="9" t="e">
        <f>VLOOKUP(#REF!,[1]Proyectos!$D$6:$E$9,2,FALSE)</f>
        <v>#REF!</v>
      </c>
      <c r="E777" s="9" t="e">
        <f>VLOOKUP(#REF!,[1]Proyectos!$B$12:$C$22,2,FALSE)</f>
        <v>#REF!</v>
      </c>
      <c r="F777" s="9" t="e">
        <f>VLOOKUP(#REF!,[1]Indi!$B$9:$C$36,2,FALSE)</f>
        <v>#REF!</v>
      </c>
      <c r="G777" s="9" t="str">
        <f>+IFERROR(IF(D777="MISIONAL",VLOOKUP(#REF!,[1]Actividades!$B$12:$C$25,2,FALSE),IF(D777="TASAS",VLOOKUP(#REF!,[1]Actividades!$B$26:$C$34,2,FALSE),IF(D777="MIPG",VLOOKUP(#REF!,[1]Actividades!$B$35:$C$41,2,FALSE),IF(D777="INFRA",VLOOKUP(#REF!,[1]Actividades!$B$42:$C$44,2,FALSE),"")))),"")</f>
        <v/>
      </c>
      <c r="H777" s="3"/>
      <c r="I777" s="7" t="s">
        <v>1238</v>
      </c>
      <c r="J777" s="10" t="s">
        <v>663</v>
      </c>
      <c r="K777" s="7" t="s">
        <v>164</v>
      </c>
      <c r="L777" s="7" t="s">
        <v>163</v>
      </c>
      <c r="M777" s="7" t="str">
        <f t="shared" si="49"/>
        <v>SF PLANTAS MEDICINALES ORITO INGI ANDE</v>
      </c>
      <c r="N777" s="7" t="s">
        <v>103</v>
      </c>
      <c r="O777" s="145" t="s">
        <v>466</v>
      </c>
      <c r="P777" s="7" t="s">
        <v>7</v>
      </c>
      <c r="Q777" s="7" t="s">
        <v>6</v>
      </c>
      <c r="R777" s="146">
        <v>64763000</v>
      </c>
      <c r="S777" s="35"/>
      <c r="T777" s="8"/>
      <c r="U777" s="8"/>
      <c r="V777" s="8"/>
      <c r="W777" s="35">
        <f t="shared" si="50"/>
        <v>64763000</v>
      </c>
      <c r="X777" s="35">
        <f t="shared" si="51"/>
        <v>64763000</v>
      </c>
      <c r="Y777" s="26" t="s">
        <v>465</v>
      </c>
      <c r="Z777" s="10" t="s">
        <v>19</v>
      </c>
      <c r="AA777" s="147">
        <v>202300000000060</v>
      </c>
      <c r="AB777" s="147" t="s">
        <v>493</v>
      </c>
      <c r="AC777" s="10" t="str">
        <f t="shared" si="48"/>
        <v>3202032</v>
      </c>
      <c r="AD777" s="10"/>
      <c r="AE777" s="10" t="s">
        <v>128</v>
      </c>
      <c r="AF777" s="3"/>
      <c r="AG777" s="3"/>
      <c r="AH777" s="3"/>
      <c r="AI777" s="3"/>
      <c r="AJ777" s="3"/>
      <c r="AK777" s="3"/>
      <c r="AL777" s="3"/>
      <c r="AM777" s="3"/>
      <c r="AN777" s="3"/>
      <c r="AO777" s="3"/>
      <c r="AP777" s="3"/>
      <c r="AQ777" s="3"/>
      <c r="AR777" s="3"/>
      <c r="AS777" s="3"/>
    </row>
    <row r="778" spans="1:45" ht="51" hidden="1" customHeight="1" x14ac:dyDescent="0.3">
      <c r="A778" s="9" t="s">
        <v>0</v>
      </c>
      <c r="B778" s="9" t="e">
        <f>VLOOKUP(#REF!,[1]Dpto!$G$2:$I$1125,2,FALSE)</f>
        <v>#REF!</v>
      </c>
      <c r="C778" s="9" t="str">
        <f>VLOOKUP(Y778,[1]Proyectos!$B$2:$D$3,3,FALSE)</f>
        <v>CONSER</v>
      </c>
      <c r="D778" s="9" t="e">
        <f>VLOOKUP(#REF!,[1]Proyectos!$D$6:$E$9,2,FALSE)</f>
        <v>#REF!</v>
      </c>
      <c r="E778" s="9" t="e">
        <f>VLOOKUP(#REF!,[1]Proyectos!$B$12:$C$22,2,FALSE)</f>
        <v>#REF!</v>
      </c>
      <c r="F778" s="9" t="e">
        <f>VLOOKUP(#REF!,[1]Indi!$B$9:$C$36,2,FALSE)</f>
        <v>#REF!</v>
      </c>
      <c r="G778" s="9" t="str">
        <f>+IFERROR(IF(D778="MISIONAL",VLOOKUP(#REF!,[1]Actividades!$B$12:$C$25,2,FALSE),IF(D778="TASAS",VLOOKUP(#REF!,[1]Actividades!$B$26:$C$34,2,FALSE),IF(D778="MIPG",VLOOKUP(#REF!,[1]Actividades!$B$35:$C$41,2,FALSE),IF(D778="INFRA",VLOOKUP(#REF!,[1]Actividades!$B$42:$C$44,2,FALSE),"")))),"")</f>
        <v/>
      </c>
      <c r="H778" s="3"/>
      <c r="I778" s="7" t="s">
        <v>1239</v>
      </c>
      <c r="J778" s="10" t="s">
        <v>663</v>
      </c>
      <c r="K778" s="7" t="s">
        <v>164</v>
      </c>
      <c r="L778" s="7" t="s">
        <v>163</v>
      </c>
      <c r="M778" s="7" t="str">
        <f t="shared" si="49"/>
        <v>SF PLANTAS MEDICINALES ORITO INGI ANDE</v>
      </c>
      <c r="N778" s="7" t="s">
        <v>13</v>
      </c>
      <c r="O778" s="145" t="s">
        <v>467</v>
      </c>
      <c r="P778" s="7" t="s">
        <v>7</v>
      </c>
      <c r="Q778" s="7" t="s">
        <v>6</v>
      </c>
      <c r="R778" s="146">
        <v>33540673</v>
      </c>
      <c r="S778" s="35"/>
      <c r="T778" s="8"/>
      <c r="U778" s="8"/>
      <c r="V778" s="8"/>
      <c r="W778" s="35">
        <f t="shared" si="50"/>
        <v>33540673</v>
      </c>
      <c r="X778" s="35">
        <f t="shared" si="51"/>
        <v>33540673</v>
      </c>
      <c r="Y778" s="26" t="s">
        <v>465</v>
      </c>
      <c r="Z778" s="10" t="s">
        <v>19</v>
      </c>
      <c r="AA778" s="147">
        <v>202300000000060</v>
      </c>
      <c r="AB778" s="147" t="s">
        <v>493</v>
      </c>
      <c r="AC778" s="10" t="str">
        <f t="shared" si="48"/>
        <v>3202032</v>
      </c>
      <c r="AD778" s="10"/>
      <c r="AE778" s="10" t="s">
        <v>128</v>
      </c>
      <c r="AF778" s="3"/>
      <c r="AG778" s="3"/>
      <c r="AH778" s="3"/>
      <c r="AI778" s="3"/>
      <c r="AJ778" s="3"/>
      <c r="AK778" s="3"/>
      <c r="AL778" s="3"/>
      <c r="AM778" s="3"/>
      <c r="AN778" s="3"/>
      <c r="AO778" s="3"/>
      <c r="AP778" s="3"/>
      <c r="AQ778" s="3"/>
      <c r="AR778" s="3"/>
      <c r="AS778" s="3"/>
    </row>
    <row r="779" spans="1:45" ht="51" hidden="1" customHeight="1" x14ac:dyDescent="0.3">
      <c r="A779" s="9" t="s">
        <v>0</v>
      </c>
      <c r="B779" s="9" t="e">
        <f>VLOOKUP(#REF!,[1]Dpto!$G$2:$I$1125,2,FALSE)</f>
        <v>#REF!</v>
      </c>
      <c r="C779" s="9" t="str">
        <f>VLOOKUP(Y779,[1]Proyectos!$B$2:$D$3,3,FALSE)</f>
        <v>CONSER</v>
      </c>
      <c r="D779" s="9" t="e">
        <f>VLOOKUP(#REF!,[1]Proyectos!$D$6:$E$9,2,FALSE)</f>
        <v>#REF!</v>
      </c>
      <c r="E779" s="9" t="e">
        <f>VLOOKUP(#REF!,[1]Proyectos!$B$12:$C$22,2,FALSE)</f>
        <v>#REF!</v>
      </c>
      <c r="F779" s="9" t="e">
        <f>VLOOKUP(#REF!,[1]Indi!$B$9:$C$36,2,FALSE)</f>
        <v>#REF!</v>
      </c>
      <c r="G779" s="9" t="str">
        <f>+IFERROR(IF(D779="MISIONAL",VLOOKUP(#REF!,[1]Actividades!$B$12:$C$25,2,FALSE),IF(D779="TASAS",VLOOKUP(#REF!,[1]Actividades!$B$26:$C$34,2,FALSE),IF(D779="MIPG",VLOOKUP(#REF!,[1]Actividades!$B$35:$C$41,2,FALSE),IF(D779="INFRA",VLOOKUP(#REF!,[1]Actividades!$B$42:$C$44,2,FALSE),"")))),"")</f>
        <v/>
      </c>
      <c r="H779" s="3"/>
      <c r="I779" s="7" t="s">
        <v>1240</v>
      </c>
      <c r="J779" s="10" t="s">
        <v>663</v>
      </c>
      <c r="K779" s="7" t="s">
        <v>164</v>
      </c>
      <c r="L779" s="7" t="s">
        <v>163</v>
      </c>
      <c r="M779" s="7" t="str">
        <f t="shared" si="49"/>
        <v>SF PLANTAS MEDICINALES ORITO INGI ANDE</v>
      </c>
      <c r="N779" s="7" t="s">
        <v>8</v>
      </c>
      <c r="O779" s="145" t="s">
        <v>467</v>
      </c>
      <c r="P779" s="7" t="s">
        <v>7</v>
      </c>
      <c r="Q779" s="7" t="s">
        <v>6</v>
      </c>
      <c r="R779" s="146">
        <v>4000000</v>
      </c>
      <c r="S779" s="35"/>
      <c r="T779" s="8"/>
      <c r="U779" s="8"/>
      <c r="V779" s="8"/>
      <c r="W779" s="35">
        <f t="shared" si="50"/>
        <v>4000000</v>
      </c>
      <c r="X779" s="35">
        <f t="shared" si="51"/>
        <v>4000000</v>
      </c>
      <c r="Y779" s="26" t="s">
        <v>465</v>
      </c>
      <c r="Z779" s="10" t="s">
        <v>19</v>
      </c>
      <c r="AA779" s="147">
        <v>202300000000060</v>
      </c>
      <c r="AB779" s="147" t="s">
        <v>493</v>
      </c>
      <c r="AC779" s="10" t="str">
        <f t="shared" si="48"/>
        <v>3202032</v>
      </c>
      <c r="AD779" s="10"/>
      <c r="AE779" s="10" t="s">
        <v>128</v>
      </c>
      <c r="AF779" s="3"/>
      <c r="AG779" s="3"/>
      <c r="AH779" s="3"/>
      <c r="AI779" s="3"/>
      <c r="AJ779" s="3"/>
      <c r="AK779" s="3"/>
      <c r="AL779" s="3"/>
      <c r="AM779" s="3"/>
      <c r="AN779" s="3"/>
      <c r="AO779" s="3"/>
      <c r="AP779" s="3"/>
      <c r="AQ779" s="3"/>
      <c r="AR779" s="3"/>
      <c r="AS779" s="3"/>
    </row>
    <row r="780" spans="1:45" ht="51" hidden="1" customHeight="1" x14ac:dyDescent="0.3">
      <c r="A780" s="9" t="s">
        <v>0</v>
      </c>
      <c r="B780" s="9" t="e">
        <f>VLOOKUP(#REF!,[1]Dpto!$G$2:$I$1125,2,FALSE)</f>
        <v>#REF!</v>
      </c>
      <c r="C780" s="9" t="str">
        <f>VLOOKUP(Y780,[1]Proyectos!$B$2:$D$3,3,FALSE)</f>
        <v>CONSER</v>
      </c>
      <c r="D780" s="9" t="e">
        <f>VLOOKUP(#REF!,[1]Proyectos!$D$6:$E$9,2,FALSE)</f>
        <v>#REF!</v>
      </c>
      <c r="E780" s="9" t="e">
        <f>VLOOKUP(#REF!,[1]Proyectos!$B$12:$C$22,2,FALSE)</f>
        <v>#REF!</v>
      </c>
      <c r="F780" s="9" t="e">
        <f>VLOOKUP(#REF!,[1]Indi!$B$9:$C$36,2,FALSE)</f>
        <v>#REF!</v>
      </c>
      <c r="G780" s="9" t="str">
        <f>+IFERROR(IF(D780="MISIONAL",VLOOKUP(#REF!,[1]Actividades!$B$12:$C$25,2,FALSE),IF(D780="TASAS",VLOOKUP(#REF!,[1]Actividades!$B$26:$C$34,2,FALSE),IF(D780="MIPG",VLOOKUP(#REF!,[1]Actividades!$B$35:$C$41,2,FALSE),IF(D780="INFRA",VLOOKUP(#REF!,[1]Actividades!$B$42:$C$44,2,FALSE),"")))),"")</f>
        <v/>
      </c>
      <c r="H780" s="3"/>
      <c r="I780" s="7" t="s">
        <v>1241</v>
      </c>
      <c r="J780" s="10" t="s">
        <v>663</v>
      </c>
      <c r="K780" s="7" t="s">
        <v>164</v>
      </c>
      <c r="L780" s="7" t="s">
        <v>163</v>
      </c>
      <c r="M780" s="7" t="str">
        <f t="shared" si="49"/>
        <v>SF PLANTAS MEDICINALES ORITO INGI ANDE</v>
      </c>
      <c r="N780" s="7" t="s">
        <v>103</v>
      </c>
      <c r="O780" s="10" t="s">
        <v>466</v>
      </c>
      <c r="P780" s="7" t="s">
        <v>7</v>
      </c>
      <c r="Q780" s="7" t="s">
        <v>6</v>
      </c>
      <c r="R780" s="146">
        <v>47600000</v>
      </c>
      <c r="S780" s="35"/>
      <c r="T780" s="8"/>
      <c r="U780" s="8"/>
      <c r="V780" s="8"/>
      <c r="W780" s="35">
        <f t="shared" si="50"/>
        <v>47600000</v>
      </c>
      <c r="X780" s="35">
        <f t="shared" si="51"/>
        <v>47600000</v>
      </c>
      <c r="Y780" s="26" t="s">
        <v>465</v>
      </c>
      <c r="Z780" s="10" t="s">
        <v>19</v>
      </c>
      <c r="AA780" s="147">
        <v>202300000000060</v>
      </c>
      <c r="AB780" s="147" t="s">
        <v>496</v>
      </c>
      <c r="AC780" s="10" t="str">
        <f t="shared" si="48"/>
        <v>3202056</v>
      </c>
      <c r="AD780" s="10"/>
      <c r="AE780" s="10" t="s">
        <v>129</v>
      </c>
      <c r="AF780" s="3"/>
      <c r="AG780" s="3"/>
      <c r="AH780" s="3"/>
      <c r="AI780" s="3"/>
      <c r="AJ780" s="3"/>
      <c r="AK780" s="3"/>
      <c r="AL780" s="3"/>
      <c r="AM780" s="3"/>
      <c r="AN780" s="3"/>
      <c r="AO780" s="3"/>
      <c r="AP780" s="3"/>
      <c r="AQ780" s="3"/>
      <c r="AR780" s="3"/>
      <c r="AS780" s="3"/>
    </row>
    <row r="781" spans="1:45" ht="51" hidden="1" customHeight="1" x14ac:dyDescent="0.3">
      <c r="A781" s="9" t="s">
        <v>0</v>
      </c>
      <c r="B781" s="9" t="e">
        <f>VLOOKUP(#REF!,[1]Dpto!$G$2:$I$1125,2,FALSE)</f>
        <v>#REF!</v>
      </c>
      <c r="C781" s="9" t="str">
        <f>VLOOKUP(Y781,[1]Proyectos!$B$2:$D$3,3,FALSE)</f>
        <v>CONSER</v>
      </c>
      <c r="D781" s="9" t="e">
        <f>VLOOKUP(#REF!,[1]Proyectos!$D$6:$E$9,2,FALSE)</f>
        <v>#REF!</v>
      </c>
      <c r="E781" s="9" t="e">
        <f>VLOOKUP(#REF!,[1]Proyectos!$B$12:$C$22,2,FALSE)</f>
        <v>#REF!</v>
      </c>
      <c r="F781" s="9" t="e">
        <f>VLOOKUP(#REF!,[1]Indi!$B$9:$C$36,2,FALSE)</f>
        <v>#REF!</v>
      </c>
      <c r="G781" s="9" t="str">
        <f>+IFERROR(IF(D781="MISIONAL",VLOOKUP(#REF!,[1]Actividades!$B$12:$C$25,2,FALSE),IF(D781="TASAS",VLOOKUP(#REF!,[1]Actividades!$B$26:$C$34,2,FALSE),IF(D781="MIPG",VLOOKUP(#REF!,[1]Actividades!$B$35:$C$41,2,FALSE),IF(D781="INFRA",VLOOKUP(#REF!,[1]Actividades!$B$42:$C$44,2,FALSE),"")))),"")</f>
        <v/>
      </c>
      <c r="H781" s="3"/>
      <c r="I781" s="7" t="s">
        <v>1242</v>
      </c>
      <c r="J781" s="10" t="s">
        <v>663</v>
      </c>
      <c r="K781" s="7" t="s">
        <v>164</v>
      </c>
      <c r="L781" s="7" t="s">
        <v>163</v>
      </c>
      <c r="M781" s="7" t="str">
        <f t="shared" si="49"/>
        <v>SF PLANTAS MEDICINALES ORITO INGI ANDE</v>
      </c>
      <c r="N781" s="7" t="s">
        <v>103</v>
      </c>
      <c r="O781" s="149" t="s">
        <v>466</v>
      </c>
      <c r="P781" s="7" t="s">
        <v>7</v>
      </c>
      <c r="Q781" s="7" t="s">
        <v>6</v>
      </c>
      <c r="R781" s="146">
        <v>33240000</v>
      </c>
      <c r="S781" s="35"/>
      <c r="T781" s="8"/>
      <c r="U781" s="8"/>
      <c r="V781" s="8"/>
      <c r="W781" s="35">
        <f t="shared" si="50"/>
        <v>33240000</v>
      </c>
      <c r="X781" s="35">
        <f t="shared" si="51"/>
        <v>33240000</v>
      </c>
      <c r="Y781" s="26" t="s">
        <v>465</v>
      </c>
      <c r="Z781" s="10" t="s">
        <v>19</v>
      </c>
      <c r="AA781" s="147">
        <v>202300000000060</v>
      </c>
      <c r="AB781" s="147" t="s">
        <v>24</v>
      </c>
      <c r="AC781" s="10" t="str">
        <f t="shared" si="48"/>
        <v>3202060</v>
      </c>
      <c r="AD781" s="10"/>
      <c r="AE781" s="10" t="s">
        <v>137</v>
      </c>
      <c r="AF781" s="3"/>
      <c r="AG781" s="3"/>
      <c r="AH781" s="3"/>
      <c r="AI781" s="3"/>
      <c r="AJ781" s="3"/>
      <c r="AK781" s="3"/>
      <c r="AL781" s="3"/>
      <c r="AM781" s="3"/>
      <c r="AN781" s="3"/>
      <c r="AO781" s="3"/>
      <c r="AP781" s="3"/>
      <c r="AQ781" s="3"/>
      <c r="AR781" s="3"/>
      <c r="AS781" s="3"/>
    </row>
    <row r="782" spans="1:45" ht="51" hidden="1" customHeight="1" x14ac:dyDescent="0.3">
      <c r="A782" s="9" t="s">
        <v>0</v>
      </c>
      <c r="B782" s="9" t="e">
        <f>VLOOKUP(#REF!,[1]Dpto!$G$2:$I$1125,2,FALSE)</f>
        <v>#REF!</v>
      </c>
      <c r="C782" s="9" t="str">
        <f>VLOOKUP(Y782,[1]Proyectos!$B$2:$D$3,3,FALSE)</f>
        <v>CONSER</v>
      </c>
      <c r="D782" s="9" t="e">
        <f>VLOOKUP(#REF!,[1]Proyectos!$D$6:$E$9,2,FALSE)</f>
        <v>#REF!</v>
      </c>
      <c r="E782" s="9" t="e">
        <f>VLOOKUP(#REF!,[1]Proyectos!$B$12:$C$22,2,FALSE)</f>
        <v>#REF!</v>
      </c>
      <c r="F782" s="9" t="e">
        <f>VLOOKUP(#REF!,[1]Indi!$B$9:$C$36,2,FALSE)</f>
        <v>#REF!</v>
      </c>
      <c r="G782" s="9" t="str">
        <f>+IFERROR(IF(D782="MISIONAL",VLOOKUP(#REF!,[1]Actividades!$B$12:$C$25,2,FALSE),IF(D782="TASAS",VLOOKUP(#REF!,[1]Actividades!$B$26:$C$34,2,FALSE),IF(D782="MIPG",VLOOKUP(#REF!,[1]Actividades!$B$35:$C$41,2,FALSE),IF(D782="INFRA",VLOOKUP(#REF!,[1]Actividades!$B$42:$C$44,2,FALSE),"")))),"")</f>
        <v/>
      </c>
      <c r="H782" s="3"/>
      <c r="I782" s="7" t="s">
        <v>1243</v>
      </c>
      <c r="J782" s="10" t="s">
        <v>663</v>
      </c>
      <c r="K782" s="7" t="s">
        <v>164</v>
      </c>
      <c r="L782" s="7" t="s">
        <v>163</v>
      </c>
      <c r="M782" s="7" t="str">
        <f t="shared" si="49"/>
        <v>SF PLANTAS MEDICINALES ORITO INGI ANDE</v>
      </c>
      <c r="N782" s="7" t="s">
        <v>13</v>
      </c>
      <c r="O782" s="149" t="s">
        <v>467</v>
      </c>
      <c r="P782" s="7" t="s">
        <v>7</v>
      </c>
      <c r="Q782" s="7" t="s">
        <v>6</v>
      </c>
      <c r="R782" s="146">
        <v>10000000</v>
      </c>
      <c r="S782" s="35"/>
      <c r="T782" s="8"/>
      <c r="U782" s="8"/>
      <c r="V782" s="8"/>
      <c r="W782" s="35">
        <f t="shared" si="50"/>
        <v>10000000</v>
      </c>
      <c r="X782" s="35">
        <f t="shared" si="51"/>
        <v>10000000</v>
      </c>
      <c r="Y782" s="26" t="s">
        <v>465</v>
      </c>
      <c r="Z782" s="10" t="s">
        <v>19</v>
      </c>
      <c r="AA782" s="147">
        <v>202300000000060</v>
      </c>
      <c r="AB782" s="147" t="s">
        <v>24</v>
      </c>
      <c r="AC782" s="10" t="str">
        <f t="shared" si="48"/>
        <v>3202060</v>
      </c>
      <c r="AD782" s="10"/>
      <c r="AE782" s="10" t="s">
        <v>137</v>
      </c>
      <c r="AF782" s="3"/>
      <c r="AG782" s="3"/>
      <c r="AH782" s="3"/>
      <c r="AI782" s="3"/>
      <c r="AJ782" s="3"/>
      <c r="AK782" s="3"/>
      <c r="AL782" s="3"/>
      <c r="AM782" s="3"/>
      <c r="AN782" s="3"/>
      <c r="AO782" s="3"/>
      <c r="AP782" s="3"/>
      <c r="AQ782" s="3"/>
      <c r="AR782" s="3"/>
      <c r="AS782" s="3"/>
    </row>
    <row r="783" spans="1:45" ht="51" hidden="1" customHeight="1" x14ac:dyDescent="0.3">
      <c r="A783" s="9" t="s">
        <v>0</v>
      </c>
      <c r="B783" s="9" t="e">
        <f>VLOOKUP(#REF!,[1]Dpto!$G$2:$I$1125,2,FALSE)</f>
        <v>#REF!</v>
      </c>
      <c r="C783" s="9" t="str">
        <f>VLOOKUP(Y783,[1]Proyectos!$B$2:$D$3,3,FALSE)</f>
        <v>FORTA</v>
      </c>
      <c r="D783" s="9" t="e">
        <f>VLOOKUP(#REF!,[1]Proyectos!$D$6:$E$9,2,FALSE)</f>
        <v>#REF!</v>
      </c>
      <c r="E783" s="9" t="e">
        <f>VLOOKUP(#REF!,[1]Proyectos!$B$12:$C$22,2,FALSE)</f>
        <v>#REF!</v>
      </c>
      <c r="F783" s="9" t="e">
        <f>VLOOKUP(#REF!,[1]Indi!$B$9:$C$36,2,FALSE)</f>
        <v>#REF!</v>
      </c>
      <c r="G783" s="9" t="str">
        <f>+IFERROR(IF(D783="MISIONAL",VLOOKUP(#REF!,[1]Actividades!$B$12:$C$25,2,FALSE),IF(D783="TASAS",VLOOKUP(#REF!,[1]Actividades!$B$26:$C$34,2,FALSE),IF(D783="MIPG",VLOOKUP(#REF!,[1]Actividades!$B$35:$C$41,2,FALSE),IF(D783="INFRA",VLOOKUP(#REF!,[1]Actividades!$B$42:$C$44,2,FALSE),"")))),"")</f>
        <v/>
      </c>
      <c r="H783" s="3"/>
      <c r="I783" s="7" t="s">
        <v>1244</v>
      </c>
      <c r="J783" s="10" t="s">
        <v>663</v>
      </c>
      <c r="K783" s="7" t="s">
        <v>84</v>
      </c>
      <c r="L783" s="7" t="s">
        <v>1490</v>
      </c>
      <c r="M783" s="7" t="str">
        <f t="shared" si="49"/>
        <v>DIRECCIÓN TERRITORIAL CARIBE</v>
      </c>
      <c r="N783" s="7" t="s">
        <v>103</v>
      </c>
      <c r="O783" s="7" t="s">
        <v>466</v>
      </c>
      <c r="P783" s="7" t="s">
        <v>7</v>
      </c>
      <c r="Q783" s="10" t="s">
        <v>6</v>
      </c>
      <c r="R783" s="146">
        <v>159460480</v>
      </c>
      <c r="S783" s="35"/>
      <c r="T783" s="8"/>
      <c r="U783" s="8"/>
      <c r="V783" s="8"/>
      <c r="W783" s="35">
        <f t="shared" si="50"/>
        <v>159460480</v>
      </c>
      <c r="X783" s="35">
        <f t="shared" si="51"/>
        <v>159460480</v>
      </c>
      <c r="Y783" s="26" t="s">
        <v>1483</v>
      </c>
      <c r="Z783" s="10" t="s">
        <v>81</v>
      </c>
      <c r="AA783" s="147">
        <v>2019011000081</v>
      </c>
      <c r="AB783" s="147" t="s">
        <v>79</v>
      </c>
      <c r="AC783" s="10" t="str">
        <f t="shared" si="48"/>
        <v>3299060</v>
      </c>
      <c r="AD783" s="10"/>
      <c r="AE783" s="10" t="s">
        <v>104</v>
      </c>
      <c r="AF783" s="3"/>
      <c r="AG783" s="3"/>
      <c r="AH783" s="3"/>
      <c r="AI783" s="3"/>
      <c r="AJ783" s="3"/>
      <c r="AK783" s="3"/>
      <c r="AL783" s="3"/>
      <c r="AM783" s="3"/>
      <c r="AN783" s="3"/>
      <c r="AO783" s="3"/>
      <c r="AP783" s="3"/>
      <c r="AQ783" s="3"/>
      <c r="AR783" s="3"/>
      <c r="AS783" s="3"/>
    </row>
    <row r="784" spans="1:45" ht="51" hidden="1" customHeight="1" x14ac:dyDescent="0.3">
      <c r="A784" s="9"/>
      <c r="B784" s="9"/>
      <c r="C784" s="9"/>
      <c r="D784" s="9"/>
      <c r="E784" s="9"/>
      <c r="F784" s="9"/>
      <c r="G784" s="9"/>
      <c r="H784" s="3"/>
      <c r="I784" s="7" t="s">
        <v>1245</v>
      </c>
      <c r="J784" s="10" t="s">
        <v>663</v>
      </c>
      <c r="K784" s="7" t="s">
        <v>164</v>
      </c>
      <c r="L784" s="7" t="s">
        <v>176</v>
      </c>
      <c r="M784" s="7" t="str">
        <f t="shared" si="49"/>
        <v>DIRECCIÓN TERRITORIAL AMAZONÍA</v>
      </c>
      <c r="N784" s="7" t="s">
        <v>103</v>
      </c>
      <c r="O784" s="7" t="s">
        <v>466</v>
      </c>
      <c r="P784" s="7" t="s">
        <v>7</v>
      </c>
      <c r="Q784" s="10" t="s">
        <v>6</v>
      </c>
      <c r="R784" s="146">
        <v>132006860</v>
      </c>
      <c r="S784" s="35"/>
      <c r="T784" s="8"/>
      <c r="U784" s="8"/>
      <c r="V784" s="8"/>
      <c r="W784" s="35">
        <f t="shared" si="50"/>
        <v>132006860</v>
      </c>
      <c r="X784" s="35">
        <f t="shared" si="51"/>
        <v>132006860</v>
      </c>
      <c r="Y784" s="26" t="s">
        <v>1483</v>
      </c>
      <c r="Z784" s="10" t="s">
        <v>81</v>
      </c>
      <c r="AA784" s="147">
        <v>2019011000081</v>
      </c>
      <c r="AB784" s="147" t="s">
        <v>79</v>
      </c>
      <c r="AC784" s="10" t="str">
        <f t="shared" si="48"/>
        <v>3299060</v>
      </c>
      <c r="AD784" s="10"/>
      <c r="AE784" s="10" t="s">
        <v>104</v>
      </c>
      <c r="AF784" s="3"/>
      <c r="AG784" s="3"/>
      <c r="AH784" s="3"/>
      <c r="AI784" s="3"/>
      <c r="AJ784" s="3"/>
      <c r="AK784" s="3"/>
      <c r="AL784" s="3"/>
      <c r="AM784" s="3"/>
      <c r="AN784" s="3"/>
      <c r="AO784" s="3"/>
      <c r="AP784" s="3"/>
      <c r="AQ784" s="3"/>
      <c r="AR784" s="3"/>
      <c r="AS784" s="3"/>
    </row>
    <row r="785" spans="1:45" ht="51" hidden="1" customHeight="1" x14ac:dyDescent="0.3">
      <c r="A785" s="9" t="s">
        <v>0</v>
      </c>
      <c r="B785" s="9" t="e">
        <f>VLOOKUP(#REF!,[1]Dpto!$G$2:$I$1125,2,FALSE)</f>
        <v>#REF!</v>
      </c>
      <c r="C785" s="9" t="str">
        <f>VLOOKUP(Y785,[1]Proyectos!$B$2:$D$3,3,FALSE)</f>
        <v>FORTA</v>
      </c>
      <c r="D785" s="9" t="e">
        <f>VLOOKUP(#REF!,[1]Proyectos!$D$6:$E$9,2,FALSE)</f>
        <v>#REF!</v>
      </c>
      <c r="E785" s="9" t="e">
        <f>VLOOKUP(#REF!,[1]Proyectos!$B$12:$C$22,2,FALSE)</f>
        <v>#REF!</v>
      </c>
      <c r="F785" s="9" t="e">
        <f>VLOOKUP(#REF!,[1]Indi!$B$9:$C$36,2,FALSE)</f>
        <v>#REF!</v>
      </c>
      <c r="G785" s="9" t="str">
        <f>+IFERROR(IF(D785="MISIONAL",VLOOKUP(#REF!,[1]Actividades!$B$12:$C$25,2,FALSE),IF(D785="TASAS",VLOOKUP(#REF!,[1]Actividades!$B$26:$C$34,2,FALSE),IF(D785="MIPG",VLOOKUP(#REF!,[1]Actividades!$B$35:$C$41,2,FALSE),IF(D785="INFRA",VLOOKUP(#REF!,[1]Actividades!$B$42:$C$44,2,FALSE),"")))),"")</f>
        <v/>
      </c>
      <c r="H785" s="3"/>
      <c r="I785" s="7" t="s">
        <v>1246</v>
      </c>
      <c r="J785" s="10" t="s">
        <v>663</v>
      </c>
      <c r="K785" s="7" t="s">
        <v>125</v>
      </c>
      <c r="L785" s="7" t="s">
        <v>146</v>
      </c>
      <c r="M785" s="7" t="str">
        <f t="shared" si="49"/>
        <v>DIRECCIÓN TERRITORIAL ANDES NORORIENTALES</v>
      </c>
      <c r="N785" s="7" t="s">
        <v>103</v>
      </c>
      <c r="O785" s="7" t="s">
        <v>466</v>
      </c>
      <c r="P785" s="7" t="s">
        <v>7</v>
      </c>
      <c r="Q785" s="10" t="s">
        <v>6</v>
      </c>
      <c r="R785" s="146">
        <v>110092871</v>
      </c>
      <c r="S785" s="35"/>
      <c r="T785" s="8"/>
      <c r="U785" s="8"/>
      <c r="V785" s="8"/>
      <c r="W785" s="35">
        <f t="shared" si="50"/>
        <v>110092871</v>
      </c>
      <c r="X785" s="35">
        <f t="shared" si="51"/>
        <v>110092871</v>
      </c>
      <c r="Y785" s="26" t="s">
        <v>1483</v>
      </c>
      <c r="Z785" s="10" t="s">
        <v>81</v>
      </c>
      <c r="AA785" s="147">
        <v>2019011000081</v>
      </c>
      <c r="AB785" s="147" t="s">
        <v>79</v>
      </c>
      <c r="AC785" s="10" t="str">
        <f t="shared" si="48"/>
        <v>3299060</v>
      </c>
      <c r="AD785" s="10"/>
      <c r="AE785" s="10" t="s">
        <v>104</v>
      </c>
      <c r="AF785" s="3"/>
      <c r="AG785" s="3"/>
      <c r="AH785" s="3"/>
      <c r="AI785" s="3"/>
      <c r="AJ785" s="3"/>
      <c r="AK785" s="3"/>
      <c r="AL785" s="3"/>
      <c r="AM785" s="3"/>
      <c r="AN785" s="3"/>
      <c r="AO785" s="3"/>
      <c r="AP785" s="3"/>
      <c r="AQ785" s="3"/>
      <c r="AR785" s="3"/>
      <c r="AS785" s="3"/>
    </row>
    <row r="786" spans="1:45" ht="51" hidden="1" customHeight="1" x14ac:dyDescent="0.3">
      <c r="A786" s="9" t="s">
        <v>0</v>
      </c>
      <c r="B786" s="9" t="e">
        <f>VLOOKUP(#REF!,[1]Dpto!$G$2:$I$1125,2,FALSE)</f>
        <v>#REF!</v>
      </c>
      <c r="C786" s="9" t="str">
        <f>VLOOKUP(Y786,[1]Proyectos!$B$2:$D$3,3,FALSE)</f>
        <v>FORTA</v>
      </c>
      <c r="D786" s="9" t="e">
        <f>VLOOKUP(#REF!,[1]Proyectos!$D$6:$E$9,2,FALSE)</f>
        <v>#REF!</v>
      </c>
      <c r="E786" s="9" t="e">
        <f>VLOOKUP(#REF!,[1]Proyectos!$B$12:$C$22,2,FALSE)</f>
        <v>#REF!</v>
      </c>
      <c r="F786" s="9" t="e">
        <f>VLOOKUP(#REF!,[1]Indi!$B$9:$C$36,2,FALSE)</f>
        <v>#REF!</v>
      </c>
      <c r="G786" s="9" t="str">
        <f>+IFERROR(IF(D786="MISIONAL",VLOOKUP(#REF!,[1]Actividades!$B$12:$C$25,2,FALSE),IF(D786="TASAS",VLOOKUP(#REF!,[1]Actividades!$B$26:$C$34,2,FALSE),IF(D786="MIPG",VLOOKUP(#REF!,[1]Actividades!$B$35:$C$41,2,FALSE),IF(D786="INFRA",VLOOKUP(#REF!,[1]Actividades!$B$42:$C$44,2,FALSE),"")))),"")</f>
        <v/>
      </c>
      <c r="H786" s="3"/>
      <c r="I786" s="7" t="s">
        <v>1247</v>
      </c>
      <c r="J786" s="10" t="s">
        <v>663</v>
      </c>
      <c r="K786" s="7" t="s">
        <v>22</v>
      </c>
      <c r="L786" s="7" t="s">
        <v>76</v>
      </c>
      <c r="M786" s="7" t="str">
        <f t="shared" si="49"/>
        <v>DIRECCIÓN TERRITORIAL ANDES OCCIDENTALES</v>
      </c>
      <c r="N786" s="7" t="s">
        <v>103</v>
      </c>
      <c r="O786" s="7" t="s">
        <v>466</v>
      </c>
      <c r="P786" s="7" t="s">
        <v>7</v>
      </c>
      <c r="Q786" s="10" t="s">
        <v>6</v>
      </c>
      <c r="R786" s="146">
        <v>147090180</v>
      </c>
      <c r="S786" s="35"/>
      <c r="T786" s="8"/>
      <c r="U786" s="8"/>
      <c r="V786" s="8"/>
      <c r="W786" s="35">
        <f t="shared" si="50"/>
        <v>147090180</v>
      </c>
      <c r="X786" s="35">
        <f t="shared" si="51"/>
        <v>147090180</v>
      </c>
      <c r="Y786" s="26" t="s">
        <v>1483</v>
      </c>
      <c r="Z786" s="10" t="s">
        <v>81</v>
      </c>
      <c r="AA786" s="147">
        <v>2019011000081</v>
      </c>
      <c r="AB786" s="147" t="s">
        <v>79</v>
      </c>
      <c r="AC786" s="10" t="str">
        <f t="shared" si="48"/>
        <v>3299060</v>
      </c>
      <c r="AD786" s="10"/>
      <c r="AE786" s="10" t="s">
        <v>104</v>
      </c>
      <c r="AF786" s="3"/>
      <c r="AG786" s="3"/>
      <c r="AH786" s="3"/>
      <c r="AI786" s="3"/>
      <c r="AJ786" s="3"/>
      <c r="AK786" s="3"/>
      <c r="AL786" s="3"/>
      <c r="AM786" s="3"/>
      <c r="AN786" s="3"/>
      <c r="AO786" s="3"/>
      <c r="AP786" s="3"/>
      <c r="AQ786" s="3"/>
      <c r="AR786" s="3"/>
      <c r="AS786" s="3"/>
    </row>
    <row r="787" spans="1:45" ht="51" hidden="1" customHeight="1" x14ac:dyDescent="0.3">
      <c r="A787" s="9" t="s">
        <v>0</v>
      </c>
      <c r="B787" s="9" t="e">
        <f>VLOOKUP(#REF!,[1]Dpto!$G$2:$I$1125,2,FALSE)</f>
        <v>#REF!</v>
      </c>
      <c r="C787" s="9" t="str">
        <f>VLOOKUP(Y787,[1]Proyectos!$B$2:$D$3,3,FALSE)</f>
        <v>FORTA</v>
      </c>
      <c r="D787" s="9" t="e">
        <f>VLOOKUP(#REF!,[1]Proyectos!$D$6:$E$9,2,FALSE)</f>
        <v>#REF!</v>
      </c>
      <c r="E787" s="9" t="e">
        <f>VLOOKUP(#REF!,[1]Proyectos!$B$12:$C$22,2,FALSE)</f>
        <v>#REF!</v>
      </c>
      <c r="F787" s="9" t="e">
        <f>VLOOKUP(#REF!,[1]Indi!$B$9:$C$36,2,FALSE)</f>
        <v>#REF!</v>
      </c>
      <c r="G787" s="9" t="str">
        <f>+IFERROR(IF(D787="MISIONAL",VLOOKUP(#REF!,[1]Actividades!$B$12:$C$25,2,FALSE),IF(D787="TASAS",VLOOKUP(#REF!,[1]Actividades!$B$26:$C$34,2,FALSE),IF(D787="MIPG",VLOOKUP(#REF!,[1]Actividades!$B$35:$C$41,2,FALSE),IF(D787="INFRA",VLOOKUP(#REF!,[1]Actividades!$B$42:$C$44,2,FALSE),"")))),"")</f>
        <v/>
      </c>
      <c r="H787" s="3"/>
      <c r="I787" s="209" t="s">
        <v>1248</v>
      </c>
      <c r="J787" s="10" t="s">
        <v>663</v>
      </c>
      <c r="K787" s="7" t="s">
        <v>178</v>
      </c>
      <c r="L787" s="7" t="s">
        <v>190</v>
      </c>
      <c r="M787" s="7" t="str">
        <f t="shared" si="49"/>
        <v>DIRECCIÓN TERRITORIAL PACÍFICO</v>
      </c>
      <c r="N787" s="7" t="s">
        <v>103</v>
      </c>
      <c r="O787" s="7" t="s">
        <v>466</v>
      </c>
      <c r="P787" s="7" t="s">
        <v>7</v>
      </c>
      <c r="Q787" s="10" t="s">
        <v>6</v>
      </c>
      <c r="R787" s="146">
        <v>125672360</v>
      </c>
      <c r="S787" s="35"/>
      <c r="T787" s="8"/>
      <c r="U787" s="8"/>
      <c r="V787" s="8"/>
      <c r="W787" s="35">
        <f t="shared" si="50"/>
        <v>125672360</v>
      </c>
      <c r="X787" s="35">
        <f t="shared" si="51"/>
        <v>125672360</v>
      </c>
      <c r="Y787" s="26" t="s">
        <v>1483</v>
      </c>
      <c r="Z787" s="10" t="s">
        <v>81</v>
      </c>
      <c r="AA787" s="147">
        <v>2019011000081</v>
      </c>
      <c r="AB787" s="147" t="s">
        <v>79</v>
      </c>
      <c r="AC787" s="10" t="str">
        <f t="shared" si="48"/>
        <v>3299060</v>
      </c>
      <c r="AD787" s="10"/>
      <c r="AE787" s="10" t="s">
        <v>104</v>
      </c>
      <c r="AF787" s="3"/>
      <c r="AG787" s="3"/>
      <c r="AH787" s="3"/>
      <c r="AI787" s="3"/>
      <c r="AJ787" s="3"/>
      <c r="AK787" s="3"/>
      <c r="AL787" s="3"/>
      <c r="AM787" s="3"/>
      <c r="AN787" s="3"/>
      <c r="AO787" s="3"/>
      <c r="AP787" s="3"/>
      <c r="AQ787" s="3"/>
      <c r="AR787" s="3"/>
      <c r="AS787" s="3"/>
    </row>
    <row r="788" spans="1:45" ht="51" hidden="1" customHeight="1" x14ac:dyDescent="0.3">
      <c r="A788" s="9"/>
      <c r="B788" s="9"/>
      <c r="C788" s="9"/>
      <c r="D788" s="9"/>
      <c r="E788" s="9"/>
      <c r="F788" s="9"/>
      <c r="G788" s="9"/>
      <c r="H788" s="3"/>
      <c r="I788" s="7" t="s">
        <v>1249</v>
      </c>
      <c r="J788" s="10" t="s">
        <v>663</v>
      </c>
      <c r="K788" s="7" t="s">
        <v>152</v>
      </c>
      <c r="L788" s="7" t="s">
        <v>162</v>
      </c>
      <c r="M788" s="7" t="str">
        <f t="shared" si="49"/>
        <v>DIRECCIÓN TERRITORIAL ORINOQUÍA</v>
      </c>
      <c r="N788" s="7" t="s">
        <v>103</v>
      </c>
      <c r="O788" s="7" t="s">
        <v>466</v>
      </c>
      <c r="P788" s="7" t="s">
        <v>7</v>
      </c>
      <c r="Q788" s="10" t="s">
        <v>6</v>
      </c>
      <c r="R788" s="146">
        <v>91085990</v>
      </c>
      <c r="S788" s="35"/>
      <c r="T788" s="8"/>
      <c r="U788" s="8"/>
      <c r="V788" s="8"/>
      <c r="W788" s="35">
        <f t="shared" si="50"/>
        <v>91085990</v>
      </c>
      <c r="X788" s="35">
        <f t="shared" si="51"/>
        <v>91085990</v>
      </c>
      <c r="Y788" s="26" t="s">
        <v>1483</v>
      </c>
      <c r="Z788" s="10" t="s">
        <v>81</v>
      </c>
      <c r="AA788" s="147">
        <v>2019011000081</v>
      </c>
      <c r="AB788" s="147" t="s">
        <v>79</v>
      </c>
      <c r="AC788" s="10" t="str">
        <f t="shared" si="48"/>
        <v>3299060</v>
      </c>
      <c r="AD788" s="10"/>
      <c r="AE788" s="10" t="s">
        <v>104</v>
      </c>
      <c r="AF788" s="3"/>
      <c r="AG788" s="3"/>
      <c r="AH788" s="3"/>
      <c r="AI788" s="3"/>
      <c r="AJ788" s="3"/>
      <c r="AK788" s="3"/>
      <c r="AL788" s="3"/>
      <c r="AM788" s="3"/>
      <c r="AN788" s="3"/>
      <c r="AO788" s="3"/>
      <c r="AP788" s="3"/>
      <c r="AQ788" s="3"/>
      <c r="AR788" s="3"/>
      <c r="AS788" s="3"/>
    </row>
    <row r="789" spans="1:45" ht="51" hidden="1" customHeight="1" x14ac:dyDescent="0.3">
      <c r="A789" s="9"/>
      <c r="B789" s="9"/>
      <c r="C789" s="9"/>
      <c r="D789" s="9"/>
      <c r="E789" s="9"/>
      <c r="F789" s="9"/>
      <c r="G789" s="9"/>
      <c r="H789" s="3"/>
      <c r="I789" s="7" t="s">
        <v>1488</v>
      </c>
      <c r="J789" s="10" t="s">
        <v>663</v>
      </c>
      <c r="K789" s="10" t="s">
        <v>10</v>
      </c>
      <c r="L789" s="7" t="s">
        <v>1489</v>
      </c>
      <c r="M789" s="7" t="str">
        <f t="shared" si="49"/>
        <v>SUBDIRECCIÓN ADMINISTRATIVA Y FINANCIERA</v>
      </c>
      <c r="N789" s="7" t="s">
        <v>103</v>
      </c>
      <c r="O789" s="7" t="s">
        <v>466</v>
      </c>
      <c r="P789" s="7" t="s">
        <v>7</v>
      </c>
      <c r="Q789" s="7" t="s">
        <v>6</v>
      </c>
      <c r="R789" s="146">
        <v>100000000</v>
      </c>
      <c r="S789" s="35"/>
      <c r="T789" s="8"/>
      <c r="U789" s="8"/>
      <c r="V789" s="8"/>
      <c r="W789" s="35">
        <f t="shared" si="50"/>
        <v>100000000</v>
      </c>
      <c r="X789" s="35">
        <f t="shared" si="51"/>
        <v>100000000</v>
      </c>
      <c r="Y789" s="26" t="s">
        <v>1483</v>
      </c>
      <c r="Z789" s="10" t="s">
        <v>81</v>
      </c>
      <c r="AA789" s="147">
        <v>2019011000081</v>
      </c>
      <c r="AB789" s="147" t="s">
        <v>335</v>
      </c>
      <c r="AC789" s="10" t="str">
        <f t="shared" si="48"/>
        <v>3299058</v>
      </c>
      <c r="AD789" s="10"/>
      <c r="AE789" s="147" t="s">
        <v>331</v>
      </c>
      <c r="AF789" s="3"/>
      <c r="AG789" s="3"/>
      <c r="AH789" s="3"/>
      <c r="AI789" s="3"/>
      <c r="AJ789" s="3"/>
      <c r="AK789" s="3"/>
      <c r="AL789" s="3"/>
      <c r="AM789" s="3"/>
      <c r="AN789" s="3"/>
      <c r="AO789" s="3"/>
      <c r="AP789" s="3"/>
      <c r="AQ789" s="3"/>
      <c r="AR789" s="3"/>
      <c r="AS789" s="3"/>
    </row>
    <row r="790" spans="1:45" ht="51" hidden="1" customHeight="1" x14ac:dyDescent="0.3">
      <c r="A790" s="9"/>
      <c r="B790" s="9"/>
      <c r="C790" s="9"/>
      <c r="D790" s="9"/>
      <c r="E790" s="9"/>
      <c r="F790" s="9"/>
      <c r="G790" s="9"/>
      <c r="H790" s="3"/>
      <c r="I790" s="7" t="s">
        <v>1250</v>
      </c>
      <c r="J790" s="145" t="s">
        <v>464</v>
      </c>
      <c r="K790" s="7" t="s">
        <v>10</v>
      </c>
      <c r="L790" s="7" t="s">
        <v>1489</v>
      </c>
      <c r="M790" s="7" t="str">
        <f t="shared" si="49"/>
        <v>SUBDIRECCIÓN ADMINISTRATIVA Y FINANCIERA</v>
      </c>
      <c r="N790" s="7" t="s">
        <v>103</v>
      </c>
      <c r="O790" s="7" t="s">
        <v>466</v>
      </c>
      <c r="P790" s="7" t="s">
        <v>7</v>
      </c>
      <c r="Q790" s="10" t="s">
        <v>6</v>
      </c>
      <c r="R790" s="146">
        <v>5279371259</v>
      </c>
      <c r="S790" s="35"/>
      <c r="T790" s="8"/>
      <c r="U790" s="8"/>
      <c r="V790" s="8"/>
      <c r="W790" s="35">
        <f t="shared" si="50"/>
        <v>5279371259</v>
      </c>
      <c r="X790" s="35">
        <f t="shared" si="51"/>
        <v>5279371259</v>
      </c>
      <c r="Y790" s="26" t="s">
        <v>1483</v>
      </c>
      <c r="Z790" s="10" t="s">
        <v>81</v>
      </c>
      <c r="AA790" s="147">
        <v>2019011000081</v>
      </c>
      <c r="AB790" s="147" t="s">
        <v>79</v>
      </c>
      <c r="AC790" s="10" t="str">
        <f t="shared" si="48"/>
        <v>3299060</v>
      </c>
      <c r="AD790" s="10"/>
      <c r="AE790" s="10" t="s">
        <v>104</v>
      </c>
      <c r="AF790" s="3"/>
      <c r="AG790" s="3"/>
      <c r="AH790" s="3"/>
      <c r="AI790" s="3"/>
      <c r="AJ790" s="3"/>
      <c r="AK790" s="3"/>
      <c r="AL790" s="3"/>
      <c r="AM790" s="3"/>
      <c r="AN790" s="3"/>
      <c r="AO790" s="3"/>
      <c r="AP790" s="3"/>
      <c r="AQ790" s="3"/>
      <c r="AR790" s="3"/>
      <c r="AS790" s="3"/>
    </row>
    <row r="791" spans="1:45" ht="51" hidden="1" customHeight="1" x14ac:dyDescent="0.3">
      <c r="A791" s="9" t="s">
        <v>0</v>
      </c>
      <c r="B791" s="9" t="e">
        <f>VLOOKUP(#REF!,[1]Dpto!$G$2:$I$1125,2,FALSE)</f>
        <v>#REF!</v>
      </c>
      <c r="C791" s="9" t="str">
        <f>VLOOKUP(Y791,[1]Proyectos!$B$2:$D$3,3,FALSE)</f>
        <v>CONSER</v>
      </c>
      <c r="D791" s="9" t="e">
        <f>VLOOKUP(#REF!,[1]Proyectos!$D$6:$E$9,2,FALSE)</f>
        <v>#REF!</v>
      </c>
      <c r="E791" s="9" t="e">
        <f>VLOOKUP(#REF!,[1]Proyectos!$B$12:$C$22,2,FALSE)</f>
        <v>#REF!</v>
      </c>
      <c r="F791" s="9" t="e">
        <f>VLOOKUP(#REF!,[1]Indi!$B$9:$C$36,2,FALSE)</f>
        <v>#REF!</v>
      </c>
      <c r="G791" s="9" t="str">
        <f>+IFERROR(IF(D791="MISIONAL",VLOOKUP(#REF!,[1]Actividades!$B$12:$C$25,2,FALSE),IF(D791="TASAS",VLOOKUP(#REF!,[1]Actividades!$B$26:$C$34,2,FALSE),IF(D791="MIPG",VLOOKUP(#REF!,[1]Actividades!$B$35:$C$41,2,FALSE),IF(D791="INFRA",VLOOKUP(#REF!,[1]Actividades!$B$42:$C$44,2,FALSE),"")))),"")</f>
        <v/>
      </c>
      <c r="H791" s="3"/>
      <c r="I791" s="7" t="s">
        <v>1251</v>
      </c>
      <c r="J791" s="145" t="s">
        <v>464</v>
      </c>
      <c r="K791" s="7" t="s">
        <v>10</v>
      </c>
      <c r="L791" s="7" t="s">
        <v>1252</v>
      </c>
      <c r="M791" s="7" t="str">
        <f t="shared" si="49"/>
        <v>GRUPO DE GESTION FINANCIERA</v>
      </c>
      <c r="N791" s="7" t="s">
        <v>13</v>
      </c>
      <c r="O791" s="7" t="s">
        <v>467</v>
      </c>
      <c r="P791" s="7" t="s">
        <v>7</v>
      </c>
      <c r="Q791" s="10" t="s">
        <v>6</v>
      </c>
      <c r="R791" s="146">
        <v>1523280000</v>
      </c>
      <c r="S791" s="35"/>
      <c r="T791" s="8"/>
      <c r="U791" s="8"/>
      <c r="V791" s="8"/>
      <c r="W791" s="35">
        <f t="shared" si="50"/>
        <v>1523280000</v>
      </c>
      <c r="X791" s="35">
        <f t="shared" si="51"/>
        <v>1523280000</v>
      </c>
      <c r="Y791" s="26" t="s">
        <v>465</v>
      </c>
      <c r="Z791" s="10" t="s">
        <v>19</v>
      </c>
      <c r="AA791" s="147">
        <v>202300000000060</v>
      </c>
      <c r="AB791" s="147" t="s">
        <v>30</v>
      </c>
      <c r="AC791" s="10" t="str">
        <f t="shared" si="48"/>
        <v>3202008</v>
      </c>
      <c r="AD791" s="10"/>
      <c r="AE791" s="10" t="s">
        <v>135</v>
      </c>
      <c r="AF791" s="3"/>
      <c r="AG791" s="3"/>
      <c r="AH791" s="3"/>
      <c r="AI791" s="3"/>
      <c r="AJ791" s="3"/>
      <c r="AK791" s="3"/>
      <c r="AL791" s="3"/>
      <c r="AM791" s="3"/>
      <c r="AN791" s="3"/>
      <c r="AO791" s="3"/>
      <c r="AP791" s="3"/>
      <c r="AQ791" s="3"/>
      <c r="AR791" s="3"/>
      <c r="AS791" s="3"/>
    </row>
    <row r="792" spans="1:45" ht="51" hidden="1" customHeight="1" x14ac:dyDescent="0.3">
      <c r="A792" s="9" t="s">
        <v>0</v>
      </c>
      <c r="B792" s="9" t="e">
        <f>VLOOKUP(#REF!,[1]Dpto!$G$2:$I$1125,2,FALSE)</f>
        <v>#REF!</v>
      </c>
      <c r="C792" s="9" t="str">
        <f>VLOOKUP(Y792,[1]Proyectos!$B$2:$D$3,3,FALSE)</f>
        <v>FORTA</v>
      </c>
      <c r="D792" s="9" t="e">
        <f>VLOOKUP(#REF!,[1]Proyectos!$D$6:$E$9,2,FALSE)</f>
        <v>#REF!</v>
      </c>
      <c r="E792" s="9" t="e">
        <f>VLOOKUP(#REF!,[1]Proyectos!$B$12:$C$22,2,FALSE)</f>
        <v>#REF!</v>
      </c>
      <c r="F792" s="9" t="e">
        <f>VLOOKUP(#REF!,[1]Indi!$B$9:$C$36,2,FALSE)</f>
        <v>#REF!</v>
      </c>
      <c r="G792" s="9" t="str">
        <f>+IFERROR(IF(D792="MISIONAL",VLOOKUP(#REF!,[1]Actividades!$B$12:$C$25,2,FALSE),IF(D792="TASAS",VLOOKUP(#REF!,[1]Actividades!$B$26:$C$34,2,FALSE),IF(D792="MIPG",VLOOKUP(#REF!,[1]Actividades!$B$35:$C$41,2,FALSE),IF(D792="INFRA",VLOOKUP(#REF!,[1]Actividades!$B$42:$C$44,2,FALSE),"")))),"")</f>
        <v/>
      </c>
      <c r="H792" s="3"/>
      <c r="I792" s="7" t="s">
        <v>1254</v>
      </c>
      <c r="J792" s="145" t="s">
        <v>464</v>
      </c>
      <c r="K792" s="7" t="s">
        <v>1253</v>
      </c>
      <c r="L792" s="7" t="s">
        <v>106</v>
      </c>
      <c r="M792" s="7" t="str">
        <f t="shared" si="49"/>
        <v>OFICINA DE GESTION DEL RIESGO</v>
      </c>
      <c r="N792" s="7" t="s">
        <v>103</v>
      </c>
      <c r="O792" s="10" t="s">
        <v>466</v>
      </c>
      <c r="P792" s="149" t="s">
        <v>7</v>
      </c>
      <c r="Q792" s="149" t="s">
        <v>6</v>
      </c>
      <c r="R792" s="146">
        <v>1747276000</v>
      </c>
      <c r="S792" s="35"/>
      <c r="T792" s="8"/>
      <c r="U792" s="8"/>
      <c r="V792" s="8"/>
      <c r="W792" s="35">
        <f t="shared" si="50"/>
        <v>1747276000</v>
      </c>
      <c r="X792" s="35">
        <f t="shared" si="51"/>
        <v>1747276000</v>
      </c>
      <c r="Y792" s="26" t="s">
        <v>1483</v>
      </c>
      <c r="Z792" s="10" t="s">
        <v>81</v>
      </c>
      <c r="AA792" s="147">
        <v>2019011000081</v>
      </c>
      <c r="AB792" s="147" t="s">
        <v>149</v>
      </c>
      <c r="AC792" s="10" t="str">
        <f t="shared" si="48"/>
        <v>3299054</v>
      </c>
      <c r="AD792" s="10"/>
      <c r="AE792" s="10" t="s">
        <v>1255</v>
      </c>
      <c r="AF792" s="3"/>
      <c r="AG792" s="3"/>
      <c r="AH792" s="3"/>
      <c r="AI792" s="3"/>
      <c r="AJ792" s="3"/>
      <c r="AK792" s="3"/>
      <c r="AL792" s="3"/>
      <c r="AM792" s="3"/>
      <c r="AN792" s="3"/>
      <c r="AO792" s="3"/>
      <c r="AP792" s="3"/>
      <c r="AQ792" s="3"/>
      <c r="AR792" s="3"/>
      <c r="AS792" s="3"/>
    </row>
    <row r="793" spans="1:45" ht="51" hidden="1" customHeight="1" x14ac:dyDescent="0.3">
      <c r="A793" s="9" t="s">
        <v>0</v>
      </c>
      <c r="B793" s="9" t="e">
        <f>VLOOKUP(#REF!,[1]Dpto!$G$2:$I$1125,2,FALSE)</f>
        <v>#REF!</v>
      </c>
      <c r="C793" s="9" t="str">
        <f>VLOOKUP(Y793,[1]Proyectos!$B$2:$D$3,3,FALSE)</f>
        <v>FORTA</v>
      </c>
      <c r="D793" s="9" t="e">
        <f>VLOOKUP(#REF!,[1]Proyectos!$D$6:$E$9,2,FALSE)</f>
        <v>#REF!</v>
      </c>
      <c r="E793" s="9" t="e">
        <f>VLOOKUP(#REF!,[1]Proyectos!$B$12:$C$22,2,FALSE)</f>
        <v>#REF!</v>
      </c>
      <c r="F793" s="9" t="e">
        <f>VLOOKUP(#REF!,[1]Indi!$B$9:$C$36,2,FALSE)</f>
        <v>#REF!</v>
      </c>
      <c r="G793" s="9" t="str">
        <f>+IFERROR(IF(D793="MISIONAL",VLOOKUP(#REF!,[1]Actividades!$B$12:$C$25,2,FALSE),IF(D793="TASAS",VLOOKUP(#REF!,[1]Actividades!$B$26:$C$34,2,FALSE),IF(D793="MIPG",VLOOKUP(#REF!,[1]Actividades!$B$35:$C$41,2,FALSE),IF(D793="INFRA",VLOOKUP(#REF!,[1]Actividades!$B$42:$C$44,2,FALSE),"")))),"")</f>
        <v/>
      </c>
      <c r="H793" s="3"/>
      <c r="I793" s="7" t="s">
        <v>1256</v>
      </c>
      <c r="J793" s="145" t="s">
        <v>464</v>
      </c>
      <c r="K793" s="7" t="s">
        <v>1253</v>
      </c>
      <c r="L793" s="7" t="s">
        <v>122</v>
      </c>
      <c r="M793" s="7" t="str">
        <f t="shared" si="49"/>
        <v>GRUPO DE CONTROL INTERNO</v>
      </c>
      <c r="N793" s="7" t="s">
        <v>103</v>
      </c>
      <c r="O793" s="10" t="s">
        <v>466</v>
      </c>
      <c r="P793" s="7" t="s">
        <v>7</v>
      </c>
      <c r="Q793" s="7" t="s">
        <v>6</v>
      </c>
      <c r="R793" s="146">
        <v>527340000</v>
      </c>
      <c r="S793" s="35"/>
      <c r="T793" s="8"/>
      <c r="U793" s="8"/>
      <c r="V793" s="8"/>
      <c r="W793" s="35">
        <f t="shared" si="50"/>
        <v>527340000</v>
      </c>
      <c r="X793" s="35">
        <f t="shared" si="51"/>
        <v>527340000</v>
      </c>
      <c r="Y793" s="26" t="s">
        <v>1483</v>
      </c>
      <c r="Z793" s="10" t="s">
        <v>81</v>
      </c>
      <c r="AA793" s="147">
        <v>2019011000081</v>
      </c>
      <c r="AB793" s="147" t="s">
        <v>79</v>
      </c>
      <c r="AC793" s="10" t="str">
        <f t="shared" si="48"/>
        <v>3299060</v>
      </c>
      <c r="AD793" s="10"/>
      <c r="AE793" s="10" t="s">
        <v>267</v>
      </c>
      <c r="AF793" s="3"/>
      <c r="AG793" s="3"/>
      <c r="AH793" s="3"/>
      <c r="AI793" s="3"/>
      <c r="AJ793" s="3"/>
      <c r="AK793" s="3"/>
      <c r="AL793" s="3"/>
      <c r="AM793" s="3"/>
      <c r="AN793" s="3"/>
      <c r="AO793" s="3"/>
      <c r="AP793" s="3"/>
      <c r="AQ793" s="3"/>
      <c r="AR793" s="3"/>
      <c r="AS793" s="3"/>
    </row>
    <row r="794" spans="1:45" ht="51" hidden="1" customHeight="1" x14ac:dyDescent="0.3">
      <c r="A794" s="9" t="s">
        <v>0</v>
      </c>
      <c r="B794" s="9" t="e">
        <f>VLOOKUP(#REF!,[1]Dpto!$G$2:$I$1125,2,FALSE)</f>
        <v>#REF!</v>
      </c>
      <c r="C794" s="9" t="str">
        <f>VLOOKUP(Y794,[1]Proyectos!$B$2:$D$3,3,FALSE)</f>
        <v>CONSER</v>
      </c>
      <c r="D794" s="9" t="e">
        <f>VLOOKUP(#REF!,[1]Proyectos!$D$6:$E$9,2,FALSE)</f>
        <v>#REF!</v>
      </c>
      <c r="E794" s="9" t="e">
        <f>VLOOKUP(#REF!,[1]Proyectos!$B$12:$C$22,2,FALSE)</f>
        <v>#REF!</v>
      </c>
      <c r="F794" s="9" t="e">
        <f>VLOOKUP(#REF!,[1]Indi!$B$9:$C$36,2,FALSE)</f>
        <v>#REF!</v>
      </c>
      <c r="G794" s="9" t="str">
        <f>+IFERROR(IF(D794="MISIONAL",VLOOKUP(#REF!,[1]Actividades!$B$12:$C$25,2,FALSE),IF(D794="TASAS",VLOOKUP(#REF!,[1]Actividades!$B$26:$C$34,2,FALSE),IF(D794="MIPG",VLOOKUP(#REF!,[1]Actividades!$B$35:$C$41,2,FALSE),IF(D794="INFRA",VLOOKUP(#REF!,[1]Actividades!$B$42:$C$44,2,FALSE),"")))),"")</f>
        <v/>
      </c>
      <c r="H794" s="3"/>
      <c r="I794" s="7" t="s">
        <v>1257</v>
      </c>
      <c r="J794" s="10" t="s">
        <v>663</v>
      </c>
      <c r="K794" s="10" t="s">
        <v>22</v>
      </c>
      <c r="L794" s="152" t="s">
        <v>76</v>
      </c>
      <c r="M794" s="187" t="str">
        <f t="shared" si="49"/>
        <v>DIRECCIÓN TERRITORIAL ANDES OCCIDENTALES</v>
      </c>
      <c r="N794" s="7" t="s">
        <v>103</v>
      </c>
      <c r="O794" s="7" t="s">
        <v>466</v>
      </c>
      <c r="P794" s="10" t="s">
        <v>7</v>
      </c>
      <c r="Q794" s="7" t="s">
        <v>6</v>
      </c>
      <c r="R794" s="146">
        <v>151404000</v>
      </c>
      <c r="S794" s="35"/>
      <c r="T794" s="8"/>
      <c r="U794" s="8"/>
      <c r="V794" s="8"/>
      <c r="W794" s="35">
        <f t="shared" si="50"/>
        <v>151404000</v>
      </c>
      <c r="X794" s="35">
        <f t="shared" si="51"/>
        <v>151404000</v>
      </c>
      <c r="Y794" s="26" t="s">
        <v>465</v>
      </c>
      <c r="Z794" s="10" t="s">
        <v>19</v>
      </c>
      <c r="AA794" s="147">
        <v>202300000000060</v>
      </c>
      <c r="AB794" s="147" t="s">
        <v>30</v>
      </c>
      <c r="AC794" s="10" t="str">
        <f t="shared" si="48"/>
        <v>3202008</v>
      </c>
      <c r="AD794" s="10"/>
      <c r="AE794" s="147" t="s">
        <v>191</v>
      </c>
      <c r="AF794" s="3"/>
      <c r="AG794" s="3"/>
      <c r="AH794" s="3"/>
      <c r="AI794" s="3"/>
      <c r="AJ794" s="3"/>
      <c r="AK794" s="3"/>
      <c r="AL794" s="3"/>
      <c r="AM794" s="3"/>
      <c r="AN794" s="3"/>
      <c r="AO794" s="3"/>
      <c r="AP794" s="3"/>
      <c r="AQ794" s="3"/>
      <c r="AR794" s="3"/>
      <c r="AS794" s="3"/>
    </row>
    <row r="795" spans="1:45" ht="51" hidden="1" customHeight="1" x14ac:dyDescent="0.3">
      <c r="A795" s="9" t="s">
        <v>0</v>
      </c>
      <c r="B795" s="9" t="e">
        <f>VLOOKUP(#REF!,[1]Dpto!$G$2:$I$1125,2,FALSE)</f>
        <v>#REF!</v>
      </c>
      <c r="C795" s="9" t="str">
        <f>VLOOKUP(Y795,[1]Proyectos!$B$2:$D$3,3,FALSE)</f>
        <v>CONSER</v>
      </c>
      <c r="D795" s="9" t="e">
        <f>VLOOKUP(#REF!,[1]Proyectos!$D$6:$E$9,2,FALSE)</f>
        <v>#REF!</v>
      </c>
      <c r="E795" s="9" t="e">
        <f>VLOOKUP(#REF!,[1]Proyectos!$B$12:$C$22,2,FALSE)</f>
        <v>#REF!</v>
      </c>
      <c r="F795" s="9" t="e">
        <f>VLOOKUP(#REF!,[1]Indi!$B$9:$C$36,2,FALSE)</f>
        <v>#REF!</v>
      </c>
      <c r="G795" s="9" t="str">
        <f>+IFERROR(IF(D795="MISIONAL",VLOOKUP(#REF!,[1]Actividades!$B$12:$C$25,2,FALSE),IF(D795="TASAS",VLOOKUP(#REF!,[1]Actividades!$B$26:$C$34,2,FALSE),IF(D795="MIPG",VLOOKUP(#REF!,[1]Actividades!$B$35:$C$41,2,FALSE),IF(D795="INFRA",VLOOKUP(#REF!,[1]Actividades!$B$42:$C$44,2,FALSE),"")))),"")</f>
        <v/>
      </c>
      <c r="H795" s="3"/>
      <c r="I795" s="7" t="s">
        <v>1258</v>
      </c>
      <c r="J795" s="10" t="s">
        <v>663</v>
      </c>
      <c r="K795" s="10" t="s">
        <v>22</v>
      </c>
      <c r="L795" s="152" t="s">
        <v>76</v>
      </c>
      <c r="M795" s="7" t="str">
        <f t="shared" si="49"/>
        <v>DIRECCIÓN TERRITORIAL ANDES OCCIDENTALES</v>
      </c>
      <c r="N795" s="7" t="s">
        <v>13</v>
      </c>
      <c r="O795" s="7" t="s">
        <v>467</v>
      </c>
      <c r="P795" s="10" t="s">
        <v>7</v>
      </c>
      <c r="Q795" s="7" t="s">
        <v>6</v>
      </c>
      <c r="R795" s="146">
        <v>482000000</v>
      </c>
      <c r="S795" s="35"/>
      <c r="T795" s="8"/>
      <c r="U795" s="8"/>
      <c r="V795" s="8"/>
      <c r="W795" s="35">
        <f t="shared" si="50"/>
        <v>482000000</v>
      </c>
      <c r="X795" s="35">
        <f t="shared" si="51"/>
        <v>482000000</v>
      </c>
      <c r="Y795" s="26" t="s">
        <v>465</v>
      </c>
      <c r="Z795" s="10" t="s">
        <v>19</v>
      </c>
      <c r="AA795" s="147">
        <v>202300000000060</v>
      </c>
      <c r="AB795" s="147" t="s">
        <v>30</v>
      </c>
      <c r="AC795" s="10" t="str">
        <f t="shared" si="48"/>
        <v>3202008</v>
      </c>
      <c r="AD795" s="10"/>
      <c r="AE795" s="147" t="s">
        <v>191</v>
      </c>
      <c r="AF795" s="3"/>
      <c r="AG795" s="3"/>
      <c r="AH795" s="3"/>
      <c r="AI795" s="3"/>
      <c r="AJ795" s="3"/>
      <c r="AK795" s="3"/>
      <c r="AL795" s="3"/>
      <c r="AM795" s="3"/>
      <c r="AN795" s="3"/>
      <c r="AO795" s="3"/>
      <c r="AP795" s="3"/>
      <c r="AQ795" s="3"/>
      <c r="AR795" s="3"/>
      <c r="AS795" s="3"/>
    </row>
    <row r="796" spans="1:45" ht="51" hidden="1" customHeight="1" x14ac:dyDescent="0.3">
      <c r="A796" s="9" t="s">
        <v>0</v>
      </c>
      <c r="B796" s="9" t="e">
        <f>VLOOKUP(#REF!,[1]Dpto!$G$2:$I$1125,2,FALSE)</f>
        <v>#REF!</v>
      </c>
      <c r="C796" s="9" t="str">
        <f>VLOOKUP(Y796,[1]Proyectos!$B$2:$D$3,3,FALSE)</f>
        <v>CONSER</v>
      </c>
      <c r="D796" s="9" t="e">
        <f>VLOOKUP(#REF!,[1]Proyectos!$D$6:$E$9,2,FALSE)</f>
        <v>#REF!</v>
      </c>
      <c r="E796" s="9" t="e">
        <f>VLOOKUP(#REF!,[1]Proyectos!$B$12:$C$22,2,FALSE)</f>
        <v>#REF!</v>
      </c>
      <c r="F796" s="9" t="e">
        <f>VLOOKUP(#REF!,[1]Indi!$B$9:$C$36,2,FALSE)</f>
        <v>#REF!</v>
      </c>
      <c r="G796" s="9" t="str">
        <f>+IFERROR(IF(D796="MISIONAL",VLOOKUP(#REF!,[1]Actividades!$B$12:$C$25,2,FALSE),IF(D796="TASAS",VLOOKUP(#REF!,[1]Actividades!$B$26:$C$34,2,FALSE),IF(D796="MIPG",VLOOKUP(#REF!,[1]Actividades!$B$35:$C$41,2,FALSE),IF(D796="INFRA",VLOOKUP(#REF!,[1]Actividades!$B$42:$C$44,2,FALSE),"")))),"")</f>
        <v/>
      </c>
      <c r="H796" s="3"/>
      <c r="I796" s="7" t="s">
        <v>1259</v>
      </c>
      <c r="J796" s="10" t="s">
        <v>663</v>
      </c>
      <c r="K796" s="10" t="s">
        <v>22</v>
      </c>
      <c r="L796" s="152" t="s">
        <v>76</v>
      </c>
      <c r="M796" s="7" t="str">
        <f t="shared" si="49"/>
        <v>DIRECCIÓN TERRITORIAL ANDES OCCIDENTALES</v>
      </c>
      <c r="N796" s="7" t="s">
        <v>8</v>
      </c>
      <c r="O796" s="7" t="s">
        <v>467</v>
      </c>
      <c r="P796" s="10" t="s">
        <v>7</v>
      </c>
      <c r="Q796" s="7" t="s">
        <v>6</v>
      </c>
      <c r="R796" s="146">
        <v>44268000</v>
      </c>
      <c r="S796" s="35"/>
      <c r="T796" s="8"/>
      <c r="U796" s="8"/>
      <c r="V796" s="8"/>
      <c r="W796" s="35">
        <f t="shared" si="50"/>
        <v>44268000</v>
      </c>
      <c r="X796" s="35">
        <f t="shared" si="51"/>
        <v>44268000</v>
      </c>
      <c r="Y796" s="26" t="s">
        <v>465</v>
      </c>
      <c r="Z796" s="10" t="s">
        <v>19</v>
      </c>
      <c r="AA796" s="147">
        <v>202300000000060</v>
      </c>
      <c r="AB796" s="147" t="s">
        <v>30</v>
      </c>
      <c r="AC796" s="10" t="str">
        <f t="shared" si="48"/>
        <v>3202008</v>
      </c>
      <c r="AD796" s="10"/>
      <c r="AE796" s="147" t="s">
        <v>191</v>
      </c>
      <c r="AF796" s="3"/>
      <c r="AG796" s="3"/>
      <c r="AH796" s="3"/>
      <c r="AI796" s="3"/>
      <c r="AJ796" s="3"/>
      <c r="AK796" s="3"/>
      <c r="AL796" s="3"/>
      <c r="AM796" s="3"/>
      <c r="AN796" s="3"/>
      <c r="AO796" s="3"/>
      <c r="AP796" s="3"/>
      <c r="AQ796" s="3"/>
      <c r="AR796" s="3"/>
      <c r="AS796" s="3"/>
    </row>
    <row r="797" spans="1:45" ht="51" hidden="1" customHeight="1" x14ac:dyDescent="0.3">
      <c r="A797" s="9" t="s">
        <v>0</v>
      </c>
      <c r="B797" s="9" t="e">
        <f>VLOOKUP(#REF!,[1]Dpto!$G$2:$I$1125,2,FALSE)</f>
        <v>#REF!</v>
      </c>
      <c r="C797" s="9" t="str">
        <f>VLOOKUP(Y797,[1]Proyectos!$B$2:$D$3,3,FALSE)</f>
        <v>CONSER</v>
      </c>
      <c r="D797" s="9" t="e">
        <f>VLOOKUP(#REF!,[1]Proyectos!$D$6:$E$9,2,FALSE)</f>
        <v>#REF!</v>
      </c>
      <c r="E797" s="9" t="e">
        <f>VLOOKUP(#REF!,[1]Proyectos!$B$12:$C$22,2,FALSE)</f>
        <v>#REF!</v>
      </c>
      <c r="F797" s="9" t="e">
        <f>VLOOKUP(#REF!,[1]Indi!$B$9:$C$36,2,FALSE)</f>
        <v>#REF!</v>
      </c>
      <c r="G797" s="9" t="str">
        <f>+IFERROR(IF(D797="MISIONAL",VLOOKUP(#REF!,[1]Actividades!$B$12:$C$25,2,FALSE),IF(D797="TASAS",VLOOKUP(#REF!,[1]Actividades!$B$26:$C$34,2,FALSE),IF(D797="MIPG",VLOOKUP(#REF!,[1]Actividades!$B$35:$C$41,2,FALSE),IF(D797="INFRA",VLOOKUP(#REF!,[1]Actividades!$B$42:$C$44,2,FALSE),"")))),"")</f>
        <v/>
      </c>
      <c r="H797" s="3"/>
      <c r="I797" s="7" t="s">
        <v>1260</v>
      </c>
      <c r="J797" s="10" t="s">
        <v>663</v>
      </c>
      <c r="K797" s="10" t="s">
        <v>22</v>
      </c>
      <c r="L797" s="152" t="s">
        <v>76</v>
      </c>
      <c r="M797" s="7" t="str">
        <f t="shared" si="49"/>
        <v>DIRECCIÓN TERRITORIAL ANDES OCCIDENTALES</v>
      </c>
      <c r="N797" s="7" t="s">
        <v>103</v>
      </c>
      <c r="O797" s="7" t="s">
        <v>466</v>
      </c>
      <c r="P797" s="145" t="s">
        <v>7</v>
      </c>
      <c r="Q797" s="7" t="s">
        <v>6</v>
      </c>
      <c r="R797" s="146">
        <v>549136500</v>
      </c>
      <c r="S797" s="35"/>
      <c r="T797" s="8"/>
      <c r="U797" s="8"/>
      <c r="V797" s="8"/>
      <c r="W797" s="35">
        <f t="shared" si="50"/>
        <v>549136500</v>
      </c>
      <c r="X797" s="35">
        <f t="shared" si="51"/>
        <v>549136500</v>
      </c>
      <c r="Y797" s="26" t="s">
        <v>465</v>
      </c>
      <c r="Z797" s="10" t="s">
        <v>19</v>
      </c>
      <c r="AA797" s="147">
        <v>202300000000060</v>
      </c>
      <c r="AB797" s="147" t="s">
        <v>30</v>
      </c>
      <c r="AC797" s="10" t="str">
        <f t="shared" si="48"/>
        <v>3202008</v>
      </c>
      <c r="AD797" s="10"/>
      <c r="AE797" s="147" t="s">
        <v>135</v>
      </c>
      <c r="AF797" s="3"/>
      <c r="AG797" s="3"/>
      <c r="AH797" s="3"/>
      <c r="AI797" s="3"/>
      <c r="AJ797" s="3"/>
      <c r="AK797" s="3"/>
      <c r="AL797" s="3"/>
      <c r="AM797" s="3"/>
      <c r="AN797" s="3"/>
      <c r="AO797" s="3"/>
      <c r="AP797" s="3"/>
      <c r="AQ797" s="3"/>
      <c r="AR797" s="3"/>
      <c r="AS797" s="3"/>
    </row>
    <row r="798" spans="1:45" ht="51" hidden="1" customHeight="1" x14ac:dyDescent="0.3">
      <c r="A798" s="9" t="s">
        <v>0</v>
      </c>
      <c r="B798" s="9" t="e">
        <f>VLOOKUP(#REF!,[1]Dpto!$G$2:$I$1125,2,FALSE)</f>
        <v>#REF!</v>
      </c>
      <c r="C798" s="9" t="str">
        <f>VLOOKUP(Y798,[1]Proyectos!$B$2:$D$3,3,FALSE)</f>
        <v>CONSER</v>
      </c>
      <c r="D798" s="9" t="e">
        <f>VLOOKUP(#REF!,[1]Proyectos!$D$6:$E$9,2,FALSE)</f>
        <v>#REF!</v>
      </c>
      <c r="E798" s="9" t="e">
        <f>VLOOKUP(#REF!,[1]Proyectos!$B$12:$C$22,2,FALSE)</f>
        <v>#REF!</v>
      </c>
      <c r="F798" s="9" t="e">
        <f>VLOOKUP(#REF!,[1]Indi!$B$9:$C$36,2,FALSE)</f>
        <v>#REF!</v>
      </c>
      <c r="G798" s="9" t="str">
        <f>+IFERROR(IF(D798="MISIONAL",VLOOKUP(#REF!,[1]Actividades!$B$12:$C$25,2,FALSE),IF(D798="TASAS",VLOOKUP(#REF!,[1]Actividades!$B$26:$C$34,2,FALSE),IF(D798="MIPG",VLOOKUP(#REF!,[1]Actividades!$B$35:$C$41,2,FALSE),IF(D798="INFRA",VLOOKUP(#REF!,[1]Actividades!$B$42:$C$44,2,FALSE),"")))),"")</f>
        <v/>
      </c>
      <c r="H798" s="3"/>
      <c r="I798" s="7" t="s">
        <v>1261</v>
      </c>
      <c r="J798" s="10" t="s">
        <v>663</v>
      </c>
      <c r="K798" s="10" t="s">
        <v>22</v>
      </c>
      <c r="L798" s="152" t="s">
        <v>76</v>
      </c>
      <c r="M798" s="7" t="str">
        <f t="shared" si="49"/>
        <v>DIRECCIÓN TERRITORIAL ANDES OCCIDENTALES</v>
      </c>
      <c r="N798" s="7" t="s">
        <v>13</v>
      </c>
      <c r="O798" s="7" t="s">
        <v>467</v>
      </c>
      <c r="P798" s="145" t="s">
        <v>7</v>
      </c>
      <c r="Q798" s="7" t="s">
        <v>6</v>
      </c>
      <c r="R798" s="146">
        <v>30000000</v>
      </c>
      <c r="S798" s="35"/>
      <c r="T798" s="8"/>
      <c r="U798" s="8"/>
      <c r="V798" s="8"/>
      <c r="W798" s="35">
        <f t="shared" si="50"/>
        <v>30000000</v>
      </c>
      <c r="X798" s="35">
        <f t="shared" si="51"/>
        <v>30000000</v>
      </c>
      <c r="Y798" s="26" t="s">
        <v>465</v>
      </c>
      <c r="Z798" s="10" t="s">
        <v>19</v>
      </c>
      <c r="AA798" s="147">
        <v>202300000000060</v>
      </c>
      <c r="AB798" s="147" t="s">
        <v>30</v>
      </c>
      <c r="AC798" s="10" t="str">
        <f t="shared" si="48"/>
        <v>3202008</v>
      </c>
      <c r="AD798" s="10"/>
      <c r="AE798" s="147" t="s">
        <v>135</v>
      </c>
      <c r="AF798" s="3"/>
      <c r="AG798" s="3"/>
      <c r="AH798" s="3"/>
      <c r="AI798" s="3"/>
      <c r="AJ798" s="3"/>
      <c r="AK798" s="3"/>
      <c r="AL798" s="3"/>
      <c r="AM798" s="3"/>
      <c r="AN798" s="3"/>
      <c r="AO798" s="3"/>
      <c r="AP798" s="3"/>
      <c r="AQ798" s="3"/>
      <c r="AR798" s="3"/>
      <c r="AS798" s="3"/>
    </row>
    <row r="799" spans="1:45" ht="51" hidden="1" customHeight="1" x14ac:dyDescent="0.3">
      <c r="A799" s="9" t="s">
        <v>0</v>
      </c>
      <c r="B799" s="9" t="e">
        <f>VLOOKUP(#REF!,[1]Dpto!$G$2:$I$1125,2,FALSE)</f>
        <v>#REF!</v>
      </c>
      <c r="C799" s="9" t="str">
        <f>VLOOKUP(Y799,[1]Proyectos!$B$2:$D$3,3,FALSE)</f>
        <v>CONSER</v>
      </c>
      <c r="D799" s="9" t="e">
        <f>VLOOKUP(#REF!,[1]Proyectos!$D$6:$E$9,2,FALSE)</f>
        <v>#REF!</v>
      </c>
      <c r="E799" s="9" t="e">
        <f>VLOOKUP(#REF!,[1]Proyectos!$B$12:$C$22,2,FALSE)</f>
        <v>#REF!</v>
      </c>
      <c r="F799" s="9" t="e">
        <f>VLOOKUP(#REF!,[1]Indi!$B$9:$C$36,2,FALSE)</f>
        <v>#REF!</v>
      </c>
      <c r="G799" s="9" t="str">
        <f>+IFERROR(IF(D799="MISIONAL",VLOOKUP(#REF!,[1]Actividades!$B$12:$C$25,2,FALSE),IF(D799="TASAS",VLOOKUP(#REF!,[1]Actividades!$B$26:$C$34,2,FALSE),IF(D799="MIPG",VLOOKUP(#REF!,[1]Actividades!$B$35:$C$41,2,FALSE),IF(D799="INFRA",VLOOKUP(#REF!,[1]Actividades!$B$42:$C$44,2,FALSE),"")))),"")</f>
        <v/>
      </c>
      <c r="H799" s="3"/>
      <c r="I799" s="7" t="s">
        <v>1262</v>
      </c>
      <c r="J799" s="10" t="s">
        <v>663</v>
      </c>
      <c r="K799" s="10" t="s">
        <v>22</v>
      </c>
      <c r="L799" s="152" t="s">
        <v>76</v>
      </c>
      <c r="M799" s="7" t="str">
        <f t="shared" si="49"/>
        <v>DIRECCIÓN TERRITORIAL ANDES OCCIDENTALES</v>
      </c>
      <c r="N799" s="7" t="s">
        <v>8</v>
      </c>
      <c r="O799" s="7" t="s">
        <v>467</v>
      </c>
      <c r="P799" s="145" t="s">
        <v>7</v>
      </c>
      <c r="Q799" s="7" t="s">
        <v>6</v>
      </c>
      <c r="R799" s="146">
        <v>55000000</v>
      </c>
      <c r="S799" s="35"/>
      <c r="T799" s="8"/>
      <c r="U799" s="8"/>
      <c r="V799" s="8"/>
      <c r="W799" s="35">
        <f t="shared" si="50"/>
        <v>55000000</v>
      </c>
      <c r="X799" s="35">
        <f t="shared" si="51"/>
        <v>55000000</v>
      </c>
      <c r="Y799" s="26" t="s">
        <v>465</v>
      </c>
      <c r="Z799" s="10" t="s">
        <v>19</v>
      </c>
      <c r="AA799" s="147">
        <v>202300000000060</v>
      </c>
      <c r="AB799" s="147" t="s">
        <v>30</v>
      </c>
      <c r="AC799" s="10" t="str">
        <f t="shared" si="48"/>
        <v>3202008</v>
      </c>
      <c r="AD799" s="10"/>
      <c r="AE799" s="147" t="s">
        <v>135</v>
      </c>
      <c r="AF799" s="3"/>
      <c r="AG799" s="3"/>
      <c r="AH799" s="3"/>
      <c r="AI799" s="3"/>
      <c r="AJ799" s="3"/>
      <c r="AK799" s="3"/>
      <c r="AL799" s="3"/>
      <c r="AM799" s="3"/>
      <c r="AN799" s="3"/>
      <c r="AO799" s="3"/>
      <c r="AP799" s="3"/>
      <c r="AQ799" s="3"/>
      <c r="AR799" s="3"/>
      <c r="AS799" s="3"/>
    </row>
    <row r="800" spans="1:45" ht="51" hidden="1" customHeight="1" x14ac:dyDescent="0.3">
      <c r="A800" s="9" t="s">
        <v>0</v>
      </c>
      <c r="B800" s="9" t="e">
        <f>VLOOKUP(#REF!,[1]Dpto!$G$2:$I$1125,2,FALSE)</f>
        <v>#REF!</v>
      </c>
      <c r="C800" s="9" t="str">
        <f>VLOOKUP(Y800,[1]Proyectos!$B$2:$D$3,3,FALSE)</f>
        <v>CONSER</v>
      </c>
      <c r="D800" s="9" t="e">
        <f>VLOOKUP(#REF!,[1]Proyectos!$D$6:$E$9,2,FALSE)</f>
        <v>#REF!</v>
      </c>
      <c r="E800" s="9" t="e">
        <f>VLOOKUP(#REF!,[1]Proyectos!$B$12:$C$22,2,FALSE)</f>
        <v>#REF!</v>
      </c>
      <c r="F800" s="9" t="e">
        <f>VLOOKUP(#REF!,[1]Indi!$B$9:$C$36,2,FALSE)</f>
        <v>#REF!</v>
      </c>
      <c r="G800" s="9" t="str">
        <f>+IFERROR(IF(D800="MISIONAL",VLOOKUP(#REF!,[1]Actividades!$B$12:$C$25,2,FALSE),IF(D800="TASAS",VLOOKUP(#REF!,[1]Actividades!$B$26:$C$34,2,FALSE),IF(D800="MIPG",VLOOKUP(#REF!,[1]Actividades!$B$35:$C$41,2,FALSE),IF(D800="INFRA",VLOOKUP(#REF!,[1]Actividades!$B$42:$C$44,2,FALSE),"")))),"")</f>
        <v/>
      </c>
      <c r="H800" s="3"/>
      <c r="I800" s="7" t="s">
        <v>1263</v>
      </c>
      <c r="J800" s="10" t="s">
        <v>663</v>
      </c>
      <c r="K800" s="10" t="s">
        <v>22</v>
      </c>
      <c r="L800" s="152" t="s">
        <v>76</v>
      </c>
      <c r="M800" s="7" t="str">
        <f t="shared" si="49"/>
        <v>DIRECCIÓN TERRITORIAL ANDES OCCIDENTALES</v>
      </c>
      <c r="N800" s="7" t="s">
        <v>103</v>
      </c>
      <c r="O800" s="7" t="s">
        <v>466</v>
      </c>
      <c r="P800" s="10" t="s">
        <v>7</v>
      </c>
      <c r="Q800" s="7" t="s">
        <v>6</v>
      </c>
      <c r="R800" s="146">
        <v>113531000</v>
      </c>
      <c r="S800" s="35"/>
      <c r="T800" s="8"/>
      <c r="U800" s="8"/>
      <c r="V800" s="8"/>
      <c r="W800" s="35">
        <f t="shared" si="50"/>
        <v>113531000</v>
      </c>
      <c r="X800" s="35">
        <f t="shared" si="51"/>
        <v>113531000</v>
      </c>
      <c r="Y800" s="26" t="s">
        <v>465</v>
      </c>
      <c r="Z800" s="10" t="s">
        <v>19</v>
      </c>
      <c r="AA800" s="147">
        <v>202300000000060</v>
      </c>
      <c r="AB800" s="147" t="s">
        <v>30</v>
      </c>
      <c r="AC800" s="10" t="str">
        <f t="shared" si="48"/>
        <v>3202008</v>
      </c>
      <c r="AD800" s="10"/>
      <c r="AE800" s="147" t="s">
        <v>492</v>
      </c>
      <c r="AF800" s="3"/>
      <c r="AG800" s="3"/>
      <c r="AH800" s="3"/>
      <c r="AI800" s="3"/>
      <c r="AJ800" s="3"/>
      <c r="AK800" s="3"/>
      <c r="AL800" s="3"/>
      <c r="AM800" s="3"/>
      <c r="AN800" s="3"/>
      <c r="AO800" s="3"/>
      <c r="AP800" s="3"/>
      <c r="AQ800" s="3"/>
      <c r="AR800" s="3"/>
      <c r="AS800" s="3"/>
    </row>
    <row r="801" spans="1:45" ht="51" hidden="1" customHeight="1" x14ac:dyDescent="0.3">
      <c r="A801" s="9" t="s">
        <v>0</v>
      </c>
      <c r="B801" s="9" t="e">
        <f>VLOOKUP(#REF!,[1]Dpto!$G$2:$I$1125,2,FALSE)</f>
        <v>#REF!</v>
      </c>
      <c r="C801" s="9" t="str">
        <f>VLOOKUP(Y801,[1]Proyectos!$B$2:$D$3,3,FALSE)</f>
        <v>CONSER</v>
      </c>
      <c r="D801" s="9" t="e">
        <f>VLOOKUP(#REF!,[1]Proyectos!$D$6:$E$9,2,FALSE)</f>
        <v>#REF!</v>
      </c>
      <c r="E801" s="9" t="e">
        <f>VLOOKUP(#REF!,[1]Proyectos!$B$12:$C$22,2,FALSE)</f>
        <v>#REF!</v>
      </c>
      <c r="F801" s="9" t="e">
        <f>VLOOKUP(#REF!,[1]Indi!$B$9:$C$36,2,FALSE)</f>
        <v>#REF!</v>
      </c>
      <c r="G801" s="9" t="str">
        <f>+IFERROR(IF(D801="MISIONAL",VLOOKUP(#REF!,[1]Actividades!$B$12:$C$25,2,FALSE),IF(D801="TASAS",VLOOKUP(#REF!,[1]Actividades!$B$26:$C$34,2,FALSE),IF(D801="MIPG",VLOOKUP(#REF!,[1]Actividades!$B$35:$C$41,2,FALSE),IF(D801="INFRA",VLOOKUP(#REF!,[1]Actividades!$B$42:$C$44,2,FALSE),"")))),"")</f>
        <v/>
      </c>
      <c r="H801" s="3"/>
      <c r="I801" s="7" t="s">
        <v>1264</v>
      </c>
      <c r="J801" s="10" t="s">
        <v>663</v>
      </c>
      <c r="K801" s="10" t="s">
        <v>22</v>
      </c>
      <c r="L801" s="152" t="s">
        <v>76</v>
      </c>
      <c r="M801" s="7" t="str">
        <f t="shared" si="49"/>
        <v>DIRECCIÓN TERRITORIAL ANDES OCCIDENTALES</v>
      </c>
      <c r="N801" s="7" t="s">
        <v>13</v>
      </c>
      <c r="O801" s="7" t="s">
        <v>467</v>
      </c>
      <c r="P801" s="149" t="s">
        <v>7</v>
      </c>
      <c r="Q801" s="7" t="s">
        <v>6</v>
      </c>
      <c r="R801" s="146">
        <v>250000000</v>
      </c>
      <c r="S801" s="35"/>
      <c r="T801" s="8"/>
      <c r="U801" s="8"/>
      <c r="V801" s="8"/>
      <c r="W801" s="35">
        <f t="shared" si="50"/>
        <v>250000000</v>
      </c>
      <c r="X801" s="35">
        <f t="shared" si="51"/>
        <v>250000000</v>
      </c>
      <c r="Y801" s="26" t="s">
        <v>465</v>
      </c>
      <c r="Z801" s="10" t="s">
        <v>19</v>
      </c>
      <c r="AA801" s="147">
        <v>202300000000060</v>
      </c>
      <c r="AB801" s="147" t="s">
        <v>30</v>
      </c>
      <c r="AC801" s="10" t="str">
        <f t="shared" si="48"/>
        <v>3202008</v>
      </c>
      <c r="AD801" s="10"/>
      <c r="AE801" s="147" t="s">
        <v>492</v>
      </c>
      <c r="AF801" s="3"/>
      <c r="AG801" s="3"/>
      <c r="AH801" s="3"/>
      <c r="AI801" s="3"/>
      <c r="AJ801" s="3"/>
      <c r="AK801" s="3"/>
      <c r="AL801" s="3"/>
      <c r="AM801" s="3"/>
      <c r="AN801" s="3"/>
      <c r="AO801" s="3"/>
      <c r="AP801" s="3"/>
      <c r="AQ801" s="3"/>
      <c r="AR801" s="3"/>
      <c r="AS801" s="3"/>
    </row>
    <row r="802" spans="1:45" ht="51" hidden="1" customHeight="1" x14ac:dyDescent="0.3">
      <c r="A802" s="9" t="s">
        <v>0</v>
      </c>
      <c r="B802" s="9" t="e">
        <f>VLOOKUP(#REF!,[1]Dpto!$G$2:$I$1125,2,FALSE)</f>
        <v>#REF!</v>
      </c>
      <c r="C802" s="9" t="str">
        <f>VLOOKUP(Y802,[1]Proyectos!$B$2:$D$3,3,FALSE)</f>
        <v>CONSER</v>
      </c>
      <c r="D802" s="9" t="e">
        <f>VLOOKUP(#REF!,[1]Proyectos!$D$6:$E$9,2,FALSE)</f>
        <v>#REF!</v>
      </c>
      <c r="E802" s="9" t="e">
        <f>VLOOKUP(#REF!,[1]Proyectos!$B$12:$C$22,2,FALSE)</f>
        <v>#REF!</v>
      </c>
      <c r="F802" s="9" t="e">
        <f>VLOOKUP(#REF!,[1]Indi!$B$9:$C$36,2,FALSE)</f>
        <v>#REF!</v>
      </c>
      <c r="G802" s="9" t="str">
        <f>+IFERROR(IF(D802="MISIONAL",VLOOKUP(#REF!,[1]Actividades!$B$12:$C$25,2,FALSE),IF(D802="TASAS",VLOOKUP(#REF!,[1]Actividades!$B$26:$C$34,2,FALSE),IF(D802="MIPG",VLOOKUP(#REF!,[1]Actividades!$B$35:$C$41,2,FALSE),IF(D802="INFRA",VLOOKUP(#REF!,[1]Actividades!$B$42:$C$44,2,FALSE),"")))),"")</f>
        <v/>
      </c>
      <c r="H802" s="3"/>
      <c r="I802" s="7" t="s">
        <v>1265</v>
      </c>
      <c r="J802" s="10" t="s">
        <v>663</v>
      </c>
      <c r="K802" s="10" t="s">
        <v>22</v>
      </c>
      <c r="L802" s="152" t="s">
        <v>76</v>
      </c>
      <c r="M802" s="7" t="str">
        <f t="shared" si="49"/>
        <v>DIRECCIÓN TERRITORIAL ANDES OCCIDENTALES</v>
      </c>
      <c r="N802" s="7" t="s">
        <v>8</v>
      </c>
      <c r="O802" s="7" t="s">
        <v>467</v>
      </c>
      <c r="P802" s="149" t="s">
        <v>7</v>
      </c>
      <c r="Q802" s="7" t="s">
        <v>6</v>
      </c>
      <c r="R802" s="146">
        <v>121572000</v>
      </c>
      <c r="S802" s="35"/>
      <c r="T802" s="8"/>
      <c r="U802" s="8"/>
      <c r="V802" s="8"/>
      <c r="W802" s="35">
        <f t="shared" si="50"/>
        <v>121572000</v>
      </c>
      <c r="X802" s="35">
        <f t="shared" si="51"/>
        <v>121572000</v>
      </c>
      <c r="Y802" s="26" t="s">
        <v>465</v>
      </c>
      <c r="Z802" s="10" t="s">
        <v>19</v>
      </c>
      <c r="AA802" s="147">
        <v>202300000000060</v>
      </c>
      <c r="AB802" s="147" t="s">
        <v>30</v>
      </c>
      <c r="AC802" s="10" t="str">
        <f t="shared" si="48"/>
        <v>3202008</v>
      </c>
      <c r="AD802" s="10"/>
      <c r="AE802" s="147" t="s">
        <v>492</v>
      </c>
      <c r="AF802" s="3"/>
      <c r="AG802" s="3"/>
      <c r="AH802" s="3"/>
      <c r="AI802" s="3"/>
      <c r="AJ802" s="3"/>
      <c r="AK802" s="3"/>
      <c r="AL802" s="3"/>
      <c r="AM802" s="3"/>
      <c r="AN802" s="3"/>
      <c r="AO802" s="3"/>
      <c r="AP802" s="3"/>
      <c r="AQ802" s="3"/>
      <c r="AR802" s="3"/>
      <c r="AS802" s="3"/>
    </row>
    <row r="803" spans="1:45" ht="51" hidden="1" customHeight="1" x14ac:dyDescent="0.3">
      <c r="A803" s="9"/>
      <c r="B803" s="9"/>
      <c r="C803" s="9"/>
      <c r="D803" s="9"/>
      <c r="E803" s="9"/>
      <c r="F803" s="9"/>
      <c r="G803" s="9"/>
      <c r="H803" s="3"/>
      <c r="I803" s="7" t="s">
        <v>1266</v>
      </c>
      <c r="J803" s="10" t="s">
        <v>663</v>
      </c>
      <c r="K803" s="10" t="s">
        <v>22</v>
      </c>
      <c r="L803" s="152" t="s">
        <v>76</v>
      </c>
      <c r="M803" s="7" t="str">
        <f t="shared" si="49"/>
        <v>DIRECCIÓN TERRITORIAL ANDES OCCIDENTALES</v>
      </c>
      <c r="N803" s="7" t="s">
        <v>13</v>
      </c>
      <c r="O803" s="7" t="s">
        <v>467</v>
      </c>
      <c r="P803" s="149" t="s">
        <v>7</v>
      </c>
      <c r="Q803" s="7" t="s">
        <v>6</v>
      </c>
      <c r="R803" s="35">
        <v>35000000</v>
      </c>
      <c r="S803" s="35"/>
      <c r="T803" s="8"/>
      <c r="U803" s="8"/>
      <c r="V803" s="8"/>
      <c r="W803" s="35">
        <f t="shared" si="50"/>
        <v>35000000</v>
      </c>
      <c r="X803" s="35">
        <f t="shared" si="51"/>
        <v>35000000</v>
      </c>
      <c r="Y803" s="26" t="s">
        <v>465</v>
      </c>
      <c r="Z803" s="10" t="s">
        <v>19</v>
      </c>
      <c r="AA803" s="147">
        <v>202300000000060</v>
      </c>
      <c r="AB803" s="147" t="s">
        <v>36</v>
      </c>
      <c r="AC803" s="10" t="str">
        <f t="shared" si="48"/>
        <v>3202010</v>
      </c>
      <c r="AD803" s="10"/>
      <c r="AE803" s="147" t="s">
        <v>181</v>
      </c>
      <c r="AF803" s="3"/>
      <c r="AG803" s="3"/>
      <c r="AH803" s="3"/>
      <c r="AI803" s="3"/>
      <c r="AJ803" s="3"/>
      <c r="AK803" s="3"/>
      <c r="AL803" s="3"/>
      <c r="AM803" s="3"/>
      <c r="AN803" s="3"/>
      <c r="AO803" s="3"/>
      <c r="AP803" s="3"/>
      <c r="AQ803" s="3"/>
      <c r="AR803" s="3"/>
      <c r="AS803" s="3"/>
    </row>
    <row r="804" spans="1:45" ht="51" hidden="1" customHeight="1" x14ac:dyDescent="0.3">
      <c r="A804" s="9" t="s">
        <v>0</v>
      </c>
      <c r="B804" s="9" t="e">
        <f>VLOOKUP(#REF!,[1]Dpto!$G$2:$I$1125,2,FALSE)</f>
        <v>#REF!</v>
      </c>
      <c r="C804" s="9" t="str">
        <f>VLOOKUP(Y804,[1]Proyectos!$B$2:$D$3,3,FALSE)</f>
        <v>CONSER</v>
      </c>
      <c r="D804" s="9" t="e">
        <f>VLOOKUP(#REF!,[1]Proyectos!$D$6:$E$9,2,FALSE)</f>
        <v>#REF!</v>
      </c>
      <c r="E804" s="9" t="e">
        <f>VLOOKUP(#REF!,[1]Proyectos!$B$12:$C$22,2,FALSE)</f>
        <v>#REF!</v>
      </c>
      <c r="F804" s="9" t="e">
        <f>VLOOKUP(#REF!,[1]Indi!$B$9:$C$36,2,FALSE)</f>
        <v>#REF!</v>
      </c>
      <c r="G804" s="9" t="str">
        <f>+IFERROR(IF(D804="MISIONAL",VLOOKUP(#REF!,[1]Actividades!$B$12:$C$25,2,FALSE),IF(D804="TASAS",VLOOKUP(#REF!,[1]Actividades!$B$26:$C$34,2,FALSE),IF(D804="MIPG",VLOOKUP(#REF!,[1]Actividades!$B$35:$C$41,2,FALSE),IF(D804="INFRA",VLOOKUP(#REF!,[1]Actividades!$B$42:$C$44,2,FALSE),"")))),"")</f>
        <v/>
      </c>
      <c r="H804" s="3"/>
      <c r="I804" s="7" t="s">
        <v>1267</v>
      </c>
      <c r="J804" s="10" t="s">
        <v>663</v>
      </c>
      <c r="K804" s="10" t="s">
        <v>22</v>
      </c>
      <c r="L804" s="152" t="s">
        <v>76</v>
      </c>
      <c r="M804" s="7" t="str">
        <f t="shared" si="49"/>
        <v>DIRECCIÓN TERRITORIAL ANDES OCCIDENTALES</v>
      </c>
      <c r="N804" s="7" t="s">
        <v>8</v>
      </c>
      <c r="O804" s="7" t="s">
        <v>467</v>
      </c>
      <c r="P804" s="7" t="s">
        <v>7</v>
      </c>
      <c r="Q804" s="7" t="s">
        <v>6</v>
      </c>
      <c r="R804" s="146">
        <v>52360000</v>
      </c>
      <c r="S804" s="35"/>
      <c r="T804" s="8"/>
      <c r="U804" s="8"/>
      <c r="V804" s="8"/>
      <c r="W804" s="35">
        <f t="shared" si="50"/>
        <v>52360000</v>
      </c>
      <c r="X804" s="35">
        <f t="shared" si="51"/>
        <v>52360000</v>
      </c>
      <c r="Y804" s="26" t="s">
        <v>465</v>
      </c>
      <c r="Z804" s="10" t="s">
        <v>19</v>
      </c>
      <c r="AA804" s="147">
        <v>202300000000060</v>
      </c>
      <c r="AB804" s="147" t="s">
        <v>36</v>
      </c>
      <c r="AC804" s="10" t="str">
        <f t="shared" si="48"/>
        <v>3202010</v>
      </c>
      <c r="AD804" s="10"/>
      <c r="AE804" s="147" t="s">
        <v>181</v>
      </c>
      <c r="AF804" s="3"/>
      <c r="AG804" s="3"/>
      <c r="AH804" s="3"/>
      <c r="AI804" s="3"/>
      <c r="AJ804" s="3"/>
      <c r="AK804" s="3"/>
      <c r="AL804" s="3"/>
      <c r="AM804" s="3"/>
      <c r="AN804" s="3"/>
      <c r="AO804" s="3"/>
      <c r="AP804" s="3"/>
      <c r="AQ804" s="3"/>
      <c r="AR804" s="3"/>
      <c r="AS804" s="3"/>
    </row>
    <row r="805" spans="1:45" ht="51" hidden="1" customHeight="1" x14ac:dyDescent="0.3">
      <c r="A805" s="9" t="s">
        <v>0</v>
      </c>
      <c r="B805" s="9" t="e">
        <f>VLOOKUP(#REF!,[1]Dpto!$G$2:$I$1125,2,FALSE)</f>
        <v>#REF!</v>
      </c>
      <c r="C805" s="9" t="str">
        <f>VLOOKUP(Y805,[1]Proyectos!$B$2:$D$3,3,FALSE)</f>
        <v>CONSER</v>
      </c>
      <c r="D805" s="9" t="e">
        <f>VLOOKUP(#REF!,[1]Proyectos!$D$6:$E$9,2,FALSE)</f>
        <v>#REF!</v>
      </c>
      <c r="E805" s="9" t="e">
        <f>VLOOKUP(#REF!,[1]Proyectos!$B$12:$C$22,2,FALSE)</f>
        <v>#REF!</v>
      </c>
      <c r="F805" s="9" t="e">
        <f>VLOOKUP(#REF!,[1]Indi!$B$9:$C$36,2,FALSE)</f>
        <v>#REF!</v>
      </c>
      <c r="G805" s="9" t="str">
        <f>+IFERROR(IF(D805="MISIONAL",VLOOKUP(#REF!,[1]Actividades!$B$12:$C$25,2,FALSE),IF(D805="TASAS",VLOOKUP(#REF!,[1]Actividades!$B$26:$C$34,2,FALSE),IF(D805="MIPG",VLOOKUP(#REF!,[1]Actividades!$B$35:$C$41,2,FALSE),IF(D805="INFRA",VLOOKUP(#REF!,[1]Actividades!$B$42:$C$44,2,FALSE),"")))),"")</f>
        <v/>
      </c>
      <c r="H805" s="3"/>
      <c r="I805" s="7" t="s">
        <v>1268</v>
      </c>
      <c r="J805" s="10" t="s">
        <v>663</v>
      </c>
      <c r="K805" s="10" t="s">
        <v>22</v>
      </c>
      <c r="L805" s="152" t="s">
        <v>76</v>
      </c>
      <c r="M805" s="7" t="str">
        <f t="shared" si="49"/>
        <v>DIRECCIÓN TERRITORIAL ANDES OCCIDENTALES</v>
      </c>
      <c r="N805" s="7" t="s">
        <v>103</v>
      </c>
      <c r="O805" s="7" t="s">
        <v>466</v>
      </c>
      <c r="P805" s="7" t="s">
        <v>7</v>
      </c>
      <c r="Q805" s="7" t="s">
        <v>6</v>
      </c>
      <c r="R805" s="146">
        <v>230945672</v>
      </c>
      <c r="S805" s="35"/>
      <c r="T805" s="8"/>
      <c r="U805" s="8"/>
      <c r="V805" s="8"/>
      <c r="W805" s="35">
        <f t="shared" si="50"/>
        <v>230945672</v>
      </c>
      <c r="X805" s="35">
        <f t="shared" si="51"/>
        <v>230945672</v>
      </c>
      <c r="Y805" s="26" t="s">
        <v>465</v>
      </c>
      <c r="Z805" s="10" t="s">
        <v>19</v>
      </c>
      <c r="AA805" s="147">
        <v>202300000000060</v>
      </c>
      <c r="AB805" s="147" t="s">
        <v>493</v>
      </c>
      <c r="AC805" s="10" t="str">
        <f t="shared" si="48"/>
        <v>3202032</v>
      </c>
      <c r="AD805" s="10"/>
      <c r="AE805" s="147" t="s">
        <v>128</v>
      </c>
      <c r="AF805" s="3"/>
      <c r="AG805" s="3"/>
      <c r="AH805" s="3"/>
      <c r="AI805" s="3"/>
      <c r="AJ805" s="3"/>
      <c r="AK805" s="3"/>
      <c r="AL805" s="3"/>
      <c r="AM805" s="3"/>
      <c r="AN805" s="3"/>
      <c r="AO805" s="3"/>
      <c r="AP805" s="3"/>
      <c r="AQ805" s="3"/>
      <c r="AR805" s="3"/>
      <c r="AS805" s="3"/>
    </row>
    <row r="806" spans="1:45" ht="51" hidden="1" customHeight="1" x14ac:dyDescent="0.3">
      <c r="A806" s="9" t="s">
        <v>0</v>
      </c>
      <c r="B806" s="9" t="e">
        <f>VLOOKUP(#REF!,[1]Dpto!$G$2:$I$1125,2,FALSE)</f>
        <v>#REF!</v>
      </c>
      <c r="C806" s="9" t="str">
        <f>VLOOKUP(Y806,[1]Proyectos!$B$2:$D$3,3,FALSE)</f>
        <v>CONSER</v>
      </c>
      <c r="D806" s="9" t="e">
        <f>VLOOKUP(#REF!,[1]Proyectos!$D$6:$E$9,2,FALSE)</f>
        <v>#REF!</v>
      </c>
      <c r="E806" s="9" t="e">
        <f>VLOOKUP(#REF!,[1]Proyectos!$B$12:$C$22,2,FALSE)</f>
        <v>#REF!</v>
      </c>
      <c r="F806" s="9" t="e">
        <f>VLOOKUP(#REF!,[1]Indi!$B$9:$C$36,2,FALSE)</f>
        <v>#REF!</v>
      </c>
      <c r="G806" s="9" t="str">
        <f>+IFERROR(IF(D806="MISIONAL",VLOOKUP(#REF!,[1]Actividades!$B$12:$C$25,2,FALSE),IF(D806="TASAS",VLOOKUP(#REF!,[1]Actividades!$B$26:$C$34,2,FALSE),IF(D806="MIPG",VLOOKUP(#REF!,[1]Actividades!$B$35:$C$41,2,FALSE),IF(D806="INFRA",VLOOKUP(#REF!,[1]Actividades!$B$42:$C$44,2,FALSE),"")))),"")</f>
        <v/>
      </c>
      <c r="H806" s="3"/>
      <c r="I806" s="7" t="s">
        <v>1269</v>
      </c>
      <c r="J806" s="10" t="s">
        <v>663</v>
      </c>
      <c r="K806" s="10" t="s">
        <v>22</v>
      </c>
      <c r="L806" s="152" t="s">
        <v>76</v>
      </c>
      <c r="M806" s="7" t="str">
        <f t="shared" si="49"/>
        <v>DIRECCIÓN TERRITORIAL ANDES OCCIDENTALES</v>
      </c>
      <c r="N806" s="7" t="s">
        <v>13</v>
      </c>
      <c r="O806" s="7" t="s">
        <v>467</v>
      </c>
      <c r="P806" s="7" t="s">
        <v>7</v>
      </c>
      <c r="Q806" s="7" t="s">
        <v>6</v>
      </c>
      <c r="R806" s="195">
        <v>45914215</v>
      </c>
      <c r="S806" s="35"/>
      <c r="T806" s="8"/>
      <c r="U806" s="8"/>
      <c r="V806" s="8"/>
      <c r="W806" s="35">
        <f t="shared" si="50"/>
        <v>45914215</v>
      </c>
      <c r="X806" s="35">
        <f t="shared" si="51"/>
        <v>45914215</v>
      </c>
      <c r="Y806" s="26" t="s">
        <v>465</v>
      </c>
      <c r="Z806" s="10" t="s">
        <v>19</v>
      </c>
      <c r="AA806" s="147">
        <v>202300000000060</v>
      </c>
      <c r="AB806" s="147" t="s">
        <v>493</v>
      </c>
      <c r="AC806" s="10" t="str">
        <f t="shared" si="48"/>
        <v>3202032</v>
      </c>
      <c r="AD806" s="10"/>
      <c r="AE806" s="147" t="s">
        <v>128</v>
      </c>
      <c r="AF806" s="3"/>
      <c r="AG806" s="3"/>
      <c r="AH806" s="3"/>
      <c r="AI806" s="3"/>
      <c r="AJ806" s="3"/>
      <c r="AK806" s="3"/>
      <c r="AL806" s="3"/>
      <c r="AM806" s="3"/>
      <c r="AN806" s="3"/>
      <c r="AO806" s="3"/>
      <c r="AP806" s="3"/>
      <c r="AQ806" s="3"/>
      <c r="AR806" s="3"/>
      <c r="AS806" s="3"/>
    </row>
    <row r="807" spans="1:45" ht="51" hidden="1" customHeight="1" x14ac:dyDescent="0.3">
      <c r="A807" s="9" t="s">
        <v>0</v>
      </c>
      <c r="B807" s="9" t="e">
        <f>VLOOKUP(#REF!,[1]Dpto!$G$2:$I$1125,2,FALSE)</f>
        <v>#REF!</v>
      </c>
      <c r="C807" s="9" t="str">
        <f>VLOOKUP(Y807,[1]Proyectos!$B$2:$D$3,3,FALSE)</f>
        <v>CONSER</v>
      </c>
      <c r="D807" s="9" t="e">
        <f>VLOOKUP(#REF!,[1]Proyectos!$D$6:$E$9,2,FALSE)</f>
        <v>#REF!</v>
      </c>
      <c r="E807" s="9" t="e">
        <f>VLOOKUP(#REF!,[1]Proyectos!$B$12:$C$22,2,FALSE)</f>
        <v>#REF!</v>
      </c>
      <c r="F807" s="9" t="e">
        <f>VLOOKUP(#REF!,[1]Indi!$B$9:$C$36,2,FALSE)</f>
        <v>#REF!</v>
      </c>
      <c r="G807" s="9" t="str">
        <f>+IFERROR(IF(D807="MISIONAL",VLOOKUP(#REF!,[1]Actividades!$B$12:$C$25,2,FALSE),IF(D807="TASAS",VLOOKUP(#REF!,[1]Actividades!$B$26:$C$34,2,FALSE),IF(D807="MIPG",VLOOKUP(#REF!,[1]Actividades!$B$35:$C$41,2,FALSE),IF(D807="INFRA",VLOOKUP(#REF!,[1]Actividades!$B$42:$C$44,2,FALSE),"")))),"")</f>
        <v/>
      </c>
      <c r="H807" s="3"/>
      <c r="I807" s="7" t="s">
        <v>1270</v>
      </c>
      <c r="J807" s="10" t="s">
        <v>663</v>
      </c>
      <c r="K807" s="10" t="s">
        <v>22</v>
      </c>
      <c r="L807" s="152" t="s">
        <v>76</v>
      </c>
      <c r="M807" s="7" t="str">
        <f t="shared" si="49"/>
        <v>DIRECCIÓN TERRITORIAL ANDES OCCIDENTALES</v>
      </c>
      <c r="N807" s="7" t="s">
        <v>8</v>
      </c>
      <c r="O807" s="7" t="s">
        <v>467</v>
      </c>
      <c r="P807" s="10" t="s">
        <v>7</v>
      </c>
      <c r="Q807" s="7" t="s">
        <v>6</v>
      </c>
      <c r="R807" s="146">
        <v>272474894</v>
      </c>
      <c r="S807" s="35"/>
      <c r="T807" s="8"/>
      <c r="U807" s="8"/>
      <c r="V807" s="8"/>
      <c r="W807" s="35">
        <f t="shared" si="50"/>
        <v>272474894</v>
      </c>
      <c r="X807" s="35">
        <f t="shared" si="51"/>
        <v>272474894</v>
      </c>
      <c r="Y807" s="26" t="s">
        <v>465</v>
      </c>
      <c r="Z807" s="10" t="s">
        <v>19</v>
      </c>
      <c r="AA807" s="147">
        <v>202300000000060</v>
      </c>
      <c r="AB807" s="147" t="s">
        <v>493</v>
      </c>
      <c r="AC807" s="10" t="str">
        <f t="shared" si="48"/>
        <v>3202032</v>
      </c>
      <c r="AD807" s="10"/>
      <c r="AE807" s="147" t="s">
        <v>128</v>
      </c>
      <c r="AF807" s="3"/>
      <c r="AG807" s="3"/>
      <c r="AH807" s="3"/>
      <c r="AI807" s="3"/>
      <c r="AJ807" s="3"/>
      <c r="AK807" s="3"/>
      <c r="AL807" s="3"/>
      <c r="AM807" s="3"/>
      <c r="AN807" s="3"/>
      <c r="AO807" s="3"/>
      <c r="AP807" s="3"/>
      <c r="AQ807" s="3"/>
      <c r="AR807" s="3"/>
      <c r="AS807" s="3"/>
    </row>
    <row r="808" spans="1:45" ht="51" hidden="1" customHeight="1" x14ac:dyDescent="0.3">
      <c r="A808" s="9" t="s">
        <v>0</v>
      </c>
      <c r="B808" s="9" t="e">
        <f>VLOOKUP(#REF!,[1]Dpto!$G$2:$I$1125,2,FALSE)</f>
        <v>#REF!</v>
      </c>
      <c r="C808" s="9" t="str">
        <f>VLOOKUP(Y808,[1]Proyectos!$B$2:$D$3,3,FALSE)</f>
        <v>CONSER</v>
      </c>
      <c r="D808" s="9" t="e">
        <f>VLOOKUP(#REF!,[1]Proyectos!$D$6:$E$9,2,FALSE)</f>
        <v>#REF!</v>
      </c>
      <c r="E808" s="9" t="e">
        <f>VLOOKUP(#REF!,[1]Proyectos!$B$12:$C$22,2,FALSE)</f>
        <v>#REF!</v>
      </c>
      <c r="F808" s="9" t="e">
        <f>VLOOKUP(#REF!,[1]Indi!$B$9:$C$36,2,FALSE)</f>
        <v>#REF!</v>
      </c>
      <c r="G808" s="9" t="str">
        <f>+IFERROR(IF(D808="MISIONAL",VLOOKUP(#REF!,[1]Actividades!$B$12:$C$25,2,FALSE),IF(D808="TASAS",VLOOKUP(#REF!,[1]Actividades!$B$26:$C$34,2,FALSE),IF(D808="MIPG",VLOOKUP(#REF!,[1]Actividades!$B$35:$C$41,2,FALSE),IF(D808="INFRA",VLOOKUP(#REF!,[1]Actividades!$B$42:$C$44,2,FALSE),"")))),"")</f>
        <v/>
      </c>
      <c r="H808" s="3"/>
      <c r="I808" s="7" t="s">
        <v>1271</v>
      </c>
      <c r="J808" s="10" t="s">
        <v>663</v>
      </c>
      <c r="K808" s="10" t="s">
        <v>22</v>
      </c>
      <c r="L808" s="152" t="s">
        <v>76</v>
      </c>
      <c r="M808" s="7" t="str">
        <f t="shared" si="49"/>
        <v>DIRECCIÓN TERRITORIAL ANDES OCCIDENTALES</v>
      </c>
      <c r="N808" s="7" t="s">
        <v>103</v>
      </c>
      <c r="O808" s="7" t="s">
        <v>466</v>
      </c>
      <c r="P808" s="10" t="s">
        <v>7</v>
      </c>
      <c r="Q808" s="7" t="s">
        <v>6</v>
      </c>
      <c r="R808" s="146">
        <v>75198500</v>
      </c>
      <c r="S808" s="35"/>
      <c r="T808" s="8"/>
      <c r="U808" s="8"/>
      <c r="V808" s="8"/>
      <c r="W808" s="35">
        <f t="shared" si="50"/>
        <v>75198500</v>
      </c>
      <c r="X808" s="35">
        <f t="shared" si="51"/>
        <v>75198500</v>
      </c>
      <c r="Y808" s="26" t="s">
        <v>465</v>
      </c>
      <c r="Z808" s="10" t="s">
        <v>19</v>
      </c>
      <c r="AA808" s="147">
        <v>202300000000060</v>
      </c>
      <c r="AB808" s="147" t="s">
        <v>462</v>
      </c>
      <c r="AC808" s="10" t="str">
        <f t="shared" si="48"/>
        <v>3202053</v>
      </c>
      <c r="AD808" s="10"/>
      <c r="AE808" s="147" t="s">
        <v>136</v>
      </c>
      <c r="AF808" s="3"/>
      <c r="AG808" s="3"/>
      <c r="AH808" s="3"/>
      <c r="AI808" s="3"/>
      <c r="AJ808" s="3"/>
      <c r="AK808" s="3"/>
      <c r="AL808" s="3"/>
      <c r="AM808" s="3"/>
      <c r="AN808" s="3"/>
      <c r="AO808" s="3"/>
      <c r="AP808" s="3"/>
      <c r="AQ808" s="3"/>
      <c r="AR808" s="3"/>
      <c r="AS808" s="3"/>
    </row>
    <row r="809" spans="1:45" ht="51" hidden="1" customHeight="1" x14ac:dyDescent="0.3">
      <c r="A809" s="9" t="s">
        <v>0</v>
      </c>
      <c r="B809" s="9" t="e">
        <f>VLOOKUP(#REF!,[1]Dpto!$G$2:$I$1125,2,FALSE)</f>
        <v>#REF!</v>
      </c>
      <c r="C809" s="9" t="str">
        <f>VLOOKUP(Y809,[1]Proyectos!$B$2:$D$3,3,FALSE)</f>
        <v>CONSER</v>
      </c>
      <c r="D809" s="9" t="e">
        <f>VLOOKUP(#REF!,[1]Proyectos!$D$6:$E$9,2,FALSE)</f>
        <v>#REF!</v>
      </c>
      <c r="E809" s="9" t="e">
        <f>VLOOKUP(#REF!,[1]Proyectos!$B$12:$C$22,2,FALSE)</f>
        <v>#REF!</v>
      </c>
      <c r="F809" s="9" t="e">
        <f>VLOOKUP(#REF!,[1]Indi!$B$9:$C$36,2,FALSE)</f>
        <v>#REF!</v>
      </c>
      <c r="G809" s="9" t="str">
        <f>+IFERROR(IF(D809="MISIONAL",VLOOKUP(#REF!,[1]Actividades!$B$12:$C$25,2,FALSE),IF(D809="TASAS",VLOOKUP(#REF!,[1]Actividades!$B$26:$C$34,2,FALSE),IF(D809="MIPG",VLOOKUP(#REF!,[1]Actividades!$B$35:$C$41,2,FALSE),IF(D809="INFRA",VLOOKUP(#REF!,[1]Actividades!$B$42:$C$44,2,FALSE),"")))),"")</f>
        <v/>
      </c>
      <c r="H809" s="3"/>
      <c r="I809" s="7" t="s">
        <v>1272</v>
      </c>
      <c r="J809" s="10" t="s">
        <v>663</v>
      </c>
      <c r="K809" s="10" t="s">
        <v>22</v>
      </c>
      <c r="L809" s="152" t="s">
        <v>76</v>
      </c>
      <c r="M809" s="7" t="str">
        <f t="shared" si="49"/>
        <v>DIRECCIÓN TERRITORIAL ANDES OCCIDENTALES</v>
      </c>
      <c r="N809" s="7" t="s">
        <v>8</v>
      </c>
      <c r="O809" s="7" t="s">
        <v>467</v>
      </c>
      <c r="P809" s="10" t="s">
        <v>7</v>
      </c>
      <c r="Q809" s="7" t="s">
        <v>6</v>
      </c>
      <c r="R809" s="146">
        <v>49980000</v>
      </c>
      <c r="S809" s="35"/>
      <c r="T809" s="8"/>
      <c r="U809" s="8"/>
      <c r="V809" s="8"/>
      <c r="W809" s="35">
        <f t="shared" si="50"/>
        <v>49980000</v>
      </c>
      <c r="X809" s="35">
        <f t="shared" si="51"/>
        <v>49980000</v>
      </c>
      <c r="Y809" s="26" t="s">
        <v>465</v>
      </c>
      <c r="Z809" s="10" t="s">
        <v>19</v>
      </c>
      <c r="AA809" s="147">
        <v>202300000000060</v>
      </c>
      <c r="AB809" s="147" t="s">
        <v>39</v>
      </c>
      <c r="AC809" s="10" t="str">
        <f t="shared" si="48"/>
        <v>3202055</v>
      </c>
      <c r="AD809" s="10"/>
      <c r="AE809" s="147" t="s">
        <v>252</v>
      </c>
      <c r="AF809" s="3"/>
      <c r="AG809" s="3"/>
      <c r="AH809" s="3"/>
      <c r="AI809" s="3"/>
      <c r="AJ809" s="3"/>
      <c r="AK809" s="3"/>
      <c r="AL809" s="3"/>
      <c r="AM809" s="3"/>
      <c r="AN809" s="3"/>
      <c r="AO809" s="3"/>
      <c r="AP809" s="3"/>
      <c r="AQ809" s="3"/>
      <c r="AR809" s="3"/>
      <c r="AS809" s="3"/>
    </row>
    <row r="810" spans="1:45" ht="51" hidden="1" customHeight="1" x14ac:dyDescent="0.3">
      <c r="A810" s="9" t="s">
        <v>0</v>
      </c>
      <c r="B810" s="9" t="e">
        <f>VLOOKUP(#REF!,[1]Dpto!$G$2:$I$1125,2,FALSE)</f>
        <v>#REF!</v>
      </c>
      <c r="C810" s="9" t="str">
        <f>VLOOKUP(Y810,[1]Proyectos!$B$2:$D$3,3,FALSE)</f>
        <v>CONSER</v>
      </c>
      <c r="D810" s="9" t="e">
        <f>VLOOKUP(#REF!,[1]Proyectos!$D$6:$E$9,2,FALSE)</f>
        <v>#REF!</v>
      </c>
      <c r="E810" s="9" t="e">
        <f>VLOOKUP(#REF!,[1]Proyectos!$B$12:$C$22,2,FALSE)</f>
        <v>#REF!</v>
      </c>
      <c r="F810" s="9" t="e">
        <f>VLOOKUP(#REF!,[1]Indi!$B$9:$C$36,2,FALSE)</f>
        <v>#REF!</v>
      </c>
      <c r="G810" s="9" t="str">
        <f>+IFERROR(IF(D810="MISIONAL",VLOOKUP(#REF!,[1]Actividades!$B$12:$C$25,2,FALSE),IF(D810="TASAS",VLOOKUP(#REF!,[1]Actividades!$B$26:$C$34,2,FALSE),IF(D810="MIPG",VLOOKUP(#REF!,[1]Actividades!$B$35:$C$41,2,FALSE),IF(D810="INFRA",VLOOKUP(#REF!,[1]Actividades!$B$42:$C$44,2,FALSE),"")))),"")</f>
        <v/>
      </c>
      <c r="H810" s="3"/>
      <c r="I810" s="7" t="s">
        <v>1273</v>
      </c>
      <c r="J810" s="10" t="s">
        <v>663</v>
      </c>
      <c r="K810" s="10" t="s">
        <v>22</v>
      </c>
      <c r="L810" s="152" t="s">
        <v>76</v>
      </c>
      <c r="M810" s="7" t="str">
        <f t="shared" si="49"/>
        <v>DIRECCIÓN TERRITORIAL ANDES OCCIDENTALES</v>
      </c>
      <c r="N810" s="7" t="s">
        <v>8</v>
      </c>
      <c r="O810" s="7" t="s">
        <v>467</v>
      </c>
      <c r="P810" s="145" t="s">
        <v>7</v>
      </c>
      <c r="Q810" s="7" t="s">
        <v>6</v>
      </c>
      <c r="R810" s="146">
        <v>101002000</v>
      </c>
      <c r="S810" s="35"/>
      <c r="T810" s="8"/>
      <c r="U810" s="8"/>
      <c r="V810" s="8"/>
      <c r="W810" s="35">
        <f t="shared" si="50"/>
        <v>101002000</v>
      </c>
      <c r="X810" s="35">
        <f t="shared" si="51"/>
        <v>101002000</v>
      </c>
      <c r="Y810" s="26" t="s">
        <v>465</v>
      </c>
      <c r="Z810" s="10" t="s">
        <v>19</v>
      </c>
      <c r="AA810" s="147">
        <v>202300000000060</v>
      </c>
      <c r="AB810" s="147" t="s">
        <v>496</v>
      </c>
      <c r="AC810" s="10" t="str">
        <f t="shared" si="48"/>
        <v>3202056</v>
      </c>
      <c r="AD810" s="10"/>
      <c r="AE810" s="147" t="s">
        <v>129</v>
      </c>
      <c r="AF810" s="3"/>
      <c r="AG810" s="3"/>
      <c r="AH810" s="3"/>
      <c r="AI810" s="3"/>
      <c r="AJ810" s="3"/>
      <c r="AK810" s="3"/>
      <c r="AL810" s="3"/>
      <c r="AM810" s="3"/>
      <c r="AN810" s="3"/>
      <c r="AO810" s="3"/>
      <c r="AP810" s="3"/>
      <c r="AQ810" s="3"/>
      <c r="AR810" s="3"/>
      <c r="AS810" s="3"/>
    </row>
    <row r="811" spans="1:45" ht="51" hidden="1" customHeight="1" x14ac:dyDescent="0.3">
      <c r="A811" s="9" t="s">
        <v>0</v>
      </c>
      <c r="B811" s="9" t="e">
        <f>VLOOKUP(#REF!,[1]Dpto!$G$2:$I$1125,2,FALSE)</f>
        <v>#REF!</v>
      </c>
      <c r="C811" s="9" t="str">
        <f>VLOOKUP(Y811,[1]Proyectos!$B$2:$D$3,3,FALSE)</f>
        <v>CONSER</v>
      </c>
      <c r="D811" s="9" t="e">
        <f>VLOOKUP(#REF!,[1]Proyectos!$D$6:$E$9,2,FALSE)</f>
        <v>#REF!</v>
      </c>
      <c r="E811" s="9" t="e">
        <f>VLOOKUP(#REF!,[1]Proyectos!$B$12:$C$22,2,FALSE)</f>
        <v>#REF!</v>
      </c>
      <c r="F811" s="9" t="e">
        <f>VLOOKUP(#REF!,[1]Indi!$B$9:$C$36,2,FALSE)</f>
        <v>#REF!</v>
      </c>
      <c r="G811" s="9" t="str">
        <f>+IFERROR(IF(D811="MISIONAL",VLOOKUP(#REF!,[1]Actividades!$B$12:$C$25,2,FALSE),IF(D811="TASAS",VLOOKUP(#REF!,[1]Actividades!$B$26:$C$34,2,FALSE),IF(D811="MIPG",VLOOKUP(#REF!,[1]Actividades!$B$35:$C$41,2,FALSE),IF(D811="INFRA",VLOOKUP(#REF!,[1]Actividades!$B$42:$C$44,2,FALSE),"")))),"")</f>
        <v/>
      </c>
      <c r="H811" s="3"/>
      <c r="I811" s="7" t="s">
        <v>1274</v>
      </c>
      <c r="J811" s="10" t="s">
        <v>663</v>
      </c>
      <c r="K811" s="10" t="s">
        <v>22</v>
      </c>
      <c r="L811" s="152" t="s">
        <v>76</v>
      </c>
      <c r="M811" s="7" t="str">
        <f t="shared" si="49"/>
        <v>DIRECCIÓN TERRITORIAL ANDES OCCIDENTALES</v>
      </c>
      <c r="N811" s="7" t="s">
        <v>8</v>
      </c>
      <c r="O811" s="7" t="s">
        <v>467</v>
      </c>
      <c r="P811" s="145" t="s">
        <v>7</v>
      </c>
      <c r="Q811" s="7" t="s">
        <v>6</v>
      </c>
      <c r="R811" s="146">
        <v>41307000</v>
      </c>
      <c r="S811" s="35"/>
      <c r="T811" s="8"/>
      <c r="U811" s="8"/>
      <c r="V811" s="8"/>
      <c r="W811" s="35">
        <f t="shared" si="50"/>
        <v>41307000</v>
      </c>
      <c r="X811" s="35">
        <f t="shared" si="51"/>
        <v>41307000</v>
      </c>
      <c r="Y811" s="26" t="s">
        <v>465</v>
      </c>
      <c r="Z811" s="10" t="s">
        <v>19</v>
      </c>
      <c r="AA811" s="147">
        <v>202300000000060</v>
      </c>
      <c r="AB811" s="147" t="s">
        <v>24</v>
      </c>
      <c r="AC811" s="10" t="str">
        <f t="shared" si="48"/>
        <v>3202060</v>
      </c>
      <c r="AD811" s="10"/>
      <c r="AE811" s="147" t="s">
        <v>137</v>
      </c>
      <c r="AF811" s="3"/>
      <c r="AG811" s="3"/>
      <c r="AH811" s="3"/>
      <c r="AI811" s="3"/>
      <c r="AJ811" s="3"/>
      <c r="AK811" s="3"/>
      <c r="AL811" s="3"/>
      <c r="AM811" s="3"/>
      <c r="AN811" s="3"/>
      <c r="AO811" s="3"/>
      <c r="AP811" s="3"/>
      <c r="AQ811" s="3"/>
      <c r="AR811" s="3"/>
      <c r="AS811" s="3"/>
    </row>
    <row r="812" spans="1:45" ht="51" hidden="1" customHeight="1" x14ac:dyDescent="0.3">
      <c r="A812" s="9" t="s">
        <v>0</v>
      </c>
      <c r="B812" s="9" t="e">
        <f>VLOOKUP(#REF!,[1]Dpto!$G$2:$I$1125,2,FALSE)</f>
        <v>#REF!</v>
      </c>
      <c r="C812" s="9" t="str">
        <f>VLOOKUP(Y812,[1]Proyectos!$B$2:$D$3,3,FALSE)</f>
        <v>FORTA</v>
      </c>
      <c r="D812" s="9" t="e">
        <f>VLOOKUP(#REF!,[1]Proyectos!$D$6:$E$9,2,FALSE)</f>
        <v>#REF!</v>
      </c>
      <c r="E812" s="9" t="e">
        <f>VLOOKUP(#REF!,[1]Proyectos!$B$12:$C$22,2,FALSE)</f>
        <v>#REF!</v>
      </c>
      <c r="F812" s="9" t="e">
        <f>VLOOKUP(#REF!,[1]Indi!$B$9:$C$36,2,FALSE)</f>
        <v>#REF!</v>
      </c>
      <c r="G812" s="9" t="str">
        <f>+IFERROR(IF(D812="MISIONAL",VLOOKUP(#REF!,[1]Actividades!$B$12:$C$25,2,FALSE),IF(D812="TASAS",VLOOKUP(#REF!,[1]Actividades!$B$26:$C$34,2,FALSE),IF(D812="MIPG",VLOOKUP(#REF!,[1]Actividades!$B$35:$C$41,2,FALSE),IF(D812="INFRA",VLOOKUP(#REF!,[1]Actividades!$B$42:$C$44,2,FALSE),"")))),"")</f>
        <v/>
      </c>
      <c r="H812" s="3"/>
      <c r="I812" s="7" t="s">
        <v>1275</v>
      </c>
      <c r="J812" s="10" t="s">
        <v>663</v>
      </c>
      <c r="K812" s="10" t="s">
        <v>22</v>
      </c>
      <c r="L812" s="152" t="s">
        <v>76</v>
      </c>
      <c r="M812" s="7" t="str">
        <f t="shared" si="49"/>
        <v>DIRECCIÓN TERRITORIAL ANDES OCCIDENTALES</v>
      </c>
      <c r="N812" s="7" t="s">
        <v>13</v>
      </c>
      <c r="O812" s="7" t="s">
        <v>467</v>
      </c>
      <c r="P812" s="10" t="s">
        <v>7</v>
      </c>
      <c r="Q812" s="7" t="s">
        <v>6</v>
      </c>
      <c r="R812" s="146">
        <v>13000000</v>
      </c>
      <c r="S812" s="35"/>
      <c r="T812" s="8"/>
      <c r="U812" s="8"/>
      <c r="V812" s="8"/>
      <c r="W812" s="35">
        <f t="shared" si="50"/>
        <v>13000000</v>
      </c>
      <c r="X812" s="35">
        <f t="shared" si="51"/>
        <v>13000000</v>
      </c>
      <c r="Y812" s="26" t="s">
        <v>1483</v>
      </c>
      <c r="Z812" s="10" t="s">
        <v>4</v>
      </c>
      <c r="AA812" s="147">
        <v>2019011000081</v>
      </c>
      <c r="AB812" s="147" t="s">
        <v>3</v>
      </c>
      <c r="AC812" s="10" t="str">
        <f t="shared" si="48"/>
        <v>3299016</v>
      </c>
      <c r="AD812" s="10"/>
      <c r="AE812" s="147" t="s">
        <v>244</v>
      </c>
      <c r="AF812" s="3"/>
      <c r="AG812" s="3"/>
      <c r="AH812" s="3"/>
      <c r="AI812" s="3"/>
      <c r="AJ812" s="3"/>
      <c r="AK812" s="3"/>
      <c r="AL812" s="3"/>
      <c r="AM812" s="3"/>
      <c r="AN812" s="3"/>
      <c r="AO812" s="3"/>
      <c r="AP812" s="3"/>
      <c r="AQ812" s="3"/>
      <c r="AR812" s="3"/>
      <c r="AS812" s="3"/>
    </row>
    <row r="813" spans="1:45" ht="51" hidden="1" customHeight="1" x14ac:dyDescent="0.3">
      <c r="A813" s="9" t="s">
        <v>0</v>
      </c>
      <c r="B813" s="9" t="e">
        <f>VLOOKUP(#REF!,[1]Dpto!$G$2:$I$1125,2,FALSE)</f>
        <v>#REF!</v>
      </c>
      <c r="C813" s="9" t="str">
        <f>VLOOKUP(Y813,[1]Proyectos!$B$2:$D$3,3,FALSE)</f>
        <v>CONSER</v>
      </c>
      <c r="D813" s="9" t="e">
        <f>VLOOKUP(#REF!,[1]Proyectos!$D$6:$E$9,2,FALSE)</f>
        <v>#REF!</v>
      </c>
      <c r="E813" s="9" t="e">
        <f>VLOOKUP(#REF!,[1]Proyectos!$B$12:$C$22,2,FALSE)</f>
        <v>#REF!</v>
      </c>
      <c r="F813" s="9" t="e">
        <f>VLOOKUP(#REF!,[1]Indi!$B$9:$C$36,2,FALSE)</f>
        <v>#REF!</v>
      </c>
      <c r="G813" s="9" t="str">
        <f>+IFERROR(IF(D813="MISIONAL",VLOOKUP(#REF!,[1]Actividades!$B$12:$C$25,2,FALSE),IF(D813="TASAS",VLOOKUP(#REF!,[1]Actividades!$B$26:$C$34,2,FALSE),IF(D813="MIPG",VLOOKUP(#REF!,[1]Actividades!$B$35:$C$41,2,FALSE),IF(D813="INFRA",VLOOKUP(#REF!,[1]Actividades!$B$42:$C$44,2,FALSE),"")))),"")</f>
        <v/>
      </c>
      <c r="H813" s="3"/>
      <c r="I813" s="7" t="s">
        <v>1276</v>
      </c>
      <c r="J813" s="10" t="s">
        <v>663</v>
      </c>
      <c r="K813" s="10" t="s">
        <v>22</v>
      </c>
      <c r="L813" s="7" t="s">
        <v>75</v>
      </c>
      <c r="M813" s="7" t="str">
        <f t="shared" si="49"/>
        <v>PNN COMPLEJO VOLCÁNICO DOÑA JUANA CASCABEL</v>
      </c>
      <c r="N813" s="7" t="s">
        <v>103</v>
      </c>
      <c r="O813" s="7" t="s">
        <v>466</v>
      </c>
      <c r="P813" s="145" t="s">
        <v>7</v>
      </c>
      <c r="Q813" s="7" t="s">
        <v>6</v>
      </c>
      <c r="R813" s="146">
        <v>49760500</v>
      </c>
      <c r="S813" s="35"/>
      <c r="T813" s="8"/>
      <c r="U813" s="8"/>
      <c r="V813" s="8"/>
      <c r="W813" s="35">
        <f t="shared" si="50"/>
        <v>49760500</v>
      </c>
      <c r="X813" s="35">
        <f t="shared" si="51"/>
        <v>49760500</v>
      </c>
      <c r="Y813" s="26" t="s">
        <v>465</v>
      </c>
      <c r="Z813" s="10" t="s">
        <v>19</v>
      </c>
      <c r="AA813" s="147">
        <v>202300000000060</v>
      </c>
      <c r="AB813" s="147" t="s">
        <v>30</v>
      </c>
      <c r="AC813" s="10" t="str">
        <f t="shared" si="48"/>
        <v>3202008</v>
      </c>
      <c r="AD813" s="10"/>
      <c r="AE813" s="147" t="s">
        <v>135</v>
      </c>
      <c r="AF813" s="3"/>
      <c r="AG813" s="3"/>
      <c r="AH813" s="3"/>
      <c r="AI813" s="3"/>
      <c r="AJ813" s="3"/>
      <c r="AK813" s="3"/>
      <c r="AL813" s="3"/>
      <c r="AM813" s="3"/>
      <c r="AN813" s="3"/>
      <c r="AO813" s="3"/>
      <c r="AP813" s="3"/>
      <c r="AQ813" s="3"/>
      <c r="AR813" s="3"/>
      <c r="AS813" s="3"/>
    </row>
    <row r="814" spans="1:45" ht="51" hidden="1" customHeight="1" x14ac:dyDescent="0.3">
      <c r="A814" s="9" t="s">
        <v>0</v>
      </c>
      <c r="B814" s="9" t="e">
        <f>VLOOKUP(#REF!,[1]Dpto!$G$2:$I$1125,2,FALSE)</f>
        <v>#REF!</v>
      </c>
      <c r="C814" s="9" t="str">
        <f>VLOOKUP(Y814,[1]Proyectos!$B$2:$D$3,3,FALSE)</f>
        <v>CONSER</v>
      </c>
      <c r="D814" s="9" t="e">
        <f>VLOOKUP(#REF!,[1]Proyectos!$D$6:$E$9,2,FALSE)</f>
        <v>#REF!</v>
      </c>
      <c r="E814" s="9" t="e">
        <f>VLOOKUP(#REF!,[1]Proyectos!$B$12:$C$22,2,FALSE)</f>
        <v>#REF!</v>
      </c>
      <c r="F814" s="9" t="e">
        <f>VLOOKUP(#REF!,[1]Indi!$B$9:$C$36,2,FALSE)</f>
        <v>#REF!</v>
      </c>
      <c r="G814" s="9" t="str">
        <f>+IFERROR(IF(D814="MISIONAL",VLOOKUP(#REF!,[1]Actividades!$B$12:$C$25,2,FALSE),IF(D814="TASAS",VLOOKUP(#REF!,[1]Actividades!$B$26:$C$34,2,FALSE),IF(D814="MIPG",VLOOKUP(#REF!,[1]Actividades!$B$35:$C$41,2,FALSE),IF(D814="INFRA",VLOOKUP(#REF!,[1]Actividades!$B$42:$C$44,2,FALSE),"")))),"")</f>
        <v/>
      </c>
      <c r="H814" s="3"/>
      <c r="I814" s="7" t="s">
        <v>1277</v>
      </c>
      <c r="J814" s="10" t="s">
        <v>663</v>
      </c>
      <c r="K814" s="10" t="s">
        <v>22</v>
      </c>
      <c r="L814" s="7" t="s">
        <v>75</v>
      </c>
      <c r="M814" s="7" t="str">
        <f t="shared" si="49"/>
        <v>PNN COMPLEJO VOLCÁNICO DOÑA JUANA CASCABEL</v>
      </c>
      <c r="N814" s="7" t="s">
        <v>103</v>
      </c>
      <c r="O814" s="7" t="s">
        <v>466</v>
      </c>
      <c r="P814" s="145" t="s">
        <v>7</v>
      </c>
      <c r="Q814" s="7" t="s">
        <v>6</v>
      </c>
      <c r="R814" s="146">
        <v>98492928</v>
      </c>
      <c r="S814" s="35"/>
      <c r="T814" s="8"/>
      <c r="U814" s="8"/>
      <c r="V814" s="8"/>
      <c r="W814" s="35">
        <f t="shared" si="50"/>
        <v>98492928</v>
      </c>
      <c r="X814" s="35">
        <f t="shared" si="51"/>
        <v>98492928</v>
      </c>
      <c r="Y814" s="26" t="s">
        <v>465</v>
      </c>
      <c r="Z814" s="10" t="s">
        <v>19</v>
      </c>
      <c r="AA814" s="147">
        <v>202300000000060</v>
      </c>
      <c r="AB814" s="147" t="s">
        <v>493</v>
      </c>
      <c r="AC814" s="10" t="str">
        <f t="shared" si="48"/>
        <v>3202032</v>
      </c>
      <c r="AD814" s="10"/>
      <c r="AE814" s="147" t="s">
        <v>128</v>
      </c>
      <c r="AF814" s="3"/>
      <c r="AG814" s="3"/>
      <c r="AH814" s="3"/>
      <c r="AI814" s="3"/>
      <c r="AJ814" s="3"/>
      <c r="AK814" s="3"/>
      <c r="AL814" s="3"/>
      <c r="AM814" s="3"/>
      <c r="AN814" s="3"/>
      <c r="AO814" s="3"/>
      <c r="AP814" s="3"/>
      <c r="AQ814" s="3"/>
      <c r="AR814" s="3"/>
      <c r="AS814" s="3"/>
    </row>
    <row r="815" spans="1:45" ht="51" hidden="1" customHeight="1" x14ac:dyDescent="0.3">
      <c r="A815" s="9" t="s">
        <v>0</v>
      </c>
      <c r="B815" s="9" t="e">
        <f>VLOOKUP(#REF!,[1]Dpto!$G$2:$I$1125,2,FALSE)</f>
        <v>#REF!</v>
      </c>
      <c r="C815" s="9" t="str">
        <f>VLOOKUP(Y815,[1]Proyectos!$B$2:$D$3,3,FALSE)</f>
        <v>CONSER</v>
      </c>
      <c r="D815" s="9" t="e">
        <f>VLOOKUP(#REF!,[1]Proyectos!$D$6:$E$9,2,FALSE)</f>
        <v>#REF!</v>
      </c>
      <c r="E815" s="9" t="e">
        <f>VLOOKUP(#REF!,[1]Proyectos!$B$12:$C$22,2,FALSE)</f>
        <v>#REF!</v>
      </c>
      <c r="F815" s="9" t="e">
        <f>VLOOKUP(#REF!,[1]Indi!$B$9:$C$36,2,FALSE)</f>
        <v>#REF!</v>
      </c>
      <c r="G815" s="9" t="str">
        <f>+IFERROR(IF(D815="MISIONAL",VLOOKUP(#REF!,[1]Actividades!$B$12:$C$25,2,FALSE),IF(D815="TASAS",VLOOKUP(#REF!,[1]Actividades!$B$26:$C$34,2,FALSE),IF(D815="MIPG",VLOOKUP(#REF!,[1]Actividades!$B$35:$C$41,2,FALSE),IF(D815="INFRA",VLOOKUP(#REF!,[1]Actividades!$B$42:$C$44,2,FALSE),"")))),"")</f>
        <v/>
      </c>
      <c r="H815" s="3"/>
      <c r="I815" s="7" t="s">
        <v>1278</v>
      </c>
      <c r="J815" s="10" t="s">
        <v>663</v>
      </c>
      <c r="K815" s="10" t="s">
        <v>22</v>
      </c>
      <c r="L815" s="7" t="s">
        <v>75</v>
      </c>
      <c r="M815" s="7" t="str">
        <f t="shared" si="49"/>
        <v>PNN COMPLEJO VOLCÁNICO DOÑA JUANA CASCABEL</v>
      </c>
      <c r="N815" s="7" t="s">
        <v>13</v>
      </c>
      <c r="O815" s="7" t="s">
        <v>467</v>
      </c>
      <c r="P815" s="145" t="s">
        <v>7</v>
      </c>
      <c r="Q815" s="7" t="s">
        <v>6</v>
      </c>
      <c r="R815" s="146">
        <v>72279881</v>
      </c>
      <c r="S815" s="35"/>
      <c r="T815" s="8"/>
      <c r="U815" s="8"/>
      <c r="V815" s="8"/>
      <c r="W815" s="35">
        <f t="shared" si="50"/>
        <v>72279881</v>
      </c>
      <c r="X815" s="35">
        <f t="shared" si="51"/>
        <v>72279881</v>
      </c>
      <c r="Y815" s="26" t="s">
        <v>465</v>
      </c>
      <c r="Z815" s="10" t="s">
        <v>19</v>
      </c>
      <c r="AA815" s="147">
        <v>202300000000060</v>
      </c>
      <c r="AB815" s="147" t="s">
        <v>493</v>
      </c>
      <c r="AC815" s="10" t="str">
        <f t="shared" si="48"/>
        <v>3202032</v>
      </c>
      <c r="AD815" s="10"/>
      <c r="AE815" s="147" t="s">
        <v>128</v>
      </c>
      <c r="AF815" s="3"/>
      <c r="AG815" s="3"/>
      <c r="AH815" s="3"/>
      <c r="AI815" s="3"/>
      <c r="AJ815" s="3"/>
      <c r="AK815" s="3"/>
      <c r="AL815" s="3"/>
      <c r="AM815" s="3"/>
      <c r="AN815" s="3"/>
      <c r="AO815" s="3"/>
      <c r="AP815" s="3"/>
      <c r="AQ815" s="3"/>
      <c r="AR815" s="3"/>
      <c r="AS815" s="3"/>
    </row>
    <row r="816" spans="1:45" ht="51" hidden="1" customHeight="1" x14ac:dyDescent="0.3">
      <c r="A816" s="9" t="s">
        <v>0</v>
      </c>
      <c r="B816" s="9" t="e">
        <f>VLOOKUP(#REF!,[1]Dpto!$G$2:$I$1125,2,FALSE)</f>
        <v>#REF!</v>
      </c>
      <c r="C816" s="9" t="str">
        <f>VLOOKUP(Y816,[1]Proyectos!$B$2:$D$3,3,FALSE)</f>
        <v>CONSER</v>
      </c>
      <c r="D816" s="9" t="e">
        <f>VLOOKUP(#REF!,[1]Proyectos!$D$6:$E$9,2,FALSE)</f>
        <v>#REF!</v>
      </c>
      <c r="E816" s="9" t="e">
        <f>VLOOKUP(#REF!,[1]Proyectos!$B$12:$C$22,2,FALSE)</f>
        <v>#REF!</v>
      </c>
      <c r="F816" s="9" t="e">
        <f>VLOOKUP(#REF!,[1]Indi!$B$9:$C$36,2,FALSE)</f>
        <v>#REF!</v>
      </c>
      <c r="G816" s="9" t="str">
        <f>+IFERROR(IF(D816="MISIONAL",VLOOKUP(#REF!,[1]Actividades!$B$12:$C$25,2,FALSE),IF(D816="TASAS",VLOOKUP(#REF!,[1]Actividades!$B$26:$C$34,2,FALSE),IF(D816="MIPG",VLOOKUP(#REF!,[1]Actividades!$B$35:$C$41,2,FALSE),IF(D816="INFRA",VLOOKUP(#REF!,[1]Actividades!$B$42:$C$44,2,FALSE),"")))),"")</f>
        <v/>
      </c>
      <c r="H816" s="3"/>
      <c r="I816" s="7" t="s">
        <v>1279</v>
      </c>
      <c r="J816" s="10" t="s">
        <v>663</v>
      </c>
      <c r="K816" s="10" t="s">
        <v>22</v>
      </c>
      <c r="L816" s="7" t="s">
        <v>75</v>
      </c>
      <c r="M816" s="7" t="str">
        <f t="shared" si="49"/>
        <v>PNN COMPLEJO VOLCÁNICO DOÑA JUANA CASCABEL</v>
      </c>
      <c r="N816" s="7" t="s">
        <v>8</v>
      </c>
      <c r="O816" s="7" t="s">
        <v>467</v>
      </c>
      <c r="P816" s="10" t="s">
        <v>7</v>
      </c>
      <c r="Q816" s="7" t="s">
        <v>6</v>
      </c>
      <c r="R816" s="146">
        <v>15295351</v>
      </c>
      <c r="S816" s="35"/>
      <c r="T816" s="8"/>
      <c r="U816" s="8"/>
      <c r="V816" s="8"/>
      <c r="W816" s="35">
        <f t="shared" si="50"/>
        <v>15295351</v>
      </c>
      <c r="X816" s="35">
        <f t="shared" si="51"/>
        <v>15295351</v>
      </c>
      <c r="Y816" s="26" t="s">
        <v>465</v>
      </c>
      <c r="Z816" s="10" t="s">
        <v>19</v>
      </c>
      <c r="AA816" s="147">
        <v>202300000000060</v>
      </c>
      <c r="AB816" s="147" t="s">
        <v>493</v>
      </c>
      <c r="AC816" s="10" t="str">
        <f t="shared" si="48"/>
        <v>3202032</v>
      </c>
      <c r="AD816" s="10"/>
      <c r="AE816" s="147" t="s">
        <v>128</v>
      </c>
      <c r="AF816" s="3"/>
      <c r="AG816" s="3"/>
      <c r="AH816" s="3"/>
      <c r="AI816" s="3"/>
      <c r="AJ816" s="3"/>
      <c r="AK816" s="3"/>
      <c r="AL816" s="3"/>
      <c r="AM816" s="3"/>
      <c r="AN816" s="3"/>
      <c r="AO816" s="3"/>
      <c r="AP816" s="3"/>
      <c r="AQ816" s="3"/>
      <c r="AR816" s="3"/>
      <c r="AS816" s="3"/>
    </row>
    <row r="817" spans="1:45" ht="51" hidden="1" customHeight="1" x14ac:dyDescent="0.3">
      <c r="A817" s="9" t="s">
        <v>0</v>
      </c>
      <c r="B817" s="9" t="e">
        <f>VLOOKUP(#REF!,[1]Dpto!$G$2:$I$1125,2,FALSE)</f>
        <v>#REF!</v>
      </c>
      <c r="C817" s="9" t="str">
        <f>VLOOKUP(Y817,[1]Proyectos!$B$2:$D$3,3,FALSE)</f>
        <v>CONSER</v>
      </c>
      <c r="D817" s="9" t="e">
        <f>VLOOKUP(#REF!,[1]Proyectos!$D$6:$E$9,2,FALSE)</f>
        <v>#REF!</v>
      </c>
      <c r="E817" s="9" t="e">
        <f>VLOOKUP(#REF!,[1]Proyectos!$B$12:$C$22,2,FALSE)</f>
        <v>#REF!</v>
      </c>
      <c r="F817" s="9" t="e">
        <f>VLOOKUP(#REF!,[1]Indi!$B$9:$C$36,2,FALSE)</f>
        <v>#REF!</v>
      </c>
      <c r="G817" s="9" t="str">
        <f>+IFERROR(IF(D817="MISIONAL",VLOOKUP(#REF!,[1]Actividades!$B$12:$C$25,2,FALSE),IF(D817="TASAS",VLOOKUP(#REF!,[1]Actividades!$B$26:$C$34,2,FALSE),IF(D817="MIPG",VLOOKUP(#REF!,[1]Actividades!$B$35:$C$41,2,FALSE),IF(D817="INFRA",VLOOKUP(#REF!,[1]Actividades!$B$42:$C$44,2,FALSE),"")))),"")</f>
        <v/>
      </c>
      <c r="H817" s="3"/>
      <c r="I817" s="7" t="s">
        <v>1280</v>
      </c>
      <c r="J817" s="10" t="s">
        <v>663</v>
      </c>
      <c r="K817" s="10" t="s">
        <v>22</v>
      </c>
      <c r="L817" s="7" t="s">
        <v>75</v>
      </c>
      <c r="M817" s="7" t="str">
        <f t="shared" si="49"/>
        <v>PNN COMPLEJO VOLCÁNICO DOÑA JUANA CASCABEL</v>
      </c>
      <c r="N817" s="7" t="s">
        <v>103</v>
      </c>
      <c r="O817" s="7" t="s">
        <v>466</v>
      </c>
      <c r="P817" s="149" t="s">
        <v>7</v>
      </c>
      <c r="Q817" s="7" t="s">
        <v>6</v>
      </c>
      <c r="R817" s="146">
        <v>41613000</v>
      </c>
      <c r="S817" s="35"/>
      <c r="T817" s="8"/>
      <c r="U817" s="8"/>
      <c r="V817" s="8"/>
      <c r="W817" s="35">
        <f t="shared" si="50"/>
        <v>41613000</v>
      </c>
      <c r="X817" s="35">
        <f t="shared" si="51"/>
        <v>41613000</v>
      </c>
      <c r="Y817" s="26" t="s">
        <v>465</v>
      </c>
      <c r="Z817" s="10" t="s">
        <v>19</v>
      </c>
      <c r="AA817" s="147">
        <v>202300000000060</v>
      </c>
      <c r="AB817" s="147" t="s">
        <v>60</v>
      </c>
      <c r="AC817" s="10" t="str">
        <f t="shared" si="48"/>
        <v>3202038</v>
      </c>
      <c r="AD817" s="10"/>
      <c r="AE817" s="147" t="s">
        <v>139</v>
      </c>
      <c r="AF817" s="3"/>
      <c r="AG817" s="3"/>
      <c r="AH817" s="3"/>
      <c r="AI817" s="3"/>
      <c r="AJ817" s="3"/>
      <c r="AK817" s="3"/>
      <c r="AL817" s="3"/>
      <c r="AM817" s="3"/>
      <c r="AN817" s="3"/>
      <c r="AO817" s="3"/>
      <c r="AP817" s="3"/>
      <c r="AQ817" s="3"/>
      <c r="AR817" s="3"/>
      <c r="AS817" s="3"/>
    </row>
    <row r="818" spans="1:45" ht="51" hidden="1" customHeight="1" x14ac:dyDescent="0.3">
      <c r="A818" s="9" t="s">
        <v>0</v>
      </c>
      <c r="B818" s="9" t="e">
        <f>VLOOKUP(#REF!,[1]Dpto!$G$2:$I$1125,2,FALSE)</f>
        <v>#REF!</v>
      </c>
      <c r="C818" s="9" t="str">
        <f>VLOOKUP(Y818,[1]Proyectos!$B$2:$D$3,3,FALSE)</f>
        <v>CONSER</v>
      </c>
      <c r="D818" s="9" t="e">
        <f>VLOOKUP(#REF!,[1]Proyectos!$D$6:$E$9,2,FALSE)</f>
        <v>#REF!</v>
      </c>
      <c r="E818" s="9" t="e">
        <f>VLOOKUP(#REF!,[1]Proyectos!$B$12:$C$22,2,FALSE)</f>
        <v>#REF!</v>
      </c>
      <c r="F818" s="9" t="e">
        <f>VLOOKUP(#REF!,[1]Indi!$B$9:$C$36,2,FALSE)</f>
        <v>#REF!</v>
      </c>
      <c r="G818" s="9" t="str">
        <f>+IFERROR(IF(D818="MISIONAL",VLOOKUP(#REF!,[1]Actividades!$B$12:$C$25,2,FALSE),IF(D818="TASAS",VLOOKUP(#REF!,[1]Actividades!$B$26:$C$34,2,FALSE),IF(D818="MIPG",VLOOKUP(#REF!,[1]Actividades!$B$35:$C$41,2,FALSE),IF(D818="INFRA",VLOOKUP(#REF!,[1]Actividades!$B$42:$C$44,2,FALSE),"")))),"")</f>
        <v/>
      </c>
      <c r="H818" s="3"/>
      <c r="I818" s="7" t="s">
        <v>1281</v>
      </c>
      <c r="J818" s="10" t="s">
        <v>663</v>
      </c>
      <c r="K818" s="10" t="s">
        <v>22</v>
      </c>
      <c r="L818" s="7" t="s">
        <v>75</v>
      </c>
      <c r="M818" s="7" t="str">
        <f t="shared" si="49"/>
        <v>PNN COMPLEJO VOLCÁNICO DOÑA JUANA CASCABEL</v>
      </c>
      <c r="N818" s="7" t="s">
        <v>8</v>
      </c>
      <c r="O818" s="7" t="s">
        <v>467</v>
      </c>
      <c r="P818" s="149" t="s">
        <v>7</v>
      </c>
      <c r="Q818" s="7" t="s">
        <v>6</v>
      </c>
      <c r="R818" s="146">
        <v>20823000</v>
      </c>
      <c r="S818" s="35"/>
      <c r="T818" s="8"/>
      <c r="U818" s="8"/>
      <c r="V818" s="8"/>
      <c r="W818" s="35">
        <f t="shared" si="50"/>
        <v>20823000</v>
      </c>
      <c r="X818" s="35">
        <f t="shared" si="51"/>
        <v>20823000</v>
      </c>
      <c r="Y818" s="26" t="s">
        <v>465</v>
      </c>
      <c r="Z818" s="10" t="s">
        <v>19</v>
      </c>
      <c r="AA818" s="147">
        <v>202300000000060</v>
      </c>
      <c r="AB818" s="147" t="s">
        <v>60</v>
      </c>
      <c r="AC818" s="10" t="str">
        <f t="shared" si="48"/>
        <v>3202038</v>
      </c>
      <c r="AD818" s="10"/>
      <c r="AE818" s="147" t="s">
        <v>134</v>
      </c>
      <c r="AF818" s="3"/>
      <c r="AG818" s="3"/>
      <c r="AH818" s="3"/>
      <c r="AI818" s="3"/>
      <c r="AJ818" s="3"/>
      <c r="AK818" s="3"/>
      <c r="AL818" s="3"/>
      <c r="AM818" s="3"/>
      <c r="AN818" s="3"/>
      <c r="AO818" s="3"/>
      <c r="AP818" s="3"/>
      <c r="AQ818" s="3"/>
      <c r="AR818" s="3"/>
      <c r="AS818" s="3"/>
    </row>
    <row r="819" spans="1:45" ht="51" hidden="1" customHeight="1" x14ac:dyDescent="0.3">
      <c r="A819" s="9" t="s">
        <v>0</v>
      </c>
      <c r="B819" s="9" t="e">
        <f>VLOOKUP(#REF!,[1]Dpto!$G$2:$I$1125,2,FALSE)</f>
        <v>#REF!</v>
      </c>
      <c r="C819" s="9" t="str">
        <f>VLOOKUP(Y819,[1]Proyectos!$B$2:$D$3,3,FALSE)</f>
        <v>CONSER</v>
      </c>
      <c r="D819" s="9" t="e">
        <f>VLOOKUP(#REF!,[1]Proyectos!$D$6:$E$9,2,FALSE)</f>
        <v>#REF!</v>
      </c>
      <c r="E819" s="9" t="e">
        <f>VLOOKUP(#REF!,[1]Proyectos!$B$12:$C$22,2,FALSE)</f>
        <v>#REF!</v>
      </c>
      <c r="F819" s="9" t="e">
        <f>VLOOKUP(#REF!,[1]Indi!$B$9:$C$36,2,FALSE)</f>
        <v>#REF!</v>
      </c>
      <c r="G819" s="9" t="str">
        <f>+IFERROR(IF(D819="MISIONAL",VLOOKUP(#REF!,[1]Actividades!$B$12:$C$25,2,FALSE),IF(D819="TASAS",VLOOKUP(#REF!,[1]Actividades!$B$26:$C$34,2,FALSE),IF(D819="MIPG",VLOOKUP(#REF!,[1]Actividades!$B$35:$C$41,2,FALSE),IF(D819="INFRA",VLOOKUP(#REF!,[1]Actividades!$B$42:$C$44,2,FALSE),"")))),"")</f>
        <v/>
      </c>
      <c r="H819" s="3"/>
      <c r="I819" s="7" t="s">
        <v>1282</v>
      </c>
      <c r="J819" s="10" t="s">
        <v>663</v>
      </c>
      <c r="K819" s="10" t="s">
        <v>22</v>
      </c>
      <c r="L819" s="7" t="s">
        <v>75</v>
      </c>
      <c r="M819" s="7" t="str">
        <f t="shared" si="49"/>
        <v>PNN COMPLEJO VOLCÁNICO DOÑA JUANA CASCABEL</v>
      </c>
      <c r="N819" s="7" t="s">
        <v>13</v>
      </c>
      <c r="O819" s="7" t="s">
        <v>467</v>
      </c>
      <c r="P819" s="7" t="s">
        <v>7</v>
      </c>
      <c r="Q819" s="7" t="s">
        <v>6</v>
      </c>
      <c r="R819" s="146">
        <v>28560000</v>
      </c>
      <c r="S819" s="35"/>
      <c r="T819" s="8"/>
      <c r="U819" s="8"/>
      <c r="V819" s="8"/>
      <c r="W819" s="35">
        <f t="shared" si="50"/>
        <v>28560000</v>
      </c>
      <c r="X819" s="35">
        <f t="shared" si="51"/>
        <v>28560000</v>
      </c>
      <c r="Y819" s="26" t="s">
        <v>465</v>
      </c>
      <c r="Z819" s="10" t="s">
        <v>19</v>
      </c>
      <c r="AA819" s="147">
        <v>202300000000060</v>
      </c>
      <c r="AB819" s="147" t="s">
        <v>17</v>
      </c>
      <c r="AC819" s="10" t="str">
        <f t="shared" si="48"/>
        <v>3202052</v>
      </c>
      <c r="AD819" s="10"/>
      <c r="AE819" s="147" t="s">
        <v>971</v>
      </c>
      <c r="AF819" s="3"/>
      <c r="AG819" s="3"/>
      <c r="AH819" s="3"/>
      <c r="AI819" s="3"/>
      <c r="AJ819" s="3"/>
      <c r="AK819" s="3"/>
      <c r="AL819" s="3"/>
      <c r="AM819" s="3"/>
      <c r="AN819" s="3"/>
      <c r="AO819" s="3"/>
      <c r="AP819" s="3"/>
      <c r="AQ819" s="3"/>
      <c r="AR819" s="3"/>
      <c r="AS819" s="3"/>
    </row>
    <row r="820" spans="1:45" ht="51" hidden="1" customHeight="1" x14ac:dyDescent="0.3">
      <c r="A820" s="9" t="s">
        <v>0</v>
      </c>
      <c r="B820" s="9" t="e">
        <f>VLOOKUP(#REF!,[1]Dpto!$G$2:$I$1125,2,FALSE)</f>
        <v>#REF!</v>
      </c>
      <c r="C820" s="9" t="str">
        <f>VLOOKUP(Y820,[1]Proyectos!$B$2:$D$3,3,FALSE)</f>
        <v>CONSER</v>
      </c>
      <c r="D820" s="9" t="e">
        <f>VLOOKUP(#REF!,[1]Proyectos!$D$6:$E$9,2,FALSE)</f>
        <v>#REF!</v>
      </c>
      <c r="E820" s="9" t="e">
        <f>VLOOKUP(#REF!,[1]Proyectos!$B$12:$C$22,2,FALSE)</f>
        <v>#REF!</v>
      </c>
      <c r="F820" s="9" t="e">
        <f>VLOOKUP(#REF!,[1]Indi!$B$9:$C$36,2,FALSE)</f>
        <v>#REF!</v>
      </c>
      <c r="G820" s="9" t="str">
        <f>+IFERROR(IF(D820="MISIONAL",VLOOKUP(#REF!,[1]Actividades!$B$12:$C$25,2,FALSE),IF(D820="TASAS",VLOOKUP(#REF!,[1]Actividades!$B$26:$C$34,2,FALSE),IF(D820="MIPG",VLOOKUP(#REF!,[1]Actividades!$B$35:$C$41,2,FALSE),IF(D820="INFRA",VLOOKUP(#REF!,[1]Actividades!$B$42:$C$44,2,FALSE),"")))),"")</f>
        <v/>
      </c>
      <c r="H820" s="3"/>
      <c r="I820" s="7" t="s">
        <v>1283</v>
      </c>
      <c r="J820" s="10" t="s">
        <v>663</v>
      </c>
      <c r="K820" s="10" t="s">
        <v>22</v>
      </c>
      <c r="L820" s="7" t="s">
        <v>75</v>
      </c>
      <c r="M820" s="7" t="str">
        <f t="shared" si="49"/>
        <v>PNN COMPLEJO VOLCÁNICO DOÑA JUANA CASCABEL</v>
      </c>
      <c r="N820" s="7" t="s">
        <v>103</v>
      </c>
      <c r="O820" s="7" t="s">
        <v>466</v>
      </c>
      <c r="P820" s="7" t="s">
        <v>7</v>
      </c>
      <c r="Q820" s="7" t="s">
        <v>6</v>
      </c>
      <c r="R820" s="146">
        <v>48198000</v>
      </c>
      <c r="S820" s="35"/>
      <c r="T820" s="8"/>
      <c r="U820" s="8"/>
      <c r="V820" s="8"/>
      <c r="W820" s="35">
        <f t="shared" si="50"/>
        <v>48198000</v>
      </c>
      <c r="X820" s="35">
        <f t="shared" si="51"/>
        <v>48198000</v>
      </c>
      <c r="Y820" s="26" t="s">
        <v>465</v>
      </c>
      <c r="Z820" s="10" t="s">
        <v>19</v>
      </c>
      <c r="AA820" s="147">
        <v>202300000000060</v>
      </c>
      <c r="AB820" s="147" t="s">
        <v>496</v>
      </c>
      <c r="AC820" s="10" t="str">
        <f t="shared" si="48"/>
        <v>3202056</v>
      </c>
      <c r="AD820" s="10"/>
      <c r="AE820" s="147" t="s">
        <v>129</v>
      </c>
      <c r="AF820" s="3"/>
      <c r="AG820" s="3"/>
      <c r="AH820" s="3"/>
      <c r="AI820" s="3"/>
      <c r="AJ820" s="3"/>
      <c r="AK820" s="3"/>
      <c r="AL820" s="3"/>
      <c r="AM820" s="3"/>
      <c r="AN820" s="3"/>
      <c r="AO820" s="3"/>
      <c r="AP820" s="3"/>
      <c r="AQ820" s="3"/>
      <c r="AR820" s="3"/>
      <c r="AS820" s="3"/>
    </row>
    <row r="821" spans="1:45" ht="51" hidden="1" customHeight="1" x14ac:dyDescent="0.3">
      <c r="A821" s="9" t="s">
        <v>0</v>
      </c>
      <c r="B821" s="9" t="e">
        <f>VLOOKUP(#REF!,[1]Dpto!$G$2:$I$1125,2,FALSE)</f>
        <v>#REF!</v>
      </c>
      <c r="C821" s="9" t="str">
        <f>VLOOKUP(Y821,[1]Proyectos!$B$2:$D$3,3,FALSE)</f>
        <v>CONSER</v>
      </c>
      <c r="D821" s="9" t="e">
        <f>VLOOKUP(#REF!,[1]Proyectos!$D$6:$E$9,2,FALSE)</f>
        <v>#REF!</v>
      </c>
      <c r="E821" s="9" t="e">
        <f>VLOOKUP(#REF!,[1]Proyectos!$B$12:$C$22,2,FALSE)</f>
        <v>#REF!</v>
      </c>
      <c r="F821" s="9" t="e">
        <f>VLOOKUP(#REF!,[1]Indi!$B$9:$C$36,2,FALSE)</f>
        <v>#REF!</v>
      </c>
      <c r="G821" s="9" t="str">
        <f>+IFERROR(IF(D821="MISIONAL",VLOOKUP(#REF!,[1]Actividades!$B$12:$C$25,2,FALSE),IF(D821="TASAS",VLOOKUP(#REF!,[1]Actividades!$B$26:$C$34,2,FALSE),IF(D821="MIPG",VLOOKUP(#REF!,[1]Actividades!$B$35:$C$41,2,FALSE),IF(D821="INFRA",VLOOKUP(#REF!,[1]Actividades!$B$42:$C$44,2,FALSE),"")))),"")</f>
        <v/>
      </c>
      <c r="H821" s="3"/>
      <c r="I821" s="7" t="s">
        <v>1284</v>
      </c>
      <c r="J821" s="10" t="s">
        <v>663</v>
      </c>
      <c r="K821" s="10" t="s">
        <v>22</v>
      </c>
      <c r="L821" s="7" t="s">
        <v>75</v>
      </c>
      <c r="M821" s="7" t="str">
        <f t="shared" si="49"/>
        <v>PNN COMPLEJO VOLCÁNICO DOÑA JUANA CASCABEL</v>
      </c>
      <c r="N821" s="7" t="s">
        <v>13</v>
      </c>
      <c r="O821" s="7" t="s">
        <v>467</v>
      </c>
      <c r="P821" s="7" t="s">
        <v>7</v>
      </c>
      <c r="Q821" s="7" t="s">
        <v>6</v>
      </c>
      <c r="R821" s="146">
        <v>29258000</v>
      </c>
      <c r="S821" s="35"/>
      <c r="T821" s="8"/>
      <c r="U821" s="8"/>
      <c r="V821" s="8"/>
      <c r="W821" s="35">
        <f t="shared" si="50"/>
        <v>29258000</v>
      </c>
      <c r="X821" s="35">
        <f t="shared" si="51"/>
        <v>29258000</v>
      </c>
      <c r="Y821" s="26" t="s">
        <v>465</v>
      </c>
      <c r="Z821" s="10" t="s">
        <v>19</v>
      </c>
      <c r="AA821" s="147">
        <v>202300000000060</v>
      </c>
      <c r="AB821" s="147" t="s">
        <v>496</v>
      </c>
      <c r="AC821" s="10" t="str">
        <f t="shared" si="48"/>
        <v>3202056</v>
      </c>
      <c r="AD821" s="10"/>
      <c r="AE821" s="147" t="s">
        <v>129</v>
      </c>
      <c r="AF821" s="3"/>
      <c r="AG821" s="3"/>
      <c r="AH821" s="3"/>
      <c r="AI821" s="3"/>
      <c r="AJ821" s="3"/>
      <c r="AK821" s="3"/>
      <c r="AL821" s="3"/>
      <c r="AM821" s="3"/>
      <c r="AN821" s="3"/>
      <c r="AO821" s="3"/>
      <c r="AP821" s="3"/>
      <c r="AQ821" s="3"/>
      <c r="AR821" s="3"/>
      <c r="AS821" s="3"/>
    </row>
    <row r="822" spans="1:45" ht="51" hidden="1" customHeight="1" x14ac:dyDescent="0.3">
      <c r="A822" s="9" t="s">
        <v>0</v>
      </c>
      <c r="B822" s="9" t="e">
        <f>VLOOKUP(#REF!,[1]Dpto!$G$2:$I$1125,2,FALSE)</f>
        <v>#REF!</v>
      </c>
      <c r="C822" s="9" t="str">
        <f>VLOOKUP(Y822,[1]Proyectos!$B$2:$D$3,3,FALSE)</f>
        <v>CONSER</v>
      </c>
      <c r="D822" s="9" t="e">
        <f>VLOOKUP(#REF!,[1]Proyectos!$D$6:$E$9,2,FALSE)</f>
        <v>#REF!</v>
      </c>
      <c r="E822" s="9" t="e">
        <f>VLOOKUP(#REF!,[1]Proyectos!$B$12:$C$22,2,FALSE)</f>
        <v>#REF!</v>
      </c>
      <c r="F822" s="9" t="e">
        <f>VLOOKUP(#REF!,[1]Indi!$B$9:$C$36,2,FALSE)</f>
        <v>#REF!</v>
      </c>
      <c r="G822" s="9" t="str">
        <f>+IFERROR(IF(D822="MISIONAL",VLOOKUP(#REF!,[1]Actividades!$B$12:$C$25,2,FALSE),IF(D822="TASAS",VLOOKUP(#REF!,[1]Actividades!$B$26:$C$34,2,FALSE),IF(D822="MIPG",VLOOKUP(#REF!,[1]Actividades!$B$35:$C$41,2,FALSE),IF(D822="INFRA",VLOOKUP(#REF!,[1]Actividades!$B$42:$C$44,2,FALSE),"")))),"")</f>
        <v/>
      </c>
      <c r="H822" s="3"/>
      <c r="I822" s="7" t="s">
        <v>1285</v>
      </c>
      <c r="J822" s="10" t="s">
        <v>663</v>
      </c>
      <c r="K822" s="10" t="s">
        <v>22</v>
      </c>
      <c r="L822" s="7" t="s">
        <v>75</v>
      </c>
      <c r="M822" s="7" t="str">
        <f t="shared" si="49"/>
        <v>PNN COMPLEJO VOLCÁNICO DOÑA JUANA CASCABEL</v>
      </c>
      <c r="N822" s="7" t="s">
        <v>8</v>
      </c>
      <c r="O822" s="7" t="s">
        <v>467</v>
      </c>
      <c r="P822" s="7" t="s">
        <v>7</v>
      </c>
      <c r="Q822" s="7" t="s">
        <v>6</v>
      </c>
      <c r="R822" s="146">
        <v>9972000</v>
      </c>
      <c r="S822" s="35"/>
      <c r="T822" s="8"/>
      <c r="U822" s="8"/>
      <c r="V822" s="8"/>
      <c r="W822" s="35">
        <f t="shared" si="50"/>
        <v>9972000</v>
      </c>
      <c r="X822" s="35">
        <f t="shared" si="51"/>
        <v>9972000</v>
      </c>
      <c r="Y822" s="26" t="s">
        <v>465</v>
      </c>
      <c r="Z822" s="10" t="s">
        <v>19</v>
      </c>
      <c r="AA822" s="147">
        <v>202300000000060</v>
      </c>
      <c r="AB822" s="147" t="s">
        <v>496</v>
      </c>
      <c r="AC822" s="10" t="str">
        <f t="shared" si="48"/>
        <v>3202056</v>
      </c>
      <c r="AD822" s="10"/>
      <c r="AE822" s="147" t="s">
        <v>129</v>
      </c>
      <c r="AF822" s="3"/>
      <c r="AG822" s="3"/>
      <c r="AH822" s="3"/>
      <c r="AI822" s="3"/>
      <c r="AJ822" s="3"/>
      <c r="AK822" s="3"/>
      <c r="AL822" s="3"/>
      <c r="AM822" s="3"/>
      <c r="AN822" s="3"/>
      <c r="AO822" s="3"/>
      <c r="AP822" s="3"/>
      <c r="AQ822" s="3"/>
      <c r="AR822" s="3"/>
      <c r="AS822" s="3"/>
    </row>
    <row r="823" spans="1:45" ht="51" hidden="1" customHeight="1" x14ac:dyDescent="0.3">
      <c r="A823" s="9" t="s">
        <v>0</v>
      </c>
      <c r="B823" s="9" t="e">
        <f>VLOOKUP(#REF!,[1]Dpto!$G$2:$I$1125,2,FALSE)</f>
        <v>#REF!</v>
      </c>
      <c r="C823" s="9" t="str">
        <f>VLOOKUP(Y823,[1]Proyectos!$B$2:$D$3,3,FALSE)</f>
        <v>CONSER</v>
      </c>
      <c r="D823" s="9" t="e">
        <f>VLOOKUP(#REF!,[1]Proyectos!$D$6:$E$9,2,FALSE)</f>
        <v>#REF!</v>
      </c>
      <c r="E823" s="9" t="e">
        <f>VLOOKUP(#REF!,[1]Proyectos!$B$12:$C$22,2,FALSE)</f>
        <v>#REF!</v>
      </c>
      <c r="F823" s="9" t="e">
        <f>VLOOKUP(AD823,[1]Indi!$B$9:$C$36,2,FALSE)</f>
        <v>#N/A</v>
      </c>
      <c r="G823" s="9" t="str">
        <f>+IFERROR(IF(D823="MISIONAL",VLOOKUP(#REF!,[1]Actividades!$B$12:$C$25,2,FALSE),IF(D823="TASAS",VLOOKUP(#REF!,[1]Actividades!$B$26:$C$34,2,FALSE),IF(D823="MIPG",VLOOKUP(#REF!,[1]Actividades!$B$35:$C$41,2,FALSE),IF(D823="INFRA",VLOOKUP(#REF!,[1]Actividades!$B$42:$C$44,2,FALSE),"")))),"")</f>
        <v/>
      </c>
      <c r="H823" s="3"/>
      <c r="I823" s="7" t="s">
        <v>1286</v>
      </c>
      <c r="J823" s="10" t="s">
        <v>663</v>
      </c>
      <c r="K823" s="10" t="s">
        <v>22</v>
      </c>
      <c r="L823" s="7" t="s">
        <v>75</v>
      </c>
      <c r="M823" s="7" t="str">
        <f t="shared" si="49"/>
        <v>PNN COMPLEJO VOLCÁNICO DOÑA JUANA CASCABEL</v>
      </c>
      <c r="N823" s="7" t="s">
        <v>103</v>
      </c>
      <c r="O823" s="7" t="s">
        <v>466</v>
      </c>
      <c r="P823" s="7" t="s">
        <v>7</v>
      </c>
      <c r="Q823" s="7" t="s">
        <v>6</v>
      </c>
      <c r="R823" s="146">
        <v>101068000</v>
      </c>
      <c r="S823" s="35"/>
      <c r="T823" s="8"/>
      <c r="U823" s="8"/>
      <c r="V823" s="8"/>
      <c r="W823" s="35">
        <f t="shared" si="50"/>
        <v>101068000</v>
      </c>
      <c r="X823" s="35">
        <f t="shared" si="51"/>
        <v>101068000</v>
      </c>
      <c r="Y823" s="26" t="s">
        <v>465</v>
      </c>
      <c r="Z823" s="10" t="s">
        <v>19</v>
      </c>
      <c r="AA823" s="147">
        <v>202300000000060</v>
      </c>
      <c r="AB823" s="147" t="s">
        <v>24</v>
      </c>
      <c r="AC823" s="10" t="str">
        <f t="shared" si="48"/>
        <v>3202060</v>
      </c>
      <c r="AD823" s="10"/>
      <c r="AE823" s="147" t="s">
        <v>126</v>
      </c>
      <c r="AF823" s="3"/>
      <c r="AG823" s="3"/>
      <c r="AH823" s="3"/>
      <c r="AI823" s="3"/>
      <c r="AJ823" s="3"/>
      <c r="AK823" s="3"/>
      <c r="AL823" s="3"/>
      <c r="AM823" s="3"/>
      <c r="AN823" s="3"/>
      <c r="AO823" s="3"/>
      <c r="AP823" s="3"/>
      <c r="AQ823" s="3"/>
      <c r="AR823" s="3"/>
      <c r="AS823" s="3"/>
    </row>
    <row r="824" spans="1:45" ht="51" hidden="1" customHeight="1" x14ac:dyDescent="0.3">
      <c r="A824" s="9" t="s">
        <v>0</v>
      </c>
      <c r="B824" s="9" t="e">
        <f>VLOOKUP(#REF!,[1]Dpto!$G$2:$I$1125,2,FALSE)</f>
        <v>#REF!</v>
      </c>
      <c r="C824" s="9" t="str">
        <f>VLOOKUP(Y824,[1]Proyectos!$B$2:$D$3,3,FALSE)</f>
        <v>CONSER</v>
      </c>
      <c r="D824" s="9" t="e">
        <f>VLOOKUP(#REF!,[1]Proyectos!$D$6:$E$9,2,FALSE)</f>
        <v>#REF!</v>
      </c>
      <c r="E824" s="9" t="e">
        <f>VLOOKUP(#REF!,[1]Proyectos!$B$12:$C$22,2,FALSE)</f>
        <v>#REF!</v>
      </c>
      <c r="F824" s="9" t="e">
        <f>VLOOKUP(AD824,[1]Indi!$B$9:$C$36,2,FALSE)</f>
        <v>#N/A</v>
      </c>
      <c r="G824" s="9" t="str">
        <f>+IFERROR(IF(D824="MISIONAL",VLOOKUP(#REF!,[1]Actividades!$B$12:$C$25,2,FALSE),IF(D824="TASAS",VLOOKUP(#REF!,[1]Actividades!$B$26:$C$34,2,FALSE),IF(D824="MIPG",VLOOKUP(#REF!,[1]Actividades!$B$35:$C$41,2,FALSE),IF(D824="INFRA",VLOOKUP(#REF!,[1]Actividades!$B$42:$C$44,2,FALSE),"")))),"")</f>
        <v/>
      </c>
      <c r="H824" s="3"/>
      <c r="I824" s="7" t="s">
        <v>1287</v>
      </c>
      <c r="J824" s="10" t="s">
        <v>663</v>
      </c>
      <c r="K824" s="10" t="s">
        <v>22</v>
      </c>
      <c r="L824" s="7" t="s">
        <v>75</v>
      </c>
      <c r="M824" s="7" t="str">
        <f t="shared" si="49"/>
        <v>PNN COMPLEJO VOLCÁNICO DOÑA JUANA CASCABEL</v>
      </c>
      <c r="N824" s="7" t="s">
        <v>13</v>
      </c>
      <c r="O824" s="7" t="s">
        <v>467</v>
      </c>
      <c r="P824" s="7" t="s">
        <v>7</v>
      </c>
      <c r="Q824" s="7" t="s">
        <v>6</v>
      </c>
      <c r="R824" s="146">
        <v>136309793</v>
      </c>
      <c r="S824" s="35"/>
      <c r="T824" s="8"/>
      <c r="U824" s="8"/>
      <c r="V824" s="8"/>
      <c r="W824" s="35">
        <f t="shared" si="50"/>
        <v>136309793</v>
      </c>
      <c r="X824" s="35">
        <f t="shared" si="51"/>
        <v>136309793</v>
      </c>
      <c r="Y824" s="26" t="s">
        <v>465</v>
      </c>
      <c r="Z824" s="10" t="s">
        <v>19</v>
      </c>
      <c r="AA824" s="147">
        <v>202300000000060</v>
      </c>
      <c r="AB824" s="147" t="s">
        <v>24</v>
      </c>
      <c r="AC824" s="10" t="str">
        <f t="shared" si="48"/>
        <v>3202060</v>
      </c>
      <c r="AD824" s="10"/>
      <c r="AE824" s="147" t="s">
        <v>126</v>
      </c>
      <c r="AF824" s="3"/>
      <c r="AG824" s="3"/>
      <c r="AH824" s="3"/>
      <c r="AI824" s="3"/>
      <c r="AJ824" s="3"/>
      <c r="AK824" s="3"/>
      <c r="AL824" s="3"/>
      <c r="AM824" s="3"/>
      <c r="AN824" s="3"/>
      <c r="AO824" s="3"/>
      <c r="AP824" s="3"/>
      <c r="AQ824" s="3"/>
      <c r="AR824" s="3"/>
      <c r="AS824" s="3"/>
    </row>
    <row r="825" spans="1:45" ht="51" hidden="1" customHeight="1" x14ac:dyDescent="0.3">
      <c r="A825" s="9"/>
      <c r="B825" s="9"/>
      <c r="C825" s="9"/>
      <c r="D825" s="9"/>
      <c r="E825" s="9"/>
      <c r="F825" s="9"/>
      <c r="G825" s="9"/>
      <c r="H825" s="3"/>
      <c r="I825" s="7" t="s">
        <v>1288</v>
      </c>
      <c r="J825" s="10" t="s">
        <v>663</v>
      </c>
      <c r="K825" s="10" t="s">
        <v>22</v>
      </c>
      <c r="L825" s="145" t="s">
        <v>75</v>
      </c>
      <c r="M825" s="7" t="str">
        <f t="shared" si="49"/>
        <v>PNN COMPLEJO VOLCÁNICO DOÑA JUANA CASCABEL</v>
      </c>
      <c r="N825" s="145" t="s">
        <v>8</v>
      </c>
      <c r="O825" s="145" t="s">
        <v>467</v>
      </c>
      <c r="P825" s="10" t="s">
        <v>7</v>
      </c>
      <c r="Q825" s="145" t="s">
        <v>6</v>
      </c>
      <c r="R825" s="146">
        <v>124938000</v>
      </c>
      <c r="S825" s="35"/>
      <c r="T825" s="8"/>
      <c r="U825" s="8"/>
      <c r="V825" s="8"/>
      <c r="W825" s="35">
        <f t="shared" si="50"/>
        <v>124938000</v>
      </c>
      <c r="X825" s="35">
        <f t="shared" si="51"/>
        <v>124938000</v>
      </c>
      <c r="Y825" s="26" t="s">
        <v>465</v>
      </c>
      <c r="Z825" s="10" t="s">
        <v>19</v>
      </c>
      <c r="AA825" s="147">
        <v>202300000000060</v>
      </c>
      <c r="AB825" s="147" t="s">
        <v>24</v>
      </c>
      <c r="AC825" s="10" t="str">
        <f t="shared" si="48"/>
        <v>3202060</v>
      </c>
      <c r="AD825" s="10"/>
      <c r="AE825" s="147" t="s">
        <v>126</v>
      </c>
      <c r="AF825" s="3"/>
      <c r="AG825" s="3"/>
      <c r="AH825" s="3"/>
      <c r="AI825" s="3"/>
      <c r="AJ825" s="3"/>
      <c r="AK825" s="3"/>
      <c r="AL825" s="3"/>
      <c r="AM825" s="3"/>
      <c r="AN825" s="3"/>
      <c r="AO825" s="3"/>
      <c r="AP825" s="3"/>
      <c r="AQ825" s="3"/>
      <c r="AR825" s="3"/>
      <c r="AS825" s="3"/>
    </row>
    <row r="826" spans="1:45" ht="51" hidden="1" customHeight="1" x14ac:dyDescent="0.3">
      <c r="A826" s="9" t="s">
        <v>0</v>
      </c>
      <c r="B826" s="9" t="e">
        <f>VLOOKUP(#REF!,[1]Dpto!$G$2:$I$1125,2,FALSE)</f>
        <v>#REF!</v>
      </c>
      <c r="C826" s="9" t="str">
        <f>VLOOKUP(Y826,[1]Proyectos!$B$2:$D$3,3,FALSE)</f>
        <v>FORTA</v>
      </c>
      <c r="D826" s="9" t="e">
        <f>VLOOKUP(#REF!,[1]Proyectos!$D$6:$E$9,2,FALSE)</f>
        <v>#REF!</v>
      </c>
      <c r="E826" s="9" t="e">
        <f>VLOOKUP(#REF!,[1]Proyectos!$B$12:$C$22,2,FALSE)</f>
        <v>#REF!</v>
      </c>
      <c r="F826" s="9" t="e">
        <f>VLOOKUP(AD826,[1]Indi!$B$9:$C$36,2,FALSE)</f>
        <v>#N/A</v>
      </c>
      <c r="G826" s="9" t="str">
        <f>+IFERROR(IF(D826="MISIONAL",VLOOKUP(#REF!,[1]Actividades!$B$12:$C$25,2,FALSE),IF(D826="TASAS",VLOOKUP(#REF!,[1]Actividades!$B$26:$C$34,2,FALSE),IF(D826="MIPG",VLOOKUP(#REF!,[1]Actividades!$B$35:$C$41,2,FALSE),IF(D826="INFRA",VLOOKUP(#REF!,[1]Actividades!$B$42:$C$44,2,FALSE),"")))),"")</f>
        <v/>
      </c>
      <c r="H826" s="3"/>
      <c r="I826" s="7" t="s">
        <v>1289</v>
      </c>
      <c r="J826" s="10" t="s">
        <v>663</v>
      </c>
      <c r="K826" s="10" t="s">
        <v>22</v>
      </c>
      <c r="L826" s="145" t="s">
        <v>75</v>
      </c>
      <c r="M826" s="7" t="str">
        <f t="shared" si="49"/>
        <v>PNN COMPLEJO VOLCÁNICO DOÑA JUANA CASCABEL</v>
      </c>
      <c r="N826" s="145" t="s">
        <v>13</v>
      </c>
      <c r="O826" s="145" t="s">
        <v>467</v>
      </c>
      <c r="P826" s="10" t="s">
        <v>7</v>
      </c>
      <c r="Q826" s="145" t="s">
        <v>6</v>
      </c>
      <c r="R826" s="146">
        <v>7000000</v>
      </c>
      <c r="S826" s="35"/>
      <c r="T826" s="8"/>
      <c r="U826" s="8"/>
      <c r="V826" s="8"/>
      <c r="W826" s="35">
        <f t="shared" si="50"/>
        <v>7000000</v>
      </c>
      <c r="X826" s="35">
        <f t="shared" si="51"/>
        <v>7000000</v>
      </c>
      <c r="Y826" s="26" t="s">
        <v>1483</v>
      </c>
      <c r="Z826" s="10" t="s">
        <v>4</v>
      </c>
      <c r="AA826" s="147">
        <v>2019011000081</v>
      </c>
      <c r="AB826" s="147" t="s">
        <v>3</v>
      </c>
      <c r="AC826" s="10" t="str">
        <f t="shared" si="48"/>
        <v>3299016</v>
      </c>
      <c r="AD826" s="10"/>
      <c r="AE826" s="147" t="s">
        <v>245</v>
      </c>
      <c r="AF826" s="3"/>
      <c r="AG826" s="3"/>
      <c r="AH826" s="3"/>
      <c r="AI826" s="3"/>
      <c r="AJ826" s="3"/>
      <c r="AK826" s="3"/>
      <c r="AL826" s="3"/>
      <c r="AM826" s="3"/>
      <c r="AN826" s="3"/>
      <c r="AO826" s="3"/>
      <c r="AP826" s="3"/>
      <c r="AQ826" s="3"/>
      <c r="AR826" s="3"/>
      <c r="AS826" s="3"/>
    </row>
    <row r="827" spans="1:45" ht="51" hidden="1" customHeight="1" x14ac:dyDescent="0.3">
      <c r="A827" s="9" t="s">
        <v>0</v>
      </c>
      <c r="B827" s="9" t="e">
        <f>VLOOKUP(#REF!,[1]Dpto!$G$2:$I$1125,2,FALSE)</f>
        <v>#REF!</v>
      </c>
      <c r="C827" s="9" t="str">
        <f>VLOOKUP(Y827,[1]Proyectos!$B$2:$D$3,3,FALSE)</f>
        <v>CONSER</v>
      </c>
      <c r="D827" s="9" t="e">
        <f>VLOOKUP(#REF!,[1]Proyectos!$D$6:$E$9,2,FALSE)</f>
        <v>#REF!</v>
      </c>
      <c r="E827" s="9" t="e">
        <f>VLOOKUP(#REF!,[1]Proyectos!$B$12:$C$22,2,FALSE)</f>
        <v>#REF!</v>
      </c>
      <c r="F827" s="9" t="e">
        <f>VLOOKUP(#REF!,[1]Indi!$B$9:$C$36,2,FALSE)</f>
        <v>#REF!</v>
      </c>
      <c r="G827" s="9" t="str">
        <f>+IFERROR(IF(D827="MISIONAL",VLOOKUP(#REF!,[1]Actividades!$B$12:$C$25,2,FALSE),IF(D827="TASAS",VLOOKUP(#REF!,[1]Actividades!$B$26:$C$34,2,FALSE),IF(D827="MIPG",VLOOKUP(#REF!,[1]Actividades!$B$35:$C$41,2,FALSE),IF(D827="INFRA",VLOOKUP(#REF!,[1]Actividades!$B$42:$C$44,2,FALSE),"")))),"")</f>
        <v/>
      </c>
      <c r="H827" s="3"/>
      <c r="I827" s="7" t="s">
        <v>1290</v>
      </c>
      <c r="J827" s="10" t="s">
        <v>663</v>
      </c>
      <c r="K827" s="10" t="s">
        <v>22</v>
      </c>
      <c r="L827" s="7" t="s">
        <v>74</v>
      </c>
      <c r="M827" s="145" t="str">
        <f t="shared" si="49"/>
        <v>PNN CUEVA DE LOS GUÁCHAROS</v>
      </c>
      <c r="N827" s="7" t="s">
        <v>103</v>
      </c>
      <c r="O827" s="7" t="s">
        <v>466</v>
      </c>
      <c r="P827" s="145" t="s">
        <v>7</v>
      </c>
      <c r="Q827" s="7" t="s">
        <v>6</v>
      </c>
      <c r="R827" s="146">
        <v>45433500</v>
      </c>
      <c r="S827" s="35"/>
      <c r="T827" s="8"/>
      <c r="U827" s="8"/>
      <c r="V827" s="8"/>
      <c r="W827" s="35">
        <f t="shared" si="50"/>
        <v>45433500</v>
      </c>
      <c r="X827" s="35">
        <f t="shared" si="51"/>
        <v>45433500</v>
      </c>
      <c r="Y827" s="26" t="s">
        <v>465</v>
      </c>
      <c r="Z827" s="10" t="s">
        <v>19</v>
      </c>
      <c r="AA827" s="147">
        <v>202300000000060</v>
      </c>
      <c r="AB827" s="147" t="s">
        <v>30</v>
      </c>
      <c r="AC827" s="10" t="str">
        <f t="shared" si="48"/>
        <v>3202008</v>
      </c>
      <c r="AD827" s="10"/>
      <c r="AE827" s="147" t="s">
        <v>494</v>
      </c>
      <c r="AF827" s="3"/>
      <c r="AG827" s="3"/>
      <c r="AH827" s="3"/>
      <c r="AI827" s="3"/>
      <c r="AJ827" s="3"/>
      <c r="AK827" s="3"/>
      <c r="AL827" s="3"/>
      <c r="AM827" s="3"/>
      <c r="AN827" s="3"/>
      <c r="AO827" s="3"/>
      <c r="AP827" s="3"/>
      <c r="AQ827" s="3"/>
      <c r="AR827" s="3"/>
      <c r="AS827" s="3"/>
    </row>
    <row r="828" spans="1:45" ht="51" hidden="1" customHeight="1" x14ac:dyDescent="0.3">
      <c r="A828" s="9" t="s">
        <v>0</v>
      </c>
      <c r="B828" s="9" t="e">
        <f>VLOOKUP(#REF!,[1]Dpto!$G$2:$I$1125,2,FALSE)</f>
        <v>#REF!</v>
      </c>
      <c r="C828" s="9" t="str">
        <f>VLOOKUP(Y828,[1]Proyectos!$B$2:$D$3,3,FALSE)</f>
        <v>CONSER</v>
      </c>
      <c r="D828" s="9" t="e">
        <f>VLOOKUP(#REF!,[1]Proyectos!$D$6:$E$9,2,FALSE)</f>
        <v>#REF!</v>
      </c>
      <c r="E828" s="9" t="e">
        <f>VLOOKUP(#REF!,[1]Proyectos!$B$12:$C$22,2,FALSE)</f>
        <v>#REF!</v>
      </c>
      <c r="F828" s="9" t="e">
        <f>VLOOKUP(#REF!,[1]Indi!$B$9:$C$36,2,FALSE)</f>
        <v>#REF!</v>
      </c>
      <c r="G828" s="9" t="str">
        <f>+IFERROR(IF(D828="MISIONAL",VLOOKUP(#REF!,[1]Actividades!$B$12:$C$25,2,FALSE),IF(D828="TASAS",VLOOKUP(#REF!,[1]Actividades!$B$26:$C$34,2,FALSE),IF(D828="MIPG",VLOOKUP(#REF!,[1]Actividades!$B$35:$C$41,2,FALSE),IF(D828="INFRA",VLOOKUP(#REF!,[1]Actividades!$B$42:$C$44,2,FALSE),"")))),"")</f>
        <v/>
      </c>
      <c r="H828" s="3"/>
      <c r="I828" s="7" t="s">
        <v>1291</v>
      </c>
      <c r="J828" s="10" t="s">
        <v>663</v>
      </c>
      <c r="K828" s="10" t="s">
        <v>22</v>
      </c>
      <c r="L828" s="7" t="s">
        <v>74</v>
      </c>
      <c r="M828" s="145" t="str">
        <f t="shared" si="49"/>
        <v>PNN CUEVA DE LOS GUÁCHAROS</v>
      </c>
      <c r="N828" s="7" t="s">
        <v>13</v>
      </c>
      <c r="O828" s="7" t="s">
        <v>467</v>
      </c>
      <c r="P828" s="145" t="s">
        <v>7</v>
      </c>
      <c r="Q828" s="7" t="s">
        <v>6</v>
      </c>
      <c r="R828" s="146">
        <v>12000000</v>
      </c>
      <c r="S828" s="35"/>
      <c r="T828" s="8"/>
      <c r="U828" s="8"/>
      <c r="V828" s="8"/>
      <c r="W828" s="35">
        <f t="shared" si="50"/>
        <v>12000000</v>
      </c>
      <c r="X828" s="35">
        <f t="shared" si="51"/>
        <v>12000000</v>
      </c>
      <c r="Y828" s="26" t="s">
        <v>465</v>
      </c>
      <c r="Z828" s="10" t="s">
        <v>19</v>
      </c>
      <c r="AA828" s="147">
        <v>202300000000060</v>
      </c>
      <c r="AB828" s="147" t="s">
        <v>30</v>
      </c>
      <c r="AC828" s="10" t="str">
        <f t="shared" si="48"/>
        <v>3202008</v>
      </c>
      <c r="AD828" s="10"/>
      <c r="AE828" s="147" t="s">
        <v>494</v>
      </c>
      <c r="AF828" s="3"/>
      <c r="AG828" s="3"/>
      <c r="AH828" s="3"/>
      <c r="AI828" s="3"/>
      <c r="AJ828" s="3"/>
      <c r="AK828" s="3"/>
      <c r="AL828" s="3"/>
      <c r="AM828" s="3"/>
      <c r="AN828" s="3"/>
      <c r="AO828" s="3"/>
      <c r="AP828" s="3"/>
      <c r="AQ828" s="3"/>
      <c r="AR828" s="3"/>
      <c r="AS828" s="3"/>
    </row>
    <row r="829" spans="1:45" ht="51" hidden="1" customHeight="1" x14ac:dyDescent="0.3">
      <c r="A829" s="9" t="s">
        <v>0</v>
      </c>
      <c r="B829" s="9" t="e">
        <f>VLOOKUP(#REF!,[1]Dpto!$G$2:$I$1125,2,FALSE)</f>
        <v>#REF!</v>
      </c>
      <c r="C829" s="9" t="str">
        <f>VLOOKUP(Y829,[1]Proyectos!$B$2:$D$3,3,FALSE)</f>
        <v>CONSER</v>
      </c>
      <c r="D829" s="9" t="e">
        <f>VLOOKUP(#REF!,[1]Proyectos!$D$6:$E$9,2,FALSE)</f>
        <v>#REF!</v>
      </c>
      <c r="E829" s="9" t="e">
        <f>VLOOKUP(#REF!,[1]Proyectos!$B$12:$C$22,2,FALSE)</f>
        <v>#REF!</v>
      </c>
      <c r="F829" s="9" t="e">
        <f>VLOOKUP(#REF!,[1]Indi!$B$9:$C$36,2,FALSE)</f>
        <v>#REF!</v>
      </c>
      <c r="G829" s="9" t="str">
        <f>+IFERROR(IF(D829="MISIONAL",VLOOKUP(#REF!,[1]Actividades!$B$12:$C$25,2,FALSE),IF(D829="TASAS",VLOOKUP(#REF!,[1]Actividades!$B$26:$C$34,2,FALSE),IF(D829="MIPG",VLOOKUP(#REF!,[1]Actividades!$B$35:$C$41,2,FALSE),IF(D829="INFRA",VLOOKUP(#REF!,[1]Actividades!$B$42:$C$44,2,FALSE),"")))),"")</f>
        <v/>
      </c>
      <c r="H829" s="3"/>
      <c r="I829" s="7" t="s">
        <v>1292</v>
      </c>
      <c r="J829" s="10" t="s">
        <v>663</v>
      </c>
      <c r="K829" s="10" t="s">
        <v>22</v>
      </c>
      <c r="L829" s="7" t="s">
        <v>74</v>
      </c>
      <c r="M829" s="7" t="str">
        <f t="shared" si="49"/>
        <v>PNN CUEVA DE LOS GUÁCHAROS</v>
      </c>
      <c r="N829" s="7" t="s">
        <v>103</v>
      </c>
      <c r="O829" s="7" t="s">
        <v>466</v>
      </c>
      <c r="P829" s="145" t="s">
        <v>7</v>
      </c>
      <c r="Q829" s="7" t="s">
        <v>6</v>
      </c>
      <c r="R829" s="146">
        <v>45433500</v>
      </c>
      <c r="S829" s="35"/>
      <c r="T829" s="8"/>
      <c r="U829" s="8"/>
      <c r="V829" s="8"/>
      <c r="W829" s="35">
        <f t="shared" si="50"/>
        <v>45433500</v>
      </c>
      <c r="X829" s="35">
        <f t="shared" si="51"/>
        <v>45433500</v>
      </c>
      <c r="Y829" s="26" t="s">
        <v>465</v>
      </c>
      <c r="Z829" s="10" t="s">
        <v>19</v>
      </c>
      <c r="AA829" s="147">
        <v>202300000000060</v>
      </c>
      <c r="AB829" s="147" t="s">
        <v>36</v>
      </c>
      <c r="AC829" s="10" t="str">
        <f t="shared" si="48"/>
        <v>3202010</v>
      </c>
      <c r="AD829" s="10"/>
      <c r="AE829" s="147" t="s">
        <v>181</v>
      </c>
      <c r="AF829" s="3"/>
      <c r="AG829" s="3"/>
      <c r="AH829" s="3"/>
      <c r="AI829" s="3"/>
      <c r="AJ829" s="3"/>
      <c r="AK829" s="3"/>
      <c r="AL829" s="3"/>
      <c r="AM829" s="3"/>
      <c r="AN829" s="3"/>
      <c r="AO829" s="3"/>
      <c r="AP829" s="3"/>
      <c r="AQ829" s="3"/>
      <c r="AR829" s="3"/>
      <c r="AS829" s="3"/>
    </row>
    <row r="830" spans="1:45" ht="51" hidden="1" customHeight="1" x14ac:dyDescent="0.3">
      <c r="A830" s="9" t="s">
        <v>0</v>
      </c>
      <c r="B830" s="9" t="e">
        <f>VLOOKUP(#REF!,[1]Dpto!$G$2:$I$1125,2,FALSE)</f>
        <v>#REF!</v>
      </c>
      <c r="C830" s="9" t="str">
        <f>VLOOKUP(Y830,[1]Proyectos!$B$2:$D$3,3,FALSE)</f>
        <v>CONSER</v>
      </c>
      <c r="D830" s="9" t="e">
        <f>VLOOKUP(#REF!,[1]Proyectos!$D$6:$E$9,2,FALSE)</f>
        <v>#REF!</v>
      </c>
      <c r="E830" s="9" t="e">
        <f>VLOOKUP(#REF!,[1]Proyectos!$B$12:$C$22,2,FALSE)</f>
        <v>#REF!</v>
      </c>
      <c r="F830" s="9" t="e">
        <f>VLOOKUP(#REF!,[1]Indi!$B$9:$C$36,2,FALSE)</f>
        <v>#REF!</v>
      </c>
      <c r="G830" s="9" t="str">
        <f>+IFERROR(IF(D830="MISIONAL",VLOOKUP(#REF!,[1]Actividades!$B$12:$C$25,2,FALSE),IF(D830="TASAS",VLOOKUP(#REF!,[1]Actividades!$B$26:$C$34,2,FALSE),IF(D830="MIPG",VLOOKUP(#REF!,[1]Actividades!$B$35:$C$41,2,FALSE),IF(D830="INFRA",VLOOKUP(#REF!,[1]Actividades!$B$42:$C$44,2,FALSE),"")))),"")</f>
        <v/>
      </c>
      <c r="H830" s="3"/>
      <c r="I830" s="7" t="s">
        <v>1293</v>
      </c>
      <c r="J830" s="10" t="s">
        <v>663</v>
      </c>
      <c r="K830" s="10" t="s">
        <v>22</v>
      </c>
      <c r="L830" s="7" t="s">
        <v>74</v>
      </c>
      <c r="M830" s="7" t="str">
        <f t="shared" si="49"/>
        <v>PNN CUEVA DE LOS GUÁCHAROS</v>
      </c>
      <c r="N830" s="7" t="s">
        <v>103</v>
      </c>
      <c r="O830" s="7" t="s">
        <v>466</v>
      </c>
      <c r="P830" s="10" t="s">
        <v>7</v>
      </c>
      <c r="Q830" s="7" t="s">
        <v>6</v>
      </c>
      <c r="R830" s="146">
        <v>53577000</v>
      </c>
      <c r="S830" s="35"/>
      <c r="T830" s="8"/>
      <c r="U830" s="8"/>
      <c r="V830" s="8"/>
      <c r="W830" s="35">
        <f t="shared" si="50"/>
        <v>53577000</v>
      </c>
      <c r="X830" s="35">
        <f t="shared" si="51"/>
        <v>53577000</v>
      </c>
      <c r="Y830" s="26" t="s">
        <v>465</v>
      </c>
      <c r="Z830" s="10" t="s">
        <v>19</v>
      </c>
      <c r="AA830" s="147">
        <v>202300000000060</v>
      </c>
      <c r="AB830" s="147" t="s">
        <v>36</v>
      </c>
      <c r="AC830" s="10" t="str">
        <f t="shared" si="48"/>
        <v>3202010</v>
      </c>
      <c r="AD830" s="10"/>
      <c r="AE830" s="147" t="s">
        <v>130</v>
      </c>
      <c r="AF830" s="3"/>
      <c r="AG830" s="3"/>
      <c r="AH830" s="3"/>
      <c r="AI830" s="3"/>
      <c r="AJ830" s="3"/>
      <c r="AK830" s="3"/>
      <c r="AL830" s="3"/>
      <c r="AM830" s="3"/>
      <c r="AN830" s="3"/>
      <c r="AO830" s="3"/>
      <c r="AP830" s="3"/>
      <c r="AQ830" s="3"/>
      <c r="AR830" s="3"/>
      <c r="AS830" s="3"/>
    </row>
    <row r="831" spans="1:45" ht="51" hidden="1" customHeight="1" x14ac:dyDescent="0.3">
      <c r="A831" s="9" t="s">
        <v>0</v>
      </c>
      <c r="B831" s="9" t="e">
        <f>VLOOKUP(#REF!,[1]Dpto!$G$2:$I$1125,2,FALSE)</f>
        <v>#REF!</v>
      </c>
      <c r="C831" s="9" t="str">
        <f>VLOOKUP(Y831,[1]Proyectos!$B$2:$D$3,3,FALSE)</f>
        <v>CONSER</v>
      </c>
      <c r="D831" s="9" t="e">
        <f>VLOOKUP(#REF!,[1]Proyectos!$D$6:$E$9,2,FALSE)</f>
        <v>#REF!</v>
      </c>
      <c r="E831" s="9" t="e">
        <f>VLOOKUP(#REF!,[1]Proyectos!$B$12:$C$22,2,FALSE)</f>
        <v>#REF!</v>
      </c>
      <c r="F831" s="9" t="e">
        <f>VLOOKUP(#REF!,[1]Indi!$B$9:$C$36,2,FALSE)</f>
        <v>#REF!</v>
      </c>
      <c r="G831" s="9" t="str">
        <f>+IFERROR(IF(D831="MISIONAL",VLOOKUP(#REF!,[1]Actividades!$B$12:$C$25,2,FALSE),IF(D831="TASAS",VLOOKUP(#REF!,[1]Actividades!$B$26:$C$34,2,FALSE),IF(D831="MIPG",VLOOKUP(#REF!,[1]Actividades!$B$35:$C$41,2,FALSE),IF(D831="INFRA",VLOOKUP(#REF!,[1]Actividades!$B$42:$C$44,2,FALSE),"")))),"")</f>
        <v/>
      </c>
      <c r="H831" s="3"/>
      <c r="I831" s="7" t="s">
        <v>1294</v>
      </c>
      <c r="J831" s="10" t="s">
        <v>663</v>
      </c>
      <c r="K831" s="10" t="s">
        <v>22</v>
      </c>
      <c r="L831" s="7" t="s">
        <v>74</v>
      </c>
      <c r="M831" s="7" t="str">
        <f t="shared" si="49"/>
        <v>PNN CUEVA DE LOS GUÁCHAROS</v>
      </c>
      <c r="N831" s="7" t="s">
        <v>13</v>
      </c>
      <c r="O831" s="7" t="s">
        <v>467</v>
      </c>
      <c r="P831" s="10" t="s">
        <v>7</v>
      </c>
      <c r="Q831" s="7" t="s">
        <v>6</v>
      </c>
      <c r="R831" s="146">
        <v>34000000</v>
      </c>
      <c r="S831" s="35"/>
      <c r="T831" s="8"/>
      <c r="U831" s="8"/>
      <c r="V831" s="8"/>
      <c r="W831" s="35">
        <f t="shared" si="50"/>
        <v>34000000</v>
      </c>
      <c r="X831" s="35">
        <f t="shared" si="51"/>
        <v>34000000</v>
      </c>
      <c r="Y831" s="26" t="s">
        <v>465</v>
      </c>
      <c r="Z831" s="10" t="s">
        <v>19</v>
      </c>
      <c r="AA831" s="147">
        <v>202300000000060</v>
      </c>
      <c r="AB831" s="147" t="s">
        <v>36</v>
      </c>
      <c r="AC831" s="10" t="str">
        <f t="shared" si="48"/>
        <v>3202010</v>
      </c>
      <c r="AD831" s="10"/>
      <c r="AE831" s="147" t="s">
        <v>130</v>
      </c>
      <c r="AF831" s="3"/>
      <c r="AG831" s="3"/>
      <c r="AH831" s="3"/>
      <c r="AI831" s="3"/>
      <c r="AJ831" s="3"/>
      <c r="AK831" s="3"/>
      <c r="AL831" s="3"/>
      <c r="AM831" s="3"/>
      <c r="AN831" s="3"/>
      <c r="AO831" s="3"/>
      <c r="AP831" s="3"/>
      <c r="AQ831" s="3"/>
      <c r="AR831" s="3"/>
      <c r="AS831" s="3"/>
    </row>
    <row r="832" spans="1:45" ht="51" hidden="1" customHeight="1" x14ac:dyDescent="0.3">
      <c r="A832" s="9" t="s">
        <v>0</v>
      </c>
      <c r="B832" s="9" t="e">
        <f>VLOOKUP(#REF!,[1]Dpto!$G$2:$I$1125,2,FALSE)</f>
        <v>#REF!</v>
      </c>
      <c r="C832" s="9" t="str">
        <f>VLOOKUP(Y832,[1]Proyectos!$B$2:$D$3,3,FALSE)</f>
        <v>CONSER</v>
      </c>
      <c r="D832" s="9" t="e">
        <f>VLOOKUP(#REF!,[1]Proyectos!$D$6:$E$9,2,FALSE)</f>
        <v>#REF!</v>
      </c>
      <c r="E832" s="9" t="e">
        <f>VLOOKUP(#REF!,[1]Proyectos!$B$12:$C$22,2,FALSE)</f>
        <v>#REF!</v>
      </c>
      <c r="F832" s="9" t="e">
        <f>VLOOKUP(#REF!,[1]Indi!$B$9:$C$36,2,FALSE)</f>
        <v>#REF!</v>
      </c>
      <c r="G832" s="9" t="str">
        <f>+IFERROR(IF(D832="MISIONAL",VLOOKUP(#REF!,[1]Actividades!$B$12:$C$25,2,FALSE),IF(D832="TASAS",VLOOKUP(#REF!,[1]Actividades!$B$26:$C$34,2,FALSE),IF(D832="MIPG",VLOOKUP(#REF!,[1]Actividades!$B$35:$C$41,2,FALSE),IF(D832="INFRA",VLOOKUP(#REF!,[1]Actividades!$B$42:$C$44,2,FALSE),"")))),"")</f>
        <v/>
      </c>
      <c r="H832" s="3"/>
      <c r="I832" s="7" t="s">
        <v>1295</v>
      </c>
      <c r="J832" s="10" t="s">
        <v>663</v>
      </c>
      <c r="K832" s="10" t="s">
        <v>22</v>
      </c>
      <c r="L832" s="7" t="s">
        <v>74</v>
      </c>
      <c r="M832" s="7" t="str">
        <f t="shared" si="49"/>
        <v>PNN CUEVA DE LOS GUÁCHAROS</v>
      </c>
      <c r="N832" s="7" t="s">
        <v>103</v>
      </c>
      <c r="O832" s="7" t="s">
        <v>466</v>
      </c>
      <c r="P832" s="10" t="s">
        <v>7</v>
      </c>
      <c r="Q832" s="7" t="s">
        <v>6</v>
      </c>
      <c r="R832" s="146">
        <v>120063181</v>
      </c>
      <c r="S832" s="35"/>
      <c r="T832" s="8"/>
      <c r="U832" s="8"/>
      <c r="V832" s="8"/>
      <c r="W832" s="35">
        <f t="shared" si="50"/>
        <v>120063181</v>
      </c>
      <c r="X832" s="35">
        <f t="shared" si="51"/>
        <v>120063181</v>
      </c>
      <c r="Y832" s="26" t="s">
        <v>465</v>
      </c>
      <c r="Z832" s="10" t="s">
        <v>19</v>
      </c>
      <c r="AA832" s="147">
        <v>202300000000060</v>
      </c>
      <c r="AB832" s="147" t="s">
        <v>493</v>
      </c>
      <c r="AC832" s="10" t="str">
        <f t="shared" si="48"/>
        <v>3202032</v>
      </c>
      <c r="AD832" s="10"/>
      <c r="AE832" s="147" t="s">
        <v>128</v>
      </c>
      <c r="AF832" s="3"/>
      <c r="AG832" s="3"/>
      <c r="AH832" s="3"/>
      <c r="AI832" s="3"/>
      <c r="AJ832" s="3"/>
      <c r="AK832" s="3"/>
      <c r="AL832" s="3"/>
      <c r="AM832" s="3"/>
      <c r="AN832" s="3"/>
      <c r="AO832" s="3"/>
      <c r="AP832" s="3"/>
      <c r="AQ832" s="3"/>
      <c r="AR832" s="3"/>
      <c r="AS832" s="3"/>
    </row>
    <row r="833" spans="1:45" ht="51" hidden="1" customHeight="1" x14ac:dyDescent="0.3">
      <c r="A833" s="9" t="s">
        <v>0</v>
      </c>
      <c r="B833" s="9" t="e">
        <f>VLOOKUP(#REF!,[1]Dpto!$G$2:$I$1125,2,FALSE)</f>
        <v>#REF!</v>
      </c>
      <c r="C833" s="9" t="str">
        <f>VLOOKUP(Y833,[1]Proyectos!$B$2:$D$3,3,FALSE)</f>
        <v>CONSER</v>
      </c>
      <c r="D833" s="9" t="e">
        <f>VLOOKUP(#REF!,[1]Proyectos!$D$6:$E$9,2,FALSE)</f>
        <v>#REF!</v>
      </c>
      <c r="E833" s="9" t="e">
        <f>VLOOKUP(#REF!,[1]Proyectos!$B$12:$C$22,2,FALSE)</f>
        <v>#REF!</v>
      </c>
      <c r="F833" s="9" t="e">
        <f>VLOOKUP(#REF!,[1]Indi!$B$9:$C$36,2,FALSE)</f>
        <v>#REF!</v>
      </c>
      <c r="G833" s="9" t="str">
        <f>+IFERROR(IF(D833="MISIONAL",VLOOKUP(#REF!,[1]Actividades!$B$12:$C$25,2,FALSE),IF(D833="TASAS",VLOOKUP(#REF!,[1]Actividades!$B$26:$C$34,2,FALSE),IF(D833="MIPG",VLOOKUP(#REF!,[1]Actividades!$B$35:$C$41,2,FALSE),IF(D833="INFRA",VLOOKUP(#REF!,[1]Actividades!$B$42:$C$44,2,FALSE),"")))),"")</f>
        <v/>
      </c>
      <c r="H833" s="3"/>
      <c r="I833" s="7" t="s">
        <v>1296</v>
      </c>
      <c r="J833" s="10" t="s">
        <v>663</v>
      </c>
      <c r="K833" s="10" t="s">
        <v>22</v>
      </c>
      <c r="L833" s="7" t="s">
        <v>74</v>
      </c>
      <c r="M833" s="7" t="str">
        <f t="shared" si="49"/>
        <v>PNN CUEVA DE LOS GUÁCHAROS</v>
      </c>
      <c r="N833" s="7" t="s">
        <v>13</v>
      </c>
      <c r="O833" s="7" t="s">
        <v>467</v>
      </c>
      <c r="P833" s="145" t="s">
        <v>7</v>
      </c>
      <c r="Q833" s="7" t="s">
        <v>6</v>
      </c>
      <c r="R833" s="146">
        <v>8414606</v>
      </c>
      <c r="S833" s="35"/>
      <c r="T833" s="8"/>
      <c r="U833" s="8"/>
      <c r="V833" s="8"/>
      <c r="W833" s="35">
        <f t="shared" si="50"/>
        <v>8414606</v>
      </c>
      <c r="X833" s="35">
        <f t="shared" si="51"/>
        <v>8414606</v>
      </c>
      <c r="Y833" s="26" t="s">
        <v>465</v>
      </c>
      <c r="Z833" s="10" t="s">
        <v>19</v>
      </c>
      <c r="AA833" s="147">
        <v>202300000000060</v>
      </c>
      <c r="AB833" s="147" t="s">
        <v>493</v>
      </c>
      <c r="AC833" s="10" t="str">
        <f t="shared" si="48"/>
        <v>3202032</v>
      </c>
      <c r="AD833" s="10"/>
      <c r="AE833" s="147" t="s">
        <v>128</v>
      </c>
      <c r="AF833" s="3"/>
      <c r="AG833" s="3"/>
      <c r="AH833" s="3"/>
      <c r="AI833" s="3"/>
      <c r="AJ833" s="3"/>
      <c r="AK833" s="3"/>
      <c r="AL833" s="3"/>
      <c r="AM833" s="3"/>
      <c r="AN833" s="3"/>
      <c r="AO833" s="3"/>
      <c r="AP833" s="3"/>
      <c r="AQ833" s="3"/>
      <c r="AR833" s="3"/>
      <c r="AS833" s="3"/>
    </row>
    <row r="834" spans="1:45" ht="51" hidden="1" customHeight="1" x14ac:dyDescent="0.3">
      <c r="A834" s="9" t="s">
        <v>0</v>
      </c>
      <c r="B834" s="9" t="e">
        <f>VLOOKUP(#REF!,[1]Dpto!$G$2:$I$1125,2,FALSE)</f>
        <v>#REF!</v>
      </c>
      <c r="C834" s="9" t="str">
        <f>VLOOKUP(Y834,[1]Proyectos!$B$2:$D$3,3,FALSE)</f>
        <v>CONSER</v>
      </c>
      <c r="D834" s="9" t="e">
        <f>VLOOKUP(#REF!,[1]Proyectos!$D$6:$E$9,2,FALSE)</f>
        <v>#REF!</v>
      </c>
      <c r="E834" s="9" t="e">
        <f>VLOOKUP(#REF!,[1]Proyectos!$B$12:$C$22,2,FALSE)</f>
        <v>#REF!</v>
      </c>
      <c r="F834" s="9" t="e">
        <f>VLOOKUP(#REF!,[1]Indi!$B$9:$C$36,2,FALSE)</f>
        <v>#REF!</v>
      </c>
      <c r="G834" s="9" t="str">
        <f>+IFERROR(IF(D834="MISIONAL",VLOOKUP(#REF!,[1]Actividades!$B$12:$C$25,2,FALSE),IF(D834="TASAS",VLOOKUP(#REF!,[1]Actividades!$B$26:$C$34,2,FALSE),IF(D834="MIPG",VLOOKUP(#REF!,[1]Actividades!$B$35:$C$41,2,FALSE),IF(D834="INFRA",VLOOKUP(#REF!,[1]Actividades!$B$42:$C$44,2,FALSE),"")))),"")</f>
        <v/>
      </c>
      <c r="H834" s="3"/>
      <c r="I834" s="7" t="s">
        <v>1297</v>
      </c>
      <c r="J834" s="10" t="s">
        <v>663</v>
      </c>
      <c r="K834" s="10" t="s">
        <v>22</v>
      </c>
      <c r="L834" s="7" t="s">
        <v>74</v>
      </c>
      <c r="M834" s="7" t="str">
        <f t="shared" si="49"/>
        <v>PNN CUEVA DE LOS GUÁCHAROS</v>
      </c>
      <c r="N834" s="7" t="s">
        <v>103</v>
      </c>
      <c r="O834" s="7" t="s">
        <v>466</v>
      </c>
      <c r="P834" s="7" t="s">
        <v>7</v>
      </c>
      <c r="Q834" s="7" t="s">
        <v>6</v>
      </c>
      <c r="R834" s="146">
        <v>45433500</v>
      </c>
      <c r="S834" s="35"/>
      <c r="T834" s="8"/>
      <c r="U834" s="8"/>
      <c r="V834" s="8"/>
      <c r="W834" s="35">
        <f t="shared" si="50"/>
        <v>45433500</v>
      </c>
      <c r="X834" s="35">
        <f t="shared" si="51"/>
        <v>45433500</v>
      </c>
      <c r="Y834" s="26" t="s">
        <v>465</v>
      </c>
      <c r="Z834" s="10" t="s">
        <v>19</v>
      </c>
      <c r="AA834" s="147">
        <v>202300000000060</v>
      </c>
      <c r="AB834" s="147" t="s">
        <v>496</v>
      </c>
      <c r="AC834" s="10" t="str">
        <f t="shared" si="48"/>
        <v>3202056</v>
      </c>
      <c r="AD834" s="10"/>
      <c r="AE834" s="147" t="s">
        <v>129</v>
      </c>
      <c r="AF834" s="3"/>
      <c r="AG834" s="3"/>
      <c r="AH834" s="3"/>
      <c r="AI834" s="3"/>
      <c r="AJ834" s="3"/>
      <c r="AK834" s="3"/>
      <c r="AL834" s="3"/>
      <c r="AM834" s="3"/>
      <c r="AN834" s="3"/>
      <c r="AO834" s="3"/>
      <c r="AP834" s="3"/>
      <c r="AQ834" s="3"/>
      <c r="AR834" s="3"/>
      <c r="AS834" s="3"/>
    </row>
    <row r="835" spans="1:45" ht="51" customHeight="1" x14ac:dyDescent="0.3">
      <c r="A835" s="9" t="s">
        <v>0</v>
      </c>
      <c r="B835" s="9" t="e">
        <f>VLOOKUP(#REF!,[1]Dpto!$G$2:$I$1125,2,FALSE)</f>
        <v>#REF!</v>
      </c>
      <c r="C835" s="9" t="str">
        <f>VLOOKUP(Y835,[1]Proyectos!$B$2:$D$3,3,FALSE)</f>
        <v>FORTA</v>
      </c>
      <c r="D835" s="9" t="e">
        <f>VLOOKUP(#REF!,[1]Proyectos!$D$6:$E$9,2,FALSE)</f>
        <v>#REF!</v>
      </c>
      <c r="E835" s="9" t="e">
        <f>VLOOKUP(#REF!,[1]Proyectos!$B$12:$C$22,2,FALSE)</f>
        <v>#REF!</v>
      </c>
      <c r="F835" s="9" t="e">
        <f>VLOOKUP(#REF!,[1]Indi!$B$9:$C$36,2,FALSE)</f>
        <v>#REF!</v>
      </c>
      <c r="G835" s="9" t="str">
        <f>+IFERROR(IF(D835="MISIONAL",VLOOKUP(#REF!,[1]Actividades!$B$12:$C$25,2,FALSE),IF(D835="TASAS",VLOOKUP(#REF!,[1]Actividades!$B$26:$C$34,2,FALSE),IF(D835="MIPG",VLOOKUP(#REF!,[1]Actividades!$B$35:$C$41,2,FALSE),IF(D835="INFRA",VLOOKUP(#REF!,[1]Actividades!$B$42:$C$44,2,FALSE),"")))),"")</f>
        <v/>
      </c>
      <c r="H835" s="3"/>
      <c r="I835" s="7" t="s">
        <v>1298</v>
      </c>
      <c r="J835" s="10" t="s">
        <v>663</v>
      </c>
      <c r="K835" s="10" t="s">
        <v>22</v>
      </c>
      <c r="L835" s="7" t="s">
        <v>74</v>
      </c>
      <c r="M835" s="7" t="str">
        <f t="shared" si="49"/>
        <v>PNN CUEVA DE LOS GUÁCHAROS</v>
      </c>
      <c r="N835" s="7" t="s">
        <v>13</v>
      </c>
      <c r="O835" s="7" t="s">
        <v>467</v>
      </c>
      <c r="P835" s="149" t="s">
        <v>7</v>
      </c>
      <c r="Q835" s="7" t="s">
        <v>6</v>
      </c>
      <c r="R835" s="146">
        <v>7000000</v>
      </c>
      <c r="S835" s="35"/>
      <c r="T835" s="8"/>
      <c r="U835" s="8"/>
      <c r="V835" s="8"/>
      <c r="W835" s="35">
        <f t="shared" si="50"/>
        <v>7000000</v>
      </c>
      <c r="X835" s="35">
        <f t="shared" si="51"/>
        <v>7000000</v>
      </c>
      <c r="Y835" s="26" t="s">
        <v>1483</v>
      </c>
      <c r="Z835" s="10" t="s">
        <v>4</v>
      </c>
      <c r="AA835" s="147">
        <v>2019011000081</v>
      </c>
      <c r="AB835" s="147" t="s">
        <v>12</v>
      </c>
      <c r="AC835" s="10" t="str">
        <f t="shared" si="48"/>
        <v>3299011</v>
      </c>
      <c r="AD835" s="10"/>
      <c r="AE835" s="147" t="s">
        <v>399</v>
      </c>
      <c r="AF835" s="3"/>
      <c r="AG835" s="3"/>
      <c r="AH835" s="3"/>
      <c r="AI835" s="3"/>
      <c r="AJ835" s="3"/>
      <c r="AK835" s="3"/>
      <c r="AL835" s="3"/>
      <c r="AM835" s="3"/>
      <c r="AN835" s="3"/>
      <c r="AO835" s="3"/>
      <c r="AP835" s="3"/>
      <c r="AQ835" s="3"/>
      <c r="AR835" s="3"/>
      <c r="AS835" s="3"/>
    </row>
    <row r="836" spans="1:45" ht="51" hidden="1" customHeight="1" x14ac:dyDescent="0.3">
      <c r="A836" s="9" t="s">
        <v>0</v>
      </c>
      <c r="B836" s="9" t="e">
        <f>VLOOKUP(#REF!,[1]Dpto!$G$2:$I$1125,2,FALSE)</f>
        <v>#REF!</v>
      </c>
      <c r="C836" s="9" t="str">
        <f>VLOOKUP(Y836,[1]Proyectos!$B$2:$D$3,3,FALSE)</f>
        <v>CONSER</v>
      </c>
      <c r="D836" s="9" t="e">
        <f>VLOOKUP(#REF!,[1]Proyectos!$D$6:$E$9,2,FALSE)</f>
        <v>#REF!</v>
      </c>
      <c r="E836" s="9" t="e">
        <f>VLOOKUP(#REF!,[1]Proyectos!$B$12:$C$22,2,FALSE)</f>
        <v>#REF!</v>
      </c>
      <c r="F836" s="9" t="e">
        <f>VLOOKUP(#REF!,[1]Indi!$B$9:$C$36,2,FALSE)</f>
        <v>#REF!</v>
      </c>
      <c r="G836" s="9" t="str">
        <f>+IFERROR(IF(D836="MISIONAL",VLOOKUP(#REF!,[1]Actividades!$B$12:$C$25,2,FALSE),IF(D836="TASAS",VLOOKUP(#REF!,[1]Actividades!$B$26:$C$34,2,FALSE),IF(D836="MIPG",VLOOKUP(#REF!,[1]Actividades!$B$35:$C$41,2,FALSE),IF(D836="INFRA",VLOOKUP(#REF!,[1]Actividades!$B$42:$C$44,2,FALSE),"")))),"")</f>
        <v/>
      </c>
      <c r="H836" s="3"/>
      <c r="I836" s="7" t="s">
        <v>1299</v>
      </c>
      <c r="J836" s="10" t="s">
        <v>663</v>
      </c>
      <c r="K836" s="10" t="s">
        <v>22</v>
      </c>
      <c r="L836" s="7" t="s">
        <v>72</v>
      </c>
      <c r="M836" s="7" t="str">
        <f t="shared" si="49"/>
        <v>PNN LAS HERMOSAS GLORIA VALENCIA DE CASTAÑO</v>
      </c>
      <c r="N836" s="7" t="s">
        <v>103</v>
      </c>
      <c r="O836" s="7" t="s">
        <v>466</v>
      </c>
      <c r="P836" s="149" t="s">
        <v>7</v>
      </c>
      <c r="Q836" s="7" t="s">
        <v>6</v>
      </c>
      <c r="R836" s="146">
        <v>46912000</v>
      </c>
      <c r="S836" s="35"/>
      <c r="T836" s="8"/>
      <c r="U836" s="8"/>
      <c r="V836" s="8"/>
      <c r="W836" s="35">
        <f t="shared" si="50"/>
        <v>46912000</v>
      </c>
      <c r="X836" s="35">
        <f t="shared" si="51"/>
        <v>46912000</v>
      </c>
      <c r="Y836" s="26" t="s">
        <v>465</v>
      </c>
      <c r="Z836" s="10" t="s">
        <v>19</v>
      </c>
      <c r="AA836" s="147">
        <v>202300000000060</v>
      </c>
      <c r="AB836" s="147" t="s">
        <v>30</v>
      </c>
      <c r="AC836" s="10" t="str">
        <f t="shared" si="48"/>
        <v>3202008</v>
      </c>
      <c r="AD836" s="10"/>
      <c r="AE836" s="147" t="s">
        <v>123</v>
      </c>
      <c r="AF836" s="3"/>
      <c r="AG836" s="3"/>
      <c r="AH836" s="3"/>
      <c r="AI836" s="3"/>
      <c r="AJ836" s="3"/>
      <c r="AK836" s="3"/>
      <c r="AL836" s="3"/>
      <c r="AM836" s="3"/>
      <c r="AN836" s="3"/>
      <c r="AO836" s="3"/>
      <c r="AP836" s="3"/>
      <c r="AQ836" s="3"/>
      <c r="AR836" s="3"/>
      <c r="AS836" s="3"/>
    </row>
    <row r="837" spans="1:45" ht="51" hidden="1" customHeight="1" x14ac:dyDescent="0.3">
      <c r="A837" s="9" t="s">
        <v>0</v>
      </c>
      <c r="B837" s="9" t="e">
        <f>VLOOKUP(#REF!,[1]Dpto!$G$2:$I$1125,2,FALSE)</f>
        <v>#REF!</v>
      </c>
      <c r="C837" s="9" t="str">
        <f>VLOOKUP(Y837,[1]Proyectos!$B$2:$D$3,3,FALSE)</f>
        <v>CONSER</v>
      </c>
      <c r="D837" s="9" t="e">
        <f>VLOOKUP(#REF!,[1]Proyectos!$D$6:$E$9,2,FALSE)</f>
        <v>#REF!</v>
      </c>
      <c r="E837" s="9" t="e">
        <f>VLOOKUP(#REF!,[1]Proyectos!$B$12:$C$22,2,FALSE)</f>
        <v>#REF!</v>
      </c>
      <c r="F837" s="9" t="e">
        <f>VLOOKUP(#REF!,[1]Indi!$B$9:$C$36,2,FALSE)</f>
        <v>#REF!</v>
      </c>
      <c r="G837" s="9" t="str">
        <f>+IFERROR(IF(D837="MISIONAL",VLOOKUP(#REF!,[1]Actividades!$B$12:$C$25,2,FALSE),IF(D837="TASAS",VLOOKUP(#REF!,[1]Actividades!$B$26:$C$34,2,FALSE),IF(D837="MIPG",VLOOKUP(#REF!,[1]Actividades!$B$35:$C$41,2,FALSE),IF(D837="INFRA",VLOOKUP(#REF!,[1]Actividades!$B$42:$C$44,2,FALSE),"")))),"")</f>
        <v/>
      </c>
      <c r="H837" s="3"/>
      <c r="I837" s="7" t="s">
        <v>1300</v>
      </c>
      <c r="J837" s="10" t="s">
        <v>663</v>
      </c>
      <c r="K837" s="10" t="s">
        <v>22</v>
      </c>
      <c r="L837" s="7" t="s">
        <v>72</v>
      </c>
      <c r="M837" s="7" t="str">
        <f t="shared" si="49"/>
        <v>PNN LAS HERMOSAS GLORIA VALENCIA DE CASTAÑO-TSE</v>
      </c>
      <c r="N837" s="7" t="s">
        <v>13</v>
      </c>
      <c r="O837" s="7" t="s">
        <v>467</v>
      </c>
      <c r="P837" s="149" t="s">
        <v>57</v>
      </c>
      <c r="Q837" s="7" t="s">
        <v>6</v>
      </c>
      <c r="R837" s="146">
        <v>20524000</v>
      </c>
      <c r="S837" s="35"/>
      <c r="T837" s="8"/>
      <c r="U837" s="8"/>
      <c r="V837" s="8"/>
      <c r="W837" s="35">
        <f t="shared" si="50"/>
        <v>20524000</v>
      </c>
      <c r="X837" s="35">
        <f t="shared" si="51"/>
        <v>20524000</v>
      </c>
      <c r="Y837" s="26" t="s">
        <v>465</v>
      </c>
      <c r="Z837" s="10" t="s">
        <v>19</v>
      </c>
      <c r="AA837" s="147">
        <v>202300000000060</v>
      </c>
      <c r="AB837" s="147" t="s">
        <v>30</v>
      </c>
      <c r="AC837" s="10" t="str">
        <f t="shared" si="48"/>
        <v>3202008</v>
      </c>
      <c r="AD837" s="10"/>
      <c r="AE837" s="147" t="s">
        <v>123</v>
      </c>
      <c r="AF837" s="3"/>
      <c r="AG837" s="3"/>
      <c r="AH837" s="3"/>
      <c r="AI837" s="3"/>
      <c r="AJ837" s="3"/>
      <c r="AK837" s="3"/>
      <c r="AL837" s="3"/>
      <c r="AM837" s="3"/>
      <c r="AN837" s="3"/>
      <c r="AO837" s="3"/>
      <c r="AP837" s="3"/>
      <c r="AQ837" s="3"/>
      <c r="AR837" s="3"/>
      <c r="AS837" s="3"/>
    </row>
    <row r="838" spans="1:45" ht="51" hidden="1" customHeight="1" x14ac:dyDescent="0.3">
      <c r="A838" s="9" t="s">
        <v>0</v>
      </c>
      <c r="B838" s="9" t="e">
        <f>VLOOKUP(#REF!,[1]Dpto!$G$2:$I$1125,2,FALSE)</f>
        <v>#REF!</v>
      </c>
      <c r="C838" s="9" t="str">
        <f>VLOOKUP(Y838,[1]Proyectos!$B$2:$D$3,3,FALSE)</f>
        <v>CONSER</v>
      </c>
      <c r="D838" s="9" t="e">
        <f>VLOOKUP(#REF!,[1]Proyectos!$D$6:$E$9,2,FALSE)</f>
        <v>#REF!</v>
      </c>
      <c r="E838" s="9" t="e">
        <f>VLOOKUP(#REF!,[1]Proyectos!$B$12:$C$22,2,FALSE)</f>
        <v>#REF!</v>
      </c>
      <c r="F838" s="9" t="e">
        <f>VLOOKUP(#REF!,[1]Indi!$B$9:$C$36,2,FALSE)</f>
        <v>#REF!</v>
      </c>
      <c r="G838" s="9" t="str">
        <f>+IFERROR(IF(D838="MISIONAL",VLOOKUP(#REF!,[1]Actividades!$B$12:$C$25,2,FALSE),IF(D838="TASAS",VLOOKUP(#REF!,[1]Actividades!$B$26:$C$34,2,FALSE),IF(D838="MIPG",VLOOKUP(#REF!,[1]Actividades!$B$35:$C$41,2,FALSE),IF(D838="INFRA",VLOOKUP(#REF!,[1]Actividades!$B$42:$C$44,2,FALSE),"")))),"")</f>
        <v/>
      </c>
      <c r="H838" s="3"/>
      <c r="I838" s="7" t="s">
        <v>1301</v>
      </c>
      <c r="J838" s="10" t="s">
        <v>663</v>
      </c>
      <c r="K838" s="10" t="s">
        <v>22</v>
      </c>
      <c r="L838" s="7" t="s">
        <v>72</v>
      </c>
      <c r="M838" s="7" t="str">
        <f t="shared" si="49"/>
        <v>PNN LAS HERMOSAS GLORIA VALENCIA DE CASTAÑO</v>
      </c>
      <c r="N838" s="7" t="s">
        <v>103</v>
      </c>
      <c r="O838" s="7" t="s">
        <v>466</v>
      </c>
      <c r="P838" s="149" t="s">
        <v>7</v>
      </c>
      <c r="Q838" s="7" t="s">
        <v>6</v>
      </c>
      <c r="R838" s="146">
        <v>52312000</v>
      </c>
      <c r="S838" s="35"/>
      <c r="T838" s="8"/>
      <c r="U838" s="8"/>
      <c r="V838" s="8"/>
      <c r="W838" s="35">
        <f t="shared" si="50"/>
        <v>52312000</v>
      </c>
      <c r="X838" s="35">
        <f t="shared" si="51"/>
        <v>52312000</v>
      </c>
      <c r="Y838" s="26" t="s">
        <v>465</v>
      </c>
      <c r="Z838" s="10" t="s">
        <v>19</v>
      </c>
      <c r="AA838" s="147">
        <v>202300000000060</v>
      </c>
      <c r="AB838" s="147" t="s">
        <v>30</v>
      </c>
      <c r="AC838" s="10" t="str">
        <f t="shared" ref="AC838:AC901" si="52">MID(I838,SEARCH("-",I838)+1,SEARCH("-",I838,SEARCH("-",I838)+1)-SEARCH("-",I838)-1)</f>
        <v>3202008</v>
      </c>
      <c r="AD838" s="10"/>
      <c r="AE838" s="147" t="s">
        <v>143</v>
      </c>
      <c r="AF838" s="3"/>
      <c r="AG838" s="3"/>
      <c r="AH838" s="3"/>
      <c r="AI838" s="3"/>
      <c r="AJ838" s="3"/>
      <c r="AK838" s="3"/>
      <c r="AL838" s="3"/>
      <c r="AM838" s="3"/>
      <c r="AN838" s="3"/>
      <c r="AO838" s="3"/>
      <c r="AP838" s="3"/>
      <c r="AQ838" s="3"/>
      <c r="AR838" s="3"/>
      <c r="AS838" s="3"/>
    </row>
    <row r="839" spans="1:45" ht="51" hidden="1" customHeight="1" x14ac:dyDescent="0.3">
      <c r="A839" s="9" t="s">
        <v>0</v>
      </c>
      <c r="B839" s="9" t="e">
        <f>VLOOKUP(#REF!,[1]Dpto!$G$2:$I$1125,2,FALSE)</f>
        <v>#REF!</v>
      </c>
      <c r="C839" s="9" t="str">
        <f>VLOOKUP(Y839,[1]Proyectos!$B$2:$D$3,3,FALSE)</f>
        <v>CONSER</v>
      </c>
      <c r="D839" s="9" t="e">
        <f>VLOOKUP(#REF!,[1]Proyectos!$D$6:$E$9,2,FALSE)</f>
        <v>#REF!</v>
      </c>
      <c r="E839" s="9" t="e">
        <f>VLOOKUP(#REF!,[1]Proyectos!$B$12:$C$22,2,FALSE)</f>
        <v>#REF!</v>
      </c>
      <c r="F839" s="9" t="e">
        <f>VLOOKUP(#REF!,[1]Indi!$B$9:$C$36,2,FALSE)</f>
        <v>#REF!</v>
      </c>
      <c r="G839" s="9" t="str">
        <f>+IFERROR(IF(D839="MISIONAL",VLOOKUP(#REF!,[1]Actividades!$B$12:$C$25,2,FALSE),IF(D839="TASAS",VLOOKUP(#REF!,[1]Actividades!$B$26:$C$34,2,FALSE),IF(D839="MIPG",VLOOKUP(#REF!,[1]Actividades!$B$35:$C$41,2,FALSE),IF(D839="INFRA",VLOOKUP(#REF!,[1]Actividades!$B$42:$C$44,2,FALSE),"")))),"")</f>
        <v/>
      </c>
      <c r="H839" s="3"/>
      <c r="I839" s="7" t="s">
        <v>1302</v>
      </c>
      <c r="J839" s="10" t="s">
        <v>663</v>
      </c>
      <c r="K839" s="10" t="s">
        <v>22</v>
      </c>
      <c r="L839" s="7" t="s">
        <v>72</v>
      </c>
      <c r="M839" s="7" t="str">
        <f t="shared" ref="M839:M902" si="53">+IF(P839="GENERAL",L839,L839&amp;"-"&amp;P839)</f>
        <v>PNN LAS HERMOSAS GLORIA VALENCIA DE CASTAÑO-TSE</v>
      </c>
      <c r="N839" s="7" t="s">
        <v>13</v>
      </c>
      <c r="O839" s="7" t="s">
        <v>467</v>
      </c>
      <c r="P839" s="149" t="s">
        <v>57</v>
      </c>
      <c r="Q839" s="7" t="s">
        <v>6</v>
      </c>
      <c r="R839" s="146">
        <v>22886500</v>
      </c>
      <c r="S839" s="35"/>
      <c r="T839" s="8"/>
      <c r="U839" s="8"/>
      <c r="V839" s="8"/>
      <c r="W839" s="35">
        <f t="shared" ref="W839:W902" si="54">+R839-S839+T839</f>
        <v>22886500</v>
      </c>
      <c r="X839" s="35">
        <f t="shared" ref="X839:X902" si="55">+R839-S839+T839-U839+V839</f>
        <v>22886500</v>
      </c>
      <c r="Y839" s="26" t="s">
        <v>465</v>
      </c>
      <c r="Z839" s="10" t="s">
        <v>19</v>
      </c>
      <c r="AA839" s="147">
        <v>202300000000060</v>
      </c>
      <c r="AB839" s="147" t="s">
        <v>30</v>
      </c>
      <c r="AC839" s="10" t="str">
        <f t="shared" si="52"/>
        <v>3202008</v>
      </c>
      <c r="AD839" s="10"/>
      <c r="AE839" s="147" t="s">
        <v>143</v>
      </c>
      <c r="AF839" s="3"/>
      <c r="AG839" s="3"/>
      <c r="AH839" s="3"/>
      <c r="AI839" s="3"/>
      <c r="AJ839" s="3"/>
      <c r="AK839" s="3"/>
      <c r="AL839" s="3"/>
      <c r="AM839" s="3"/>
      <c r="AN839" s="3"/>
      <c r="AO839" s="3"/>
      <c r="AP839" s="3"/>
      <c r="AQ839" s="3"/>
      <c r="AR839" s="3"/>
      <c r="AS839" s="3"/>
    </row>
    <row r="840" spans="1:45" ht="51" hidden="1" customHeight="1" x14ac:dyDescent="0.3">
      <c r="A840" s="9"/>
      <c r="B840" s="9"/>
      <c r="C840" s="9"/>
      <c r="D840" s="9"/>
      <c r="E840" s="9"/>
      <c r="F840" s="9"/>
      <c r="G840" s="9"/>
      <c r="H840" s="3"/>
      <c r="I840" s="7" t="s">
        <v>1303</v>
      </c>
      <c r="J840" s="10" t="s">
        <v>663</v>
      </c>
      <c r="K840" s="10" t="s">
        <v>22</v>
      </c>
      <c r="L840" s="7" t="s">
        <v>72</v>
      </c>
      <c r="M840" s="7" t="str">
        <f t="shared" si="53"/>
        <v>PNN LAS HERMOSAS GLORIA VALENCIA DE CASTAÑO</v>
      </c>
      <c r="N840" s="7" t="s">
        <v>103</v>
      </c>
      <c r="O840" s="7" t="s">
        <v>466</v>
      </c>
      <c r="P840" s="145" t="s">
        <v>7</v>
      </c>
      <c r="Q840" s="7" t="s">
        <v>6</v>
      </c>
      <c r="R840" s="146">
        <v>49760500</v>
      </c>
      <c r="S840" s="35"/>
      <c r="T840" s="8"/>
      <c r="U840" s="8"/>
      <c r="V840" s="8"/>
      <c r="W840" s="35">
        <f t="shared" si="54"/>
        <v>49760500</v>
      </c>
      <c r="X840" s="35">
        <f t="shared" si="55"/>
        <v>49760500</v>
      </c>
      <c r="Y840" s="26" t="s">
        <v>465</v>
      </c>
      <c r="Z840" s="10" t="s">
        <v>19</v>
      </c>
      <c r="AA840" s="147">
        <v>202300000000060</v>
      </c>
      <c r="AB840" s="147" t="s">
        <v>30</v>
      </c>
      <c r="AC840" s="10" t="str">
        <f t="shared" si="52"/>
        <v>3202008</v>
      </c>
      <c r="AD840" s="10"/>
      <c r="AE840" s="147" t="s">
        <v>135</v>
      </c>
      <c r="AF840" s="3"/>
      <c r="AG840" s="3"/>
      <c r="AH840" s="3"/>
      <c r="AI840" s="3"/>
      <c r="AJ840" s="3"/>
      <c r="AK840" s="3"/>
      <c r="AL840" s="3"/>
      <c r="AM840" s="3"/>
      <c r="AN840" s="3"/>
      <c r="AO840" s="3"/>
      <c r="AP840" s="3"/>
      <c r="AQ840" s="3"/>
      <c r="AR840" s="3"/>
      <c r="AS840" s="3"/>
    </row>
    <row r="841" spans="1:45" ht="51" hidden="1" customHeight="1" x14ac:dyDescent="0.3">
      <c r="A841" s="9" t="s">
        <v>0</v>
      </c>
      <c r="B841" s="9" t="e">
        <f>VLOOKUP(#REF!,[1]Dpto!$G$2:$I$1125,2,FALSE)</f>
        <v>#REF!</v>
      </c>
      <c r="C841" s="9" t="str">
        <f>VLOOKUP(Y841,[1]Proyectos!$B$2:$D$3,3,FALSE)</f>
        <v>CONSER</v>
      </c>
      <c r="D841" s="9" t="e">
        <f>VLOOKUP(#REF!,[1]Proyectos!$D$6:$E$9,2,FALSE)</f>
        <v>#REF!</v>
      </c>
      <c r="E841" s="9" t="e">
        <f>VLOOKUP(#REF!,[1]Proyectos!$B$12:$C$22,2,FALSE)</f>
        <v>#REF!</v>
      </c>
      <c r="F841" s="9" t="e">
        <f>VLOOKUP(#REF!,[1]Indi!$B$9:$C$36,2,FALSE)</f>
        <v>#REF!</v>
      </c>
      <c r="G841" s="9" t="str">
        <f>+IFERROR(IF(D841="MISIONAL",VLOOKUP(#REF!,[1]Actividades!$B$12:$C$25,2,FALSE),IF(D841="TASAS",VLOOKUP(#REF!,[1]Actividades!$B$26:$C$34,2,FALSE),IF(D841="MIPG",VLOOKUP(#REF!,[1]Actividades!$B$35:$C$41,2,FALSE),IF(D841="INFRA",VLOOKUP(#REF!,[1]Actividades!$B$42:$C$44,2,FALSE),"")))),"")</f>
        <v/>
      </c>
      <c r="H841" s="3"/>
      <c r="I841" s="7" t="s">
        <v>1304</v>
      </c>
      <c r="J841" s="10" t="s">
        <v>663</v>
      </c>
      <c r="K841" s="10" t="s">
        <v>22</v>
      </c>
      <c r="L841" s="7" t="s">
        <v>72</v>
      </c>
      <c r="M841" s="7" t="str">
        <f t="shared" si="53"/>
        <v>PNN LAS HERMOSAS GLORIA VALENCIA DE CASTAÑO</v>
      </c>
      <c r="N841" s="7" t="s">
        <v>13</v>
      </c>
      <c r="O841" s="7" t="s">
        <v>467</v>
      </c>
      <c r="P841" s="145" t="s">
        <v>7</v>
      </c>
      <c r="Q841" s="7" t="s">
        <v>6</v>
      </c>
      <c r="R841" s="146">
        <v>10000000</v>
      </c>
      <c r="S841" s="35"/>
      <c r="T841" s="8"/>
      <c r="U841" s="8"/>
      <c r="V841" s="8"/>
      <c r="W841" s="35">
        <f t="shared" si="54"/>
        <v>10000000</v>
      </c>
      <c r="X841" s="35">
        <f t="shared" si="55"/>
        <v>10000000</v>
      </c>
      <c r="Y841" s="26" t="s">
        <v>465</v>
      </c>
      <c r="Z841" s="10" t="s">
        <v>19</v>
      </c>
      <c r="AA841" s="147">
        <v>202300000000060</v>
      </c>
      <c r="AB841" s="147" t="s">
        <v>30</v>
      </c>
      <c r="AC841" s="10" t="str">
        <f t="shared" si="52"/>
        <v>3202008</v>
      </c>
      <c r="AD841" s="10"/>
      <c r="AE841" s="147" t="s">
        <v>135</v>
      </c>
      <c r="AF841" s="3"/>
      <c r="AG841" s="3"/>
      <c r="AH841" s="3"/>
      <c r="AI841" s="3"/>
      <c r="AJ841" s="3"/>
      <c r="AK841" s="3"/>
      <c r="AL841" s="3"/>
      <c r="AM841" s="3"/>
      <c r="AN841" s="3"/>
      <c r="AO841" s="3"/>
      <c r="AP841" s="3"/>
      <c r="AQ841" s="3"/>
      <c r="AR841" s="3"/>
      <c r="AS841" s="3"/>
    </row>
    <row r="842" spans="1:45" ht="51" hidden="1" customHeight="1" x14ac:dyDescent="0.3">
      <c r="A842" s="9"/>
      <c r="B842" s="9"/>
      <c r="C842" s="9"/>
      <c r="D842" s="9"/>
      <c r="E842" s="9"/>
      <c r="F842" s="9"/>
      <c r="G842" s="9"/>
      <c r="H842" s="3"/>
      <c r="I842" s="7" t="s">
        <v>1305</v>
      </c>
      <c r="J842" s="10" t="s">
        <v>663</v>
      </c>
      <c r="K842" s="10" t="s">
        <v>22</v>
      </c>
      <c r="L842" s="7" t="s">
        <v>72</v>
      </c>
      <c r="M842" s="7" t="str">
        <f t="shared" si="53"/>
        <v>PNN LAS HERMOSAS GLORIA VALENCIA DE CASTAÑO-TSE</v>
      </c>
      <c r="N842" s="7" t="s">
        <v>13</v>
      </c>
      <c r="O842" s="7" t="s">
        <v>467</v>
      </c>
      <c r="P842" s="7" t="s">
        <v>57</v>
      </c>
      <c r="Q842" s="7" t="s">
        <v>6</v>
      </c>
      <c r="R842" s="146">
        <v>129000000</v>
      </c>
      <c r="S842" s="35"/>
      <c r="T842" s="8"/>
      <c r="U842" s="8"/>
      <c r="V842" s="8"/>
      <c r="W842" s="35">
        <f t="shared" si="54"/>
        <v>129000000</v>
      </c>
      <c r="X842" s="35">
        <f t="shared" si="55"/>
        <v>129000000</v>
      </c>
      <c r="Y842" s="26" t="s">
        <v>465</v>
      </c>
      <c r="Z842" s="10" t="s">
        <v>19</v>
      </c>
      <c r="AA842" s="147">
        <v>202300000000060</v>
      </c>
      <c r="AB842" s="147" t="s">
        <v>30</v>
      </c>
      <c r="AC842" s="10" t="str">
        <f t="shared" si="52"/>
        <v>3202008</v>
      </c>
      <c r="AD842" s="10"/>
      <c r="AE842" s="147" t="s">
        <v>135</v>
      </c>
      <c r="AF842" s="3"/>
      <c r="AG842" s="3"/>
      <c r="AH842" s="3"/>
      <c r="AI842" s="3"/>
      <c r="AJ842" s="3"/>
      <c r="AK842" s="3"/>
      <c r="AL842" s="3"/>
      <c r="AM842" s="3"/>
      <c r="AN842" s="3"/>
      <c r="AO842" s="3"/>
      <c r="AP842" s="3"/>
      <c r="AQ842" s="3"/>
      <c r="AR842" s="3"/>
      <c r="AS842" s="3"/>
    </row>
    <row r="843" spans="1:45" ht="51" hidden="1" customHeight="1" x14ac:dyDescent="0.3">
      <c r="A843" s="9" t="s">
        <v>0</v>
      </c>
      <c r="B843" s="9" t="e">
        <f>VLOOKUP(#REF!,[1]Dpto!$G$2:$I$1125,2,FALSE)</f>
        <v>#REF!</v>
      </c>
      <c r="C843" s="9" t="str">
        <f>VLOOKUP(Y843,[1]Proyectos!$B$2:$D$3,3,FALSE)</f>
        <v>CONSER</v>
      </c>
      <c r="D843" s="9" t="e">
        <f>VLOOKUP(#REF!,[1]Proyectos!$D$6:$E$9,2,FALSE)</f>
        <v>#REF!</v>
      </c>
      <c r="E843" s="9" t="e">
        <f>VLOOKUP(#REF!,[1]Proyectos!$B$12:$C$22,2,FALSE)</f>
        <v>#REF!</v>
      </c>
      <c r="F843" s="9" t="e">
        <f>VLOOKUP(#REF!,[1]Indi!$B$9:$C$36,2,FALSE)</f>
        <v>#REF!</v>
      </c>
      <c r="G843" s="9" t="str">
        <f>+IFERROR(IF(D843="MISIONAL",VLOOKUP(#REF!,[1]Actividades!$B$12:$C$25,2,FALSE),IF(D843="TASAS",VLOOKUP(#REF!,[1]Actividades!$B$26:$C$34,2,FALSE),IF(D843="MIPG",VLOOKUP(#REF!,[1]Actividades!$B$35:$C$41,2,FALSE),IF(D843="INFRA",VLOOKUP(#REF!,[1]Actividades!$B$42:$C$44,2,FALSE),"")))),"")</f>
        <v/>
      </c>
      <c r="H843" s="3"/>
      <c r="I843" s="7" t="s">
        <v>1306</v>
      </c>
      <c r="J843" s="10" t="s">
        <v>663</v>
      </c>
      <c r="K843" s="10" t="s">
        <v>22</v>
      </c>
      <c r="L843" s="7" t="s">
        <v>72</v>
      </c>
      <c r="M843" s="7" t="str">
        <f t="shared" si="53"/>
        <v>PNN LAS HERMOSAS GLORIA VALENCIA DE CASTAÑO</v>
      </c>
      <c r="N843" s="7" t="s">
        <v>103</v>
      </c>
      <c r="O843" s="7" t="s">
        <v>466</v>
      </c>
      <c r="P843" s="7" t="s">
        <v>7</v>
      </c>
      <c r="Q843" s="7" t="s">
        <v>6</v>
      </c>
      <c r="R843" s="146">
        <v>194715281</v>
      </c>
      <c r="S843" s="35"/>
      <c r="T843" s="8"/>
      <c r="U843" s="8"/>
      <c r="V843" s="8"/>
      <c r="W843" s="35">
        <f t="shared" si="54"/>
        <v>194715281</v>
      </c>
      <c r="X843" s="35">
        <f t="shared" si="55"/>
        <v>194715281</v>
      </c>
      <c r="Y843" s="26" t="s">
        <v>465</v>
      </c>
      <c r="Z843" s="10" t="s">
        <v>19</v>
      </c>
      <c r="AA843" s="147">
        <v>202300000000060</v>
      </c>
      <c r="AB843" s="147" t="s">
        <v>493</v>
      </c>
      <c r="AC843" s="10" t="str">
        <f t="shared" si="52"/>
        <v>3202032</v>
      </c>
      <c r="AD843" s="10"/>
      <c r="AE843" s="147" t="s">
        <v>128</v>
      </c>
      <c r="AF843" s="3"/>
      <c r="AG843" s="3"/>
      <c r="AH843" s="3"/>
      <c r="AI843" s="3"/>
      <c r="AJ843" s="3"/>
      <c r="AK843" s="3"/>
      <c r="AL843" s="3"/>
      <c r="AM843" s="3"/>
      <c r="AN843" s="3"/>
      <c r="AO843" s="3"/>
      <c r="AP843" s="3"/>
      <c r="AQ843" s="3"/>
      <c r="AR843" s="3"/>
      <c r="AS843" s="3"/>
    </row>
    <row r="844" spans="1:45" ht="51" hidden="1" customHeight="1" x14ac:dyDescent="0.3">
      <c r="A844" s="9" t="s">
        <v>0</v>
      </c>
      <c r="B844" s="9" t="e">
        <f>VLOOKUP(#REF!,[1]Dpto!$G$2:$I$1125,2,FALSE)</f>
        <v>#REF!</v>
      </c>
      <c r="C844" s="9" t="str">
        <f>VLOOKUP(Y844,[1]Proyectos!$B$2:$D$3,3,FALSE)</f>
        <v>CONSER</v>
      </c>
      <c r="D844" s="9" t="e">
        <f>VLOOKUP(#REF!,[1]Proyectos!$D$6:$E$9,2,FALSE)</f>
        <v>#REF!</v>
      </c>
      <c r="E844" s="9" t="e">
        <f>VLOOKUP(#REF!,[1]Proyectos!$B$12:$C$22,2,FALSE)</f>
        <v>#REF!</v>
      </c>
      <c r="F844" s="9" t="e">
        <f>VLOOKUP(#REF!,[1]Indi!$B$9:$C$36,2,FALSE)</f>
        <v>#REF!</v>
      </c>
      <c r="G844" s="9" t="str">
        <f>+IFERROR(IF(D844="MISIONAL",VLOOKUP(#REF!,[1]Actividades!$B$12:$C$25,2,FALSE),IF(D844="TASAS",VLOOKUP(#REF!,[1]Actividades!$B$26:$C$34,2,FALSE),IF(D844="MIPG",VLOOKUP(#REF!,[1]Actividades!$B$35:$C$41,2,FALSE),IF(D844="INFRA",VLOOKUP(#REF!,[1]Actividades!$B$42:$C$44,2,FALSE),"")))),"")</f>
        <v/>
      </c>
      <c r="H844" s="3"/>
      <c r="I844" s="7" t="s">
        <v>1307</v>
      </c>
      <c r="J844" s="10" t="s">
        <v>663</v>
      </c>
      <c r="K844" s="10" t="s">
        <v>22</v>
      </c>
      <c r="L844" s="7" t="s">
        <v>72</v>
      </c>
      <c r="M844" s="7" t="str">
        <f t="shared" si="53"/>
        <v>PNN LAS HERMOSAS GLORIA VALENCIA DE CASTAÑO</v>
      </c>
      <c r="N844" s="7" t="s">
        <v>13</v>
      </c>
      <c r="O844" s="7" t="s">
        <v>467</v>
      </c>
      <c r="P844" s="7" t="s">
        <v>7</v>
      </c>
      <c r="Q844" s="7" t="s">
        <v>6</v>
      </c>
      <c r="R844" s="146">
        <v>10000000</v>
      </c>
      <c r="S844" s="35"/>
      <c r="T844" s="8"/>
      <c r="U844" s="8"/>
      <c r="V844" s="8"/>
      <c r="W844" s="35">
        <f t="shared" si="54"/>
        <v>10000000</v>
      </c>
      <c r="X844" s="35">
        <f t="shared" si="55"/>
        <v>10000000</v>
      </c>
      <c r="Y844" s="26" t="s">
        <v>465</v>
      </c>
      <c r="Z844" s="10" t="s">
        <v>19</v>
      </c>
      <c r="AA844" s="147">
        <v>202300000000060</v>
      </c>
      <c r="AB844" s="147" t="s">
        <v>493</v>
      </c>
      <c r="AC844" s="10" t="str">
        <f t="shared" si="52"/>
        <v>3202032</v>
      </c>
      <c r="AD844" s="10"/>
      <c r="AE844" s="147" t="s">
        <v>128</v>
      </c>
      <c r="AF844" s="3"/>
      <c r="AG844" s="3"/>
      <c r="AH844" s="3"/>
      <c r="AI844" s="3"/>
      <c r="AJ844" s="3"/>
      <c r="AK844" s="3"/>
      <c r="AL844" s="3"/>
      <c r="AM844" s="3"/>
      <c r="AN844" s="3"/>
      <c r="AO844" s="3"/>
      <c r="AP844" s="3"/>
      <c r="AQ844" s="3"/>
      <c r="AR844" s="3"/>
      <c r="AS844" s="3"/>
    </row>
    <row r="845" spans="1:45" ht="51" hidden="1" customHeight="1" x14ac:dyDescent="0.3">
      <c r="A845" s="9" t="s">
        <v>0</v>
      </c>
      <c r="B845" s="9" t="e">
        <f>VLOOKUP(#REF!,[1]Dpto!$G$2:$I$1125,2,FALSE)</f>
        <v>#REF!</v>
      </c>
      <c r="C845" s="9" t="str">
        <f>VLOOKUP(Y845,[1]Proyectos!$B$2:$D$3,3,FALSE)</f>
        <v>CONSER</v>
      </c>
      <c r="D845" s="9" t="e">
        <f>VLOOKUP(#REF!,[1]Proyectos!$D$6:$E$9,2,FALSE)</f>
        <v>#REF!</v>
      </c>
      <c r="E845" s="9" t="e">
        <f>VLOOKUP(#REF!,[1]Proyectos!$B$12:$C$22,2,FALSE)</f>
        <v>#REF!</v>
      </c>
      <c r="F845" s="9" t="e">
        <f>VLOOKUP(#REF!,[1]Indi!$B$9:$C$36,2,FALSE)</f>
        <v>#REF!</v>
      </c>
      <c r="G845" s="9" t="str">
        <f>+IFERROR(IF(D845="MISIONAL",VLOOKUP(#REF!,[1]Actividades!$B$12:$C$25,2,FALSE),IF(D845="TASAS",VLOOKUP(#REF!,[1]Actividades!$B$26:$C$34,2,FALSE),IF(D845="MIPG",VLOOKUP(#REF!,[1]Actividades!$B$35:$C$41,2,FALSE),IF(D845="INFRA",VLOOKUP(#REF!,[1]Actividades!$B$42:$C$44,2,FALSE),"")))),"")</f>
        <v/>
      </c>
      <c r="H845" s="3"/>
      <c r="I845" s="7" t="s">
        <v>1308</v>
      </c>
      <c r="J845" s="10" t="s">
        <v>663</v>
      </c>
      <c r="K845" s="10" t="s">
        <v>22</v>
      </c>
      <c r="L845" s="7" t="s">
        <v>72</v>
      </c>
      <c r="M845" s="7" t="str">
        <f t="shared" si="53"/>
        <v>PNN LAS HERMOSAS GLORIA VALENCIA DE CASTAÑO-TSE</v>
      </c>
      <c r="N845" s="7" t="s">
        <v>13</v>
      </c>
      <c r="O845" s="7" t="s">
        <v>467</v>
      </c>
      <c r="P845" s="7" t="s">
        <v>57</v>
      </c>
      <c r="Q845" s="7" t="s">
        <v>6</v>
      </c>
      <c r="R845" s="146">
        <v>22543500</v>
      </c>
      <c r="S845" s="35"/>
      <c r="T845" s="8"/>
      <c r="U845" s="8"/>
      <c r="V845" s="8"/>
      <c r="W845" s="35">
        <f t="shared" si="54"/>
        <v>22543500</v>
      </c>
      <c r="X845" s="35">
        <f t="shared" si="55"/>
        <v>22543500</v>
      </c>
      <c r="Y845" s="26" t="s">
        <v>465</v>
      </c>
      <c r="Z845" s="10" t="s">
        <v>19</v>
      </c>
      <c r="AA845" s="147">
        <v>202300000000060</v>
      </c>
      <c r="AB845" s="147" t="s">
        <v>493</v>
      </c>
      <c r="AC845" s="10" t="str">
        <f t="shared" si="52"/>
        <v>3202032</v>
      </c>
      <c r="AD845" s="10"/>
      <c r="AE845" s="147" t="s">
        <v>128</v>
      </c>
      <c r="AF845" s="3"/>
      <c r="AG845" s="3"/>
      <c r="AH845" s="3"/>
      <c r="AI845" s="3"/>
      <c r="AJ845" s="3"/>
      <c r="AK845" s="3"/>
      <c r="AL845" s="3"/>
      <c r="AM845" s="3"/>
      <c r="AN845" s="3"/>
      <c r="AO845" s="3"/>
      <c r="AP845" s="3"/>
      <c r="AQ845" s="3"/>
      <c r="AR845" s="3"/>
      <c r="AS845" s="3"/>
    </row>
    <row r="846" spans="1:45" ht="51" hidden="1" customHeight="1" x14ac:dyDescent="0.3">
      <c r="A846" s="9" t="s">
        <v>0</v>
      </c>
      <c r="B846" s="9" t="e">
        <f>VLOOKUP(#REF!,[1]Dpto!$G$2:$I$1125,2,FALSE)</f>
        <v>#REF!</v>
      </c>
      <c r="C846" s="9" t="str">
        <f>VLOOKUP(Y846,[1]Proyectos!$B$2:$D$3,3,FALSE)</f>
        <v>CONSER</v>
      </c>
      <c r="D846" s="9" t="e">
        <f>VLOOKUP(#REF!,[1]Proyectos!$D$6:$E$9,2,FALSE)</f>
        <v>#REF!</v>
      </c>
      <c r="E846" s="9" t="e">
        <f>VLOOKUP(#REF!,[1]Proyectos!$B$12:$C$22,2,FALSE)</f>
        <v>#REF!</v>
      </c>
      <c r="F846" s="9" t="e">
        <f>VLOOKUP(#REF!,[1]Indi!$B$9:$C$36,2,FALSE)</f>
        <v>#REF!</v>
      </c>
      <c r="G846" s="9" t="str">
        <f>+IFERROR(IF(D846="MISIONAL",VLOOKUP(#REF!,[1]Actividades!$B$12:$C$25,2,FALSE),IF(D846="TASAS",VLOOKUP(#REF!,[1]Actividades!$B$26:$C$34,2,FALSE),IF(D846="MIPG",VLOOKUP(#REF!,[1]Actividades!$B$35:$C$41,2,FALSE),IF(D846="INFRA",VLOOKUP(#REF!,[1]Actividades!$B$42:$C$44,2,FALSE),"")))),"")</f>
        <v/>
      </c>
      <c r="H846" s="3"/>
      <c r="I846" s="7" t="s">
        <v>1309</v>
      </c>
      <c r="J846" s="10" t="s">
        <v>663</v>
      </c>
      <c r="K846" s="10" t="s">
        <v>22</v>
      </c>
      <c r="L846" s="7" t="s">
        <v>72</v>
      </c>
      <c r="M846" s="7" t="str">
        <f t="shared" si="53"/>
        <v>PNN LAS HERMOSAS GLORIA VALENCIA DE CASTAÑO</v>
      </c>
      <c r="N846" s="7" t="s">
        <v>8</v>
      </c>
      <c r="O846" s="7" t="s">
        <v>467</v>
      </c>
      <c r="P846" s="7" t="s">
        <v>7</v>
      </c>
      <c r="Q846" s="7" t="s">
        <v>6</v>
      </c>
      <c r="R846" s="146">
        <v>35000000</v>
      </c>
      <c r="S846" s="35"/>
      <c r="T846" s="8"/>
      <c r="U846" s="8"/>
      <c r="V846" s="8"/>
      <c r="W846" s="35">
        <f t="shared" si="54"/>
        <v>35000000</v>
      </c>
      <c r="X846" s="35">
        <f t="shared" si="55"/>
        <v>35000000</v>
      </c>
      <c r="Y846" s="26" t="s">
        <v>465</v>
      </c>
      <c r="Z846" s="10" t="s">
        <v>19</v>
      </c>
      <c r="AA846" s="147">
        <v>202300000000060</v>
      </c>
      <c r="AB846" s="147" t="s">
        <v>493</v>
      </c>
      <c r="AC846" s="10" t="str">
        <f t="shared" si="52"/>
        <v>3202032</v>
      </c>
      <c r="AD846" s="10"/>
      <c r="AE846" s="147" t="s">
        <v>128</v>
      </c>
      <c r="AF846" s="3"/>
      <c r="AG846" s="3"/>
      <c r="AH846" s="3"/>
      <c r="AI846" s="3"/>
      <c r="AJ846" s="3"/>
      <c r="AK846" s="3"/>
      <c r="AL846" s="3"/>
      <c r="AM846" s="3"/>
      <c r="AN846" s="3"/>
      <c r="AO846" s="3"/>
      <c r="AP846" s="3"/>
      <c r="AQ846" s="3"/>
      <c r="AR846" s="3"/>
      <c r="AS846" s="3"/>
    </row>
    <row r="847" spans="1:45" ht="51" hidden="1" customHeight="1" x14ac:dyDescent="0.3">
      <c r="A847" s="9" t="s">
        <v>0</v>
      </c>
      <c r="B847" s="9" t="e">
        <f>VLOOKUP(#REF!,[1]Dpto!$G$2:$I$1125,2,FALSE)</f>
        <v>#REF!</v>
      </c>
      <c r="C847" s="9" t="str">
        <f>VLOOKUP(Y847,[1]Proyectos!$B$2:$D$3,3,FALSE)</f>
        <v>CONSER</v>
      </c>
      <c r="D847" s="9" t="e">
        <f>VLOOKUP(#REF!,[1]Proyectos!$D$6:$E$9,2,FALSE)</f>
        <v>#REF!</v>
      </c>
      <c r="E847" s="9" t="e">
        <f>VLOOKUP(#REF!,[1]Proyectos!$B$12:$C$22,2,FALSE)</f>
        <v>#REF!</v>
      </c>
      <c r="F847" s="9" t="e">
        <f>VLOOKUP(#REF!,[1]Indi!$B$9:$C$36,2,FALSE)</f>
        <v>#REF!</v>
      </c>
      <c r="G847" s="9" t="str">
        <f>+IFERROR(IF(D847="MISIONAL",VLOOKUP(#REF!,[1]Actividades!$B$12:$C$25,2,FALSE),IF(D847="TASAS",VLOOKUP(#REF!,[1]Actividades!$B$26:$C$34,2,FALSE),IF(D847="MIPG",VLOOKUP(#REF!,[1]Actividades!$B$35:$C$41,2,FALSE),IF(D847="INFRA",VLOOKUP(#REF!,[1]Actividades!$B$42:$C$44,2,FALSE),"")))),"")</f>
        <v/>
      </c>
      <c r="H847" s="3"/>
      <c r="I847" s="7" t="s">
        <v>1310</v>
      </c>
      <c r="J847" s="10" t="s">
        <v>663</v>
      </c>
      <c r="K847" s="10" t="s">
        <v>22</v>
      </c>
      <c r="L847" s="7" t="s">
        <v>72</v>
      </c>
      <c r="M847" s="7" t="str">
        <f t="shared" si="53"/>
        <v>PNN LAS HERMOSAS GLORIA VALENCIA DE CASTAÑO-TSE</v>
      </c>
      <c r="N847" s="7" t="s">
        <v>8</v>
      </c>
      <c r="O847" s="7" t="s">
        <v>467</v>
      </c>
      <c r="P847" s="149" t="s">
        <v>57</v>
      </c>
      <c r="Q847" s="7" t="s">
        <v>6</v>
      </c>
      <c r="R847" s="146">
        <v>24807020</v>
      </c>
      <c r="S847" s="35"/>
      <c r="T847" s="8"/>
      <c r="U847" s="8"/>
      <c r="V847" s="8"/>
      <c r="W847" s="35">
        <f t="shared" si="54"/>
        <v>24807020</v>
      </c>
      <c r="X847" s="35">
        <f t="shared" si="55"/>
        <v>24807020</v>
      </c>
      <c r="Y847" s="26" t="s">
        <v>465</v>
      </c>
      <c r="Z847" s="10" t="s">
        <v>19</v>
      </c>
      <c r="AA847" s="147">
        <v>202300000000060</v>
      </c>
      <c r="AB847" s="147" t="s">
        <v>493</v>
      </c>
      <c r="AC847" s="10" t="str">
        <f t="shared" si="52"/>
        <v>3202032</v>
      </c>
      <c r="AD847" s="10"/>
      <c r="AE847" s="147" t="s">
        <v>128</v>
      </c>
      <c r="AF847" s="3"/>
      <c r="AG847" s="3"/>
      <c r="AH847" s="3"/>
      <c r="AI847" s="3"/>
      <c r="AJ847" s="3"/>
      <c r="AK847" s="3"/>
      <c r="AL847" s="3"/>
      <c r="AM847" s="3"/>
      <c r="AN847" s="3"/>
      <c r="AO847" s="3"/>
      <c r="AP847" s="3"/>
      <c r="AQ847" s="3"/>
      <c r="AR847" s="3"/>
      <c r="AS847" s="3"/>
    </row>
    <row r="848" spans="1:45" ht="51" hidden="1" customHeight="1" x14ac:dyDescent="0.3">
      <c r="A848" s="9" t="s">
        <v>0</v>
      </c>
      <c r="B848" s="9" t="e">
        <f>VLOOKUP(#REF!,[1]Dpto!$G$2:$I$1125,2,FALSE)</f>
        <v>#REF!</v>
      </c>
      <c r="C848" s="9" t="str">
        <f>VLOOKUP(Y848,[1]Proyectos!$B$2:$D$3,3,FALSE)</f>
        <v>CONSER</v>
      </c>
      <c r="D848" s="9" t="e">
        <f>VLOOKUP(#REF!,[1]Proyectos!$D$6:$E$9,2,FALSE)</f>
        <v>#REF!</v>
      </c>
      <c r="E848" s="9" t="e">
        <f>VLOOKUP(#REF!,[1]Proyectos!$B$12:$C$22,2,FALSE)</f>
        <v>#REF!</v>
      </c>
      <c r="F848" s="9" t="e">
        <f>VLOOKUP(#REF!,[1]Indi!$B$9:$C$36,2,FALSE)</f>
        <v>#REF!</v>
      </c>
      <c r="G848" s="9" t="str">
        <f>+IFERROR(IF(D848="MISIONAL",VLOOKUP(#REF!,[1]Actividades!$B$12:$C$25,2,FALSE),IF(D848="TASAS",VLOOKUP(#REF!,[1]Actividades!$B$26:$C$34,2,FALSE),IF(D848="MIPG",VLOOKUP(#REF!,[1]Actividades!$B$35:$C$41,2,FALSE),IF(D848="INFRA",VLOOKUP(#REF!,[1]Actividades!$B$42:$C$44,2,FALSE),"")))),"")</f>
        <v/>
      </c>
      <c r="H848" s="3"/>
      <c r="I848" s="7" t="s">
        <v>1311</v>
      </c>
      <c r="J848" s="10" t="s">
        <v>663</v>
      </c>
      <c r="K848" s="10" t="s">
        <v>22</v>
      </c>
      <c r="L848" s="7" t="s">
        <v>72</v>
      </c>
      <c r="M848" s="7" t="str">
        <f t="shared" si="53"/>
        <v>PNN LAS HERMOSAS GLORIA VALENCIA DE CASTAÑO</v>
      </c>
      <c r="N848" s="7" t="s">
        <v>103</v>
      </c>
      <c r="O848" s="7" t="s">
        <v>466</v>
      </c>
      <c r="P848" s="7" t="s">
        <v>7</v>
      </c>
      <c r="Q848" s="7" t="s">
        <v>6</v>
      </c>
      <c r="R848" s="146">
        <v>115892000</v>
      </c>
      <c r="S848" s="35"/>
      <c r="T848" s="8"/>
      <c r="U848" s="8"/>
      <c r="V848" s="8"/>
      <c r="W848" s="35">
        <f t="shared" si="54"/>
        <v>115892000</v>
      </c>
      <c r="X848" s="35">
        <f t="shared" si="55"/>
        <v>115892000</v>
      </c>
      <c r="Y848" s="26" t="s">
        <v>465</v>
      </c>
      <c r="Z848" s="10" t="s">
        <v>19</v>
      </c>
      <c r="AA848" s="147">
        <v>202300000000060</v>
      </c>
      <c r="AB848" s="147" t="s">
        <v>462</v>
      </c>
      <c r="AC848" s="10" t="str">
        <f t="shared" si="52"/>
        <v>3202053</v>
      </c>
      <c r="AD848" s="10"/>
      <c r="AE848" s="147" t="s">
        <v>136</v>
      </c>
      <c r="AF848" s="3"/>
      <c r="AG848" s="3"/>
      <c r="AH848" s="3"/>
      <c r="AI848" s="3"/>
      <c r="AJ848" s="3"/>
      <c r="AK848" s="3"/>
      <c r="AL848" s="3"/>
      <c r="AM848" s="3"/>
      <c r="AN848" s="3"/>
      <c r="AO848" s="3"/>
      <c r="AP848" s="3"/>
      <c r="AQ848" s="3"/>
      <c r="AR848" s="3"/>
      <c r="AS848" s="3"/>
    </row>
    <row r="849" spans="1:45" ht="51" hidden="1" customHeight="1" x14ac:dyDescent="0.3">
      <c r="A849" s="9" t="s">
        <v>0</v>
      </c>
      <c r="B849" s="9" t="e">
        <f>VLOOKUP(#REF!,[1]Dpto!$G$2:$I$1125,2,FALSE)</f>
        <v>#REF!</v>
      </c>
      <c r="C849" s="9" t="str">
        <f>VLOOKUP(Y849,[1]Proyectos!$B$2:$D$3,3,FALSE)</f>
        <v>CONSER</v>
      </c>
      <c r="D849" s="9" t="e">
        <f>VLOOKUP(#REF!,[1]Proyectos!$D$6:$E$9,2,FALSE)</f>
        <v>#REF!</v>
      </c>
      <c r="E849" s="9" t="e">
        <f>VLOOKUP(#REF!,[1]Proyectos!$B$12:$C$22,2,FALSE)</f>
        <v>#REF!</v>
      </c>
      <c r="F849" s="9" t="e">
        <f>VLOOKUP(#REF!,[1]Indi!$B$9:$C$36,2,FALSE)</f>
        <v>#REF!</v>
      </c>
      <c r="G849" s="9" t="str">
        <f>+IFERROR(IF(D849="MISIONAL",VLOOKUP(#REF!,[1]Actividades!$B$12:$C$25,2,FALSE),IF(D849="TASAS",VLOOKUP(#REF!,[1]Actividades!$B$26:$C$34,2,FALSE),IF(D849="MIPG",VLOOKUP(#REF!,[1]Actividades!$B$35:$C$41,2,FALSE),IF(D849="INFRA",VLOOKUP(#REF!,[1]Actividades!$B$42:$C$44,2,FALSE),"")))),"")</f>
        <v/>
      </c>
      <c r="H849" s="3"/>
      <c r="I849" s="7" t="s">
        <v>1312</v>
      </c>
      <c r="J849" s="10" t="s">
        <v>663</v>
      </c>
      <c r="K849" s="10" t="s">
        <v>22</v>
      </c>
      <c r="L849" s="7" t="s">
        <v>72</v>
      </c>
      <c r="M849" s="7" t="str">
        <f t="shared" si="53"/>
        <v>PNN LAS HERMOSAS GLORIA VALENCIA DE CASTAÑO-TSE</v>
      </c>
      <c r="N849" s="7" t="s">
        <v>13</v>
      </c>
      <c r="O849" s="7" t="s">
        <v>467</v>
      </c>
      <c r="P849" s="7" t="s">
        <v>57</v>
      </c>
      <c r="Q849" s="7" t="s">
        <v>6</v>
      </c>
      <c r="R849" s="146">
        <v>7514500</v>
      </c>
      <c r="S849" s="35"/>
      <c r="T849" s="8"/>
      <c r="U849" s="8"/>
      <c r="V849" s="8"/>
      <c r="W849" s="35">
        <f t="shared" si="54"/>
        <v>7514500</v>
      </c>
      <c r="X849" s="35">
        <f t="shared" si="55"/>
        <v>7514500</v>
      </c>
      <c r="Y849" s="26" t="s">
        <v>465</v>
      </c>
      <c r="Z849" s="10" t="s">
        <v>19</v>
      </c>
      <c r="AA849" s="147">
        <v>202300000000060</v>
      </c>
      <c r="AB849" s="147" t="s">
        <v>462</v>
      </c>
      <c r="AC849" s="10" t="str">
        <f t="shared" si="52"/>
        <v>3202053</v>
      </c>
      <c r="AD849" s="10"/>
      <c r="AE849" s="147" t="s">
        <v>136</v>
      </c>
      <c r="AF849" s="3"/>
      <c r="AG849" s="3"/>
      <c r="AH849" s="3"/>
      <c r="AI849" s="3"/>
      <c r="AJ849" s="3"/>
      <c r="AK849" s="3"/>
      <c r="AL849" s="3"/>
      <c r="AM849" s="3"/>
      <c r="AN849" s="3"/>
      <c r="AO849" s="3"/>
      <c r="AP849" s="3"/>
      <c r="AQ849" s="3"/>
      <c r="AR849" s="3"/>
      <c r="AS849" s="3"/>
    </row>
    <row r="850" spans="1:45" ht="51" hidden="1" customHeight="1" x14ac:dyDescent="0.3">
      <c r="A850" s="9" t="s">
        <v>0</v>
      </c>
      <c r="B850" s="9" t="e">
        <f>VLOOKUP(#REF!,[1]Dpto!$G$2:$I$1125,2,FALSE)</f>
        <v>#REF!</v>
      </c>
      <c r="C850" s="9" t="str">
        <f>VLOOKUP(Y850,[1]Proyectos!$B$2:$D$3,3,FALSE)</f>
        <v>CONSER</v>
      </c>
      <c r="D850" s="9" t="e">
        <f>VLOOKUP(#REF!,[1]Proyectos!$D$6:$E$9,2,FALSE)</f>
        <v>#REF!</v>
      </c>
      <c r="E850" s="9" t="e">
        <f>VLOOKUP(#REF!,[1]Proyectos!$B$12:$C$22,2,FALSE)</f>
        <v>#REF!</v>
      </c>
      <c r="F850" s="9" t="e">
        <f>VLOOKUP(#REF!,[1]Indi!$B$9:$C$36,2,FALSE)</f>
        <v>#REF!</v>
      </c>
      <c r="G850" s="9" t="str">
        <f>+IFERROR(IF(D850="MISIONAL",VLOOKUP(#REF!,[1]Actividades!$B$12:$C$25,2,FALSE),IF(D850="TASAS",VLOOKUP(#REF!,[1]Actividades!$B$26:$C$34,2,FALSE),IF(D850="MIPG",VLOOKUP(#REF!,[1]Actividades!$B$35:$C$41,2,FALSE),IF(D850="INFRA",VLOOKUP(#REF!,[1]Actividades!$B$42:$C$44,2,FALSE),"")))),"")</f>
        <v/>
      </c>
      <c r="H850" s="3"/>
      <c r="I850" s="7" t="s">
        <v>1313</v>
      </c>
      <c r="J850" s="10" t="s">
        <v>663</v>
      </c>
      <c r="K850" s="10" t="s">
        <v>22</v>
      </c>
      <c r="L850" s="7" t="s">
        <v>72</v>
      </c>
      <c r="M850" s="7" t="str">
        <f t="shared" si="53"/>
        <v>PNN LAS HERMOSAS GLORIA VALENCIA DE CASTAÑO</v>
      </c>
      <c r="N850" s="7" t="s">
        <v>103</v>
      </c>
      <c r="O850" s="7" t="s">
        <v>466</v>
      </c>
      <c r="P850" s="149" t="s">
        <v>7</v>
      </c>
      <c r="Q850" s="7" t="s">
        <v>6</v>
      </c>
      <c r="R850" s="146">
        <v>31472000</v>
      </c>
      <c r="S850" s="35"/>
      <c r="T850" s="8"/>
      <c r="U850" s="8"/>
      <c r="V850" s="8"/>
      <c r="W850" s="35">
        <f t="shared" si="54"/>
        <v>31472000</v>
      </c>
      <c r="X850" s="35">
        <f t="shared" si="55"/>
        <v>31472000</v>
      </c>
      <c r="Y850" s="26" t="s">
        <v>465</v>
      </c>
      <c r="Z850" s="10" t="s">
        <v>19</v>
      </c>
      <c r="AA850" s="147">
        <v>202300000000060</v>
      </c>
      <c r="AB850" s="147" t="s">
        <v>496</v>
      </c>
      <c r="AC850" s="10" t="str">
        <f t="shared" si="52"/>
        <v>3202056</v>
      </c>
      <c r="AD850" s="10"/>
      <c r="AE850" s="147" t="s">
        <v>129</v>
      </c>
      <c r="AF850" s="3"/>
      <c r="AG850" s="3"/>
      <c r="AH850" s="3"/>
      <c r="AI850" s="3"/>
      <c r="AJ850" s="3"/>
      <c r="AK850" s="3"/>
      <c r="AL850" s="3"/>
      <c r="AM850" s="3"/>
      <c r="AN850" s="3"/>
      <c r="AO850" s="3"/>
      <c r="AP850" s="3"/>
      <c r="AQ850" s="3"/>
      <c r="AR850" s="3"/>
      <c r="AS850" s="3"/>
    </row>
    <row r="851" spans="1:45" ht="51" hidden="1" customHeight="1" x14ac:dyDescent="0.3">
      <c r="A851" s="9" t="s">
        <v>0</v>
      </c>
      <c r="B851" s="9" t="e">
        <f>VLOOKUP(#REF!,[1]Dpto!$G$2:$I$1125,2,FALSE)</f>
        <v>#REF!</v>
      </c>
      <c r="C851" s="9" t="str">
        <f>VLOOKUP(Y851,[1]Proyectos!$B$2:$D$3,3,FALSE)</f>
        <v>CONSER</v>
      </c>
      <c r="D851" s="9" t="e">
        <f>VLOOKUP(#REF!,[1]Proyectos!$D$6:$E$9,2,FALSE)</f>
        <v>#REF!</v>
      </c>
      <c r="E851" s="9" t="e">
        <f>VLOOKUP(#REF!,[1]Proyectos!$B$12:$C$22,2,FALSE)</f>
        <v>#REF!</v>
      </c>
      <c r="F851" s="9" t="e">
        <f>VLOOKUP(#REF!,[1]Indi!$B$9:$C$36,2,FALSE)</f>
        <v>#REF!</v>
      </c>
      <c r="G851" s="9" t="str">
        <f>+IFERROR(IF(D851="MISIONAL",VLOOKUP(#REF!,[1]Actividades!$B$12:$C$25,2,FALSE),IF(D851="TASAS",VLOOKUP(#REF!,[1]Actividades!$B$26:$C$34,2,FALSE),IF(D851="MIPG",VLOOKUP(#REF!,[1]Actividades!$B$35:$C$41,2,FALSE),IF(D851="INFRA",VLOOKUP(#REF!,[1]Actividades!$B$42:$C$44,2,FALSE),"")))),"")</f>
        <v/>
      </c>
      <c r="H851" s="3"/>
      <c r="I851" s="7" t="s">
        <v>1314</v>
      </c>
      <c r="J851" s="10" t="s">
        <v>663</v>
      </c>
      <c r="K851" s="10" t="s">
        <v>22</v>
      </c>
      <c r="L851" s="7" t="s">
        <v>72</v>
      </c>
      <c r="M851" s="7" t="str">
        <f t="shared" si="53"/>
        <v>PNN LAS HERMOSAS GLORIA VALENCIA DE CASTAÑO-TSE</v>
      </c>
      <c r="N851" s="7" t="s">
        <v>13</v>
      </c>
      <c r="O851" s="7" t="s">
        <v>467</v>
      </c>
      <c r="P851" s="7" t="s">
        <v>57</v>
      </c>
      <c r="Q851" s="7" t="s">
        <v>6</v>
      </c>
      <c r="R851" s="146">
        <v>13769000</v>
      </c>
      <c r="S851" s="35"/>
      <c r="T851" s="8"/>
      <c r="U851" s="8"/>
      <c r="V851" s="8"/>
      <c r="W851" s="35">
        <f t="shared" si="54"/>
        <v>13769000</v>
      </c>
      <c r="X851" s="35">
        <f t="shared" si="55"/>
        <v>13769000</v>
      </c>
      <c r="Y851" s="26" t="s">
        <v>465</v>
      </c>
      <c r="Z851" s="10" t="s">
        <v>19</v>
      </c>
      <c r="AA851" s="147">
        <v>202300000000060</v>
      </c>
      <c r="AB851" s="147" t="s">
        <v>496</v>
      </c>
      <c r="AC851" s="10" t="str">
        <f t="shared" si="52"/>
        <v>3202056</v>
      </c>
      <c r="AD851" s="10"/>
      <c r="AE851" s="147" t="s">
        <v>129</v>
      </c>
      <c r="AF851" s="3"/>
      <c r="AG851" s="3"/>
      <c r="AH851" s="3"/>
      <c r="AI851" s="3"/>
      <c r="AJ851" s="3"/>
      <c r="AK851" s="3"/>
      <c r="AL851" s="3"/>
      <c r="AM851" s="3"/>
      <c r="AN851" s="3"/>
      <c r="AO851" s="3"/>
      <c r="AP851" s="3"/>
      <c r="AQ851" s="3"/>
      <c r="AR851" s="3"/>
      <c r="AS851" s="3"/>
    </row>
    <row r="852" spans="1:45" ht="51" hidden="1" customHeight="1" x14ac:dyDescent="0.3">
      <c r="A852" s="9" t="s">
        <v>0</v>
      </c>
      <c r="B852" s="9" t="e">
        <f>VLOOKUP(#REF!,[1]Dpto!$G$2:$I$1125,2,FALSE)</f>
        <v>#REF!</v>
      </c>
      <c r="C852" s="9" t="str">
        <f>VLOOKUP(Y852,[1]Proyectos!$B$2:$D$3,3,FALSE)</f>
        <v>CONSER</v>
      </c>
      <c r="D852" s="9" t="e">
        <f>VLOOKUP(#REF!,[1]Proyectos!$D$6:$E$9,2,FALSE)</f>
        <v>#REF!</v>
      </c>
      <c r="E852" s="9" t="e">
        <f>VLOOKUP(#REF!,[1]Proyectos!$B$12:$C$22,2,FALSE)</f>
        <v>#REF!</v>
      </c>
      <c r="F852" s="9" t="e">
        <f>VLOOKUP(#REF!,[1]Indi!$B$9:$C$36,2,FALSE)</f>
        <v>#REF!</v>
      </c>
      <c r="G852" s="9" t="str">
        <f>+IFERROR(IF(D852="MISIONAL",VLOOKUP(#REF!,[1]Actividades!$B$12:$C$25,2,FALSE),IF(D852="TASAS",VLOOKUP(#REF!,[1]Actividades!$B$26:$C$34,2,FALSE),IF(D852="MIPG",VLOOKUP(#REF!,[1]Actividades!$B$35:$C$41,2,FALSE),IF(D852="INFRA",VLOOKUP(#REF!,[1]Actividades!$B$42:$C$44,2,FALSE),"")))),"")</f>
        <v/>
      </c>
      <c r="H852" s="3"/>
      <c r="I852" s="7" t="s">
        <v>1315</v>
      </c>
      <c r="J852" s="10" t="s">
        <v>663</v>
      </c>
      <c r="K852" s="10" t="s">
        <v>22</v>
      </c>
      <c r="L852" s="7" t="s">
        <v>72</v>
      </c>
      <c r="M852" s="7" t="str">
        <f t="shared" si="53"/>
        <v>PNN LAS HERMOSAS GLORIA VALENCIA DE CASTAÑO</v>
      </c>
      <c r="N852" s="7" t="s">
        <v>103</v>
      </c>
      <c r="O852" s="7" t="s">
        <v>466</v>
      </c>
      <c r="P852" s="7" t="s">
        <v>7</v>
      </c>
      <c r="Q852" s="7" t="s">
        <v>6</v>
      </c>
      <c r="R852" s="146">
        <v>84576000</v>
      </c>
      <c r="S852" s="35"/>
      <c r="T852" s="8"/>
      <c r="U852" s="8"/>
      <c r="V852" s="8"/>
      <c r="W852" s="35">
        <f t="shared" si="54"/>
        <v>84576000</v>
      </c>
      <c r="X852" s="35">
        <f t="shared" si="55"/>
        <v>84576000</v>
      </c>
      <c r="Y852" s="26" t="s">
        <v>465</v>
      </c>
      <c r="Z852" s="10" t="s">
        <v>19</v>
      </c>
      <c r="AA852" s="147">
        <v>202300000000060</v>
      </c>
      <c r="AB852" s="147" t="s">
        <v>24</v>
      </c>
      <c r="AC852" s="10" t="str">
        <f t="shared" si="52"/>
        <v>3202060</v>
      </c>
      <c r="AD852" s="10"/>
      <c r="AE852" s="147" t="s">
        <v>126</v>
      </c>
      <c r="AF852" s="3"/>
      <c r="AG852" s="3"/>
      <c r="AH852" s="3"/>
      <c r="AI852" s="3"/>
      <c r="AJ852" s="3"/>
      <c r="AK852" s="3"/>
      <c r="AL852" s="3"/>
      <c r="AM852" s="3"/>
      <c r="AN852" s="3"/>
      <c r="AO852" s="3"/>
      <c r="AP852" s="3"/>
      <c r="AQ852" s="3"/>
      <c r="AR852" s="3"/>
      <c r="AS852" s="3"/>
    </row>
    <row r="853" spans="1:45" ht="51" hidden="1" customHeight="1" x14ac:dyDescent="0.3">
      <c r="A853" s="9" t="s">
        <v>0</v>
      </c>
      <c r="B853" s="9" t="e">
        <f>VLOOKUP(#REF!,[1]Dpto!$G$2:$I$1125,2,FALSE)</f>
        <v>#REF!</v>
      </c>
      <c r="C853" s="9" t="str">
        <f>VLOOKUP(Y853,[1]Proyectos!$B$2:$D$3,3,FALSE)</f>
        <v>CONSER</v>
      </c>
      <c r="D853" s="9" t="e">
        <f>VLOOKUP(#REF!,[1]Proyectos!$D$6:$E$9,2,FALSE)</f>
        <v>#REF!</v>
      </c>
      <c r="E853" s="9" t="e">
        <f>VLOOKUP(#REF!,[1]Proyectos!$B$12:$C$22,2,FALSE)</f>
        <v>#REF!</v>
      </c>
      <c r="F853" s="9" t="e">
        <f>VLOOKUP(#REF!,[1]Indi!$B$9:$C$36,2,FALSE)</f>
        <v>#REF!</v>
      </c>
      <c r="G853" s="9" t="str">
        <f>+IFERROR(IF(D853="MISIONAL",VLOOKUP(#REF!,[1]Actividades!$B$12:$C$25,2,FALSE),IF(D853="TASAS",VLOOKUP(#REF!,[1]Actividades!$B$26:$C$34,2,FALSE),IF(D853="MIPG",VLOOKUP(#REF!,[1]Actividades!$B$35:$C$41,2,FALSE),IF(D853="INFRA",VLOOKUP(#REF!,[1]Actividades!$B$42:$C$44,2,FALSE),"")))),"")</f>
        <v/>
      </c>
      <c r="H853" s="3"/>
      <c r="I853" s="7" t="s">
        <v>1316</v>
      </c>
      <c r="J853" s="10" t="s">
        <v>663</v>
      </c>
      <c r="K853" s="10" t="s">
        <v>22</v>
      </c>
      <c r="L853" s="7" t="s">
        <v>72</v>
      </c>
      <c r="M853" s="7" t="str">
        <f t="shared" si="53"/>
        <v>PNN LAS HERMOSAS GLORIA VALENCIA DE CASTAÑO-TSE</v>
      </c>
      <c r="N853" s="7" t="s">
        <v>13</v>
      </c>
      <c r="O853" s="7" t="s">
        <v>467</v>
      </c>
      <c r="P853" s="10" t="s">
        <v>57</v>
      </c>
      <c r="Q853" s="7" t="s">
        <v>6</v>
      </c>
      <c r="R853" s="146">
        <v>701795069</v>
      </c>
      <c r="S853" s="35"/>
      <c r="T853" s="8"/>
      <c r="U853" s="8"/>
      <c r="V853" s="8"/>
      <c r="W853" s="35">
        <f t="shared" si="54"/>
        <v>701795069</v>
      </c>
      <c r="X853" s="35">
        <f t="shared" si="55"/>
        <v>701795069</v>
      </c>
      <c r="Y853" s="26" t="s">
        <v>465</v>
      </c>
      <c r="Z853" s="10" t="s">
        <v>19</v>
      </c>
      <c r="AA853" s="147">
        <v>202300000000060</v>
      </c>
      <c r="AB853" s="147" t="s">
        <v>24</v>
      </c>
      <c r="AC853" s="10" t="str">
        <f t="shared" si="52"/>
        <v>3202060</v>
      </c>
      <c r="AD853" s="10"/>
      <c r="AE853" s="147" t="s">
        <v>126</v>
      </c>
      <c r="AF853" s="3"/>
      <c r="AG853" s="3"/>
      <c r="AH853" s="3"/>
      <c r="AI853" s="3"/>
      <c r="AJ853" s="3"/>
      <c r="AK853" s="3"/>
      <c r="AL853" s="3"/>
      <c r="AM853" s="3"/>
      <c r="AN853" s="3"/>
      <c r="AO853" s="3"/>
      <c r="AP853" s="3"/>
      <c r="AQ853" s="3"/>
      <c r="AR853" s="3"/>
      <c r="AS853" s="3"/>
    </row>
    <row r="854" spans="1:45" ht="51" customHeight="1" x14ac:dyDescent="0.3">
      <c r="A854" s="9" t="s">
        <v>0</v>
      </c>
      <c r="B854" s="9" t="e">
        <f>VLOOKUP(#REF!,[1]Dpto!$G$2:$I$1125,2,FALSE)</f>
        <v>#REF!</v>
      </c>
      <c r="C854" s="9" t="str">
        <f>VLOOKUP(Y854,[1]Proyectos!$B$2:$D$3,3,FALSE)</f>
        <v>FORTA</v>
      </c>
      <c r="D854" s="9" t="e">
        <f>VLOOKUP(#REF!,[1]Proyectos!$D$6:$E$9,2,FALSE)</f>
        <v>#REF!</v>
      </c>
      <c r="E854" s="9" t="e">
        <f>VLOOKUP(#REF!,[1]Proyectos!$B$12:$C$22,2,FALSE)</f>
        <v>#REF!</v>
      </c>
      <c r="F854" s="9" t="e">
        <f>VLOOKUP(#REF!,[1]Indi!$B$9:$C$36,2,FALSE)</f>
        <v>#REF!</v>
      </c>
      <c r="G854" s="9" t="str">
        <f>+IFERROR(IF(D854="MISIONAL",VLOOKUP(#REF!,[1]Actividades!$B$12:$C$25,2,FALSE),IF(D854="TASAS",VLOOKUP(#REF!,[1]Actividades!$B$26:$C$34,2,FALSE),IF(D854="MIPG",VLOOKUP(#REF!,[1]Actividades!$B$35:$C$41,2,FALSE),IF(D854="INFRA",VLOOKUP(#REF!,[1]Actividades!$B$42:$C$44,2,FALSE),"")))),"")</f>
        <v/>
      </c>
      <c r="H854" s="3"/>
      <c r="I854" s="7" t="s">
        <v>1317</v>
      </c>
      <c r="J854" s="10" t="s">
        <v>663</v>
      </c>
      <c r="K854" s="10" t="s">
        <v>22</v>
      </c>
      <c r="L854" s="7" t="s">
        <v>72</v>
      </c>
      <c r="M854" s="7" t="str">
        <f t="shared" si="53"/>
        <v>PNN LAS HERMOSAS GLORIA VALENCIA DE CASTAÑO</v>
      </c>
      <c r="N854" s="7" t="s">
        <v>8</v>
      </c>
      <c r="O854" s="7" t="s">
        <v>467</v>
      </c>
      <c r="P854" s="10" t="s">
        <v>7</v>
      </c>
      <c r="Q854" s="7" t="s">
        <v>6</v>
      </c>
      <c r="R854" s="146">
        <v>7000000</v>
      </c>
      <c r="S854" s="35"/>
      <c r="T854" s="8"/>
      <c r="U854" s="8"/>
      <c r="V854" s="8"/>
      <c r="W854" s="35">
        <f t="shared" si="54"/>
        <v>7000000</v>
      </c>
      <c r="X854" s="35">
        <f t="shared" si="55"/>
        <v>7000000</v>
      </c>
      <c r="Y854" s="26" t="s">
        <v>1483</v>
      </c>
      <c r="Z854" s="10" t="s">
        <v>4</v>
      </c>
      <c r="AA854" s="147">
        <v>2019011000081</v>
      </c>
      <c r="AB854" s="147" t="s">
        <v>12</v>
      </c>
      <c r="AC854" s="10" t="str">
        <f t="shared" si="52"/>
        <v>3299011</v>
      </c>
      <c r="AD854" s="10"/>
      <c r="AE854" s="147" t="s">
        <v>399</v>
      </c>
      <c r="AF854" s="3"/>
      <c r="AG854" s="3"/>
      <c r="AH854" s="3"/>
      <c r="AI854" s="3"/>
      <c r="AJ854" s="3"/>
      <c r="AK854" s="3"/>
      <c r="AL854" s="3"/>
      <c r="AM854" s="3"/>
      <c r="AN854" s="3"/>
      <c r="AO854" s="3"/>
      <c r="AP854" s="3"/>
      <c r="AQ854" s="3"/>
      <c r="AR854" s="3"/>
      <c r="AS854" s="3"/>
    </row>
    <row r="855" spans="1:45" ht="51" hidden="1" customHeight="1" x14ac:dyDescent="0.3">
      <c r="A855" s="9" t="s">
        <v>0</v>
      </c>
      <c r="B855" s="9" t="e">
        <f>VLOOKUP(#REF!,[1]Dpto!$G$2:$I$1125,2,FALSE)</f>
        <v>#REF!</v>
      </c>
      <c r="C855" s="9" t="str">
        <f>VLOOKUP(Y855,[1]Proyectos!$B$2:$D$3,3,FALSE)</f>
        <v>CONSER</v>
      </c>
      <c r="D855" s="9" t="e">
        <f>VLOOKUP(#REF!,[1]Proyectos!$D$6:$E$9,2,FALSE)</f>
        <v>#REF!</v>
      </c>
      <c r="E855" s="9" t="e">
        <f>VLOOKUP(#REF!,[1]Proyectos!$B$12:$C$22,2,FALSE)</f>
        <v>#REF!</v>
      </c>
      <c r="F855" s="9" t="e">
        <f>VLOOKUP(#REF!,[1]Indi!$B$9:$C$36,2,FALSE)</f>
        <v>#REF!</v>
      </c>
      <c r="G855" s="9" t="str">
        <f>+IFERROR(IF(D855="MISIONAL",VLOOKUP(#REF!,[1]Actividades!$B$12:$C$25,2,FALSE),IF(D855="TASAS",VLOOKUP(#REF!,[1]Actividades!$B$26:$C$34,2,FALSE),IF(D855="MIPG",VLOOKUP(#REF!,[1]Actividades!$B$35:$C$41,2,FALSE),IF(D855="INFRA",VLOOKUP(#REF!,[1]Actividades!$B$42:$C$44,2,FALSE),"")))),"")</f>
        <v/>
      </c>
      <c r="H855" s="3"/>
      <c r="I855" s="7" t="s">
        <v>1318</v>
      </c>
      <c r="J855" s="10" t="s">
        <v>663</v>
      </c>
      <c r="K855" s="10" t="s">
        <v>22</v>
      </c>
      <c r="L855" s="7" t="s">
        <v>70</v>
      </c>
      <c r="M855" s="7" t="str">
        <f t="shared" si="53"/>
        <v>PNN LAS ORQUÍDEAS</v>
      </c>
      <c r="N855" s="7" t="s">
        <v>103</v>
      </c>
      <c r="O855" s="7" t="s">
        <v>466</v>
      </c>
      <c r="P855" s="10" t="s">
        <v>7</v>
      </c>
      <c r="Q855" s="7" t="s">
        <v>6</v>
      </c>
      <c r="R855" s="146">
        <v>5869333</v>
      </c>
      <c r="S855" s="35"/>
      <c r="T855" s="8"/>
      <c r="U855" s="8"/>
      <c r="V855" s="8"/>
      <c r="W855" s="35">
        <f t="shared" si="54"/>
        <v>5869333</v>
      </c>
      <c r="X855" s="35">
        <f t="shared" si="55"/>
        <v>5869333</v>
      </c>
      <c r="Y855" s="26" t="s">
        <v>465</v>
      </c>
      <c r="Z855" s="10" t="s">
        <v>19</v>
      </c>
      <c r="AA855" s="147">
        <v>202300000000060</v>
      </c>
      <c r="AB855" s="147" t="s">
        <v>30</v>
      </c>
      <c r="AC855" s="10" t="str">
        <f t="shared" si="52"/>
        <v>3202008</v>
      </c>
      <c r="AD855" s="10"/>
      <c r="AE855" s="147" t="s">
        <v>135</v>
      </c>
      <c r="AF855" s="3"/>
      <c r="AG855" s="3"/>
      <c r="AH855" s="3"/>
      <c r="AI855" s="3"/>
      <c r="AJ855" s="3"/>
      <c r="AK855" s="3"/>
      <c r="AL855" s="3"/>
      <c r="AM855" s="3"/>
      <c r="AN855" s="3"/>
      <c r="AO855" s="3"/>
      <c r="AP855" s="3"/>
      <c r="AQ855" s="3"/>
      <c r="AR855" s="3"/>
      <c r="AS855" s="3"/>
    </row>
    <row r="856" spans="1:45" ht="51" hidden="1" customHeight="1" x14ac:dyDescent="0.3">
      <c r="A856" s="9" t="s">
        <v>0</v>
      </c>
      <c r="B856" s="9" t="e">
        <f>VLOOKUP(#REF!,[1]Dpto!$G$2:$I$1125,2,FALSE)</f>
        <v>#REF!</v>
      </c>
      <c r="C856" s="9" t="str">
        <f>VLOOKUP(Y856,[1]Proyectos!$B$2:$D$3,3,FALSE)</f>
        <v>CONSER</v>
      </c>
      <c r="D856" s="9" t="e">
        <f>VLOOKUP(#REF!,[1]Proyectos!$D$6:$E$9,2,FALSE)</f>
        <v>#REF!</v>
      </c>
      <c r="E856" s="9" t="e">
        <f>VLOOKUP(#REF!,[1]Proyectos!$B$12:$C$22,2,FALSE)</f>
        <v>#REF!</v>
      </c>
      <c r="F856" s="9" t="e">
        <f>VLOOKUP(#REF!,[1]Indi!$B$9:$C$36,2,FALSE)</f>
        <v>#REF!</v>
      </c>
      <c r="G856" s="9" t="str">
        <f>+IFERROR(IF(D856="MISIONAL",VLOOKUP(#REF!,[1]Actividades!$B$12:$C$25,2,FALSE),IF(D856="TASAS",VLOOKUP(#REF!,[1]Actividades!$B$26:$C$34,2,FALSE),IF(D856="MIPG",VLOOKUP(#REF!,[1]Actividades!$B$35:$C$41,2,FALSE),IF(D856="INFRA",VLOOKUP(#REF!,[1]Actividades!$B$42:$C$44,2,FALSE),"")))),"")</f>
        <v/>
      </c>
      <c r="H856" s="3"/>
      <c r="I856" s="7" t="s">
        <v>1319</v>
      </c>
      <c r="J856" s="10" t="s">
        <v>663</v>
      </c>
      <c r="K856" s="10" t="s">
        <v>22</v>
      </c>
      <c r="L856" s="7" t="s">
        <v>70</v>
      </c>
      <c r="M856" s="7" t="str">
        <f t="shared" si="53"/>
        <v>PNN LAS ORQUÍDEAS</v>
      </c>
      <c r="N856" s="7" t="s">
        <v>8</v>
      </c>
      <c r="O856" s="7" t="s">
        <v>467</v>
      </c>
      <c r="P856" s="145" t="s">
        <v>7</v>
      </c>
      <c r="Q856" s="7" t="s">
        <v>6</v>
      </c>
      <c r="R856" s="146">
        <v>48182782</v>
      </c>
      <c r="S856" s="35"/>
      <c r="T856" s="8"/>
      <c r="U856" s="8"/>
      <c r="V856" s="8"/>
      <c r="W856" s="35">
        <f t="shared" si="54"/>
        <v>48182782</v>
      </c>
      <c r="X856" s="35">
        <f t="shared" si="55"/>
        <v>48182782</v>
      </c>
      <c r="Y856" s="26" t="s">
        <v>465</v>
      </c>
      <c r="Z856" s="10" t="s">
        <v>19</v>
      </c>
      <c r="AA856" s="147">
        <v>202300000000060</v>
      </c>
      <c r="AB856" s="147" t="s">
        <v>30</v>
      </c>
      <c r="AC856" s="10" t="str">
        <f t="shared" si="52"/>
        <v>3202008</v>
      </c>
      <c r="AD856" s="10"/>
      <c r="AE856" s="147" t="s">
        <v>135</v>
      </c>
      <c r="AF856" s="3"/>
      <c r="AG856" s="3"/>
      <c r="AH856" s="3"/>
      <c r="AI856" s="3"/>
      <c r="AJ856" s="3"/>
      <c r="AK856" s="3"/>
      <c r="AL856" s="3"/>
      <c r="AM856" s="3"/>
      <c r="AN856" s="3"/>
      <c r="AO856" s="3"/>
      <c r="AP856" s="3"/>
      <c r="AQ856" s="3"/>
      <c r="AR856" s="3"/>
      <c r="AS856" s="3"/>
    </row>
    <row r="857" spans="1:45" ht="51" hidden="1" customHeight="1" x14ac:dyDescent="0.3">
      <c r="A857" s="9" t="s">
        <v>0</v>
      </c>
      <c r="B857" s="9" t="e">
        <f>VLOOKUP(#REF!,[1]Dpto!$G$2:$I$1125,2,FALSE)</f>
        <v>#REF!</v>
      </c>
      <c r="C857" s="9" t="str">
        <f>VLOOKUP(Y857,[1]Proyectos!$B$2:$D$3,3,FALSE)</f>
        <v>CONSER</v>
      </c>
      <c r="D857" s="9" t="e">
        <f>VLOOKUP(#REF!,[1]Proyectos!$D$6:$E$9,2,FALSE)</f>
        <v>#REF!</v>
      </c>
      <c r="E857" s="9" t="e">
        <f>VLOOKUP(#REF!,[1]Proyectos!$B$12:$C$22,2,FALSE)</f>
        <v>#REF!</v>
      </c>
      <c r="F857" s="9" t="e">
        <f>VLOOKUP(#REF!,[1]Indi!$B$9:$C$36,2,FALSE)</f>
        <v>#REF!</v>
      </c>
      <c r="G857" s="9" t="str">
        <f>+IFERROR(IF(D857="MISIONAL",VLOOKUP(#REF!,[1]Actividades!$B$12:$C$25,2,FALSE),IF(D857="TASAS",VLOOKUP(#REF!,[1]Actividades!$B$26:$C$34,2,FALSE),IF(D857="MIPG",VLOOKUP(#REF!,[1]Actividades!$B$35:$C$41,2,FALSE),IF(D857="INFRA",VLOOKUP(#REF!,[1]Actividades!$B$42:$C$44,2,FALSE),"")))),"")</f>
        <v/>
      </c>
      <c r="H857" s="3"/>
      <c r="I857" s="7" t="s">
        <v>1320</v>
      </c>
      <c r="J857" s="10" t="s">
        <v>663</v>
      </c>
      <c r="K857" s="10" t="s">
        <v>22</v>
      </c>
      <c r="L857" s="152" t="s">
        <v>70</v>
      </c>
      <c r="M857" s="7" t="str">
        <f t="shared" si="53"/>
        <v>PNN LAS ORQUÍDEAS-TSE</v>
      </c>
      <c r="N857" s="7" t="s">
        <v>8</v>
      </c>
      <c r="O857" s="7" t="s">
        <v>467</v>
      </c>
      <c r="P857" s="10" t="s">
        <v>57</v>
      </c>
      <c r="Q857" s="8" t="s">
        <v>6</v>
      </c>
      <c r="R857" s="146">
        <v>4397904</v>
      </c>
      <c r="S857" s="35"/>
      <c r="T857" s="8"/>
      <c r="U857" s="8"/>
      <c r="V857" s="8"/>
      <c r="W857" s="35">
        <f t="shared" si="54"/>
        <v>4397904</v>
      </c>
      <c r="X857" s="35">
        <f t="shared" si="55"/>
        <v>4397904</v>
      </c>
      <c r="Y857" s="26" t="s">
        <v>465</v>
      </c>
      <c r="Z857" s="10" t="s">
        <v>19</v>
      </c>
      <c r="AA857" s="147">
        <v>202300000000060</v>
      </c>
      <c r="AB857" s="147" t="s">
        <v>30</v>
      </c>
      <c r="AC857" s="10" t="str">
        <f t="shared" si="52"/>
        <v>3202008</v>
      </c>
      <c r="AD857" s="10"/>
      <c r="AE857" s="147" t="s">
        <v>135</v>
      </c>
      <c r="AF857" s="3"/>
      <c r="AG857" s="3"/>
      <c r="AH857" s="3"/>
      <c r="AI857" s="3"/>
      <c r="AJ857" s="3"/>
      <c r="AK857" s="3"/>
      <c r="AL857" s="3"/>
      <c r="AM857" s="3"/>
      <c r="AN857" s="3"/>
      <c r="AO857" s="3"/>
      <c r="AP857" s="3"/>
      <c r="AQ857" s="3"/>
      <c r="AR857" s="3"/>
      <c r="AS857" s="3"/>
    </row>
    <row r="858" spans="1:45" ht="51" hidden="1" customHeight="1" x14ac:dyDescent="0.3">
      <c r="A858" s="9" t="s">
        <v>0</v>
      </c>
      <c r="B858" s="9" t="e">
        <f>VLOOKUP(#REF!,[1]Dpto!$G$2:$I$1125,2,FALSE)</f>
        <v>#REF!</v>
      </c>
      <c r="C858" s="9" t="str">
        <f>VLOOKUP(Y858,[1]Proyectos!$B$2:$D$3,3,FALSE)</f>
        <v>CONSER</v>
      </c>
      <c r="D858" s="9" t="e">
        <f>VLOOKUP(#REF!,[1]Proyectos!$D$6:$E$9,2,FALSE)</f>
        <v>#REF!</v>
      </c>
      <c r="E858" s="9" t="e">
        <f>VLOOKUP(#REF!,[1]Proyectos!$B$12:$C$22,2,FALSE)</f>
        <v>#REF!</v>
      </c>
      <c r="F858" s="9" t="e">
        <f>VLOOKUP(#REF!,[1]Indi!$B$9:$C$36,2,FALSE)</f>
        <v>#REF!</v>
      </c>
      <c r="G858" s="9" t="str">
        <f>+IFERROR(IF(D858="MISIONAL",VLOOKUP(#REF!,[1]Actividades!$B$12:$C$25,2,FALSE),IF(D858="TASAS",VLOOKUP(#REF!,[1]Actividades!$B$26:$C$34,2,FALSE),IF(D858="MIPG",VLOOKUP(#REF!,[1]Actividades!$B$35:$C$41,2,FALSE),IF(D858="INFRA",VLOOKUP(#REF!,[1]Actividades!$B$42:$C$44,2,FALSE),"")))),"")</f>
        <v/>
      </c>
      <c r="H858" s="3"/>
      <c r="I858" s="7" t="s">
        <v>1321</v>
      </c>
      <c r="J858" s="10" t="s">
        <v>663</v>
      </c>
      <c r="K858" s="10" t="s">
        <v>22</v>
      </c>
      <c r="L858" s="7" t="s">
        <v>70</v>
      </c>
      <c r="M858" s="7" t="str">
        <f t="shared" si="53"/>
        <v>PNN LAS ORQUÍDEAS</v>
      </c>
      <c r="N858" s="7" t="s">
        <v>13</v>
      </c>
      <c r="O858" s="7" t="s">
        <v>467</v>
      </c>
      <c r="P858" s="149" t="s">
        <v>7</v>
      </c>
      <c r="Q858" s="7" t="s">
        <v>6</v>
      </c>
      <c r="R858" s="146">
        <v>155559000</v>
      </c>
      <c r="S858" s="35"/>
      <c r="T858" s="8"/>
      <c r="U858" s="8"/>
      <c r="V858" s="8"/>
      <c r="W858" s="35">
        <f t="shared" si="54"/>
        <v>155559000</v>
      </c>
      <c r="X858" s="35">
        <f t="shared" si="55"/>
        <v>155559000</v>
      </c>
      <c r="Y858" s="26" t="s">
        <v>465</v>
      </c>
      <c r="Z858" s="10" t="s">
        <v>19</v>
      </c>
      <c r="AA858" s="147">
        <v>202300000000060</v>
      </c>
      <c r="AB858" s="147" t="s">
        <v>30</v>
      </c>
      <c r="AC858" s="10" t="str">
        <f t="shared" si="52"/>
        <v>3202008</v>
      </c>
      <c r="AD858" s="10"/>
      <c r="AE858" s="147" t="s">
        <v>492</v>
      </c>
      <c r="AF858" s="3"/>
      <c r="AG858" s="3"/>
      <c r="AH858" s="3"/>
      <c r="AI858" s="3"/>
      <c r="AJ858" s="3"/>
      <c r="AK858" s="3"/>
      <c r="AL858" s="3"/>
      <c r="AM858" s="3"/>
      <c r="AN858" s="3"/>
      <c r="AO858" s="3"/>
      <c r="AP858" s="3"/>
      <c r="AQ858" s="3"/>
      <c r="AR858" s="3"/>
      <c r="AS858" s="3"/>
    </row>
    <row r="859" spans="1:45" ht="51" hidden="1" customHeight="1" x14ac:dyDescent="0.3">
      <c r="A859" s="9" t="s">
        <v>0</v>
      </c>
      <c r="B859" s="9" t="e">
        <f>VLOOKUP(#REF!,[1]Dpto!$G$2:$I$1125,2,FALSE)</f>
        <v>#REF!</v>
      </c>
      <c r="C859" s="9" t="str">
        <f>VLOOKUP(Y859,[1]Proyectos!$B$2:$D$3,3,FALSE)</f>
        <v>CONSER</v>
      </c>
      <c r="D859" s="9" t="e">
        <f>VLOOKUP(#REF!,[1]Proyectos!$D$6:$E$9,2,FALSE)</f>
        <v>#REF!</v>
      </c>
      <c r="E859" s="9" t="e">
        <f>VLOOKUP(#REF!,[1]Proyectos!$B$12:$C$22,2,FALSE)</f>
        <v>#REF!</v>
      </c>
      <c r="F859" s="9" t="e">
        <f>VLOOKUP(#REF!,[1]Indi!$B$9:$C$36,2,FALSE)</f>
        <v>#REF!</v>
      </c>
      <c r="G859" s="9" t="str">
        <f>+IFERROR(IF(D859="MISIONAL",VLOOKUP(#REF!,[1]Actividades!$B$12:$C$25,2,FALSE),IF(D859="TASAS",VLOOKUP(#REF!,[1]Actividades!$B$26:$C$34,2,FALSE),IF(D859="MIPG",VLOOKUP(#REF!,[1]Actividades!$B$35:$C$41,2,FALSE),IF(D859="INFRA",VLOOKUP(#REF!,[1]Actividades!$B$42:$C$44,2,FALSE),"")))),"")</f>
        <v/>
      </c>
      <c r="H859" s="3"/>
      <c r="I859" s="7" t="s">
        <v>1322</v>
      </c>
      <c r="J859" s="10" t="s">
        <v>663</v>
      </c>
      <c r="K859" s="10" t="s">
        <v>22</v>
      </c>
      <c r="L859" s="7" t="s">
        <v>70</v>
      </c>
      <c r="M859" s="7" t="str">
        <f t="shared" si="53"/>
        <v>PNN LAS ORQUÍDEAS</v>
      </c>
      <c r="N859" s="7" t="s">
        <v>8</v>
      </c>
      <c r="O859" s="7" t="s">
        <v>467</v>
      </c>
      <c r="P859" s="149" t="s">
        <v>7</v>
      </c>
      <c r="Q859" s="7" t="s">
        <v>6</v>
      </c>
      <c r="R859" s="146">
        <v>23268000</v>
      </c>
      <c r="S859" s="35"/>
      <c r="T859" s="8"/>
      <c r="U859" s="8"/>
      <c r="V859" s="8"/>
      <c r="W859" s="35">
        <f t="shared" si="54"/>
        <v>23268000</v>
      </c>
      <c r="X859" s="35">
        <f t="shared" si="55"/>
        <v>23268000</v>
      </c>
      <c r="Y859" s="26" t="s">
        <v>465</v>
      </c>
      <c r="Z859" s="10" t="s">
        <v>19</v>
      </c>
      <c r="AA859" s="147">
        <v>202300000000060</v>
      </c>
      <c r="AB859" s="147" t="s">
        <v>30</v>
      </c>
      <c r="AC859" s="10" t="str">
        <f t="shared" si="52"/>
        <v>3202008</v>
      </c>
      <c r="AD859" s="10"/>
      <c r="AE859" s="147" t="s">
        <v>492</v>
      </c>
      <c r="AF859" s="3"/>
      <c r="AG859" s="3"/>
      <c r="AH859" s="3"/>
      <c r="AI859" s="3"/>
      <c r="AJ859" s="3"/>
      <c r="AK859" s="3"/>
      <c r="AL859" s="3"/>
      <c r="AM859" s="3"/>
      <c r="AN859" s="3"/>
      <c r="AO859" s="3"/>
      <c r="AP859" s="3"/>
      <c r="AQ859" s="3"/>
      <c r="AR859" s="3"/>
      <c r="AS859" s="3"/>
    </row>
    <row r="860" spans="1:45" ht="51" hidden="1" customHeight="1" x14ac:dyDescent="0.3">
      <c r="A860" s="9" t="s">
        <v>0</v>
      </c>
      <c r="B860" s="9" t="e">
        <f>VLOOKUP(#REF!,[1]Dpto!$G$2:$I$1125,2,FALSE)</f>
        <v>#REF!</v>
      </c>
      <c r="C860" s="9" t="str">
        <f>VLOOKUP(Y860,[1]Proyectos!$B$2:$D$3,3,FALSE)</f>
        <v>CONSER</v>
      </c>
      <c r="D860" s="9" t="e">
        <f>VLOOKUP(#REF!,[1]Proyectos!$D$6:$E$9,2,FALSE)</f>
        <v>#REF!</v>
      </c>
      <c r="E860" s="9" t="e">
        <f>VLOOKUP(#REF!,[1]Proyectos!$B$12:$C$22,2,FALSE)</f>
        <v>#REF!</v>
      </c>
      <c r="F860" s="9" t="e">
        <f>VLOOKUP(#REF!,[1]Indi!$B$9:$C$36,2,FALSE)</f>
        <v>#REF!</v>
      </c>
      <c r="G860" s="9" t="str">
        <f>+IFERROR(IF(D860="MISIONAL",VLOOKUP(#REF!,[1]Actividades!$B$12:$C$25,2,FALSE),IF(D860="TASAS",VLOOKUP(#REF!,[1]Actividades!$B$26:$C$34,2,FALSE),IF(D860="MIPG",VLOOKUP(#REF!,[1]Actividades!$B$35:$C$41,2,FALSE),IF(D860="INFRA",VLOOKUP(#REF!,[1]Actividades!$B$42:$C$44,2,FALSE),"")))),"")</f>
        <v/>
      </c>
      <c r="H860" s="3"/>
      <c r="I860" s="7" t="s">
        <v>1323</v>
      </c>
      <c r="J860" s="10" t="s">
        <v>663</v>
      </c>
      <c r="K860" s="10" t="s">
        <v>22</v>
      </c>
      <c r="L860" s="7" t="s">
        <v>70</v>
      </c>
      <c r="M860" s="7" t="str">
        <f t="shared" si="53"/>
        <v>PNN LAS ORQUÍDEAS</v>
      </c>
      <c r="N860" s="7" t="s">
        <v>103</v>
      </c>
      <c r="O860" s="7" t="s">
        <v>466</v>
      </c>
      <c r="P860" s="149" t="s">
        <v>7</v>
      </c>
      <c r="Q860" s="7" t="s">
        <v>6</v>
      </c>
      <c r="R860" s="146">
        <v>5566628</v>
      </c>
      <c r="S860" s="35"/>
      <c r="T860" s="8"/>
      <c r="U860" s="8"/>
      <c r="V860" s="8"/>
      <c r="W860" s="35">
        <f t="shared" si="54"/>
        <v>5566628</v>
      </c>
      <c r="X860" s="35">
        <f t="shared" si="55"/>
        <v>5566628</v>
      </c>
      <c r="Y860" s="26" t="s">
        <v>465</v>
      </c>
      <c r="Z860" s="10" t="s">
        <v>19</v>
      </c>
      <c r="AA860" s="147">
        <v>202300000000060</v>
      </c>
      <c r="AB860" s="147" t="s">
        <v>493</v>
      </c>
      <c r="AC860" s="10" t="str">
        <f t="shared" si="52"/>
        <v>3202032</v>
      </c>
      <c r="AD860" s="10"/>
      <c r="AE860" s="147" t="s">
        <v>128</v>
      </c>
      <c r="AF860" s="3"/>
      <c r="AG860" s="3"/>
      <c r="AH860" s="3"/>
      <c r="AI860" s="3"/>
      <c r="AJ860" s="3"/>
      <c r="AK860" s="3"/>
      <c r="AL860" s="3"/>
      <c r="AM860" s="3"/>
      <c r="AN860" s="3"/>
      <c r="AO860" s="3"/>
      <c r="AP860" s="3"/>
      <c r="AQ860" s="3"/>
      <c r="AR860" s="3"/>
      <c r="AS860" s="3"/>
    </row>
    <row r="861" spans="1:45" ht="51" hidden="1" customHeight="1" x14ac:dyDescent="0.3">
      <c r="A861" s="9" t="s">
        <v>0</v>
      </c>
      <c r="B861" s="9" t="e">
        <f>VLOOKUP(#REF!,[1]Dpto!$G$2:$I$1125,2,FALSE)</f>
        <v>#REF!</v>
      </c>
      <c r="C861" s="9" t="str">
        <f>VLOOKUP(Y861,[1]Proyectos!$B$2:$D$3,3,FALSE)</f>
        <v>CONSER</v>
      </c>
      <c r="D861" s="9" t="e">
        <f>VLOOKUP(#REF!,[1]Proyectos!$D$6:$E$9,2,FALSE)</f>
        <v>#REF!</v>
      </c>
      <c r="E861" s="9" t="e">
        <f>VLOOKUP(#REF!,[1]Proyectos!$B$12:$C$22,2,FALSE)</f>
        <v>#REF!</v>
      </c>
      <c r="F861" s="9" t="e">
        <f>VLOOKUP(#REF!,[1]Indi!$B$9:$C$36,2,FALSE)</f>
        <v>#REF!</v>
      </c>
      <c r="G861" s="9" t="str">
        <f>+IFERROR(IF(D861="MISIONAL",VLOOKUP(#REF!,[1]Actividades!$B$12:$C$25,2,FALSE),IF(D861="TASAS",VLOOKUP(#REF!,[1]Actividades!$B$26:$C$34,2,FALSE),IF(D861="MIPG",VLOOKUP(#REF!,[1]Actividades!$B$35:$C$41,2,FALSE),IF(D861="INFRA",VLOOKUP(#REF!,[1]Actividades!$B$42:$C$44,2,FALSE),"")))),"")</f>
        <v/>
      </c>
      <c r="H861" s="3"/>
      <c r="I861" s="7" t="s">
        <v>1324</v>
      </c>
      <c r="J861" s="10" t="s">
        <v>663</v>
      </c>
      <c r="K861" s="10" t="s">
        <v>22</v>
      </c>
      <c r="L861" s="7" t="s">
        <v>70</v>
      </c>
      <c r="M861" s="7" t="str">
        <f t="shared" si="53"/>
        <v>PNN LAS ORQUÍDEAS</v>
      </c>
      <c r="N861" s="7" t="s">
        <v>13</v>
      </c>
      <c r="O861" s="7" t="s">
        <v>467</v>
      </c>
      <c r="P861" s="149" t="s">
        <v>7</v>
      </c>
      <c r="Q861" s="7" t="s">
        <v>6</v>
      </c>
      <c r="R861" s="146">
        <v>22951835</v>
      </c>
      <c r="S861" s="35"/>
      <c r="T861" s="8"/>
      <c r="U861" s="8"/>
      <c r="V861" s="8"/>
      <c r="W861" s="35">
        <f t="shared" si="54"/>
        <v>22951835</v>
      </c>
      <c r="X861" s="35">
        <f t="shared" si="55"/>
        <v>22951835</v>
      </c>
      <c r="Y861" s="26" t="s">
        <v>465</v>
      </c>
      <c r="Z861" s="10" t="s">
        <v>19</v>
      </c>
      <c r="AA861" s="147">
        <v>202300000000060</v>
      </c>
      <c r="AB861" s="147" t="s">
        <v>493</v>
      </c>
      <c r="AC861" s="10" t="str">
        <f t="shared" si="52"/>
        <v>3202032</v>
      </c>
      <c r="AD861" s="10"/>
      <c r="AE861" s="147" t="s">
        <v>128</v>
      </c>
      <c r="AF861" s="3"/>
      <c r="AG861" s="3"/>
      <c r="AH861" s="3"/>
      <c r="AI861" s="3"/>
      <c r="AJ861" s="3"/>
      <c r="AK861" s="3"/>
      <c r="AL861" s="3"/>
      <c r="AM861" s="3"/>
      <c r="AN861" s="3"/>
      <c r="AO861" s="3"/>
      <c r="AP861" s="3"/>
      <c r="AQ861" s="3"/>
      <c r="AR861" s="3"/>
      <c r="AS861" s="3"/>
    </row>
    <row r="862" spans="1:45" ht="51" hidden="1" customHeight="1" x14ac:dyDescent="0.3">
      <c r="A862" s="9" t="s">
        <v>0</v>
      </c>
      <c r="B862" s="9" t="e">
        <f>VLOOKUP(#REF!,[1]Dpto!$G$2:$I$1125,2,FALSE)</f>
        <v>#REF!</v>
      </c>
      <c r="C862" s="9" t="str">
        <f>VLOOKUP(Y862,[1]Proyectos!$B$2:$D$3,3,FALSE)</f>
        <v>CONSER</v>
      </c>
      <c r="D862" s="9" t="e">
        <f>VLOOKUP(#REF!,[1]Proyectos!$D$6:$E$9,2,FALSE)</f>
        <v>#REF!</v>
      </c>
      <c r="E862" s="9" t="e">
        <f>VLOOKUP(#REF!,[1]Proyectos!$B$12:$C$22,2,FALSE)</f>
        <v>#REF!</v>
      </c>
      <c r="F862" s="9" t="e">
        <f>VLOOKUP(#REF!,[1]Indi!$B$9:$C$36,2,FALSE)</f>
        <v>#REF!</v>
      </c>
      <c r="G862" s="9" t="str">
        <f>+IFERROR(IF(D862="MISIONAL",VLOOKUP(#REF!,[1]Actividades!$B$12:$C$25,2,FALSE),IF(D862="TASAS",VLOOKUP(#REF!,[1]Actividades!$B$26:$C$34,2,FALSE),IF(D862="MIPG",VLOOKUP(#REF!,[1]Actividades!$B$35:$C$41,2,FALSE),IF(D862="INFRA",VLOOKUP(#REF!,[1]Actividades!$B$42:$C$44,2,FALSE),"")))),"")</f>
        <v/>
      </c>
      <c r="H862" s="3"/>
      <c r="I862" s="7" t="s">
        <v>1325</v>
      </c>
      <c r="J862" s="10" t="s">
        <v>663</v>
      </c>
      <c r="K862" s="10" t="s">
        <v>22</v>
      </c>
      <c r="L862" s="7" t="s">
        <v>70</v>
      </c>
      <c r="M862" s="7" t="str">
        <f t="shared" si="53"/>
        <v>PNN LAS ORQUÍDEAS-TSE</v>
      </c>
      <c r="N862" s="7" t="s">
        <v>13</v>
      </c>
      <c r="O862" s="7" t="s">
        <v>467</v>
      </c>
      <c r="P862" s="149" t="s">
        <v>57</v>
      </c>
      <c r="Q862" s="7" t="s">
        <v>6</v>
      </c>
      <c r="R862" s="146">
        <v>6200220</v>
      </c>
      <c r="S862" s="35"/>
      <c r="T862" s="8"/>
      <c r="U862" s="8"/>
      <c r="V862" s="8"/>
      <c r="W862" s="35">
        <f t="shared" si="54"/>
        <v>6200220</v>
      </c>
      <c r="X862" s="35">
        <f t="shared" si="55"/>
        <v>6200220</v>
      </c>
      <c r="Y862" s="26" t="s">
        <v>465</v>
      </c>
      <c r="Z862" s="10" t="s">
        <v>19</v>
      </c>
      <c r="AA862" s="147">
        <v>202300000000060</v>
      </c>
      <c r="AB862" s="147" t="s">
        <v>493</v>
      </c>
      <c r="AC862" s="10" t="str">
        <f t="shared" si="52"/>
        <v>3202032</v>
      </c>
      <c r="AD862" s="10"/>
      <c r="AE862" s="147" t="s">
        <v>128</v>
      </c>
      <c r="AF862" s="3"/>
      <c r="AG862" s="3"/>
      <c r="AH862" s="3"/>
      <c r="AI862" s="3"/>
      <c r="AJ862" s="3"/>
      <c r="AK862" s="3"/>
      <c r="AL862" s="3"/>
      <c r="AM862" s="3"/>
      <c r="AN862" s="3"/>
      <c r="AO862" s="3"/>
      <c r="AP862" s="3"/>
      <c r="AQ862" s="3"/>
      <c r="AR862" s="3"/>
      <c r="AS862" s="3"/>
    </row>
    <row r="863" spans="1:45" ht="51" hidden="1" customHeight="1" x14ac:dyDescent="0.3">
      <c r="A863" s="9" t="s">
        <v>0</v>
      </c>
      <c r="B863" s="9" t="e">
        <f>VLOOKUP(#REF!,[1]Dpto!$G$2:$I$1125,2,FALSE)</f>
        <v>#REF!</v>
      </c>
      <c r="C863" s="9" t="str">
        <f>VLOOKUP(Y863,[1]Proyectos!$B$2:$D$3,3,FALSE)</f>
        <v>CONSER</v>
      </c>
      <c r="D863" s="9" t="e">
        <f>VLOOKUP(#REF!,[1]Proyectos!$D$6:$E$9,2,FALSE)</f>
        <v>#REF!</v>
      </c>
      <c r="E863" s="9" t="e">
        <f>VLOOKUP(#REF!,[1]Proyectos!$B$12:$C$22,2,FALSE)</f>
        <v>#REF!</v>
      </c>
      <c r="F863" s="9" t="e">
        <f>VLOOKUP(#REF!,[1]Indi!$B$9:$C$36,2,FALSE)</f>
        <v>#REF!</v>
      </c>
      <c r="G863" s="9" t="str">
        <f>+IFERROR(IF(D863="MISIONAL",VLOOKUP(#REF!,[1]Actividades!$B$12:$C$25,2,FALSE),IF(D863="TASAS",VLOOKUP(#REF!,[1]Actividades!$B$26:$C$34,2,FALSE),IF(D863="MIPG",VLOOKUP(#REF!,[1]Actividades!$B$35:$C$41,2,FALSE),IF(D863="INFRA",VLOOKUP(#REF!,[1]Actividades!$B$42:$C$44,2,FALSE),"")))),"")</f>
        <v/>
      </c>
      <c r="H863" s="3"/>
      <c r="I863" s="7" t="s">
        <v>1326</v>
      </c>
      <c r="J863" s="10" t="s">
        <v>663</v>
      </c>
      <c r="K863" s="10" t="s">
        <v>22</v>
      </c>
      <c r="L863" s="7" t="s">
        <v>70</v>
      </c>
      <c r="M863" s="7" t="str">
        <f t="shared" si="53"/>
        <v>PNN LAS ORQUÍDEAS</v>
      </c>
      <c r="N863" s="7" t="s">
        <v>8</v>
      </c>
      <c r="O863" s="7" t="s">
        <v>467</v>
      </c>
      <c r="P863" s="7" t="s">
        <v>7</v>
      </c>
      <c r="Q863" s="7" t="s">
        <v>6</v>
      </c>
      <c r="R863" s="146">
        <v>5000000</v>
      </c>
      <c r="S863" s="35"/>
      <c r="T863" s="8"/>
      <c r="U863" s="8"/>
      <c r="V863" s="8"/>
      <c r="W863" s="35">
        <f t="shared" si="54"/>
        <v>5000000</v>
      </c>
      <c r="X863" s="35">
        <f t="shared" si="55"/>
        <v>5000000</v>
      </c>
      <c r="Y863" s="26" t="s">
        <v>465</v>
      </c>
      <c r="Z863" s="10" t="s">
        <v>19</v>
      </c>
      <c r="AA863" s="147">
        <v>202300000000060</v>
      </c>
      <c r="AB863" s="147" t="s">
        <v>493</v>
      </c>
      <c r="AC863" s="10" t="str">
        <f t="shared" si="52"/>
        <v>3202032</v>
      </c>
      <c r="AD863" s="10"/>
      <c r="AE863" s="147" t="s">
        <v>128</v>
      </c>
      <c r="AF863" s="3"/>
      <c r="AG863" s="3"/>
      <c r="AH863" s="3"/>
      <c r="AI863" s="3"/>
      <c r="AJ863" s="3"/>
      <c r="AK863" s="3"/>
      <c r="AL863" s="3"/>
      <c r="AM863" s="3"/>
      <c r="AN863" s="3"/>
      <c r="AO863" s="3"/>
      <c r="AP863" s="3"/>
      <c r="AQ863" s="3"/>
      <c r="AR863" s="3"/>
      <c r="AS863" s="3"/>
    </row>
    <row r="864" spans="1:45" ht="51" hidden="1" customHeight="1" x14ac:dyDescent="0.3">
      <c r="A864" s="9" t="s">
        <v>0</v>
      </c>
      <c r="B864" s="9" t="e">
        <f>VLOOKUP(#REF!,[1]Dpto!$G$2:$I$1125,2,FALSE)</f>
        <v>#REF!</v>
      </c>
      <c r="C864" s="9" t="str">
        <f>VLOOKUP(Y864,[1]Proyectos!$B$2:$D$3,3,FALSE)</f>
        <v>CONSER</v>
      </c>
      <c r="D864" s="9" t="e">
        <f>VLOOKUP(#REF!,[1]Proyectos!$D$6:$E$9,2,FALSE)</f>
        <v>#REF!</v>
      </c>
      <c r="E864" s="9" t="e">
        <f>VLOOKUP(#REF!,[1]Proyectos!$B$12:$C$22,2,FALSE)</f>
        <v>#REF!</v>
      </c>
      <c r="F864" s="9" t="e">
        <f>VLOOKUP(#REF!,[1]Indi!$B$9:$C$36,2,FALSE)</f>
        <v>#REF!</v>
      </c>
      <c r="G864" s="9" t="str">
        <f>+IFERROR(IF(D864="MISIONAL",VLOOKUP(#REF!,[1]Actividades!$B$12:$C$25,2,FALSE),IF(D864="TASAS",VLOOKUP(#REF!,[1]Actividades!$B$26:$C$34,2,FALSE),IF(D864="MIPG",VLOOKUP(#REF!,[1]Actividades!$B$35:$C$41,2,FALSE),IF(D864="INFRA",VLOOKUP(#REF!,[1]Actividades!$B$42:$C$44,2,FALSE),"")))),"")</f>
        <v/>
      </c>
      <c r="H864" s="3"/>
      <c r="I864" s="7" t="s">
        <v>1327</v>
      </c>
      <c r="J864" s="10" t="s">
        <v>663</v>
      </c>
      <c r="K864" s="10" t="s">
        <v>22</v>
      </c>
      <c r="L864" s="7" t="s">
        <v>70</v>
      </c>
      <c r="M864" s="7" t="str">
        <f t="shared" si="53"/>
        <v>PNN LAS ORQUÍDEAS</v>
      </c>
      <c r="N864" s="7" t="s">
        <v>13</v>
      </c>
      <c r="O864" s="7" t="s">
        <v>467</v>
      </c>
      <c r="P864" s="149" t="s">
        <v>7</v>
      </c>
      <c r="Q864" s="7" t="s">
        <v>6</v>
      </c>
      <c r="R864" s="146">
        <v>55000000</v>
      </c>
      <c r="S864" s="35"/>
      <c r="T864" s="8"/>
      <c r="U864" s="8"/>
      <c r="V864" s="8"/>
      <c r="W864" s="35">
        <f t="shared" si="54"/>
        <v>55000000</v>
      </c>
      <c r="X864" s="35">
        <f t="shared" si="55"/>
        <v>55000000</v>
      </c>
      <c r="Y864" s="26" t="s">
        <v>465</v>
      </c>
      <c r="Z864" s="10" t="s">
        <v>19</v>
      </c>
      <c r="AA864" s="147">
        <v>202300000000060</v>
      </c>
      <c r="AB864" s="147" t="s">
        <v>493</v>
      </c>
      <c r="AC864" s="10" t="str">
        <f t="shared" si="52"/>
        <v>3202032</v>
      </c>
      <c r="AD864" s="10"/>
      <c r="AE864" s="147" t="s">
        <v>127</v>
      </c>
      <c r="AF864" s="3"/>
      <c r="AG864" s="3"/>
      <c r="AH864" s="3"/>
      <c r="AI864" s="3"/>
      <c r="AJ864" s="3"/>
      <c r="AK864" s="3"/>
      <c r="AL864" s="3"/>
      <c r="AM864" s="3"/>
      <c r="AN864" s="3"/>
      <c r="AO864" s="3"/>
      <c r="AP864" s="3"/>
      <c r="AQ864" s="3"/>
      <c r="AR864" s="3"/>
      <c r="AS864" s="3"/>
    </row>
    <row r="865" spans="1:45" ht="51" hidden="1" customHeight="1" x14ac:dyDescent="0.3">
      <c r="A865" s="9" t="s">
        <v>0</v>
      </c>
      <c r="B865" s="9" t="e">
        <f>VLOOKUP(#REF!,[1]Dpto!$G$2:$I$1125,2,FALSE)</f>
        <v>#REF!</v>
      </c>
      <c r="C865" s="9" t="str">
        <f>VLOOKUP(Y865,[1]Proyectos!$B$2:$D$3,3,FALSE)</f>
        <v>CONSER</v>
      </c>
      <c r="D865" s="9" t="e">
        <f>VLOOKUP(#REF!,[1]Proyectos!$D$6:$E$9,2,FALSE)</f>
        <v>#REF!</v>
      </c>
      <c r="E865" s="9" t="e">
        <f>VLOOKUP(#REF!,[1]Proyectos!$B$12:$C$22,2,FALSE)</f>
        <v>#REF!</v>
      </c>
      <c r="F865" s="9" t="e">
        <f>VLOOKUP(#REF!,[1]Indi!$B$9:$C$36,2,FALSE)</f>
        <v>#REF!</v>
      </c>
      <c r="G865" s="9" t="str">
        <f>+IFERROR(IF(D865="MISIONAL",VLOOKUP(#REF!,[1]Actividades!$B$12:$C$25,2,FALSE),IF(D865="TASAS",VLOOKUP(#REF!,[1]Actividades!$B$26:$C$34,2,FALSE),IF(D865="MIPG",VLOOKUP(#REF!,[1]Actividades!$B$35:$C$41,2,FALSE),IF(D865="INFRA",VLOOKUP(#REF!,[1]Actividades!$B$42:$C$44,2,FALSE),"")))),"")</f>
        <v/>
      </c>
      <c r="H865" s="3"/>
      <c r="I865" s="7" t="s">
        <v>1328</v>
      </c>
      <c r="J865" s="10" t="s">
        <v>663</v>
      </c>
      <c r="K865" s="10" t="s">
        <v>22</v>
      </c>
      <c r="L865" s="7" t="s">
        <v>70</v>
      </c>
      <c r="M865" s="7" t="str">
        <f t="shared" si="53"/>
        <v>PNN LAS ORQUÍDEAS</v>
      </c>
      <c r="N865" s="7" t="s">
        <v>13</v>
      </c>
      <c r="O865" s="7" t="s">
        <v>467</v>
      </c>
      <c r="P865" s="7" t="s">
        <v>7</v>
      </c>
      <c r="Q865" s="7" t="s">
        <v>6</v>
      </c>
      <c r="R865" s="146">
        <v>28385000</v>
      </c>
      <c r="S865" s="35"/>
      <c r="T865" s="8"/>
      <c r="U865" s="8"/>
      <c r="V865" s="8"/>
      <c r="W865" s="35">
        <f t="shared" si="54"/>
        <v>28385000</v>
      </c>
      <c r="X865" s="35">
        <f t="shared" si="55"/>
        <v>28385000</v>
      </c>
      <c r="Y865" s="26" t="s">
        <v>465</v>
      </c>
      <c r="Z865" s="10" t="s">
        <v>19</v>
      </c>
      <c r="AA865" s="147">
        <v>202300000000060</v>
      </c>
      <c r="AB865" s="147" t="s">
        <v>60</v>
      </c>
      <c r="AC865" s="10" t="str">
        <f t="shared" si="52"/>
        <v>3202038</v>
      </c>
      <c r="AD865" s="10"/>
      <c r="AE865" s="147" t="s">
        <v>134</v>
      </c>
      <c r="AF865" s="3"/>
      <c r="AG865" s="3"/>
      <c r="AH865" s="3"/>
      <c r="AI865" s="3"/>
      <c r="AJ865" s="3"/>
      <c r="AK865" s="3"/>
      <c r="AL865" s="3"/>
      <c r="AM865" s="3"/>
      <c r="AN865" s="3"/>
      <c r="AO865" s="3"/>
      <c r="AP865" s="3"/>
      <c r="AQ865" s="3"/>
      <c r="AR865" s="3"/>
      <c r="AS865" s="3"/>
    </row>
    <row r="866" spans="1:45" ht="51" hidden="1" customHeight="1" x14ac:dyDescent="0.3">
      <c r="A866" s="9"/>
      <c r="B866" s="9"/>
      <c r="C866" s="9"/>
      <c r="D866" s="9"/>
      <c r="E866" s="9"/>
      <c r="F866" s="9"/>
      <c r="G866" s="9"/>
      <c r="H866" s="3"/>
      <c r="I866" s="7" t="s">
        <v>1329</v>
      </c>
      <c r="J866" s="10" t="s">
        <v>663</v>
      </c>
      <c r="K866" s="10" t="s">
        <v>22</v>
      </c>
      <c r="L866" s="7" t="s">
        <v>70</v>
      </c>
      <c r="M866" s="7" t="str">
        <f t="shared" si="53"/>
        <v>PNN LAS ORQUÍDEAS</v>
      </c>
      <c r="N866" s="7" t="s">
        <v>8</v>
      </c>
      <c r="O866" s="7" t="s">
        <v>467</v>
      </c>
      <c r="P866" s="145" t="s">
        <v>7</v>
      </c>
      <c r="Q866" s="7" t="s">
        <v>6</v>
      </c>
      <c r="R866" s="146">
        <v>22543500</v>
      </c>
      <c r="S866" s="35"/>
      <c r="T866" s="8"/>
      <c r="U866" s="8"/>
      <c r="V866" s="8"/>
      <c r="W866" s="35">
        <f t="shared" si="54"/>
        <v>22543500</v>
      </c>
      <c r="X866" s="35">
        <f t="shared" si="55"/>
        <v>22543500</v>
      </c>
      <c r="Y866" s="26" t="s">
        <v>465</v>
      </c>
      <c r="Z866" s="10" t="s">
        <v>19</v>
      </c>
      <c r="AA866" s="147">
        <v>202300000000060</v>
      </c>
      <c r="AB866" s="147" t="s">
        <v>39</v>
      </c>
      <c r="AC866" s="10" t="str">
        <f t="shared" si="52"/>
        <v>3202055</v>
      </c>
      <c r="AD866" s="10"/>
      <c r="AE866" s="147" t="s">
        <v>1091</v>
      </c>
      <c r="AF866" s="3"/>
      <c r="AG866" s="3"/>
      <c r="AH866" s="3"/>
      <c r="AI866" s="3"/>
      <c r="AJ866" s="3"/>
      <c r="AK866" s="3"/>
      <c r="AL866" s="3"/>
      <c r="AM866" s="3"/>
      <c r="AN866" s="3"/>
      <c r="AO866" s="3"/>
      <c r="AP866" s="3"/>
      <c r="AQ866" s="3"/>
      <c r="AR866" s="3"/>
      <c r="AS866" s="3"/>
    </row>
    <row r="867" spans="1:45" ht="51" hidden="1" customHeight="1" x14ac:dyDescent="0.3">
      <c r="A867" s="9" t="s">
        <v>0</v>
      </c>
      <c r="B867" s="9" t="e">
        <f>VLOOKUP(#REF!,[1]Dpto!$G$2:$I$1125,2,FALSE)</f>
        <v>#REF!</v>
      </c>
      <c r="C867" s="9" t="str">
        <f>VLOOKUP(Y867,[1]Proyectos!$B$2:$D$3,3,FALSE)</f>
        <v>CONSER</v>
      </c>
      <c r="D867" s="9" t="e">
        <f>VLOOKUP(#REF!,[1]Proyectos!$D$6:$E$9,2,FALSE)</f>
        <v>#REF!</v>
      </c>
      <c r="E867" s="9" t="e">
        <f>VLOOKUP(#REF!,[1]Proyectos!$B$12:$C$22,2,FALSE)</f>
        <v>#REF!</v>
      </c>
      <c r="F867" s="9" t="e">
        <f>VLOOKUP(#REF!,[1]Indi!$B$9:$C$36,2,FALSE)</f>
        <v>#REF!</v>
      </c>
      <c r="G867" s="9" t="str">
        <f>+IFERROR(IF(D867="MISIONAL",VLOOKUP(#REF!,[1]Actividades!$B$12:$C$25,2,FALSE),IF(D867="TASAS",VLOOKUP(#REF!,[1]Actividades!$B$26:$C$34,2,FALSE),IF(D867="MIPG",VLOOKUP(#REF!,[1]Actividades!$B$35:$C$41,2,FALSE),IF(D867="INFRA",VLOOKUP(#REF!,[1]Actividades!$B$42:$C$44,2,FALSE),"")))),"")</f>
        <v/>
      </c>
      <c r="H867" s="3"/>
      <c r="I867" s="7" t="s">
        <v>1330</v>
      </c>
      <c r="J867" s="10" t="s">
        <v>663</v>
      </c>
      <c r="K867" s="10" t="s">
        <v>22</v>
      </c>
      <c r="L867" s="7" t="s">
        <v>70</v>
      </c>
      <c r="M867" s="7" t="str">
        <f t="shared" si="53"/>
        <v>PNN LAS ORQUÍDEAS</v>
      </c>
      <c r="N867" s="7" t="s">
        <v>8</v>
      </c>
      <c r="O867" s="7" t="s">
        <v>467</v>
      </c>
      <c r="P867" s="145" t="s">
        <v>7</v>
      </c>
      <c r="Q867" s="7" t="s">
        <v>6</v>
      </c>
      <c r="R867" s="146">
        <v>3000000</v>
      </c>
      <c r="S867" s="35"/>
      <c r="T867" s="8"/>
      <c r="U867" s="8"/>
      <c r="V867" s="8"/>
      <c r="W867" s="35">
        <f t="shared" si="54"/>
        <v>3000000</v>
      </c>
      <c r="X867" s="35">
        <f t="shared" si="55"/>
        <v>3000000</v>
      </c>
      <c r="Y867" s="26" t="s">
        <v>465</v>
      </c>
      <c r="Z867" s="10" t="s">
        <v>19</v>
      </c>
      <c r="AA867" s="147">
        <v>202300000000060</v>
      </c>
      <c r="AB867" s="147" t="s">
        <v>39</v>
      </c>
      <c r="AC867" s="10" t="str">
        <f t="shared" si="52"/>
        <v>3202055</v>
      </c>
      <c r="AD867" s="10"/>
      <c r="AE867" s="147" t="s">
        <v>252</v>
      </c>
      <c r="AF867" s="3"/>
      <c r="AG867" s="3"/>
      <c r="AH867" s="3"/>
      <c r="AI867" s="3"/>
      <c r="AJ867" s="3"/>
      <c r="AK867" s="3"/>
      <c r="AL867" s="3"/>
      <c r="AM867" s="3"/>
      <c r="AN867" s="3"/>
      <c r="AO867" s="3"/>
      <c r="AP867" s="3"/>
      <c r="AQ867" s="3"/>
      <c r="AR867" s="3"/>
      <c r="AS867" s="3"/>
    </row>
    <row r="868" spans="1:45" ht="51" hidden="1" customHeight="1" x14ac:dyDescent="0.3">
      <c r="A868" s="9" t="s">
        <v>0</v>
      </c>
      <c r="B868" s="9" t="e">
        <f>VLOOKUP(#REF!,[1]Dpto!$G$2:$I$1125,2,FALSE)</f>
        <v>#REF!</v>
      </c>
      <c r="C868" s="9" t="str">
        <f>VLOOKUP(Y868,[1]Proyectos!$B$2:$D$3,3,FALSE)</f>
        <v>CONSER</v>
      </c>
      <c r="D868" s="9" t="e">
        <f>VLOOKUP(#REF!,[1]Proyectos!$D$6:$E$9,2,FALSE)</f>
        <v>#REF!</v>
      </c>
      <c r="E868" s="9" t="e">
        <f>VLOOKUP(#REF!,[1]Proyectos!$B$12:$C$22,2,FALSE)</f>
        <v>#REF!</v>
      </c>
      <c r="F868" s="9" t="e">
        <f>VLOOKUP(#REF!,[1]Indi!$B$9:$C$36,2,FALSE)</f>
        <v>#REF!</v>
      </c>
      <c r="G868" s="9" t="str">
        <f>+IFERROR(IF(D868="MISIONAL",VLOOKUP(#REF!,[1]Actividades!$B$12:$C$25,2,FALSE),IF(D868="TASAS",VLOOKUP(#REF!,[1]Actividades!$B$26:$C$34,2,FALSE),IF(D868="MIPG",VLOOKUP(#REF!,[1]Actividades!$B$35:$C$41,2,FALSE),IF(D868="INFRA",VLOOKUP(#REF!,[1]Actividades!$B$42:$C$44,2,FALSE),"")))),"")</f>
        <v/>
      </c>
      <c r="H868" s="3"/>
      <c r="I868" s="7" t="s">
        <v>1331</v>
      </c>
      <c r="J868" s="10" t="s">
        <v>663</v>
      </c>
      <c r="K868" s="10" t="s">
        <v>22</v>
      </c>
      <c r="L868" s="7" t="s">
        <v>70</v>
      </c>
      <c r="M868" s="7" t="str">
        <f t="shared" si="53"/>
        <v>PNN LAS ORQUÍDEAS</v>
      </c>
      <c r="N868" s="7" t="s">
        <v>8</v>
      </c>
      <c r="O868" s="7" t="s">
        <v>467</v>
      </c>
      <c r="P868" s="145" t="s">
        <v>7</v>
      </c>
      <c r="Q868" s="7" t="s">
        <v>6</v>
      </c>
      <c r="R868" s="146">
        <v>45433500</v>
      </c>
      <c r="S868" s="35"/>
      <c r="T868" s="8"/>
      <c r="U868" s="8"/>
      <c r="V868" s="8"/>
      <c r="W868" s="35">
        <f t="shared" si="54"/>
        <v>45433500</v>
      </c>
      <c r="X868" s="35">
        <f t="shared" si="55"/>
        <v>45433500</v>
      </c>
      <c r="Y868" s="26" t="s">
        <v>465</v>
      </c>
      <c r="Z868" s="10" t="s">
        <v>19</v>
      </c>
      <c r="AA868" s="147">
        <v>202300000000060</v>
      </c>
      <c r="AB868" s="147" t="s">
        <v>496</v>
      </c>
      <c r="AC868" s="10" t="str">
        <f t="shared" si="52"/>
        <v>3202056</v>
      </c>
      <c r="AD868" s="10"/>
      <c r="AE868" s="147" t="s">
        <v>129</v>
      </c>
      <c r="AF868" s="3"/>
      <c r="AG868" s="3"/>
      <c r="AH868" s="3"/>
      <c r="AI868" s="3"/>
      <c r="AJ868" s="3"/>
      <c r="AK868" s="3"/>
      <c r="AL868" s="3"/>
      <c r="AM868" s="3"/>
      <c r="AN868" s="3"/>
      <c r="AO868" s="3"/>
      <c r="AP868" s="3"/>
      <c r="AQ868" s="3"/>
      <c r="AR868" s="3"/>
      <c r="AS868" s="3"/>
    </row>
    <row r="869" spans="1:45" ht="51" hidden="1" customHeight="1" x14ac:dyDescent="0.3">
      <c r="A869" s="9" t="s">
        <v>0</v>
      </c>
      <c r="B869" s="9" t="e">
        <f>VLOOKUP(#REF!,[1]Dpto!$G$2:$I$1125,2,FALSE)</f>
        <v>#REF!</v>
      </c>
      <c r="C869" s="9" t="str">
        <f>VLOOKUP(Y869,[1]Proyectos!$B$2:$D$3,3,FALSE)</f>
        <v>CONSER</v>
      </c>
      <c r="D869" s="9" t="e">
        <f>VLOOKUP(#REF!,[1]Proyectos!$D$6:$E$9,2,FALSE)</f>
        <v>#REF!</v>
      </c>
      <c r="E869" s="9" t="e">
        <f>VLOOKUP(#REF!,[1]Proyectos!$B$12:$C$22,2,FALSE)</f>
        <v>#REF!</v>
      </c>
      <c r="F869" s="9" t="e">
        <f>VLOOKUP(#REF!,[1]Indi!$B$9:$C$36,2,FALSE)</f>
        <v>#REF!</v>
      </c>
      <c r="G869" s="9" t="str">
        <f>+IFERROR(IF(D869="MISIONAL",VLOOKUP(#REF!,[1]Actividades!$B$12:$C$25,2,FALSE),IF(D869="TASAS",VLOOKUP(#REF!,[1]Actividades!$B$26:$C$34,2,FALSE),IF(D869="MIPG",VLOOKUP(#REF!,[1]Actividades!$B$35:$C$41,2,FALSE),IF(D869="INFRA",VLOOKUP(#REF!,[1]Actividades!$B$42:$C$44,2,FALSE),"")))),"")</f>
        <v/>
      </c>
      <c r="H869" s="3"/>
      <c r="I869" s="7" t="s">
        <v>1332</v>
      </c>
      <c r="J869" s="10" t="s">
        <v>663</v>
      </c>
      <c r="K869" s="10" t="s">
        <v>22</v>
      </c>
      <c r="L869" s="7" t="s">
        <v>70</v>
      </c>
      <c r="M869" s="7" t="str">
        <f t="shared" si="53"/>
        <v>PNN LAS ORQUÍDEAS</v>
      </c>
      <c r="N869" s="7" t="s">
        <v>103</v>
      </c>
      <c r="O869" s="7" t="s">
        <v>466</v>
      </c>
      <c r="P869" s="145" t="s">
        <v>7</v>
      </c>
      <c r="Q869" s="7" t="s">
        <v>6</v>
      </c>
      <c r="R869" s="146">
        <v>262104999.99999994</v>
      </c>
      <c r="S869" s="35"/>
      <c r="T869" s="8"/>
      <c r="U869" s="8"/>
      <c r="V869" s="8"/>
      <c r="W869" s="35">
        <f t="shared" si="54"/>
        <v>262104999.99999994</v>
      </c>
      <c r="X869" s="35">
        <f t="shared" si="55"/>
        <v>262104999.99999994</v>
      </c>
      <c r="Y869" s="26" t="s">
        <v>465</v>
      </c>
      <c r="Z869" s="10" t="s">
        <v>19</v>
      </c>
      <c r="AA869" s="147">
        <v>202300000000060</v>
      </c>
      <c r="AB869" s="147" t="s">
        <v>24</v>
      </c>
      <c r="AC869" s="10" t="str">
        <f t="shared" si="52"/>
        <v>3202060</v>
      </c>
      <c r="AD869" s="10"/>
      <c r="AE869" s="147" t="s">
        <v>239</v>
      </c>
      <c r="AF869" s="3"/>
      <c r="AG869" s="3"/>
      <c r="AH869" s="3"/>
      <c r="AI869" s="3"/>
      <c r="AJ869" s="3"/>
      <c r="AK869" s="3"/>
      <c r="AL869" s="3"/>
      <c r="AM869" s="3"/>
      <c r="AN869" s="3"/>
      <c r="AO869" s="3"/>
      <c r="AP869" s="3"/>
      <c r="AQ869" s="3"/>
      <c r="AR869" s="3"/>
      <c r="AS869" s="3"/>
    </row>
    <row r="870" spans="1:45" ht="51" hidden="1" customHeight="1" x14ac:dyDescent="0.3">
      <c r="A870" s="9" t="s">
        <v>0</v>
      </c>
      <c r="B870" s="9" t="e">
        <f>VLOOKUP(#REF!,[1]Dpto!$G$2:$I$1125,2,FALSE)</f>
        <v>#REF!</v>
      </c>
      <c r="C870" s="9" t="str">
        <f>VLOOKUP(Y870,[1]Proyectos!$B$2:$D$3,3,FALSE)</f>
        <v>CONSER</v>
      </c>
      <c r="D870" s="9" t="e">
        <f>VLOOKUP(#REF!,[1]Proyectos!$D$6:$E$9,2,FALSE)</f>
        <v>#REF!</v>
      </c>
      <c r="E870" s="9" t="e">
        <f>VLOOKUP(#REF!,[1]Proyectos!$B$12:$C$22,2,FALSE)</f>
        <v>#REF!</v>
      </c>
      <c r="F870" s="9" t="e">
        <f>VLOOKUP(#REF!,[1]Indi!$B$9:$C$36,2,FALSE)</f>
        <v>#REF!</v>
      </c>
      <c r="G870" s="9" t="str">
        <f>+IFERROR(IF(D870="MISIONAL",VLOOKUP(#REF!,[1]Actividades!$B$12:$C$25,2,FALSE),IF(D870="TASAS",VLOOKUP(#REF!,[1]Actividades!$B$26:$C$34,2,FALSE),IF(D870="MIPG",VLOOKUP(#REF!,[1]Actividades!$B$35:$C$41,2,FALSE),IF(D870="INFRA",VLOOKUP(#REF!,[1]Actividades!$B$42:$C$44,2,FALSE),"")))),"")</f>
        <v/>
      </c>
      <c r="H870" s="3"/>
      <c r="I870" s="7" t="s">
        <v>1333</v>
      </c>
      <c r="J870" s="10" t="s">
        <v>663</v>
      </c>
      <c r="K870" s="10" t="s">
        <v>22</v>
      </c>
      <c r="L870" s="7" t="s">
        <v>70</v>
      </c>
      <c r="M870" s="7" t="str">
        <f t="shared" si="53"/>
        <v>PNN LAS ORQUÍDEAS</v>
      </c>
      <c r="N870" s="7" t="s">
        <v>8</v>
      </c>
      <c r="O870" s="7" t="s">
        <v>467</v>
      </c>
      <c r="P870" s="7" t="s">
        <v>7</v>
      </c>
      <c r="Q870" s="7" t="s">
        <v>6</v>
      </c>
      <c r="R870" s="146">
        <v>155107000</v>
      </c>
      <c r="S870" s="35"/>
      <c r="T870" s="8"/>
      <c r="U870" s="8"/>
      <c r="V870" s="8"/>
      <c r="W870" s="35">
        <f t="shared" si="54"/>
        <v>155107000</v>
      </c>
      <c r="X870" s="35">
        <f t="shared" si="55"/>
        <v>155107000</v>
      </c>
      <c r="Y870" s="26" t="s">
        <v>465</v>
      </c>
      <c r="Z870" s="10" t="s">
        <v>19</v>
      </c>
      <c r="AA870" s="147">
        <v>202300000000060</v>
      </c>
      <c r="AB870" s="147" t="s">
        <v>24</v>
      </c>
      <c r="AC870" s="10" t="str">
        <f t="shared" si="52"/>
        <v>3202060</v>
      </c>
      <c r="AD870" s="10"/>
      <c r="AE870" s="147" t="s">
        <v>239</v>
      </c>
      <c r="AF870" s="3"/>
      <c r="AG870" s="3"/>
      <c r="AH870" s="3"/>
      <c r="AI870" s="3"/>
      <c r="AJ870" s="3"/>
      <c r="AK870" s="3"/>
      <c r="AL870" s="3"/>
      <c r="AM870" s="3"/>
      <c r="AN870" s="3"/>
      <c r="AO870" s="3"/>
      <c r="AP870" s="3"/>
      <c r="AQ870" s="3"/>
      <c r="AR870" s="3"/>
      <c r="AS870" s="3"/>
    </row>
    <row r="871" spans="1:45" ht="51" customHeight="1" x14ac:dyDescent="0.3">
      <c r="A871" s="9" t="s">
        <v>0</v>
      </c>
      <c r="B871" s="9" t="e">
        <f>VLOOKUP(#REF!,[1]Dpto!$G$2:$I$1125,2,FALSE)</f>
        <v>#REF!</v>
      </c>
      <c r="C871" s="9" t="str">
        <f>VLOOKUP(Y871,[1]Proyectos!$B$2:$D$3,3,FALSE)</f>
        <v>FORTA</v>
      </c>
      <c r="D871" s="9" t="e">
        <f>VLOOKUP(#REF!,[1]Proyectos!$D$6:$E$9,2,FALSE)</f>
        <v>#REF!</v>
      </c>
      <c r="E871" s="9" t="e">
        <f>VLOOKUP(#REF!,[1]Proyectos!$B$12:$C$22,2,FALSE)</f>
        <v>#REF!</v>
      </c>
      <c r="F871" s="9" t="e">
        <f>VLOOKUP(#REF!,[1]Indi!$B$9:$C$36,2,FALSE)</f>
        <v>#REF!</v>
      </c>
      <c r="G871" s="9" t="str">
        <f>+IFERROR(IF(D871="MISIONAL",VLOOKUP(#REF!,[1]Actividades!$B$12:$C$25,2,FALSE),IF(D871="TASAS",VLOOKUP(#REF!,[1]Actividades!$B$26:$C$34,2,FALSE),IF(D871="MIPG",VLOOKUP(#REF!,[1]Actividades!$B$35:$C$41,2,FALSE),IF(D871="INFRA",VLOOKUP(#REF!,[1]Actividades!$B$42:$C$44,2,FALSE),"")))),"")</f>
        <v/>
      </c>
      <c r="H871" s="3"/>
      <c r="I871" s="7" t="s">
        <v>1334</v>
      </c>
      <c r="J871" s="10" t="s">
        <v>663</v>
      </c>
      <c r="K871" s="10" t="s">
        <v>22</v>
      </c>
      <c r="L871" s="7" t="s">
        <v>70</v>
      </c>
      <c r="M871" s="7" t="str">
        <f t="shared" si="53"/>
        <v>PNN LAS ORQUÍDEAS</v>
      </c>
      <c r="N871" s="7" t="s">
        <v>8</v>
      </c>
      <c r="O871" s="7" t="s">
        <v>467</v>
      </c>
      <c r="P871" s="7" t="s">
        <v>7</v>
      </c>
      <c r="Q871" s="7" t="s">
        <v>6</v>
      </c>
      <c r="R871" s="146">
        <v>11000000</v>
      </c>
      <c r="S871" s="35"/>
      <c r="T871" s="8"/>
      <c r="U871" s="8"/>
      <c r="V871" s="8"/>
      <c r="W871" s="35">
        <f t="shared" si="54"/>
        <v>11000000</v>
      </c>
      <c r="X871" s="35">
        <f t="shared" si="55"/>
        <v>11000000</v>
      </c>
      <c r="Y871" s="26" t="s">
        <v>1483</v>
      </c>
      <c r="Z871" s="10" t="s">
        <v>4</v>
      </c>
      <c r="AA871" s="147">
        <v>2019011000081</v>
      </c>
      <c r="AB871" s="147" t="s">
        <v>12</v>
      </c>
      <c r="AC871" s="10" t="str">
        <f t="shared" si="52"/>
        <v>3299011</v>
      </c>
      <c r="AD871" s="10"/>
      <c r="AE871" s="147" t="s">
        <v>399</v>
      </c>
      <c r="AF871" s="3"/>
      <c r="AG871" s="3"/>
      <c r="AH871" s="3"/>
      <c r="AI871" s="3"/>
      <c r="AJ871" s="3"/>
      <c r="AK871" s="3"/>
      <c r="AL871" s="3"/>
      <c r="AM871" s="3"/>
      <c r="AN871" s="3"/>
      <c r="AO871" s="3"/>
      <c r="AP871" s="3"/>
      <c r="AQ871" s="3"/>
      <c r="AR871" s="3"/>
      <c r="AS871" s="3"/>
    </row>
    <row r="872" spans="1:45" ht="51" hidden="1" customHeight="1" x14ac:dyDescent="0.3">
      <c r="A872" s="9" t="s">
        <v>0</v>
      </c>
      <c r="B872" s="9" t="e">
        <f>VLOOKUP(#REF!,[1]Dpto!$G$2:$I$1125,2,FALSE)</f>
        <v>#REF!</v>
      </c>
      <c r="C872" s="9" t="str">
        <f>VLOOKUP(Y872,[1]Proyectos!$B$2:$D$3,3,FALSE)</f>
        <v>CONSER</v>
      </c>
      <c r="D872" s="9" t="e">
        <f>VLOOKUP(#REF!,[1]Proyectos!$D$6:$E$9,2,FALSE)</f>
        <v>#REF!</v>
      </c>
      <c r="E872" s="9" t="e">
        <f>VLOOKUP(#REF!,[1]Proyectos!$B$12:$C$22,2,FALSE)</f>
        <v>#REF!</v>
      </c>
      <c r="F872" s="9" t="e">
        <f>VLOOKUP(#REF!,[1]Indi!$B$9:$C$36,2,FALSE)</f>
        <v>#REF!</v>
      </c>
      <c r="G872" s="9" t="str">
        <f>+IFERROR(IF(D872="MISIONAL",VLOOKUP(#REF!,[1]Actividades!$B$12:$C$25,2,FALSE),IF(D872="TASAS",VLOOKUP(#REF!,[1]Actividades!$B$26:$C$34,2,FALSE),IF(D872="MIPG",VLOOKUP(#REF!,[1]Actividades!$B$35:$C$41,2,FALSE),IF(D872="INFRA",VLOOKUP(#REF!,[1]Actividades!$B$42:$C$44,2,FALSE),"")))),"")</f>
        <v/>
      </c>
      <c r="H872" s="3"/>
      <c r="I872" s="7" t="s">
        <v>1335</v>
      </c>
      <c r="J872" s="10" t="s">
        <v>663</v>
      </c>
      <c r="K872" s="10" t="s">
        <v>22</v>
      </c>
      <c r="L872" s="7" t="s">
        <v>69</v>
      </c>
      <c r="M872" s="7" t="str">
        <f t="shared" si="53"/>
        <v>PNN LOS NEVADOS</v>
      </c>
      <c r="N872" s="7" t="s">
        <v>103</v>
      </c>
      <c r="O872" s="7" t="s">
        <v>466</v>
      </c>
      <c r="P872" s="7" t="s">
        <v>7</v>
      </c>
      <c r="Q872" s="7" t="s">
        <v>6</v>
      </c>
      <c r="R872" s="146">
        <v>87229949</v>
      </c>
      <c r="S872" s="35"/>
      <c r="T872" s="8"/>
      <c r="U872" s="8"/>
      <c r="V872" s="8"/>
      <c r="W872" s="35">
        <f t="shared" si="54"/>
        <v>87229949</v>
      </c>
      <c r="X872" s="35">
        <f t="shared" si="55"/>
        <v>87229949</v>
      </c>
      <c r="Y872" s="26" t="s">
        <v>465</v>
      </c>
      <c r="Z872" s="10" t="s">
        <v>19</v>
      </c>
      <c r="AA872" s="147">
        <v>202300000000060</v>
      </c>
      <c r="AB872" s="147" t="s">
        <v>30</v>
      </c>
      <c r="AC872" s="10" t="str">
        <f t="shared" si="52"/>
        <v>3202008</v>
      </c>
      <c r="AD872" s="10"/>
      <c r="AE872" s="147" t="s">
        <v>135</v>
      </c>
      <c r="AF872" s="3"/>
      <c r="AG872" s="3"/>
      <c r="AH872" s="3"/>
      <c r="AI872" s="3"/>
      <c r="AJ872" s="3"/>
      <c r="AK872" s="3"/>
      <c r="AL872" s="3"/>
      <c r="AM872" s="3"/>
      <c r="AN872" s="3"/>
      <c r="AO872" s="3"/>
      <c r="AP872" s="3"/>
      <c r="AQ872" s="3"/>
      <c r="AR872" s="3"/>
      <c r="AS872" s="3"/>
    </row>
    <row r="873" spans="1:45" ht="51" hidden="1" customHeight="1" x14ac:dyDescent="0.3">
      <c r="A873" s="9" t="s">
        <v>0</v>
      </c>
      <c r="B873" s="9" t="e">
        <f>VLOOKUP(#REF!,[1]Dpto!$G$2:$I$1125,2,FALSE)</f>
        <v>#REF!</v>
      </c>
      <c r="C873" s="9" t="str">
        <f>VLOOKUP(Y873,[1]Proyectos!$B$2:$D$3,3,FALSE)</f>
        <v>CONSER</v>
      </c>
      <c r="D873" s="9" t="e">
        <f>VLOOKUP(#REF!,[1]Proyectos!$D$6:$E$9,2,FALSE)</f>
        <v>#REF!</v>
      </c>
      <c r="E873" s="9" t="e">
        <f>VLOOKUP(#REF!,[1]Proyectos!$B$12:$C$22,2,FALSE)</f>
        <v>#REF!</v>
      </c>
      <c r="F873" s="9" t="e">
        <f>VLOOKUP(#REF!,[1]Indi!$B$9:$C$36,2,FALSE)</f>
        <v>#REF!</v>
      </c>
      <c r="G873" s="9" t="str">
        <f>+IFERROR(IF(D873="MISIONAL",VLOOKUP(#REF!,[1]Actividades!$B$12:$C$25,2,FALSE),IF(D873="TASAS",VLOOKUP(#REF!,[1]Actividades!$B$26:$C$34,2,FALSE),IF(D873="MIPG",VLOOKUP(#REF!,[1]Actividades!$B$35:$C$41,2,FALSE),IF(D873="INFRA",VLOOKUP(#REF!,[1]Actividades!$B$42:$C$44,2,FALSE),"")))),"")</f>
        <v/>
      </c>
      <c r="H873" s="3"/>
      <c r="I873" s="7" t="s">
        <v>1336</v>
      </c>
      <c r="J873" s="10" t="s">
        <v>663</v>
      </c>
      <c r="K873" s="10" t="s">
        <v>22</v>
      </c>
      <c r="L873" s="7" t="s">
        <v>69</v>
      </c>
      <c r="M873" s="7" t="str">
        <f t="shared" si="53"/>
        <v>PNN LOS NEVADOS</v>
      </c>
      <c r="N873" s="7" t="s">
        <v>13</v>
      </c>
      <c r="O873" s="7" t="s">
        <v>467</v>
      </c>
      <c r="P873" s="149" t="s">
        <v>7</v>
      </c>
      <c r="Q873" s="7" t="s">
        <v>6</v>
      </c>
      <c r="R873" s="146">
        <v>91868486</v>
      </c>
      <c r="S873" s="35"/>
      <c r="T873" s="8"/>
      <c r="U873" s="8"/>
      <c r="V873" s="8"/>
      <c r="W873" s="35">
        <f t="shared" si="54"/>
        <v>91868486</v>
      </c>
      <c r="X873" s="35">
        <f t="shared" si="55"/>
        <v>91868486</v>
      </c>
      <c r="Y873" s="26" t="s">
        <v>465</v>
      </c>
      <c r="Z873" s="10" t="s">
        <v>19</v>
      </c>
      <c r="AA873" s="147">
        <v>202300000000060</v>
      </c>
      <c r="AB873" s="147" t="s">
        <v>30</v>
      </c>
      <c r="AC873" s="10" t="str">
        <f t="shared" si="52"/>
        <v>3202008</v>
      </c>
      <c r="AD873" s="10"/>
      <c r="AE873" s="147" t="s">
        <v>135</v>
      </c>
      <c r="AF873" s="3"/>
      <c r="AG873" s="3"/>
      <c r="AH873" s="3"/>
      <c r="AI873" s="3"/>
      <c r="AJ873" s="3"/>
      <c r="AK873" s="3"/>
      <c r="AL873" s="3"/>
      <c r="AM873" s="3"/>
      <c r="AN873" s="3"/>
      <c r="AO873" s="3"/>
      <c r="AP873" s="3"/>
      <c r="AQ873" s="3"/>
      <c r="AR873" s="3"/>
      <c r="AS873" s="3"/>
    </row>
    <row r="874" spans="1:45" ht="51" hidden="1" customHeight="1" x14ac:dyDescent="0.3">
      <c r="A874" s="9" t="s">
        <v>0</v>
      </c>
      <c r="B874" s="9" t="e">
        <f>VLOOKUP(#REF!,[1]Dpto!$G$2:$I$1125,2,FALSE)</f>
        <v>#REF!</v>
      </c>
      <c r="C874" s="9" t="str">
        <f>VLOOKUP(Y874,[1]Proyectos!$B$2:$D$3,3,FALSE)</f>
        <v>CONSER</v>
      </c>
      <c r="D874" s="9" t="e">
        <f>VLOOKUP(#REF!,[1]Proyectos!$D$6:$E$9,2,FALSE)</f>
        <v>#REF!</v>
      </c>
      <c r="E874" s="9" t="e">
        <f>VLOOKUP(#REF!,[1]Proyectos!$B$12:$C$22,2,FALSE)</f>
        <v>#REF!</v>
      </c>
      <c r="F874" s="9" t="e">
        <f>VLOOKUP(#REF!,[1]Indi!$B$9:$C$36,2,FALSE)</f>
        <v>#REF!</v>
      </c>
      <c r="G874" s="9" t="str">
        <f>+IFERROR(IF(D874="MISIONAL",VLOOKUP(#REF!,[1]Actividades!$B$12:$C$25,2,FALSE),IF(D874="TASAS",VLOOKUP(#REF!,[1]Actividades!$B$26:$C$34,2,FALSE),IF(D874="MIPG",VLOOKUP(#REF!,[1]Actividades!$B$35:$C$41,2,FALSE),IF(D874="INFRA",VLOOKUP(#REF!,[1]Actividades!$B$42:$C$44,2,FALSE),"")))),"")</f>
        <v/>
      </c>
      <c r="H874" s="3"/>
      <c r="I874" s="7" t="s">
        <v>1337</v>
      </c>
      <c r="J874" s="10" t="s">
        <v>663</v>
      </c>
      <c r="K874" s="10" t="s">
        <v>22</v>
      </c>
      <c r="L874" s="7" t="s">
        <v>69</v>
      </c>
      <c r="M874" s="7" t="str">
        <f t="shared" si="53"/>
        <v>PNN LOS NEVADOS</v>
      </c>
      <c r="N874" s="7" t="s">
        <v>8</v>
      </c>
      <c r="O874" s="7" t="s">
        <v>467</v>
      </c>
      <c r="P874" s="149" t="s">
        <v>7</v>
      </c>
      <c r="Q874" s="7" t="s">
        <v>6</v>
      </c>
      <c r="R874" s="146">
        <v>74477</v>
      </c>
      <c r="S874" s="35"/>
      <c r="T874" s="8"/>
      <c r="U874" s="8"/>
      <c r="V874" s="8"/>
      <c r="W874" s="35">
        <f t="shared" si="54"/>
        <v>74477</v>
      </c>
      <c r="X874" s="35">
        <f t="shared" si="55"/>
        <v>74477</v>
      </c>
      <c r="Y874" s="26" t="s">
        <v>465</v>
      </c>
      <c r="Z874" s="10" t="s">
        <v>19</v>
      </c>
      <c r="AA874" s="147">
        <v>202300000000060</v>
      </c>
      <c r="AB874" s="147" t="s">
        <v>30</v>
      </c>
      <c r="AC874" s="10" t="str">
        <f t="shared" si="52"/>
        <v>3202008</v>
      </c>
      <c r="AD874" s="10"/>
      <c r="AE874" s="147" t="s">
        <v>135</v>
      </c>
      <c r="AF874" s="3"/>
      <c r="AG874" s="3"/>
      <c r="AH874" s="3"/>
      <c r="AI874" s="3"/>
      <c r="AJ874" s="3"/>
      <c r="AK874" s="3"/>
      <c r="AL874" s="3"/>
      <c r="AM874" s="3"/>
      <c r="AN874" s="3"/>
      <c r="AO874" s="3"/>
      <c r="AP874" s="3"/>
      <c r="AQ874" s="3"/>
      <c r="AR874" s="3"/>
      <c r="AS874" s="3"/>
    </row>
    <row r="875" spans="1:45" ht="51" hidden="1" customHeight="1" x14ac:dyDescent="0.3">
      <c r="A875" s="9" t="s">
        <v>0</v>
      </c>
      <c r="B875" s="9" t="e">
        <f>VLOOKUP(#REF!,[1]Dpto!$G$2:$I$1125,2,FALSE)</f>
        <v>#REF!</v>
      </c>
      <c r="C875" s="9" t="str">
        <f>VLOOKUP(Y875,[1]Proyectos!$B$2:$D$3,3,FALSE)</f>
        <v>CONSER</v>
      </c>
      <c r="D875" s="9" t="e">
        <f>VLOOKUP(#REF!,[1]Proyectos!$D$6:$E$9,2,FALSE)</f>
        <v>#REF!</v>
      </c>
      <c r="E875" s="9" t="e">
        <f>VLOOKUP(#REF!,[1]Proyectos!$B$12:$C$22,2,FALSE)</f>
        <v>#REF!</v>
      </c>
      <c r="F875" s="9" t="e">
        <f>VLOOKUP(#REF!,[1]Indi!$B$9:$C$36,2,FALSE)</f>
        <v>#REF!</v>
      </c>
      <c r="G875" s="9" t="str">
        <f>+IFERROR(IF(D875="MISIONAL",VLOOKUP(#REF!,[1]Actividades!$B$12:$C$25,2,FALSE),IF(D875="TASAS",VLOOKUP(#REF!,[1]Actividades!$B$26:$C$34,2,FALSE),IF(D875="MIPG",VLOOKUP(#REF!,[1]Actividades!$B$35:$C$41,2,FALSE),IF(D875="INFRA",VLOOKUP(#REF!,[1]Actividades!$B$42:$C$44,2,FALSE),"")))),"")</f>
        <v/>
      </c>
      <c r="H875" s="3"/>
      <c r="I875" s="7" t="s">
        <v>1338</v>
      </c>
      <c r="J875" s="10" t="s">
        <v>663</v>
      </c>
      <c r="K875" s="10" t="s">
        <v>22</v>
      </c>
      <c r="L875" s="7" t="s">
        <v>69</v>
      </c>
      <c r="M875" s="7" t="str">
        <f t="shared" si="53"/>
        <v>PNN LOS NEVADOS</v>
      </c>
      <c r="N875" s="7" t="s">
        <v>103</v>
      </c>
      <c r="O875" s="7" t="s">
        <v>466</v>
      </c>
      <c r="P875" s="7" t="s">
        <v>7</v>
      </c>
      <c r="Q875" s="7" t="s">
        <v>6</v>
      </c>
      <c r="R875" s="146">
        <v>43274000</v>
      </c>
      <c r="S875" s="35"/>
      <c r="T875" s="8"/>
      <c r="U875" s="8"/>
      <c r="V875" s="8"/>
      <c r="W875" s="35">
        <f t="shared" si="54"/>
        <v>43274000</v>
      </c>
      <c r="X875" s="35">
        <f t="shared" si="55"/>
        <v>43274000</v>
      </c>
      <c r="Y875" s="26" t="s">
        <v>465</v>
      </c>
      <c r="Z875" s="10" t="s">
        <v>19</v>
      </c>
      <c r="AA875" s="147">
        <v>202300000000060</v>
      </c>
      <c r="AB875" s="147" t="s">
        <v>30</v>
      </c>
      <c r="AC875" s="10" t="str">
        <f t="shared" si="52"/>
        <v>3202008</v>
      </c>
      <c r="AD875" s="10"/>
      <c r="AE875" s="147" t="s">
        <v>492</v>
      </c>
      <c r="AF875" s="3"/>
      <c r="AG875" s="3"/>
      <c r="AH875" s="3"/>
      <c r="AI875" s="3"/>
      <c r="AJ875" s="3"/>
      <c r="AK875" s="3"/>
      <c r="AL875" s="3"/>
      <c r="AM875" s="3"/>
      <c r="AN875" s="3"/>
      <c r="AO875" s="3"/>
      <c r="AP875" s="3"/>
      <c r="AQ875" s="3"/>
      <c r="AR875" s="3"/>
      <c r="AS875" s="3"/>
    </row>
    <row r="876" spans="1:45" ht="51" hidden="1" customHeight="1" x14ac:dyDescent="0.3">
      <c r="A876" s="9"/>
      <c r="B876" s="9"/>
      <c r="C876" s="9"/>
      <c r="D876" s="9"/>
      <c r="E876" s="9"/>
      <c r="F876" s="9"/>
      <c r="G876" s="9"/>
      <c r="H876" s="3"/>
      <c r="I876" s="7" t="s">
        <v>1339</v>
      </c>
      <c r="J876" s="10" t="s">
        <v>663</v>
      </c>
      <c r="K876" s="10" t="s">
        <v>22</v>
      </c>
      <c r="L876" s="7" t="s">
        <v>69</v>
      </c>
      <c r="M876" s="7" t="str">
        <f t="shared" si="53"/>
        <v>PNN LOS NEVADOS</v>
      </c>
      <c r="N876" s="7" t="s">
        <v>103</v>
      </c>
      <c r="O876" s="7" t="s">
        <v>466</v>
      </c>
      <c r="P876" s="10" t="s">
        <v>7</v>
      </c>
      <c r="Q876" s="7" t="s">
        <v>6</v>
      </c>
      <c r="R876" s="146">
        <v>302103000</v>
      </c>
      <c r="S876" s="35"/>
      <c r="T876" s="8"/>
      <c r="U876" s="8"/>
      <c r="V876" s="8"/>
      <c r="W876" s="35">
        <f t="shared" si="54"/>
        <v>302103000</v>
      </c>
      <c r="X876" s="35">
        <f t="shared" si="55"/>
        <v>302103000</v>
      </c>
      <c r="Y876" s="26" t="s">
        <v>465</v>
      </c>
      <c r="Z876" s="10" t="s">
        <v>19</v>
      </c>
      <c r="AA876" s="147">
        <v>202300000000060</v>
      </c>
      <c r="AB876" s="147" t="s">
        <v>36</v>
      </c>
      <c r="AC876" s="10" t="str">
        <f t="shared" si="52"/>
        <v>3202010</v>
      </c>
      <c r="AD876" s="10"/>
      <c r="AE876" s="147" t="s">
        <v>130</v>
      </c>
      <c r="AF876" s="3"/>
      <c r="AG876" s="3"/>
      <c r="AH876" s="3"/>
      <c r="AI876" s="3"/>
      <c r="AJ876" s="3"/>
      <c r="AK876" s="3"/>
      <c r="AL876" s="3"/>
      <c r="AM876" s="3"/>
      <c r="AN876" s="3"/>
      <c r="AO876" s="3"/>
      <c r="AP876" s="3"/>
      <c r="AQ876" s="3"/>
      <c r="AR876" s="3"/>
      <c r="AS876" s="3"/>
    </row>
    <row r="877" spans="1:45" ht="51" hidden="1" customHeight="1" x14ac:dyDescent="0.3">
      <c r="A877" s="9" t="s">
        <v>0</v>
      </c>
      <c r="B877" s="9" t="e">
        <f>VLOOKUP(#REF!,[1]Dpto!$G$2:$I$1125,2,FALSE)</f>
        <v>#REF!</v>
      </c>
      <c r="C877" s="9" t="str">
        <f>VLOOKUP(Y877,[1]Proyectos!$B$2:$D$3,3,FALSE)</f>
        <v>CONSER</v>
      </c>
      <c r="D877" s="9" t="e">
        <f>VLOOKUP(#REF!,[1]Proyectos!$D$6:$E$9,2,FALSE)</f>
        <v>#REF!</v>
      </c>
      <c r="E877" s="9" t="e">
        <f>VLOOKUP(#REF!,[1]Proyectos!$B$12:$C$22,2,FALSE)</f>
        <v>#REF!</v>
      </c>
      <c r="F877" s="9" t="e">
        <f>VLOOKUP(#REF!,[1]Indi!$B$9:$C$36,2,FALSE)</f>
        <v>#REF!</v>
      </c>
      <c r="G877" s="9" t="str">
        <f>+IFERROR(IF(D877="MISIONAL",VLOOKUP(#REF!,[1]Actividades!$B$12:$C$25,2,FALSE),IF(D877="TASAS",VLOOKUP(#REF!,[1]Actividades!$B$26:$C$34,2,FALSE),IF(D877="MIPG",VLOOKUP(#REF!,[1]Actividades!$B$35:$C$41,2,FALSE),IF(D877="INFRA",VLOOKUP(#REF!,[1]Actividades!$B$42:$C$44,2,FALSE),"")))),"")</f>
        <v/>
      </c>
      <c r="H877" s="3"/>
      <c r="I877" s="7" t="s">
        <v>1340</v>
      </c>
      <c r="J877" s="10" t="s">
        <v>663</v>
      </c>
      <c r="K877" s="10" t="s">
        <v>22</v>
      </c>
      <c r="L877" s="7" t="s">
        <v>69</v>
      </c>
      <c r="M877" s="7" t="str">
        <f t="shared" si="53"/>
        <v>PNN LOS NEVADOS</v>
      </c>
      <c r="N877" s="7" t="s">
        <v>13</v>
      </c>
      <c r="O877" s="7" t="s">
        <v>467</v>
      </c>
      <c r="P877" s="10" t="s">
        <v>7</v>
      </c>
      <c r="Q877" s="7" t="s">
        <v>6</v>
      </c>
      <c r="R877" s="146">
        <v>70000000</v>
      </c>
      <c r="S877" s="35"/>
      <c r="T877" s="8"/>
      <c r="U877" s="8"/>
      <c r="V877" s="8"/>
      <c r="W877" s="35">
        <f t="shared" si="54"/>
        <v>70000000</v>
      </c>
      <c r="X877" s="35">
        <f t="shared" si="55"/>
        <v>70000000</v>
      </c>
      <c r="Y877" s="26" t="s">
        <v>465</v>
      </c>
      <c r="Z877" s="10" t="s">
        <v>19</v>
      </c>
      <c r="AA877" s="147">
        <v>202300000000060</v>
      </c>
      <c r="AB877" s="147" t="s">
        <v>36</v>
      </c>
      <c r="AC877" s="10" t="str">
        <f t="shared" si="52"/>
        <v>3202010</v>
      </c>
      <c r="AD877" s="10"/>
      <c r="AE877" s="147" t="s">
        <v>130</v>
      </c>
      <c r="AF877" s="3"/>
      <c r="AG877" s="3"/>
      <c r="AH877" s="3"/>
      <c r="AI877" s="3"/>
      <c r="AJ877" s="3"/>
      <c r="AK877" s="3"/>
      <c r="AL877" s="3"/>
      <c r="AM877" s="3"/>
      <c r="AN877" s="3"/>
      <c r="AO877" s="3"/>
      <c r="AP877" s="3"/>
      <c r="AQ877" s="3"/>
      <c r="AR877" s="3"/>
      <c r="AS877" s="3"/>
    </row>
    <row r="878" spans="1:45" ht="51" hidden="1" customHeight="1" x14ac:dyDescent="0.3">
      <c r="A878" s="9" t="s">
        <v>0</v>
      </c>
      <c r="B878" s="9" t="e">
        <f>VLOOKUP(#REF!,[1]Dpto!$G$2:$I$1125,2,FALSE)</f>
        <v>#REF!</v>
      </c>
      <c r="C878" s="9" t="str">
        <f>VLOOKUP(Y878,[1]Proyectos!$B$2:$D$3,3,FALSE)</f>
        <v>CONSER</v>
      </c>
      <c r="D878" s="9" t="e">
        <f>VLOOKUP(#REF!,[1]Proyectos!$D$6:$E$9,2,FALSE)</f>
        <v>#REF!</v>
      </c>
      <c r="E878" s="9" t="e">
        <f>VLOOKUP(#REF!,[1]Proyectos!$B$12:$C$22,2,FALSE)</f>
        <v>#REF!</v>
      </c>
      <c r="F878" s="9" t="e">
        <f>VLOOKUP(#REF!,[1]Indi!$B$9:$C$36,2,FALSE)</f>
        <v>#REF!</v>
      </c>
      <c r="G878" s="9" t="str">
        <f>+IFERROR(IF(D878="MISIONAL",VLOOKUP(#REF!,[1]Actividades!$B$12:$C$25,2,FALSE),IF(D878="TASAS",VLOOKUP(#REF!,[1]Actividades!$B$26:$C$34,2,FALSE),IF(D878="MIPG",VLOOKUP(#REF!,[1]Actividades!$B$35:$C$41,2,FALSE),IF(D878="INFRA",VLOOKUP(#REF!,[1]Actividades!$B$42:$C$44,2,FALSE),"")))),"")</f>
        <v/>
      </c>
      <c r="H878" s="3"/>
      <c r="I878" s="7" t="s">
        <v>1341</v>
      </c>
      <c r="J878" s="10" t="s">
        <v>663</v>
      </c>
      <c r="K878" s="10" t="s">
        <v>22</v>
      </c>
      <c r="L878" s="7" t="s">
        <v>69</v>
      </c>
      <c r="M878" s="7" t="str">
        <f t="shared" si="53"/>
        <v>PNN LOS NEVADOS</v>
      </c>
      <c r="N878" s="7" t="s">
        <v>103</v>
      </c>
      <c r="O878" s="7" t="s">
        <v>466</v>
      </c>
      <c r="P878" s="145" t="s">
        <v>7</v>
      </c>
      <c r="Q878" s="7" t="s">
        <v>6</v>
      </c>
      <c r="R878" s="146">
        <v>365549049</v>
      </c>
      <c r="S878" s="35"/>
      <c r="T878" s="8"/>
      <c r="U878" s="8"/>
      <c r="V878" s="8"/>
      <c r="W878" s="35">
        <f t="shared" si="54"/>
        <v>365549049</v>
      </c>
      <c r="X878" s="35">
        <f t="shared" si="55"/>
        <v>365549049</v>
      </c>
      <c r="Y878" s="26" t="s">
        <v>465</v>
      </c>
      <c r="Z878" s="10" t="s">
        <v>19</v>
      </c>
      <c r="AA878" s="147">
        <v>202300000000060</v>
      </c>
      <c r="AB878" s="147" t="s">
        <v>493</v>
      </c>
      <c r="AC878" s="10" t="str">
        <f t="shared" si="52"/>
        <v>3202032</v>
      </c>
      <c r="AD878" s="10"/>
      <c r="AE878" s="147" t="s">
        <v>128</v>
      </c>
      <c r="AF878" s="3"/>
      <c r="AG878" s="3"/>
      <c r="AH878" s="3"/>
      <c r="AI878" s="3"/>
      <c r="AJ878" s="3"/>
      <c r="AK878" s="3"/>
      <c r="AL878" s="3"/>
      <c r="AM878" s="3"/>
      <c r="AN878" s="3"/>
      <c r="AO878" s="3"/>
      <c r="AP878" s="3"/>
      <c r="AQ878" s="3"/>
      <c r="AR878" s="3"/>
      <c r="AS878" s="3"/>
    </row>
    <row r="879" spans="1:45" ht="51" hidden="1" customHeight="1" x14ac:dyDescent="0.3">
      <c r="A879" s="9" t="s">
        <v>0</v>
      </c>
      <c r="B879" s="9" t="e">
        <f>VLOOKUP(#REF!,[1]Dpto!$G$2:$I$1125,2,FALSE)</f>
        <v>#REF!</v>
      </c>
      <c r="C879" s="9" t="str">
        <f>VLOOKUP(Y879,[1]Proyectos!$B$2:$D$3,3,FALSE)</f>
        <v>CONSER</v>
      </c>
      <c r="D879" s="9" t="e">
        <f>VLOOKUP(#REF!,[1]Proyectos!$D$6:$E$9,2,FALSE)</f>
        <v>#REF!</v>
      </c>
      <c r="E879" s="9" t="e">
        <f>VLOOKUP(#REF!,[1]Proyectos!$B$12:$C$22,2,FALSE)</f>
        <v>#REF!</v>
      </c>
      <c r="F879" s="9" t="e">
        <f>VLOOKUP(#REF!,[1]Indi!$B$9:$C$36,2,FALSE)</f>
        <v>#REF!</v>
      </c>
      <c r="G879" s="9" t="str">
        <f>+IFERROR(IF(D879="MISIONAL",VLOOKUP(#REF!,[1]Actividades!$B$12:$C$25,2,FALSE),IF(D879="TASAS",VLOOKUP(#REF!,[1]Actividades!$B$26:$C$34,2,FALSE),IF(D879="MIPG",VLOOKUP(#REF!,[1]Actividades!$B$35:$C$41,2,FALSE),IF(D879="INFRA",VLOOKUP(#REF!,[1]Actividades!$B$42:$C$44,2,FALSE),"")))),"")</f>
        <v/>
      </c>
      <c r="H879" s="3"/>
      <c r="I879" s="7" t="s">
        <v>1342</v>
      </c>
      <c r="J879" s="10" t="s">
        <v>663</v>
      </c>
      <c r="K879" s="10" t="s">
        <v>22</v>
      </c>
      <c r="L879" s="7" t="s">
        <v>69</v>
      </c>
      <c r="M879" s="7" t="str">
        <f t="shared" si="53"/>
        <v>PNN LOS NEVADOS</v>
      </c>
      <c r="N879" s="7" t="s">
        <v>13</v>
      </c>
      <c r="O879" s="7" t="s">
        <v>467</v>
      </c>
      <c r="P879" s="145" t="s">
        <v>7</v>
      </c>
      <c r="Q879" s="7" t="s">
        <v>6</v>
      </c>
      <c r="R879" s="146">
        <v>52300000</v>
      </c>
      <c r="S879" s="35"/>
      <c r="T879" s="8"/>
      <c r="U879" s="8"/>
      <c r="V879" s="8"/>
      <c r="W879" s="35">
        <f t="shared" si="54"/>
        <v>52300000</v>
      </c>
      <c r="X879" s="35">
        <f t="shared" si="55"/>
        <v>52300000</v>
      </c>
      <c r="Y879" s="26" t="s">
        <v>465</v>
      </c>
      <c r="Z879" s="10" t="s">
        <v>19</v>
      </c>
      <c r="AA879" s="147">
        <v>202300000000060</v>
      </c>
      <c r="AB879" s="147" t="s">
        <v>493</v>
      </c>
      <c r="AC879" s="10" t="str">
        <f t="shared" si="52"/>
        <v>3202032</v>
      </c>
      <c r="AD879" s="10"/>
      <c r="AE879" s="147" t="s">
        <v>128</v>
      </c>
      <c r="AF879" s="3"/>
      <c r="AG879" s="3"/>
      <c r="AH879" s="3"/>
      <c r="AI879" s="3"/>
      <c r="AJ879" s="3"/>
      <c r="AK879" s="3"/>
      <c r="AL879" s="3"/>
      <c r="AM879" s="3"/>
      <c r="AN879" s="3"/>
      <c r="AO879" s="3"/>
      <c r="AP879" s="3"/>
      <c r="AQ879" s="3"/>
      <c r="AR879" s="3"/>
      <c r="AS879" s="3"/>
    </row>
    <row r="880" spans="1:45" ht="51" hidden="1" customHeight="1" x14ac:dyDescent="0.3">
      <c r="A880" s="9" t="s">
        <v>0</v>
      </c>
      <c r="B880" s="9" t="e">
        <f>VLOOKUP(#REF!,[1]Dpto!$G$2:$I$1125,2,FALSE)</f>
        <v>#REF!</v>
      </c>
      <c r="C880" s="9" t="str">
        <f>VLOOKUP(Y880,[1]Proyectos!$B$2:$D$3,3,FALSE)</f>
        <v>CONSER</v>
      </c>
      <c r="D880" s="9" t="e">
        <f>VLOOKUP(#REF!,[1]Proyectos!$D$6:$E$9,2,FALSE)</f>
        <v>#REF!</v>
      </c>
      <c r="E880" s="9" t="e">
        <f>VLOOKUP(#REF!,[1]Proyectos!$B$12:$C$22,2,FALSE)</f>
        <v>#REF!</v>
      </c>
      <c r="F880" s="9" t="e">
        <f>VLOOKUP(#REF!,[1]Indi!$B$9:$C$36,2,FALSE)</f>
        <v>#REF!</v>
      </c>
      <c r="G880" s="9" t="str">
        <f>+IFERROR(IF(D880="MISIONAL",VLOOKUP(#REF!,[1]Actividades!$B$12:$C$25,2,FALSE),IF(D880="TASAS",VLOOKUP(#REF!,[1]Actividades!$B$26:$C$34,2,FALSE),IF(D880="MIPG",VLOOKUP(#REF!,[1]Actividades!$B$35:$C$41,2,FALSE),IF(D880="INFRA",VLOOKUP(#REF!,[1]Actividades!$B$42:$C$44,2,FALSE),"")))),"")</f>
        <v/>
      </c>
      <c r="H880" s="3"/>
      <c r="I880" s="7" t="s">
        <v>1343</v>
      </c>
      <c r="J880" s="10" t="s">
        <v>663</v>
      </c>
      <c r="K880" s="10" t="s">
        <v>22</v>
      </c>
      <c r="L880" s="7" t="s">
        <v>69</v>
      </c>
      <c r="M880" s="7" t="str">
        <f t="shared" si="53"/>
        <v>PNN LOS NEVADOS</v>
      </c>
      <c r="N880" s="7" t="s">
        <v>13</v>
      </c>
      <c r="O880" s="7" t="s">
        <v>467</v>
      </c>
      <c r="P880" s="10" t="s">
        <v>7</v>
      </c>
      <c r="Q880" s="7" t="s">
        <v>6</v>
      </c>
      <c r="R880" s="146">
        <v>45323875</v>
      </c>
      <c r="S880" s="35"/>
      <c r="T880" s="8"/>
      <c r="U880" s="8"/>
      <c r="V880" s="8"/>
      <c r="W880" s="35">
        <f t="shared" si="54"/>
        <v>45323875</v>
      </c>
      <c r="X880" s="35">
        <f t="shared" si="55"/>
        <v>45323875</v>
      </c>
      <c r="Y880" s="26" t="s">
        <v>465</v>
      </c>
      <c r="Z880" s="10" t="s">
        <v>19</v>
      </c>
      <c r="AA880" s="147">
        <v>202300000000060</v>
      </c>
      <c r="AB880" s="147" t="s">
        <v>493</v>
      </c>
      <c r="AC880" s="10" t="str">
        <f t="shared" si="52"/>
        <v>3202032</v>
      </c>
      <c r="AD880" s="10"/>
      <c r="AE880" s="147" t="s">
        <v>127</v>
      </c>
      <c r="AF880" s="3"/>
      <c r="AG880" s="3"/>
      <c r="AH880" s="3"/>
      <c r="AI880" s="3"/>
      <c r="AJ880" s="3"/>
      <c r="AK880" s="3"/>
      <c r="AL880" s="3"/>
      <c r="AM880" s="3"/>
      <c r="AN880" s="3"/>
      <c r="AO880" s="3"/>
      <c r="AP880" s="3"/>
      <c r="AQ880" s="3"/>
      <c r="AR880" s="3"/>
      <c r="AS880" s="3"/>
    </row>
    <row r="881" spans="1:45" ht="51" hidden="1" customHeight="1" x14ac:dyDescent="0.3">
      <c r="A881" s="9"/>
      <c r="B881" s="9"/>
      <c r="C881" s="9"/>
      <c r="D881" s="9"/>
      <c r="E881" s="9"/>
      <c r="F881" s="9"/>
      <c r="G881" s="9"/>
      <c r="H881" s="3"/>
      <c r="I881" s="7" t="s">
        <v>1344</v>
      </c>
      <c r="J881" s="10" t="s">
        <v>663</v>
      </c>
      <c r="K881" s="10" t="s">
        <v>22</v>
      </c>
      <c r="L881" s="7" t="s">
        <v>69</v>
      </c>
      <c r="M881" s="7" t="str">
        <f t="shared" si="53"/>
        <v>PNN LOS NEVADOS</v>
      </c>
      <c r="N881" s="7" t="s">
        <v>13</v>
      </c>
      <c r="O881" s="7" t="s">
        <v>467</v>
      </c>
      <c r="P881" s="145" t="s">
        <v>7</v>
      </c>
      <c r="Q881" s="7" t="s">
        <v>6</v>
      </c>
      <c r="R881" s="146">
        <v>79323000</v>
      </c>
      <c r="S881" s="35"/>
      <c r="T881" s="8"/>
      <c r="U881" s="8"/>
      <c r="V881" s="8"/>
      <c r="W881" s="35">
        <f t="shared" si="54"/>
        <v>79323000</v>
      </c>
      <c r="X881" s="35">
        <f t="shared" si="55"/>
        <v>79323000</v>
      </c>
      <c r="Y881" s="26" t="s">
        <v>465</v>
      </c>
      <c r="Z881" s="10" t="s">
        <v>19</v>
      </c>
      <c r="AA881" s="147">
        <v>202300000000060</v>
      </c>
      <c r="AB881" s="147" t="s">
        <v>60</v>
      </c>
      <c r="AC881" s="10" t="str">
        <f t="shared" si="52"/>
        <v>3202038</v>
      </c>
      <c r="AD881" s="10"/>
      <c r="AE881" s="147" t="s">
        <v>134</v>
      </c>
      <c r="AF881" s="3"/>
      <c r="AG881" s="3"/>
      <c r="AH881" s="3"/>
      <c r="AI881" s="3"/>
      <c r="AJ881" s="3"/>
      <c r="AK881" s="3"/>
      <c r="AL881" s="3"/>
      <c r="AM881" s="3"/>
      <c r="AN881" s="3"/>
      <c r="AO881" s="3"/>
      <c r="AP881" s="3"/>
      <c r="AQ881" s="3"/>
      <c r="AR881" s="3"/>
      <c r="AS881" s="3"/>
    </row>
    <row r="882" spans="1:45" ht="51" hidden="1" customHeight="1" x14ac:dyDescent="0.3">
      <c r="A882" s="9" t="s">
        <v>0</v>
      </c>
      <c r="B882" s="9" t="e">
        <f>VLOOKUP(#REF!,[1]Dpto!$G$2:$I$1125,2,FALSE)</f>
        <v>#REF!</v>
      </c>
      <c r="C882" s="9" t="str">
        <f>VLOOKUP(Y882,[1]Proyectos!$B$2:$D$3,3,FALSE)</f>
        <v>CONSER</v>
      </c>
      <c r="D882" s="9" t="e">
        <f>VLOOKUP(#REF!,[1]Proyectos!$D$6:$E$9,2,FALSE)</f>
        <v>#REF!</v>
      </c>
      <c r="E882" s="9" t="e">
        <f>VLOOKUP(#REF!,[1]Proyectos!$B$12:$C$22,2,FALSE)</f>
        <v>#REF!</v>
      </c>
      <c r="F882" s="9" t="e">
        <f>VLOOKUP(#REF!,[1]Indi!$B$9:$C$36,2,FALSE)</f>
        <v>#REF!</v>
      </c>
      <c r="G882" s="9" t="str">
        <f>+IFERROR(IF(D882="MISIONAL",VLOOKUP(#REF!,[1]Actividades!$B$12:$C$25,2,FALSE),IF(D882="TASAS",VLOOKUP(#REF!,[1]Actividades!$B$26:$C$34,2,FALSE),IF(D882="MIPG",VLOOKUP(#REF!,[1]Actividades!$B$35:$C$41,2,FALSE),IF(D882="INFRA",VLOOKUP(#REF!,[1]Actividades!$B$42:$C$44,2,FALSE),"")))),"")</f>
        <v/>
      </c>
      <c r="H882" s="3"/>
      <c r="I882" s="7" t="s">
        <v>1345</v>
      </c>
      <c r="J882" s="10" t="s">
        <v>663</v>
      </c>
      <c r="K882" s="10" t="s">
        <v>22</v>
      </c>
      <c r="L882" s="7" t="s">
        <v>69</v>
      </c>
      <c r="M882" s="7" t="str">
        <f t="shared" si="53"/>
        <v>PNN LOS NEVADOS</v>
      </c>
      <c r="N882" s="7" t="s">
        <v>8</v>
      </c>
      <c r="O882" s="7" t="s">
        <v>467</v>
      </c>
      <c r="P882" s="145" t="s">
        <v>7</v>
      </c>
      <c r="Q882" s="7" t="s">
        <v>6</v>
      </c>
      <c r="R882" s="146">
        <v>27911000</v>
      </c>
      <c r="S882" s="35"/>
      <c r="T882" s="8"/>
      <c r="U882" s="8"/>
      <c r="V882" s="8"/>
      <c r="W882" s="35">
        <f t="shared" si="54"/>
        <v>27911000</v>
      </c>
      <c r="X882" s="35">
        <f t="shared" si="55"/>
        <v>27911000</v>
      </c>
      <c r="Y882" s="26" t="s">
        <v>465</v>
      </c>
      <c r="Z882" s="10" t="s">
        <v>19</v>
      </c>
      <c r="AA882" s="147">
        <v>202300000000060</v>
      </c>
      <c r="AB882" s="147" t="s">
        <v>60</v>
      </c>
      <c r="AC882" s="10" t="str">
        <f t="shared" si="52"/>
        <v>3202038</v>
      </c>
      <c r="AD882" s="10"/>
      <c r="AE882" s="147" t="s">
        <v>134</v>
      </c>
      <c r="AF882" s="3"/>
      <c r="AG882" s="3"/>
      <c r="AH882" s="3"/>
      <c r="AI882" s="3"/>
      <c r="AJ882" s="3"/>
      <c r="AK882" s="3"/>
      <c r="AL882" s="3"/>
      <c r="AM882" s="3"/>
      <c r="AN882" s="3"/>
      <c r="AO882" s="3"/>
      <c r="AP882" s="3"/>
      <c r="AQ882" s="3"/>
      <c r="AR882" s="3"/>
      <c r="AS882" s="3"/>
    </row>
    <row r="883" spans="1:45" ht="51" hidden="1" customHeight="1" x14ac:dyDescent="0.3">
      <c r="A883" s="9" t="s">
        <v>0</v>
      </c>
      <c r="B883" s="9" t="e">
        <f>VLOOKUP(#REF!,[1]Dpto!$G$2:$I$1125,2,FALSE)</f>
        <v>#REF!</v>
      </c>
      <c r="C883" s="9" t="str">
        <f>VLOOKUP(Y883,[1]Proyectos!$B$2:$D$3,3,FALSE)</f>
        <v>CONSER</v>
      </c>
      <c r="D883" s="9" t="e">
        <f>VLOOKUP(#REF!,[1]Proyectos!$D$6:$E$9,2,FALSE)</f>
        <v>#REF!</v>
      </c>
      <c r="E883" s="9" t="e">
        <f>VLOOKUP(#REF!,[1]Proyectos!$B$12:$C$22,2,FALSE)</f>
        <v>#REF!</v>
      </c>
      <c r="F883" s="9" t="e">
        <f>VLOOKUP(#REF!,[1]Indi!$B$9:$C$36,2,FALSE)</f>
        <v>#REF!</v>
      </c>
      <c r="G883" s="9" t="str">
        <f>+IFERROR(IF(D883="MISIONAL",VLOOKUP(#REF!,[1]Actividades!$B$12:$C$25,2,FALSE),IF(D883="TASAS",VLOOKUP(#REF!,[1]Actividades!$B$26:$C$34,2,FALSE),IF(D883="MIPG",VLOOKUP(#REF!,[1]Actividades!$B$35:$C$41,2,FALSE),IF(D883="INFRA",VLOOKUP(#REF!,[1]Actividades!$B$42:$C$44,2,FALSE),"")))),"")</f>
        <v/>
      </c>
      <c r="H883" s="3"/>
      <c r="I883" s="7" t="s">
        <v>1346</v>
      </c>
      <c r="J883" s="10" t="s">
        <v>663</v>
      </c>
      <c r="K883" s="10" t="s">
        <v>22</v>
      </c>
      <c r="L883" s="7" t="s">
        <v>69</v>
      </c>
      <c r="M883" s="7" t="str">
        <f t="shared" si="53"/>
        <v>PNN LOS NEVADOS</v>
      </c>
      <c r="N883" s="7" t="s">
        <v>13</v>
      </c>
      <c r="O883" s="7" t="s">
        <v>467</v>
      </c>
      <c r="P883" s="145" t="s">
        <v>7</v>
      </c>
      <c r="Q883" s="7" t="s">
        <v>6</v>
      </c>
      <c r="R883" s="146">
        <v>31420000</v>
      </c>
      <c r="S883" s="35"/>
      <c r="T883" s="8"/>
      <c r="U883" s="8"/>
      <c r="V883" s="8"/>
      <c r="W883" s="35">
        <f t="shared" si="54"/>
        <v>31420000</v>
      </c>
      <c r="X883" s="35">
        <f t="shared" si="55"/>
        <v>31420000</v>
      </c>
      <c r="Y883" s="26" t="s">
        <v>465</v>
      </c>
      <c r="Z883" s="10" t="s">
        <v>19</v>
      </c>
      <c r="AA883" s="147">
        <v>202300000000060</v>
      </c>
      <c r="AB883" s="147" t="s">
        <v>17</v>
      </c>
      <c r="AC883" s="10" t="str">
        <f t="shared" si="52"/>
        <v>3202052</v>
      </c>
      <c r="AD883" s="10"/>
      <c r="AE883" s="147" t="s">
        <v>495</v>
      </c>
      <c r="AF883" s="3"/>
      <c r="AG883" s="3"/>
      <c r="AH883" s="3"/>
      <c r="AI883" s="3"/>
      <c r="AJ883" s="3"/>
      <c r="AK883" s="3"/>
      <c r="AL883" s="3"/>
      <c r="AM883" s="3"/>
      <c r="AN883" s="3"/>
      <c r="AO883" s="3"/>
      <c r="AP883" s="3"/>
      <c r="AQ883" s="3"/>
      <c r="AR883" s="3"/>
      <c r="AS883" s="3"/>
    </row>
    <row r="884" spans="1:45" ht="51" hidden="1" customHeight="1" x14ac:dyDescent="0.3">
      <c r="A884" s="9" t="s">
        <v>0</v>
      </c>
      <c r="B884" s="9" t="e">
        <f>VLOOKUP(#REF!,[1]Dpto!$G$2:$I$1125,2,FALSE)</f>
        <v>#REF!</v>
      </c>
      <c r="C884" s="9" t="str">
        <f>VLOOKUP(Y884,[1]Proyectos!$B$2:$D$3,3,FALSE)</f>
        <v>CONSER</v>
      </c>
      <c r="D884" s="9" t="e">
        <f>VLOOKUP(#REF!,[1]Proyectos!$D$6:$E$9,2,FALSE)</f>
        <v>#REF!</v>
      </c>
      <c r="E884" s="9" t="e">
        <f>VLOOKUP(#REF!,[1]Proyectos!$B$12:$C$22,2,FALSE)</f>
        <v>#REF!</v>
      </c>
      <c r="F884" s="9" t="e">
        <f>VLOOKUP(#REF!,[1]Indi!$B$9:$C$36,2,FALSE)</f>
        <v>#REF!</v>
      </c>
      <c r="G884" s="9" t="str">
        <f>+IFERROR(IF(D884="MISIONAL",VLOOKUP(#REF!,[1]Actividades!$B$12:$C$25,2,FALSE),IF(D884="TASAS",VLOOKUP(#REF!,[1]Actividades!$B$26:$C$34,2,FALSE),IF(D884="MIPG",VLOOKUP(#REF!,[1]Actividades!$B$35:$C$41,2,FALSE),IF(D884="INFRA",VLOOKUP(#REF!,[1]Actividades!$B$42:$C$44,2,FALSE),"")))),"")</f>
        <v/>
      </c>
      <c r="H884" s="3"/>
      <c r="I884" s="7" t="s">
        <v>1347</v>
      </c>
      <c r="J884" s="10" t="s">
        <v>663</v>
      </c>
      <c r="K884" s="10" t="s">
        <v>22</v>
      </c>
      <c r="L884" s="7" t="s">
        <v>69</v>
      </c>
      <c r="M884" s="7" t="str">
        <f t="shared" si="53"/>
        <v>PNN LOS NEVADOS</v>
      </c>
      <c r="N884" s="7" t="s">
        <v>8</v>
      </c>
      <c r="O884" s="7" t="s">
        <v>467</v>
      </c>
      <c r="P884" s="10" t="s">
        <v>7</v>
      </c>
      <c r="Q884" s="7" t="s">
        <v>6</v>
      </c>
      <c r="R884" s="146">
        <v>30940000</v>
      </c>
      <c r="S884" s="35"/>
      <c r="T884" s="8"/>
      <c r="U884" s="8"/>
      <c r="V884" s="8"/>
      <c r="W884" s="35">
        <f t="shared" si="54"/>
        <v>30940000</v>
      </c>
      <c r="X884" s="35">
        <f t="shared" si="55"/>
        <v>30940000</v>
      </c>
      <c r="Y884" s="26" t="s">
        <v>465</v>
      </c>
      <c r="Z884" s="10" t="s">
        <v>19</v>
      </c>
      <c r="AA884" s="147">
        <v>202300000000060</v>
      </c>
      <c r="AB884" s="147" t="s">
        <v>17</v>
      </c>
      <c r="AC884" s="10" t="str">
        <f t="shared" si="52"/>
        <v>3202052</v>
      </c>
      <c r="AD884" s="10"/>
      <c r="AE884" s="147" t="s">
        <v>495</v>
      </c>
      <c r="AF884" s="3"/>
      <c r="AG884" s="3"/>
      <c r="AH884" s="3"/>
      <c r="AI884" s="3"/>
      <c r="AJ884" s="3"/>
      <c r="AK884" s="3"/>
      <c r="AL884" s="3"/>
      <c r="AM884" s="3"/>
      <c r="AN884" s="3"/>
      <c r="AO884" s="3"/>
      <c r="AP884" s="3"/>
      <c r="AQ884" s="3"/>
      <c r="AR884" s="3"/>
      <c r="AS884" s="3"/>
    </row>
    <row r="885" spans="1:45" ht="51" hidden="1" customHeight="1" x14ac:dyDescent="0.3">
      <c r="A885" s="9" t="s">
        <v>0</v>
      </c>
      <c r="B885" s="9" t="e">
        <f>VLOOKUP(#REF!,[1]Dpto!$G$2:$I$1125,2,FALSE)</f>
        <v>#REF!</v>
      </c>
      <c r="C885" s="9" t="str">
        <f>VLOOKUP(Y885,[1]Proyectos!$B$2:$D$3,3,FALSE)</f>
        <v>CONSER</v>
      </c>
      <c r="D885" s="9" t="e">
        <f>VLOOKUP(#REF!,[1]Proyectos!$D$6:$E$9,2,FALSE)</f>
        <v>#REF!</v>
      </c>
      <c r="E885" s="9" t="e">
        <f>VLOOKUP(#REF!,[1]Proyectos!$B$12:$C$22,2,FALSE)</f>
        <v>#REF!</v>
      </c>
      <c r="F885" s="9" t="e">
        <f>VLOOKUP(#REF!,[1]Indi!$B$9:$C$36,2,FALSE)</f>
        <v>#REF!</v>
      </c>
      <c r="G885" s="9" t="str">
        <f>+IFERROR(IF(D885="MISIONAL",VLOOKUP(#REF!,[1]Actividades!$B$12:$C$25,2,FALSE),IF(D885="TASAS",VLOOKUP(#REF!,[1]Actividades!$B$26:$C$34,2,FALSE),IF(D885="MIPG",VLOOKUP(#REF!,[1]Actividades!$B$35:$C$41,2,FALSE),IF(D885="INFRA",VLOOKUP(#REF!,[1]Actividades!$B$42:$C$44,2,FALSE),"")))),"")</f>
        <v/>
      </c>
      <c r="H885" s="3"/>
      <c r="I885" s="7" t="s">
        <v>1348</v>
      </c>
      <c r="J885" s="10" t="s">
        <v>663</v>
      </c>
      <c r="K885" s="10" t="s">
        <v>22</v>
      </c>
      <c r="L885" s="7" t="s">
        <v>69</v>
      </c>
      <c r="M885" s="7" t="str">
        <f t="shared" si="53"/>
        <v>PNN LOS NEVADOS</v>
      </c>
      <c r="N885" s="7" t="s">
        <v>13</v>
      </c>
      <c r="O885" s="7" t="s">
        <v>467</v>
      </c>
      <c r="P885" s="149" t="s">
        <v>7</v>
      </c>
      <c r="Q885" s="7" t="s">
        <v>6</v>
      </c>
      <c r="R885" s="146">
        <v>53401500</v>
      </c>
      <c r="S885" s="35"/>
      <c r="T885" s="8"/>
      <c r="U885" s="8"/>
      <c r="V885" s="8"/>
      <c r="W885" s="35">
        <f t="shared" si="54"/>
        <v>53401500</v>
      </c>
      <c r="X885" s="35">
        <f t="shared" si="55"/>
        <v>53401500</v>
      </c>
      <c r="Y885" s="26" t="s">
        <v>465</v>
      </c>
      <c r="Z885" s="10" t="s">
        <v>19</v>
      </c>
      <c r="AA885" s="147">
        <v>202300000000060</v>
      </c>
      <c r="AB885" s="147" t="s">
        <v>462</v>
      </c>
      <c r="AC885" s="10" t="str">
        <f t="shared" si="52"/>
        <v>3202053</v>
      </c>
      <c r="AD885" s="10"/>
      <c r="AE885" s="147" t="s">
        <v>136</v>
      </c>
      <c r="AF885" s="3"/>
      <c r="AG885" s="3"/>
      <c r="AH885" s="3"/>
      <c r="AI885" s="3"/>
      <c r="AJ885" s="3"/>
      <c r="AK885" s="3"/>
      <c r="AL885" s="3"/>
      <c r="AM885" s="3"/>
      <c r="AN885" s="3"/>
      <c r="AO885" s="3"/>
      <c r="AP885" s="3"/>
      <c r="AQ885" s="3"/>
      <c r="AR885" s="3"/>
      <c r="AS885" s="3"/>
    </row>
    <row r="886" spans="1:45" ht="51" hidden="1" customHeight="1" x14ac:dyDescent="0.3">
      <c r="A886" s="9" t="s">
        <v>0</v>
      </c>
      <c r="B886" s="9" t="e">
        <f>VLOOKUP(#REF!,[1]Dpto!$G$2:$I$1125,2,FALSE)</f>
        <v>#REF!</v>
      </c>
      <c r="C886" s="9" t="str">
        <f>VLOOKUP(Y886,[1]Proyectos!$B$2:$D$3,3,FALSE)</f>
        <v>CONSER</v>
      </c>
      <c r="D886" s="9" t="e">
        <f>VLOOKUP(#REF!,[1]Proyectos!$D$6:$E$9,2,FALSE)</f>
        <v>#REF!</v>
      </c>
      <c r="E886" s="9" t="e">
        <f>VLOOKUP(#REF!,[1]Proyectos!$B$12:$C$22,2,FALSE)</f>
        <v>#REF!</v>
      </c>
      <c r="F886" s="9" t="e">
        <f>VLOOKUP(#REF!,[1]Indi!$B$9:$C$36,2,FALSE)</f>
        <v>#REF!</v>
      </c>
      <c r="G886" s="9" t="str">
        <f>+IFERROR(IF(D886="MISIONAL",VLOOKUP(#REF!,[1]Actividades!$B$12:$C$25,2,FALSE),IF(D886="TASAS",VLOOKUP(#REF!,[1]Actividades!$B$26:$C$34,2,FALSE),IF(D886="MIPG",VLOOKUP(#REF!,[1]Actividades!$B$35:$C$41,2,FALSE),IF(D886="INFRA",VLOOKUP(#REF!,[1]Actividades!$B$42:$C$44,2,FALSE),"")))),"")</f>
        <v/>
      </c>
      <c r="H886" s="3"/>
      <c r="I886" s="7" t="s">
        <v>1349</v>
      </c>
      <c r="J886" s="10" t="s">
        <v>663</v>
      </c>
      <c r="K886" s="10" t="s">
        <v>22</v>
      </c>
      <c r="L886" s="7" t="s">
        <v>69</v>
      </c>
      <c r="M886" s="7" t="str">
        <f t="shared" si="53"/>
        <v>PNN LOS NEVADOS</v>
      </c>
      <c r="N886" s="7" t="s">
        <v>8</v>
      </c>
      <c r="O886" s="7" t="s">
        <v>467</v>
      </c>
      <c r="P886" s="149" t="s">
        <v>7</v>
      </c>
      <c r="Q886" s="7" t="s">
        <v>6</v>
      </c>
      <c r="R886" s="146">
        <v>77135500</v>
      </c>
      <c r="S886" s="35"/>
      <c r="T886" s="8"/>
      <c r="U886" s="8"/>
      <c r="V886" s="8"/>
      <c r="W886" s="35">
        <f t="shared" si="54"/>
        <v>77135500</v>
      </c>
      <c r="X886" s="35">
        <f t="shared" si="55"/>
        <v>77135500</v>
      </c>
      <c r="Y886" s="26" t="s">
        <v>465</v>
      </c>
      <c r="Z886" s="10" t="s">
        <v>19</v>
      </c>
      <c r="AA886" s="147">
        <v>202300000000060</v>
      </c>
      <c r="AB886" s="147" t="s">
        <v>462</v>
      </c>
      <c r="AC886" s="10" t="str">
        <f t="shared" si="52"/>
        <v>3202053</v>
      </c>
      <c r="AD886" s="10"/>
      <c r="AE886" s="147" t="s">
        <v>136</v>
      </c>
      <c r="AF886" s="3"/>
      <c r="AG886" s="3"/>
      <c r="AH886" s="3"/>
      <c r="AI886" s="3"/>
      <c r="AJ886" s="3"/>
      <c r="AK886" s="3"/>
      <c r="AL886" s="3"/>
      <c r="AM886" s="3"/>
      <c r="AN886" s="3"/>
      <c r="AO886" s="3"/>
      <c r="AP886" s="3"/>
      <c r="AQ886" s="3"/>
      <c r="AR886" s="3"/>
      <c r="AS886" s="3"/>
    </row>
    <row r="887" spans="1:45" ht="51" hidden="1" customHeight="1" x14ac:dyDescent="0.3">
      <c r="A887" s="9" t="s">
        <v>0</v>
      </c>
      <c r="B887" s="9" t="e">
        <f>VLOOKUP(#REF!,[1]Dpto!$G$2:$I$1125,2,FALSE)</f>
        <v>#REF!</v>
      </c>
      <c r="C887" s="9" t="str">
        <f>VLOOKUP(Y887,[1]Proyectos!$B$2:$D$3,3,FALSE)</f>
        <v>CONSER</v>
      </c>
      <c r="D887" s="9" t="e">
        <f>VLOOKUP(#REF!,[1]Proyectos!$D$6:$E$9,2,FALSE)</f>
        <v>#REF!</v>
      </c>
      <c r="E887" s="9" t="e">
        <f>VLOOKUP(#REF!,[1]Proyectos!$B$12:$C$22,2,FALSE)</f>
        <v>#REF!</v>
      </c>
      <c r="F887" s="9" t="e">
        <f>VLOOKUP(#REF!,[1]Indi!$B$9:$C$36,2,FALSE)</f>
        <v>#REF!</v>
      </c>
      <c r="G887" s="9" t="str">
        <f>+IFERROR(IF(D887="MISIONAL",VLOOKUP(#REF!,[1]Actividades!$B$12:$C$25,2,FALSE),IF(D887="TASAS",VLOOKUP(#REF!,[1]Actividades!$B$26:$C$34,2,FALSE),IF(D887="MIPG",VLOOKUP(#REF!,[1]Actividades!$B$35:$C$41,2,FALSE),IF(D887="INFRA",VLOOKUP(#REF!,[1]Actividades!$B$42:$C$44,2,FALSE),"")))),"")</f>
        <v/>
      </c>
      <c r="H887" s="3"/>
      <c r="I887" s="7" t="s">
        <v>1350</v>
      </c>
      <c r="J887" s="10" t="s">
        <v>663</v>
      </c>
      <c r="K887" s="10" t="s">
        <v>22</v>
      </c>
      <c r="L887" s="7" t="s">
        <v>69</v>
      </c>
      <c r="M887" s="7" t="str">
        <f t="shared" si="53"/>
        <v>PNN LOS NEVADOS</v>
      </c>
      <c r="N887" s="7" t="s">
        <v>13</v>
      </c>
      <c r="O887" s="7" t="s">
        <v>467</v>
      </c>
      <c r="P887" s="149" t="s">
        <v>7</v>
      </c>
      <c r="Q887" s="7" t="s">
        <v>6</v>
      </c>
      <c r="R887" s="146">
        <v>19471500</v>
      </c>
      <c r="S887" s="35"/>
      <c r="T887" s="8"/>
      <c r="U887" s="8"/>
      <c r="V887" s="8"/>
      <c r="W887" s="35">
        <f t="shared" si="54"/>
        <v>19471500</v>
      </c>
      <c r="X887" s="35">
        <f t="shared" si="55"/>
        <v>19471500</v>
      </c>
      <c r="Y887" s="26" t="s">
        <v>465</v>
      </c>
      <c r="Z887" s="10" t="s">
        <v>19</v>
      </c>
      <c r="AA887" s="147">
        <v>202300000000060</v>
      </c>
      <c r="AB887" s="147" t="s">
        <v>496</v>
      </c>
      <c r="AC887" s="10" t="str">
        <f t="shared" si="52"/>
        <v>3202056</v>
      </c>
      <c r="AD887" s="10"/>
      <c r="AE887" s="147" t="s">
        <v>129</v>
      </c>
      <c r="AF887" s="3"/>
      <c r="AG887" s="3"/>
      <c r="AH887" s="3"/>
      <c r="AI887" s="3"/>
      <c r="AJ887" s="3"/>
      <c r="AK887" s="3"/>
      <c r="AL887" s="3"/>
      <c r="AM887" s="3"/>
      <c r="AN887" s="3"/>
      <c r="AO887" s="3"/>
      <c r="AP887" s="3"/>
      <c r="AQ887" s="3"/>
      <c r="AR887" s="3"/>
      <c r="AS887" s="3"/>
    </row>
    <row r="888" spans="1:45" ht="51" hidden="1" customHeight="1" x14ac:dyDescent="0.3">
      <c r="A888" s="9" t="s">
        <v>0</v>
      </c>
      <c r="B888" s="9" t="e">
        <f>VLOOKUP(#REF!,[1]Dpto!$G$2:$I$1125,2,FALSE)</f>
        <v>#REF!</v>
      </c>
      <c r="C888" s="9" t="str">
        <f>VLOOKUP(Y888,[1]Proyectos!$B$2:$D$3,3,FALSE)</f>
        <v>CONSER</v>
      </c>
      <c r="D888" s="9" t="e">
        <f>VLOOKUP(#REF!,[1]Proyectos!$D$6:$E$9,2,FALSE)</f>
        <v>#REF!</v>
      </c>
      <c r="E888" s="9" t="e">
        <f>VLOOKUP(#REF!,[1]Proyectos!$B$12:$C$22,2,FALSE)</f>
        <v>#REF!</v>
      </c>
      <c r="F888" s="9" t="e">
        <f>VLOOKUP(#REF!,[1]Indi!$B$9:$C$36,2,FALSE)</f>
        <v>#REF!</v>
      </c>
      <c r="G888" s="9" t="str">
        <f>+IFERROR(IF(D888="MISIONAL",VLOOKUP(#REF!,[1]Actividades!$B$12:$C$25,2,FALSE),IF(D888="TASAS",VLOOKUP(#REF!,[1]Actividades!$B$26:$C$34,2,FALSE),IF(D888="MIPG",VLOOKUP(#REF!,[1]Actividades!$B$35:$C$41,2,FALSE),IF(D888="INFRA",VLOOKUP(#REF!,[1]Actividades!$B$42:$C$44,2,FALSE),"")))),"")</f>
        <v/>
      </c>
      <c r="H888" s="3"/>
      <c r="I888" s="7" t="s">
        <v>1351</v>
      </c>
      <c r="J888" s="10" t="s">
        <v>663</v>
      </c>
      <c r="K888" s="10" t="s">
        <v>22</v>
      </c>
      <c r="L888" s="7" t="s">
        <v>69</v>
      </c>
      <c r="M888" s="7" t="str">
        <f t="shared" si="53"/>
        <v>PNN LOS NEVADOS</v>
      </c>
      <c r="N888" s="7" t="s">
        <v>8</v>
      </c>
      <c r="O888" s="7" t="s">
        <v>467</v>
      </c>
      <c r="P888" s="7" t="s">
        <v>7</v>
      </c>
      <c r="Q888" s="7" t="s">
        <v>6</v>
      </c>
      <c r="R888" s="146">
        <v>28125500</v>
      </c>
      <c r="S888" s="35"/>
      <c r="T888" s="8"/>
      <c r="U888" s="8"/>
      <c r="V888" s="8"/>
      <c r="W888" s="35">
        <f t="shared" si="54"/>
        <v>28125500</v>
      </c>
      <c r="X888" s="35">
        <f t="shared" si="55"/>
        <v>28125500</v>
      </c>
      <c r="Y888" s="26" t="s">
        <v>465</v>
      </c>
      <c r="Z888" s="10" t="s">
        <v>19</v>
      </c>
      <c r="AA888" s="147">
        <v>202300000000060</v>
      </c>
      <c r="AB888" s="147" t="s">
        <v>496</v>
      </c>
      <c r="AC888" s="10" t="str">
        <f t="shared" si="52"/>
        <v>3202056</v>
      </c>
      <c r="AD888" s="10"/>
      <c r="AE888" s="147" t="s">
        <v>129</v>
      </c>
      <c r="AF888" s="3"/>
      <c r="AG888" s="3"/>
      <c r="AH888" s="3"/>
      <c r="AI888" s="3"/>
      <c r="AJ888" s="3"/>
      <c r="AK888" s="3"/>
      <c r="AL888" s="3"/>
      <c r="AM888" s="3"/>
      <c r="AN888" s="3"/>
      <c r="AO888" s="3"/>
      <c r="AP888" s="3"/>
      <c r="AQ888" s="3"/>
      <c r="AR888" s="3"/>
      <c r="AS888" s="3"/>
    </row>
    <row r="889" spans="1:45" ht="51" hidden="1" customHeight="1" x14ac:dyDescent="0.3">
      <c r="A889" s="9" t="s">
        <v>0</v>
      </c>
      <c r="B889" s="9" t="e">
        <f>VLOOKUP(#REF!,[1]Dpto!$G$2:$I$1125,2,FALSE)</f>
        <v>#REF!</v>
      </c>
      <c r="C889" s="9" t="str">
        <f>VLOOKUP(Y889,[1]Proyectos!$B$2:$D$3,3,FALSE)</f>
        <v>CONSER</v>
      </c>
      <c r="D889" s="9" t="e">
        <f>VLOOKUP(#REF!,[1]Proyectos!$D$6:$E$9,2,FALSE)</f>
        <v>#REF!</v>
      </c>
      <c r="E889" s="9" t="e">
        <f>VLOOKUP(#REF!,[1]Proyectos!$B$12:$C$22,2,FALSE)</f>
        <v>#REF!</v>
      </c>
      <c r="F889" s="9" t="e">
        <f>VLOOKUP(#REF!,[1]Indi!$B$9:$C$36,2,FALSE)</f>
        <v>#REF!</v>
      </c>
      <c r="G889" s="9" t="str">
        <f>+IFERROR(IF(D889="MISIONAL",VLOOKUP(#REF!,[1]Actividades!$B$12:$C$25,2,FALSE),IF(D889="TASAS",VLOOKUP(#REF!,[1]Actividades!$B$26:$C$34,2,FALSE),IF(D889="MIPG",VLOOKUP(#REF!,[1]Actividades!$B$35:$C$41,2,FALSE),IF(D889="INFRA",VLOOKUP(#REF!,[1]Actividades!$B$42:$C$44,2,FALSE),"")))),"")</f>
        <v/>
      </c>
      <c r="H889" s="3"/>
      <c r="I889" s="7" t="s">
        <v>1352</v>
      </c>
      <c r="J889" s="10" t="s">
        <v>663</v>
      </c>
      <c r="K889" s="10" t="s">
        <v>22</v>
      </c>
      <c r="L889" s="7" t="s">
        <v>69</v>
      </c>
      <c r="M889" s="7" t="str">
        <f t="shared" si="53"/>
        <v>PNN LOS NEVADOS</v>
      </c>
      <c r="N889" s="7" t="s">
        <v>13</v>
      </c>
      <c r="O889" s="7" t="s">
        <v>467</v>
      </c>
      <c r="P889" s="7" t="s">
        <v>7</v>
      </c>
      <c r="Q889" s="7" t="s">
        <v>6</v>
      </c>
      <c r="R889" s="146">
        <v>73314000</v>
      </c>
      <c r="S889" s="35"/>
      <c r="T889" s="8"/>
      <c r="U889" s="8"/>
      <c r="V889" s="8"/>
      <c r="W889" s="35">
        <f t="shared" si="54"/>
        <v>73314000</v>
      </c>
      <c r="X889" s="35">
        <f t="shared" si="55"/>
        <v>73314000</v>
      </c>
      <c r="Y889" s="26" t="s">
        <v>465</v>
      </c>
      <c r="Z889" s="10" t="s">
        <v>19</v>
      </c>
      <c r="AA889" s="147">
        <v>202300000000060</v>
      </c>
      <c r="AB889" s="147" t="s">
        <v>24</v>
      </c>
      <c r="AC889" s="10" t="str">
        <f t="shared" si="52"/>
        <v>3202060</v>
      </c>
      <c r="AD889" s="10"/>
      <c r="AE889" s="147" t="s">
        <v>239</v>
      </c>
      <c r="AF889" s="3"/>
      <c r="AG889" s="3"/>
      <c r="AH889" s="3"/>
      <c r="AI889" s="3"/>
      <c r="AJ889" s="3"/>
      <c r="AK889" s="3"/>
      <c r="AL889" s="3"/>
      <c r="AM889" s="3"/>
      <c r="AN889" s="3"/>
      <c r="AO889" s="3"/>
      <c r="AP889" s="3"/>
      <c r="AQ889" s="3"/>
      <c r="AR889" s="3"/>
      <c r="AS889" s="3"/>
    </row>
    <row r="890" spans="1:45" ht="51" hidden="1" customHeight="1" x14ac:dyDescent="0.3">
      <c r="A890" s="9" t="s">
        <v>0</v>
      </c>
      <c r="B890" s="9" t="e">
        <f>VLOOKUP(#REF!,[1]Dpto!$G$2:$I$1125,2,FALSE)</f>
        <v>#REF!</v>
      </c>
      <c r="C890" s="9" t="str">
        <f>VLOOKUP(Y890,[1]Proyectos!$B$2:$D$3,3,FALSE)</f>
        <v>CONSER</v>
      </c>
      <c r="D890" s="9" t="e">
        <f>VLOOKUP(#REF!,[1]Proyectos!$D$6:$E$9,2,FALSE)</f>
        <v>#REF!</v>
      </c>
      <c r="E890" s="9" t="e">
        <f>VLOOKUP(#REF!,[1]Proyectos!$B$12:$C$22,2,FALSE)</f>
        <v>#REF!</v>
      </c>
      <c r="F890" s="9" t="e">
        <f>VLOOKUP(#REF!,[1]Indi!$B$9:$C$36,2,FALSE)</f>
        <v>#REF!</v>
      </c>
      <c r="G890" s="9" t="str">
        <f>+IFERROR(IF(D890="MISIONAL",VLOOKUP(#REF!,[1]Actividades!$B$12:$C$25,2,FALSE),IF(D890="TASAS",VLOOKUP(#REF!,[1]Actividades!$B$26:$C$34,2,FALSE),IF(D890="MIPG",VLOOKUP(#REF!,[1]Actividades!$B$35:$C$41,2,FALSE),IF(D890="INFRA",VLOOKUP(#REF!,[1]Actividades!$B$42:$C$44,2,FALSE),"")))),"")</f>
        <v/>
      </c>
      <c r="H890" s="3"/>
      <c r="I890" s="7" t="s">
        <v>1353</v>
      </c>
      <c r="J890" s="10" t="s">
        <v>663</v>
      </c>
      <c r="K890" s="10" t="s">
        <v>22</v>
      </c>
      <c r="L890" s="7" t="s">
        <v>69</v>
      </c>
      <c r="M890" s="7" t="str">
        <f t="shared" si="53"/>
        <v>PNN LOS NEVADOS</v>
      </c>
      <c r="N890" s="7" t="s">
        <v>8</v>
      </c>
      <c r="O890" s="7" t="s">
        <v>467</v>
      </c>
      <c r="P890" s="145" t="s">
        <v>7</v>
      </c>
      <c r="Q890" s="7" t="s">
        <v>6</v>
      </c>
      <c r="R890" s="146">
        <v>105898000</v>
      </c>
      <c r="S890" s="35"/>
      <c r="T890" s="8"/>
      <c r="U890" s="8"/>
      <c r="V890" s="8"/>
      <c r="W890" s="35">
        <f t="shared" si="54"/>
        <v>105898000</v>
      </c>
      <c r="X890" s="35">
        <f t="shared" si="55"/>
        <v>105898000</v>
      </c>
      <c r="Y890" s="26" t="s">
        <v>465</v>
      </c>
      <c r="Z890" s="10" t="s">
        <v>19</v>
      </c>
      <c r="AA890" s="147">
        <v>202300000000060</v>
      </c>
      <c r="AB890" s="147" t="s">
        <v>24</v>
      </c>
      <c r="AC890" s="10" t="str">
        <f t="shared" si="52"/>
        <v>3202060</v>
      </c>
      <c r="AD890" s="10"/>
      <c r="AE890" s="147" t="s">
        <v>239</v>
      </c>
      <c r="AF890" s="3"/>
      <c r="AG890" s="3"/>
      <c r="AH890" s="3"/>
      <c r="AI890" s="3"/>
      <c r="AJ890" s="3"/>
      <c r="AK890" s="3"/>
      <c r="AL890" s="3"/>
      <c r="AM890" s="3"/>
      <c r="AN890" s="3"/>
      <c r="AO890" s="3"/>
      <c r="AP890" s="3"/>
      <c r="AQ890" s="3"/>
      <c r="AR890" s="3"/>
      <c r="AS890" s="3"/>
    </row>
    <row r="891" spans="1:45" ht="51" hidden="1" customHeight="1" x14ac:dyDescent="0.3">
      <c r="A891" s="9" t="s">
        <v>0</v>
      </c>
      <c r="B891" s="9" t="e">
        <f>VLOOKUP(#REF!,[1]Dpto!$G$2:$I$1125,2,FALSE)</f>
        <v>#REF!</v>
      </c>
      <c r="C891" s="9" t="str">
        <f>VLOOKUP(Y891,[1]Proyectos!$B$2:$D$3,3,FALSE)</f>
        <v>FORTA</v>
      </c>
      <c r="D891" s="9" t="e">
        <f>VLOOKUP(#REF!,[1]Proyectos!$D$6:$E$9,2,FALSE)</f>
        <v>#REF!</v>
      </c>
      <c r="E891" s="9" t="e">
        <f>VLOOKUP(#REF!,[1]Proyectos!$B$12:$C$22,2,FALSE)</f>
        <v>#REF!</v>
      </c>
      <c r="F891" s="9" t="e">
        <f>VLOOKUP(#REF!,[1]Indi!$B$9:$C$36,2,FALSE)</f>
        <v>#REF!</v>
      </c>
      <c r="G891" s="9" t="str">
        <f>+IFERROR(IF(D891="MISIONAL",VLOOKUP(#REF!,[1]Actividades!$B$12:$C$25,2,FALSE),IF(D891="TASAS",VLOOKUP(#REF!,[1]Actividades!$B$26:$C$34,2,FALSE),IF(D891="MIPG",VLOOKUP(#REF!,[1]Actividades!$B$35:$C$41,2,FALSE),IF(D891="INFRA",VLOOKUP(#REF!,[1]Actividades!$B$42:$C$44,2,FALSE),"")))),"")</f>
        <v/>
      </c>
      <c r="H891" s="3"/>
      <c r="I891" s="7" t="s">
        <v>1354</v>
      </c>
      <c r="J891" s="10" t="s">
        <v>663</v>
      </c>
      <c r="K891" s="10" t="s">
        <v>22</v>
      </c>
      <c r="L891" s="7" t="s">
        <v>69</v>
      </c>
      <c r="M891" s="7" t="str">
        <f t="shared" si="53"/>
        <v>PNN LOS NEVADOS</v>
      </c>
      <c r="N891" s="7" t="s">
        <v>13</v>
      </c>
      <c r="O891" s="7" t="s">
        <v>467</v>
      </c>
      <c r="P891" s="10" t="s">
        <v>7</v>
      </c>
      <c r="Q891" s="7" t="s">
        <v>6</v>
      </c>
      <c r="R891" s="146">
        <v>7000000</v>
      </c>
      <c r="S891" s="35"/>
      <c r="T891" s="8"/>
      <c r="U891" s="8"/>
      <c r="V891" s="8"/>
      <c r="W891" s="35">
        <f t="shared" si="54"/>
        <v>7000000</v>
      </c>
      <c r="X891" s="35">
        <f t="shared" si="55"/>
        <v>7000000</v>
      </c>
      <c r="Y891" s="26" t="s">
        <v>1483</v>
      </c>
      <c r="Z891" s="10" t="s">
        <v>4</v>
      </c>
      <c r="AA891" s="147">
        <v>2019011000081</v>
      </c>
      <c r="AB891" s="147" t="s">
        <v>3</v>
      </c>
      <c r="AC891" s="10" t="str">
        <f t="shared" si="52"/>
        <v>3299016</v>
      </c>
      <c r="AD891" s="10"/>
      <c r="AE891" s="147" t="s">
        <v>244</v>
      </c>
      <c r="AF891" s="3"/>
      <c r="AG891" s="3"/>
      <c r="AH891" s="3"/>
      <c r="AI891" s="3"/>
      <c r="AJ891" s="3"/>
      <c r="AK891" s="3"/>
      <c r="AL891" s="3"/>
      <c r="AM891" s="3"/>
      <c r="AN891" s="3"/>
      <c r="AO891" s="3"/>
      <c r="AP891" s="3"/>
      <c r="AQ891" s="3"/>
      <c r="AR891" s="3"/>
      <c r="AS891" s="3"/>
    </row>
    <row r="892" spans="1:45" ht="51" hidden="1" customHeight="1" x14ac:dyDescent="0.3">
      <c r="A892" s="9" t="s">
        <v>0</v>
      </c>
      <c r="B892" s="9" t="e">
        <f>VLOOKUP(#REF!,[1]Dpto!$G$2:$I$1125,2,FALSE)</f>
        <v>#REF!</v>
      </c>
      <c r="C892" s="9" t="str">
        <f>VLOOKUP(Y892,[1]Proyectos!$B$2:$D$3,3,FALSE)</f>
        <v>CONSER</v>
      </c>
      <c r="D892" s="9" t="e">
        <f>VLOOKUP(#REF!,[1]Proyectos!$D$6:$E$9,2,FALSE)</f>
        <v>#REF!</v>
      </c>
      <c r="E892" s="9" t="e">
        <f>VLOOKUP(#REF!,[1]Proyectos!$B$12:$C$22,2,FALSE)</f>
        <v>#REF!</v>
      </c>
      <c r="F892" s="9" t="e">
        <f>VLOOKUP(#REF!,[1]Indi!$B$9:$C$36,2,FALSE)</f>
        <v>#REF!</v>
      </c>
      <c r="G892" s="9" t="str">
        <f>+IFERROR(IF(D892="MISIONAL",VLOOKUP(#REF!,[1]Actividades!$B$12:$C$25,2,FALSE),IF(D892="TASAS",VLOOKUP(#REF!,[1]Actividades!$B$26:$C$34,2,FALSE),IF(D892="MIPG",VLOOKUP(#REF!,[1]Actividades!$B$35:$C$41,2,FALSE),IF(D892="INFRA",VLOOKUP(#REF!,[1]Actividades!$B$42:$C$44,2,FALSE),"")))),"")</f>
        <v/>
      </c>
      <c r="H892" s="3"/>
      <c r="I892" s="7" t="s">
        <v>1355</v>
      </c>
      <c r="J892" s="10" t="s">
        <v>663</v>
      </c>
      <c r="K892" s="10" t="s">
        <v>22</v>
      </c>
      <c r="L892" s="7" t="s">
        <v>68</v>
      </c>
      <c r="M892" s="7" t="str">
        <f t="shared" si="53"/>
        <v>PNN NEVADO DEL HUILA</v>
      </c>
      <c r="N892" s="7" t="s">
        <v>103</v>
      </c>
      <c r="O892" s="7" t="s">
        <v>466</v>
      </c>
      <c r="P892" s="145" t="s">
        <v>7</v>
      </c>
      <c r="Q892" s="7" t="s">
        <v>6</v>
      </c>
      <c r="R892" s="146">
        <v>60075452</v>
      </c>
      <c r="S892" s="35"/>
      <c r="T892" s="8"/>
      <c r="U892" s="8"/>
      <c r="V892" s="8"/>
      <c r="W892" s="35">
        <f t="shared" si="54"/>
        <v>60075452</v>
      </c>
      <c r="X892" s="35">
        <f t="shared" si="55"/>
        <v>60075452</v>
      </c>
      <c r="Y892" s="26" t="s">
        <v>465</v>
      </c>
      <c r="Z892" s="10" t="s">
        <v>19</v>
      </c>
      <c r="AA892" s="147">
        <v>202300000000060</v>
      </c>
      <c r="AB892" s="147" t="s">
        <v>30</v>
      </c>
      <c r="AC892" s="10" t="str">
        <f t="shared" si="52"/>
        <v>3202008</v>
      </c>
      <c r="AD892" s="10"/>
      <c r="AE892" s="147" t="s">
        <v>135</v>
      </c>
      <c r="AF892" s="3"/>
      <c r="AG892" s="3"/>
      <c r="AH892" s="3"/>
      <c r="AI892" s="3"/>
      <c r="AJ892" s="3"/>
      <c r="AK892" s="3"/>
      <c r="AL892" s="3"/>
      <c r="AM892" s="3"/>
      <c r="AN892" s="3"/>
      <c r="AO892" s="3"/>
      <c r="AP892" s="3"/>
      <c r="AQ892" s="3"/>
      <c r="AR892" s="3"/>
      <c r="AS892" s="3"/>
    </row>
    <row r="893" spans="1:45" ht="51" hidden="1" customHeight="1" x14ac:dyDescent="0.3">
      <c r="A893" s="9" t="s">
        <v>0</v>
      </c>
      <c r="B893" s="9" t="e">
        <f>VLOOKUP(#REF!,[1]Dpto!$G$2:$I$1125,2,FALSE)</f>
        <v>#REF!</v>
      </c>
      <c r="C893" s="9" t="str">
        <f>VLOOKUP(Y893,[1]Proyectos!$B$2:$D$3,3,FALSE)</f>
        <v>CONSER</v>
      </c>
      <c r="D893" s="9" t="e">
        <f>VLOOKUP(#REF!,[1]Proyectos!$D$6:$E$9,2,FALSE)</f>
        <v>#REF!</v>
      </c>
      <c r="E893" s="9" t="e">
        <f>VLOOKUP(#REF!,[1]Proyectos!$B$12:$C$22,2,FALSE)</f>
        <v>#REF!</v>
      </c>
      <c r="F893" s="9" t="e">
        <f>VLOOKUP(#REF!,[1]Indi!$B$9:$C$36,2,FALSE)</f>
        <v>#REF!</v>
      </c>
      <c r="G893" s="9" t="str">
        <f>+IFERROR(IF(D893="MISIONAL",VLOOKUP(#REF!,[1]Actividades!$B$12:$C$25,2,FALSE),IF(D893="TASAS",VLOOKUP(#REF!,[1]Actividades!$B$26:$C$34,2,FALSE),IF(D893="MIPG",VLOOKUP(#REF!,[1]Actividades!$B$35:$C$41,2,FALSE),IF(D893="INFRA",VLOOKUP(#REF!,[1]Actividades!$B$42:$C$44,2,FALSE),"")))),"")</f>
        <v/>
      </c>
      <c r="H893" s="3"/>
      <c r="I893" s="7" t="s">
        <v>1356</v>
      </c>
      <c r="J893" s="10" t="s">
        <v>663</v>
      </c>
      <c r="K893" s="10" t="s">
        <v>22</v>
      </c>
      <c r="L893" s="7" t="s">
        <v>68</v>
      </c>
      <c r="M893" s="7" t="str">
        <f t="shared" si="53"/>
        <v>PNN NEVADO DEL HUILA</v>
      </c>
      <c r="N893" s="7" t="s">
        <v>103</v>
      </c>
      <c r="O893" s="7" t="s">
        <v>466</v>
      </c>
      <c r="P893" s="7" t="s">
        <v>7</v>
      </c>
      <c r="Q893" s="7" t="s">
        <v>6</v>
      </c>
      <c r="R893" s="146">
        <v>99594000</v>
      </c>
      <c r="S893" s="35"/>
      <c r="T893" s="8"/>
      <c r="U893" s="8"/>
      <c r="V893" s="8"/>
      <c r="W893" s="35">
        <f t="shared" si="54"/>
        <v>99594000</v>
      </c>
      <c r="X893" s="35">
        <f t="shared" si="55"/>
        <v>99594000</v>
      </c>
      <c r="Y893" s="26" t="s">
        <v>465</v>
      </c>
      <c r="Z893" s="10" t="s">
        <v>19</v>
      </c>
      <c r="AA893" s="147">
        <v>202300000000060</v>
      </c>
      <c r="AB893" s="147" t="s">
        <v>30</v>
      </c>
      <c r="AC893" s="10" t="str">
        <f t="shared" si="52"/>
        <v>3202008</v>
      </c>
      <c r="AD893" s="10"/>
      <c r="AE893" s="147" t="s">
        <v>492</v>
      </c>
      <c r="AF893" s="3"/>
      <c r="AG893" s="3"/>
      <c r="AH893" s="3"/>
      <c r="AI893" s="3"/>
      <c r="AJ893" s="3"/>
      <c r="AK893" s="3"/>
      <c r="AL893" s="3"/>
      <c r="AM893" s="3"/>
      <c r="AN893" s="3"/>
      <c r="AO893" s="3"/>
      <c r="AP893" s="3"/>
      <c r="AQ893" s="3"/>
      <c r="AR893" s="3"/>
      <c r="AS893" s="3"/>
    </row>
    <row r="894" spans="1:45" ht="51" hidden="1" customHeight="1" x14ac:dyDescent="0.3">
      <c r="A894" s="9" t="s">
        <v>0</v>
      </c>
      <c r="B894" s="9" t="e">
        <f>VLOOKUP(#REF!,[1]Dpto!$G$2:$I$1125,2,FALSE)</f>
        <v>#REF!</v>
      </c>
      <c r="C894" s="9" t="str">
        <f>VLOOKUP(Y894,[1]Proyectos!$B$2:$D$3,3,FALSE)</f>
        <v>CONSER</v>
      </c>
      <c r="D894" s="9" t="e">
        <f>VLOOKUP(#REF!,[1]Proyectos!$D$6:$E$9,2,FALSE)</f>
        <v>#REF!</v>
      </c>
      <c r="E894" s="9" t="e">
        <f>VLOOKUP(#REF!,[1]Proyectos!$B$12:$C$22,2,FALSE)</f>
        <v>#REF!</v>
      </c>
      <c r="F894" s="9" t="e">
        <f>VLOOKUP(#REF!,[1]Indi!$B$9:$C$36,2,FALSE)</f>
        <v>#REF!</v>
      </c>
      <c r="G894" s="9" t="str">
        <f>+IFERROR(IF(D894="MISIONAL",VLOOKUP(#REF!,[1]Actividades!$B$12:$C$25,2,FALSE),IF(D894="TASAS",VLOOKUP(#REF!,[1]Actividades!$B$26:$C$34,2,FALSE),IF(D894="MIPG",VLOOKUP(#REF!,[1]Actividades!$B$35:$C$41,2,FALSE),IF(D894="INFRA",VLOOKUP(#REF!,[1]Actividades!$B$42:$C$44,2,FALSE),"")))),"")</f>
        <v/>
      </c>
      <c r="H894" s="3"/>
      <c r="I894" s="7" t="s">
        <v>1357</v>
      </c>
      <c r="J894" s="10" t="s">
        <v>663</v>
      </c>
      <c r="K894" s="10" t="s">
        <v>22</v>
      </c>
      <c r="L894" s="7" t="s">
        <v>68</v>
      </c>
      <c r="M894" s="7" t="str">
        <f t="shared" si="53"/>
        <v>PNN NEVADO DEL HUILA</v>
      </c>
      <c r="N894" s="7" t="s">
        <v>13</v>
      </c>
      <c r="O894" s="7" t="s">
        <v>467</v>
      </c>
      <c r="P894" s="7" t="s">
        <v>7</v>
      </c>
      <c r="Q894" s="7" t="s">
        <v>6</v>
      </c>
      <c r="R894" s="146">
        <v>5000000</v>
      </c>
      <c r="S894" s="35"/>
      <c r="T894" s="8"/>
      <c r="U894" s="8"/>
      <c r="V894" s="8"/>
      <c r="W894" s="35">
        <f t="shared" si="54"/>
        <v>5000000</v>
      </c>
      <c r="X894" s="35">
        <f t="shared" si="55"/>
        <v>5000000</v>
      </c>
      <c r="Y894" s="26" t="s">
        <v>465</v>
      </c>
      <c r="Z894" s="10" t="s">
        <v>19</v>
      </c>
      <c r="AA894" s="147">
        <v>202300000000060</v>
      </c>
      <c r="AB894" s="147" t="s">
        <v>30</v>
      </c>
      <c r="AC894" s="10" t="str">
        <f t="shared" si="52"/>
        <v>3202008</v>
      </c>
      <c r="AD894" s="10"/>
      <c r="AE894" s="147" t="s">
        <v>492</v>
      </c>
      <c r="AF894" s="3"/>
      <c r="AG894" s="3"/>
      <c r="AH894" s="3"/>
      <c r="AI894" s="3"/>
      <c r="AJ894" s="3"/>
      <c r="AK894" s="3"/>
      <c r="AL894" s="3"/>
      <c r="AM894" s="3"/>
      <c r="AN894" s="3"/>
      <c r="AO894" s="3"/>
      <c r="AP894" s="3"/>
      <c r="AQ894" s="3"/>
      <c r="AR894" s="3"/>
      <c r="AS894" s="3"/>
    </row>
    <row r="895" spans="1:45" ht="51" hidden="1" customHeight="1" x14ac:dyDescent="0.3">
      <c r="A895" s="9" t="s">
        <v>0</v>
      </c>
      <c r="B895" s="9" t="e">
        <f>VLOOKUP(#REF!,[1]Dpto!$G$2:$I$1125,2,FALSE)</f>
        <v>#REF!</v>
      </c>
      <c r="C895" s="9" t="str">
        <f>VLOOKUP(Y895,[1]Proyectos!$B$2:$D$3,3,FALSE)</f>
        <v>CONSER</v>
      </c>
      <c r="D895" s="9" t="e">
        <f>VLOOKUP(#REF!,[1]Proyectos!$D$6:$E$9,2,FALSE)</f>
        <v>#REF!</v>
      </c>
      <c r="E895" s="9" t="e">
        <f>VLOOKUP(#REF!,[1]Proyectos!$B$12:$C$22,2,FALSE)</f>
        <v>#REF!</v>
      </c>
      <c r="F895" s="9" t="e">
        <f>VLOOKUP(#REF!,[1]Indi!$B$9:$C$36,2,FALSE)</f>
        <v>#REF!</v>
      </c>
      <c r="G895" s="9" t="str">
        <f>+IFERROR(IF(D895="MISIONAL",VLOOKUP(#REF!,[1]Actividades!$B$12:$C$25,2,FALSE),IF(D895="TASAS",VLOOKUP(#REF!,[1]Actividades!$B$26:$C$34,2,FALSE),IF(D895="MIPG",VLOOKUP(#REF!,[1]Actividades!$B$35:$C$41,2,FALSE),IF(D895="INFRA",VLOOKUP(#REF!,[1]Actividades!$B$42:$C$44,2,FALSE),"")))),"")</f>
        <v/>
      </c>
      <c r="H895" s="3"/>
      <c r="I895" s="7" t="s">
        <v>1358</v>
      </c>
      <c r="J895" s="10" t="s">
        <v>663</v>
      </c>
      <c r="K895" s="10" t="s">
        <v>22</v>
      </c>
      <c r="L895" s="7" t="s">
        <v>68</v>
      </c>
      <c r="M895" s="7" t="str">
        <f t="shared" si="53"/>
        <v>PNN NEVADO DEL HUILA</v>
      </c>
      <c r="N895" s="7" t="s">
        <v>8</v>
      </c>
      <c r="O895" s="7" t="s">
        <v>467</v>
      </c>
      <c r="P895" s="7" t="s">
        <v>7</v>
      </c>
      <c r="Q895" s="7" t="s">
        <v>6</v>
      </c>
      <c r="R895" s="146">
        <v>60000000</v>
      </c>
      <c r="S895" s="35"/>
      <c r="T895" s="8"/>
      <c r="U895" s="8"/>
      <c r="V895" s="8"/>
      <c r="W895" s="35">
        <f t="shared" si="54"/>
        <v>60000000</v>
      </c>
      <c r="X895" s="35">
        <f t="shared" si="55"/>
        <v>60000000</v>
      </c>
      <c r="Y895" s="26" t="s">
        <v>465</v>
      </c>
      <c r="Z895" s="10" t="s">
        <v>19</v>
      </c>
      <c r="AA895" s="147">
        <v>202300000000060</v>
      </c>
      <c r="AB895" s="147" t="s">
        <v>30</v>
      </c>
      <c r="AC895" s="10" t="str">
        <f t="shared" si="52"/>
        <v>3202008</v>
      </c>
      <c r="AD895" s="10"/>
      <c r="AE895" s="147" t="s">
        <v>492</v>
      </c>
      <c r="AF895" s="3"/>
      <c r="AG895" s="3"/>
      <c r="AH895" s="3"/>
      <c r="AI895" s="3"/>
      <c r="AJ895" s="3"/>
      <c r="AK895" s="3"/>
      <c r="AL895" s="3"/>
      <c r="AM895" s="3"/>
      <c r="AN895" s="3"/>
      <c r="AO895" s="3"/>
      <c r="AP895" s="3"/>
      <c r="AQ895" s="3"/>
      <c r="AR895" s="3"/>
      <c r="AS895" s="3"/>
    </row>
    <row r="896" spans="1:45" ht="51" hidden="1" customHeight="1" x14ac:dyDescent="0.3">
      <c r="A896" s="9" t="s">
        <v>0</v>
      </c>
      <c r="B896" s="9" t="e">
        <f>VLOOKUP(#REF!,[1]Dpto!$G$2:$I$1125,2,FALSE)</f>
        <v>#REF!</v>
      </c>
      <c r="C896" s="9" t="str">
        <f>VLOOKUP(Y896,[1]Proyectos!$B$2:$D$3,3,FALSE)</f>
        <v>CONSER</v>
      </c>
      <c r="D896" s="9" t="e">
        <f>VLOOKUP(#REF!,[1]Proyectos!$D$6:$E$9,2,FALSE)</f>
        <v>#REF!</v>
      </c>
      <c r="E896" s="9" t="e">
        <f>VLOOKUP(#REF!,[1]Proyectos!$B$12:$C$22,2,FALSE)</f>
        <v>#REF!</v>
      </c>
      <c r="F896" s="9" t="e">
        <f>VLOOKUP(#REF!,[1]Indi!$B$9:$C$36,2,FALSE)</f>
        <v>#REF!</v>
      </c>
      <c r="G896" s="9" t="str">
        <f>+IFERROR(IF(D896="MISIONAL",VLOOKUP(#REF!,[1]Actividades!$B$12:$C$25,2,FALSE),IF(D896="TASAS",VLOOKUP(#REF!,[1]Actividades!$B$26:$C$34,2,FALSE),IF(D896="MIPG",VLOOKUP(#REF!,[1]Actividades!$B$35:$C$41,2,FALSE),IF(D896="INFRA",VLOOKUP(#REF!,[1]Actividades!$B$42:$C$44,2,FALSE),"")))),"")</f>
        <v/>
      </c>
      <c r="H896" s="3"/>
      <c r="I896" s="7" t="s">
        <v>1359</v>
      </c>
      <c r="J896" s="10" t="s">
        <v>663</v>
      </c>
      <c r="K896" s="10" t="s">
        <v>22</v>
      </c>
      <c r="L896" s="7" t="s">
        <v>68</v>
      </c>
      <c r="M896" s="7" t="str">
        <f t="shared" si="53"/>
        <v>PNN NEVADO DEL HUILA</v>
      </c>
      <c r="N896" s="7" t="s">
        <v>103</v>
      </c>
      <c r="O896" s="7" t="s">
        <v>466</v>
      </c>
      <c r="P896" s="7" t="s">
        <v>7</v>
      </c>
      <c r="Q896" s="7" t="s">
        <v>6</v>
      </c>
      <c r="R896" s="146">
        <v>62234000</v>
      </c>
      <c r="S896" s="35"/>
      <c r="T896" s="8"/>
      <c r="U896" s="8"/>
      <c r="V896" s="8"/>
      <c r="W896" s="35">
        <f t="shared" si="54"/>
        <v>62234000</v>
      </c>
      <c r="X896" s="35">
        <f t="shared" si="55"/>
        <v>62234000</v>
      </c>
      <c r="Y896" s="26" t="s">
        <v>465</v>
      </c>
      <c r="Z896" s="10" t="s">
        <v>19</v>
      </c>
      <c r="AA896" s="147">
        <v>202300000000060</v>
      </c>
      <c r="AB896" s="147" t="s">
        <v>493</v>
      </c>
      <c r="AC896" s="10" t="str">
        <f t="shared" si="52"/>
        <v>3202032</v>
      </c>
      <c r="AD896" s="10"/>
      <c r="AE896" s="147" t="s">
        <v>128</v>
      </c>
      <c r="AF896" s="3"/>
      <c r="AG896" s="3"/>
      <c r="AH896" s="3"/>
      <c r="AI896" s="3"/>
      <c r="AJ896" s="3"/>
      <c r="AK896" s="3"/>
      <c r="AL896" s="3"/>
      <c r="AM896" s="3"/>
      <c r="AN896" s="3"/>
      <c r="AO896" s="3"/>
      <c r="AP896" s="3"/>
      <c r="AQ896" s="3"/>
      <c r="AR896" s="3"/>
      <c r="AS896" s="3"/>
    </row>
    <row r="897" spans="1:45" ht="51" hidden="1" customHeight="1" x14ac:dyDescent="0.3">
      <c r="A897" s="9" t="s">
        <v>0</v>
      </c>
      <c r="B897" s="9" t="e">
        <f>VLOOKUP(#REF!,[1]Dpto!$G$2:$I$1125,2,FALSE)</f>
        <v>#REF!</v>
      </c>
      <c r="C897" s="9" t="str">
        <f>VLOOKUP(Y897,[1]Proyectos!$B$2:$D$3,3,FALSE)</f>
        <v>CONSER</v>
      </c>
      <c r="D897" s="9" t="e">
        <f>VLOOKUP(#REF!,[1]Proyectos!$D$6:$E$9,2,FALSE)</f>
        <v>#REF!</v>
      </c>
      <c r="E897" s="9" t="e">
        <f>VLOOKUP(#REF!,[1]Proyectos!$B$12:$C$22,2,FALSE)</f>
        <v>#REF!</v>
      </c>
      <c r="F897" s="9" t="e">
        <f>VLOOKUP(#REF!,[1]Indi!$B$9:$C$36,2,FALSE)</f>
        <v>#REF!</v>
      </c>
      <c r="G897" s="9" t="str">
        <f>+IFERROR(IF(D897="MISIONAL",VLOOKUP(#REF!,[1]Actividades!$B$12:$C$25,2,FALSE),IF(D897="TASAS",VLOOKUP(#REF!,[1]Actividades!$B$26:$C$34,2,FALSE),IF(D897="MIPG",VLOOKUP(#REF!,[1]Actividades!$B$35:$C$41,2,FALSE),IF(D897="INFRA",VLOOKUP(#REF!,[1]Actividades!$B$42:$C$44,2,FALSE),"")))),"")</f>
        <v/>
      </c>
      <c r="H897" s="3"/>
      <c r="I897" s="7" t="s">
        <v>1360</v>
      </c>
      <c r="J897" s="10" t="s">
        <v>663</v>
      </c>
      <c r="K897" s="10" t="s">
        <v>22</v>
      </c>
      <c r="L897" s="7" t="s">
        <v>68</v>
      </c>
      <c r="M897" s="7" t="str">
        <f t="shared" si="53"/>
        <v>PNN NEVADO DEL HUILA</v>
      </c>
      <c r="N897" s="7" t="s">
        <v>13</v>
      </c>
      <c r="O897" s="7" t="s">
        <v>467</v>
      </c>
      <c r="P897" s="7" t="s">
        <v>7</v>
      </c>
      <c r="Q897" s="7" t="s">
        <v>6</v>
      </c>
      <c r="R897" s="146">
        <v>77890032</v>
      </c>
      <c r="S897" s="35"/>
      <c r="T897" s="8"/>
      <c r="U897" s="8"/>
      <c r="V897" s="8"/>
      <c r="W897" s="35">
        <f t="shared" si="54"/>
        <v>77890032</v>
      </c>
      <c r="X897" s="35">
        <f t="shared" si="55"/>
        <v>77890032</v>
      </c>
      <c r="Y897" s="26" t="s">
        <v>465</v>
      </c>
      <c r="Z897" s="10" t="s">
        <v>19</v>
      </c>
      <c r="AA897" s="147">
        <v>202300000000060</v>
      </c>
      <c r="AB897" s="147" t="s">
        <v>493</v>
      </c>
      <c r="AC897" s="10" t="str">
        <f t="shared" si="52"/>
        <v>3202032</v>
      </c>
      <c r="AD897" s="10"/>
      <c r="AE897" s="147" t="s">
        <v>128</v>
      </c>
      <c r="AF897" s="3"/>
      <c r="AG897" s="3"/>
      <c r="AH897" s="3"/>
      <c r="AI897" s="3"/>
      <c r="AJ897" s="3"/>
      <c r="AK897" s="3"/>
      <c r="AL897" s="3"/>
      <c r="AM897" s="3"/>
      <c r="AN897" s="3"/>
      <c r="AO897" s="3"/>
      <c r="AP897" s="3"/>
      <c r="AQ897" s="3"/>
      <c r="AR897" s="3"/>
      <c r="AS897" s="3"/>
    </row>
    <row r="898" spans="1:45" ht="51" hidden="1" customHeight="1" x14ac:dyDescent="0.3">
      <c r="A898" s="9" t="s">
        <v>0</v>
      </c>
      <c r="B898" s="9" t="e">
        <f>VLOOKUP(#REF!,[1]Dpto!$G$2:$I$1125,2,FALSE)</f>
        <v>#REF!</v>
      </c>
      <c r="C898" s="9" t="str">
        <f>VLOOKUP(Y898,[1]Proyectos!$B$2:$D$3,3,FALSE)</f>
        <v>CONSER</v>
      </c>
      <c r="D898" s="9" t="e">
        <f>VLOOKUP(#REF!,[1]Proyectos!$D$6:$E$9,2,FALSE)</f>
        <v>#REF!</v>
      </c>
      <c r="E898" s="9" t="e">
        <f>VLOOKUP(#REF!,[1]Proyectos!$B$12:$C$22,2,FALSE)</f>
        <v>#REF!</v>
      </c>
      <c r="F898" s="9" t="e">
        <f>VLOOKUP(#REF!,[1]Indi!$B$9:$C$36,2,FALSE)</f>
        <v>#REF!</v>
      </c>
      <c r="G898" s="9" t="str">
        <f>+IFERROR(IF(D898="MISIONAL",VLOOKUP(#REF!,[1]Actividades!$B$12:$C$25,2,FALSE),IF(D898="TASAS",VLOOKUP(#REF!,[1]Actividades!$B$26:$C$34,2,FALSE),IF(D898="MIPG",VLOOKUP(#REF!,[1]Actividades!$B$35:$C$41,2,FALSE),IF(D898="INFRA",VLOOKUP(#REF!,[1]Actividades!$B$42:$C$44,2,FALSE),"")))),"")</f>
        <v/>
      </c>
      <c r="H898" s="3"/>
      <c r="I898" s="7" t="s">
        <v>1361</v>
      </c>
      <c r="J898" s="10" t="s">
        <v>663</v>
      </c>
      <c r="K898" s="10" t="s">
        <v>22</v>
      </c>
      <c r="L898" s="7" t="s">
        <v>68</v>
      </c>
      <c r="M898" s="7" t="str">
        <f t="shared" si="53"/>
        <v>PNN NEVADO DEL HUILA</v>
      </c>
      <c r="N898" s="7" t="s">
        <v>8</v>
      </c>
      <c r="O898" s="7" t="s">
        <v>467</v>
      </c>
      <c r="P898" s="7" t="s">
        <v>7</v>
      </c>
      <c r="Q898" s="7" t="s">
        <v>6</v>
      </c>
      <c r="R898" s="146">
        <v>23638427</v>
      </c>
      <c r="S898" s="35"/>
      <c r="T898" s="8"/>
      <c r="U898" s="8"/>
      <c r="V898" s="8"/>
      <c r="W898" s="35">
        <f t="shared" si="54"/>
        <v>23638427</v>
      </c>
      <c r="X898" s="35">
        <f t="shared" si="55"/>
        <v>23638427</v>
      </c>
      <c r="Y898" s="26" t="s">
        <v>465</v>
      </c>
      <c r="Z898" s="10" t="s">
        <v>19</v>
      </c>
      <c r="AA898" s="147">
        <v>202300000000060</v>
      </c>
      <c r="AB898" s="147" t="s">
        <v>493</v>
      </c>
      <c r="AC898" s="10" t="str">
        <f t="shared" si="52"/>
        <v>3202032</v>
      </c>
      <c r="AD898" s="10"/>
      <c r="AE898" s="147" t="s">
        <v>128</v>
      </c>
      <c r="AF898" s="3"/>
      <c r="AG898" s="3"/>
      <c r="AH898" s="3"/>
      <c r="AI898" s="3"/>
      <c r="AJ898" s="3"/>
      <c r="AK898" s="3"/>
      <c r="AL898" s="3"/>
      <c r="AM898" s="3"/>
      <c r="AN898" s="3"/>
      <c r="AO898" s="3"/>
      <c r="AP898" s="3"/>
      <c r="AQ898" s="3"/>
      <c r="AR898" s="3"/>
      <c r="AS898" s="3"/>
    </row>
    <row r="899" spans="1:45" ht="51" hidden="1" customHeight="1" x14ac:dyDescent="0.3">
      <c r="A899" s="9" t="s">
        <v>0</v>
      </c>
      <c r="B899" s="9" t="e">
        <f>VLOOKUP(#REF!,[1]Dpto!$G$2:$I$1125,2,FALSE)</f>
        <v>#REF!</v>
      </c>
      <c r="C899" s="9" t="str">
        <f>VLOOKUP(Y899,[1]Proyectos!$B$2:$D$3,3,FALSE)</f>
        <v>CONSER</v>
      </c>
      <c r="D899" s="9" t="e">
        <f>VLOOKUP(#REF!,[1]Proyectos!$D$6:$E$9,2,FALSE)</f>
        <v>#REF!</v>
      </c>
      <c r="E899" s="9" t="e">
        <f>VLOOKUP(#REF!,[1]Proyectos!$B$12:$C$22,2,FALSE)</f>
        <v>#REF!</v>
      </c>
      <c r="F899" s="9" t="e">
        <f>VLOOKUP(#REF!,[1]Indi!$B$9:$C$36,2,FALSE)</f>
        <v>#REF!</v>
      </c>
      <c r="G899" s="9" t="str">
        <f>+IFERROR(IF(D899="MISIONAL",VLOOKUP(#REF!,[1]Actividades!$B$12:$C$25,2,FALSE),IF(D899="TASAS",VLOOKUP(#REF!,[1]Actividades!$B$26:$C$34,2,FALSE),IF(D899="MIPG",VLOOKUP(#REF!,[1]Actividades!$B$35:$C$41,2,FALSE),IF(D899="INFRA",VLOOKUP(#REF!,[1]Actividades!$B$42:$C$44,2,FALSE),"")))),"")</f>
        <v/>
      </c>
      <c r="H899" s="3"/>
      <c r="I899" s="7" t="s">
        <v>1362</v>
      </c>
      <c r="J899" s="10" t="s">
        <v>663</v>
      </c>
      <c r="K899" s="10" t="s">
        <v>22</v>
      </c>
      <c r="L899" s="7" t="s">
        <v>68</v>
      </c>
      <c r="M899" s="7" t="str">
        <f t="shared" si="53"/>
        <v>PNN NEVADO DEL HUILA</v>
      </c>
      <c r="N899" s="7" t="s">
        <v>103</v>
      </c>
      <c r="O899" s="7" t="s">
        <v>466</v>
      </c>
      <c r="P899" s="7" t="s">
        <v>7</v>
      </c>
      <c r="Q899" s="7" t="s">
        <v>6</v>
      </c>
      <c r="R899" s="146">
        <v>70851000</v>
      </c>
      <c r="S899" s="35"/>
      <c r="T899" s="8"/>
      <c r="U899" s="8"/>
      <c r="V899" s="8"/>
      <c r="W899" s="35">
        <f t="shared" si="54"/>
        <v>70851000</v>
      </c>
      <c r="X899" s="35">
        <f t="shared" si="55"/>
        <v>70851000</v>
      </c>
      <c r="Y899" s="26" t="s">
        <v>465</v>
      </c>
      <c r="Z899" s="10" t="s">
        <v>19</v>
      </c>
      <c r="AA899" s="147">
        <v>202300000000060</v>
      </c>
      <c r="AB899" s="147" t="s">
        <v>60</v>
      </c>
      <c r="AC899" s="10" t="str">
        <f t="shared" si="52"/>
        <v>3202038</v>
      </c>
      <c r="AD899" s="10"/>
      <c r="AE899" s="147" t="s">
        <v>134</v>
      </c>
      <c r="AF899" s="3"/>
      <c r="AG899" s="3"/>
      <c r="AH899" s="3"/>
      <c r="AI899" s="3"/>
      <c r="AJ899" s="3"/>
      <c r="AK899" s="3"/>
      <c r="AL899" s="3"/>
      <c r="AM899" s="3"/>
      <c r="AN899" s="3"/>
      <c r="AO899" s="3"/>
      <c r="AP899" s="3"/>
      <c r="AQ899" s="3"/>
      <c r="AR899" s="3"/>
      <c r="AS899" s="3"/>
    </row>
    <row r="900" spans="1:45" ht="51" hidden="1" customHeight="1" x14ac:dyDescent="0.3">
      <c r="A900" s="9" t="s">
        <v>0</v>
      </c>
      <c r="B900" s="9" t="e">
        <f>VLOOKUP(#REF!,[1]Dpto!$G$2:$I$1125,2,FALSE)</f>
        <v>#REF!</v>
      </c>
      <c r="C900" s="9" t="str">
        <f>VLOOKUP(Y900,[1]Proyectos!$B$2:$D$3,3,FALSE)</f>
        <v>CONSER</v>
      </c>
      <c r="D900" s="9" t="e">
        <f>VLOOKUP(#REF!,[1]Proyectos!$D$6:$E$9,2,FALSE)</f>
        <v>#REF!</v>
      </c>
      <c r="E900" s="9" t="e">
        <f>VLOOKUP(#REF!,[1]Proyectos!$B$12:$C$22,2,FALSE)</f>
        <v>#REF!</v>
      </c>
      <c r="F900" s="9" t="e">
        <f>VLOOKUP(#REF!,[1]Indi!$B$9:$C$36,2,FALSE)</f>
        <v>#REF!</v>
      </c>
      <c r="G900" s="9" t="str">
        <f>+IFERROR(IF(D900="MISIONAL",VLOOKUP(#REF!,[1]Actividades!$B$12:$C$25,2,FALSE),IF(D900="TASAS",VLOOKUP(#REF!,[1]Actividades!$B$26:$C$34,2,FALSE),IF(D900="MIPG",VLOOKUP(#REF!,[1]Actividades!$B$35:$C$41,2,FALSE),IF(D900="INFRA",VLOOKUP(#REF!,[1]Actividades!$B$42:$C$44,2,FALSE),"")))),"")</f>
        <v/>
      </c>
      <c r="H900" s="3"/>
      <c r="I900" s="7" t="s">
        <v>1363</v>
      </c>
      <c r="J900" s="10" t="s">
        <v>663</v>
      </c>
      <c r="K900" s="10" t="s">
        <v>22</v>
      </c>
      <c r="L900" s="7" t="s">
        <v>68</v>
      </c>
      <c r="M900" s="7" t="str">
        <f t="shared" si="53"/>
        <v>PNN NEVADO DEL HUILA</v>
      </c>
      <c r="N900" s="7" t="s">
        <v>13</v>
      </c>
      <c r="O900" s="7" t="s">
        <v>467</v>
      </c>
      <c r="P900" s="7" t="s">
        <v>7</v>
      </c>
      <c r="Q900" s="7" t="s">
        <v>6</v>
      </c>
      <c r="R900" s="146">
        <v>50000000</v>
      </c>
      <c r="S900" s="35"/>
      <c r="T900" s="8"/>
      <c r="U900" s="8"/>
      <c r="V900" s="8"/>
      <c r="W900" s="35">
        <f t="shared" si="54"/>
        <v>50000000</v>
      </c>
      <c r="X900" s="35">
        <f t="shared" si="55"/>
        <v>50000000</v>
      </c>
      <c r="Y900" s="26" t="s">
        <v>465</v>
      </c>
      <c r="Z900" s="10" t="s">
        <v>19</v>
      </c>
      <c r="AA900" s="147">
        <v>202300000000060</v>
      </c>
      <c r="AB900" s="147" t="s">
        <v>60</v>
      </c>
      <c r="AC900" s="10" t="str">
        <f t="shared" si="52"/>
        <v>3202038</v>
      </c>
      <c r="AD900" s="10"/>
      <c r="AE900" s="147" t="s">
        <v>134</v>
      </c>
      <c r="AF900" s="3"/>
      <c r="AG900" s="3"/>
      <c r="AH900" s="3"/>
      <c r="AI900" s="3"/>
      <c r="AJ900" s="3"/>
      <c r="AK900" s="3"/>
      <c r="AL900" s="3"/>
      <c r="AM900" s="3"/>
      <c r="AN900" s="3"/>
      <c r="AO900" s="3"/>
      <c r="AP900" s="3"/>
      <c r="AQ900" s="3"/>
      <c r="AR900" s="3"/>
      <c r="AS900" s="3"/>
    </row>
    <row r="901" spans="1:45" ht="51" hidden="1" customHeight="1" x14ac:dyDescent="0.3">
      <c r="A901" s="9" t="s">
        <v>0</v>
      </c>
      <c r="B901" s="9" t="e">
        <f>VLOOKUP(#REF!,[1]Dpto!$G$2:$I$1125,2,FALSE)</f>
        <v>#REF!</v>
      </c>
      <c r="C901" s="9" t="str">
        <f>VLOOKUP(Y901,[1]Proyectos!$B$2:$D$3,3,FALSE)</f>
        <v>CONSER</v>
      </c>
      <c r="D901" s="9" t="e">
        <f>VLOOKUP(#REF!,[1]Proyectos!$D$6:$E$9,2,FALSE)</f>
        <v>#REF!</v>
      </c>
      <c r="E901" s="9" t="e">
        <f>VLOOKUP(#REF!,[1]Proyectos!$B$12:$C$22,2,FALSE)</f>
        <v>#REF!</v>
      </c>
      <c r="F901" s="9" t="e">
        <f>VLOOKUP(#REF!,[1]Indi!$B$9:$C$36,2,FALSE)</f>
        <v>#REF!</v>
      </c>
      <c r="G901" s="9" t="str">
        <f>+IFERROR(IF(D901="MISIONAL",VLOOKUP(#REF!,[1]Actividades!$B$12:$C$25,2,FALSE),IF(D901="TASAS",VLOOKUP(#REF!,[1]Actividades!$B$26:$C$34,2,FALSE),IF(D901="MIPG",VLOOKUP(#REF!,[1]Actividades!$B$35:$C$41,2,FALSE),IF(D901="INFRA",VLOOKUP(#REF!,[1]Actividades!$B$42:$C$44,2,FALSE),"")))),"")</f>
        <v/>
      </c>
      <c r="H901" s="3"/>
      <c r="I901" s="7" t="s">
        <v>1364</v>
      </c>
      <c r="J901" s="10" t="s">
        <v>663</v>
      </c>
      <c r="K901" s="10" t="s">
        <v>22</v>
      </c>
      <c r="L901" s="7" t="s">
        <v>68</v>
      </c>
      <c r="M901" s="7" t="str">
        <f t="shared" si="53"/>
        <v>PNN NEVADO DEL HUILA</v>
      </c>
      <c r="N901" s="7" t="s">
        <v>103</v>
      </c>
      <c r="O901" s="7" t="s">
        <v>466</v>
      </c>
      <c r="P901" s="7" t="s">
        <v>7</v>
      </c>
      <c r="Q901" s="7" t="s">
        <v>6</v>
      </c>
      <c r="R901" s="146">
        <v>73128000</v>
      </c>
      <c r="S901" s="35"/>
      <c r="T901" s="8"/>
      <c r="U901" s="8"/>
      <c r="V901" s="8"/>
      <c r="W901" s="35">
        <f t="shared" si="54"/>
        <v>73128000</v>
      </c>
      <c r="X901" s="35">
        <f t="shared" si="55"/>
        <v>73128000</v>
      </c>
      <c r="Y901" s="26" t="s">
        <v>465</v>
      </c>
      <c r="Z901" s="10" t="s">
        <v>19</v>
      </c>
      <c r="AA901" s="147">
        <v>202300000000060</v>
      </c>
      <c r="AB901" s="147" t="s">
        <v>496</v>
      </c>
      <c r="AC901" s="10" t="str">
        <f t="shared" si="52"/>
        <v>3202056</v>
      </c>
      <c r="AD901" s="10"/>
      <c r="AE901" s="147" t="s">
        <v>129</v>
      </c>
      <c r="AF901" s="3"/>
      <c r="AG901" s="3"/>
      <c r="AH901" s="3"/>
      <c r="AI901" s="3"/>
      <c r="AJ901" s="3"/>
      <c r="AK901" s="3"/>
      <c r="AL901" s="3"/>
      <c r="AM901" s="3"/>
      <c r="AN901" s="3"/>
      <c r="AO901" s="3"/>
      <c r="AP901" s="3"/>
      <c r="AQ901" s="3"/>
      <c r="AR901" s="3"/>
      <c r="AS901" s="3"/>
    </row>
    <row r="902" spans="1:45" ht="51" hidden="1" customHeight="1" x14ac:dyDescent="0.3">
      <c r="A902" s="9" t="s">
        <v>0</v>
      </c>
      <c r="B902" s="9" t="e">
        <f>VLOOKUP(#REF!,[1]Dpto!$G$2:$I$1125,2,FALSE)</f>
        <v>#REF!</v>
      </c>
      <c r="C902" s="9" t="str">
        <f>VLOOKUP(Y902,[1]Proyectos!$B$2:$D$3,3,FALSE)</f>
        <v>CONSER</v>
      </c>
      <c r="D902" s="9" t="e">
        <f>VLOOKUP(#REF!,[1]Proyectos!$D$6:$E$9,2,FALSE)</f>
        <v>#REF!</v>
      </c>
      <c r="E902" s="9" t="e">
        <f>VLOOKUP(#REF!,[1]Proyectos!$B$12:$C$22,2,FALSE)</f>
        <v>#REF!</v>
      </c>
      <c r="F902" s="9" t="e">
        <f>VLOOKUP(#REF!,[1]Indi!$B$9:$C$36,2,FALSE)</f>
        <v>#REF!</v>
      </c>
      <c r="G902" s="9" t="str">
        <f>+IFERROR(IF(D902="MISIONAL",VLOOKUP(#REF!,[1]Actividades!$B$12:$C$25,2,FALSE),IF(D902="TASAS",VLOOKUP(#REF!,[1]Actividades!$B$26:$C$34,2,FALSE),IF(D902="MIPG",VLOOKUP(#REF!,[1]Actividades!$B$35:$C$41,2,FALSE),IF(D902="INFRA",VLOOKUP(#REF!,[1]Actividades!$B$42:$C$44,2,FALSE),"")))),"")</f>
        <v/>
      </c>
      <c r="H902" s="3"/>
      <c r="I902" s="7" t="s">
        <v>1365</v>
      </c>
      <c r="J902" s="10" t="s">
        <v>663</v>
      </c>
      <c r="K902" s="10" t="s">
        <v>22</v>
      </c>
      <c r="L902" s="7" t="s">
        <v>68</v>
      </c>
      <c r="M902" s="7" t="str">
        <f t="shared" si="53"/>
        <v>PNN NEVADO DEL HUILA</v>
      </c>
      <c r="N902" s="7" t="s">
        <v>13</v>
      </c>
      <c r="O902" s="7" t="s">
        <v>467</v>
      </c>
      <c r="P902" s="7" t="s">
        <v>7</v>
      </c>
      <c r="Q902" s="7" t="s">
        <v>6</v>
      </c>
      <c r="R902" s="146">
        <v>39000000</v>
      </c>
      <c r="S902" s="35"/>
      <c r="T902" s="8"/>
      <c r="U902" s="8"/>
      <c r="V902" s="8"/>
      <c r="W902" s="35">
        <f t="shared" si="54"/>
        <v>39000000</v>
      </c>
      <c r="X902" s="35">
        <f t="shared" si="55"/>
        <v>39000000</v>
      </c>
      <c r="Y902" s="26" t="s">
        <v>465</v>
      </c>
      <c r="Z902" s="10" t="s">
        <v>19</v>
      </c>
      <c r="AA902" s="147">
        <v>202300000000060</v>
      </c>
      <c r="AB902" s="147" t="s">
        <v>496</v>
      </c>
      <c r="AC902" s="10" t="str">
        <f t="shared" ref="AC902:AC965" si="56">MID(I902,SEARCH("-",I902)+1,SEARCH("-",I902,SEARCH("-",I902)+1)-SEARCH("-",I902)-1)</f>
        <v>3202056</v>
      </c>
      <c r="AD902" s="10"/>
      <c r="AE902" s="147" t="s">
        <v>129</v>
      </c>
      <c r="AF902" s="3"/>
      <c r="AG902" s="3"/>
      <c r="AH902" s="3"/>
      <c r="AI902" s="3"/>
      <c r="AJ902" s="3"/>
      <c r="AK902" s="3"/>
      <c r="AL902" s="3"/>
      <c r="AM902" s="3"/>
      <c r="AN902" s="3"/>
      <c r="AO902" s="3"/>
      <c r="AP902" s="3"/>
      <c r="AQ902" s="3"/>
      <c r="AR902" s="3"/>
      <c r="AS902" s="3"/>
    </row>
    <row r="903" spans="1:45" ht="51" hidden="1" customHeight="1" x14ac:dyDescent="0.3">
      <c r="A903" s="9" t="s">
        <v>0</v>
      </c>
      <c r="B903" s="9" t="e">
        <f>VLOOKUP(#REF!,[1]Dpto!$G$2:$I$1125,2,FALSE)</f>
        <v>#REF!</v>
      </c>
      <c r="C903" s="9" t="str">
        <f>VLOOKUP(Y903,[1]Proyectos!$B$2:$D$3,3,FALSE)</f>
        <v>CONSER</v>
      </c>
      <c r="D903" s="9" t="e">
        <f>VLOOKUP(#REF!,[1]Proyectos!$D$6:$E$9,2,FALSE)</f>
        <v>#REF!</v>
      </c>
      <c r="E903" s="9" t="e">
        <f>VLOOKUP(#REF!,[1]Proyectos!$B$12:$C$22,2,FALSE)</f>
        <v>#REF!</v>
      </c>
      <c r="F903" s="9" t="e">
        <f>VLOOKUP(#REF!,[1]Indi!$B$9:$C$36,2,FALSE)</f>
        <v>#REF!</v>
      </c>
      <c r="G903" s="9" t="str">
        <f>+IFERROR(IF(D903="MISIONAL",VLOOKUP(#REF!,[1]Actividades!$B$12:$C$25,2,FALSE),IF(D903="TASAS",VLOOKUP(#REF!,[1]Actividades!$B$26:$C$34,2,FALSE),IF(D903="MIPG",VLOOKUP(#REF!,[1]Actividades!$B$35:$C$41,2,FALSE),IF(D903="INFRA",VLOOKUP(#REF!,[1]Actividades!$B$42:$C$44,2,FALSE),"")))),"")</f>
        <v/>
      </c>
      <c r="H903" s="3"/>
      <c r="I903" s="7" t="s">
        <v>1366</v>
      </c>
      <c r="J903" s="10" t="s">
        <v>663</v>
      </c>
      <c r="K903" s="10" t="s">
        <v>22</v>
      </c>
      <c r="L903" s="7" t="s">
        <v>68</v>
      </c>
      <c r="M903" s="7" t="str">
        <f t="shared" ref="M903:M966" si="57">+IF(P903="GENERAL",L903,L903&amp;"-"&amp;P903)</f>
        <v>PNN NEVADO DEL HUILA</v>
      </c>
      <c r="N903" s="7" t="s">
        <v>103</v>
      </c>
      <c r="O903" s="7" t="s">
        <v>466</v>
      </c>
      <c r="P903" s="7" t="s">
        <v>7</v>
      </c>
      <c r="Q903" s="7" t="s">
        <v>6</v>
      </c>
      <c r="R903" s="146">
        <v>88924000</v>
      </c>
      <c r="S903" s="35"/>
      <c r="T903" s="8"/>
      <c r="U903" s="8"/>
      <c r="V903" s="8"/>
      <c r="W903" s="35">
        <f t="shared" ref="W903:W966" si="58">+R903-S903+T903</f>
        <v>88924000</v>
      </c>
      <c r="X903" s="35">
        <f t="shared" ref="X903:X966" si="59">+R903-S903+T903-U903+V903</f>
        <v>88924000</v>
      </c>
      <c r="Y903" s="26" t="s">
        <v>465</v>
      </c>
      <c r="Z903" s="10" t="s">
        <v>19</v>
      </c>
      <c r="AA903" s="147">
        <v>202300000000060</v>
      </c>
      <c r="AB903" s="147" t="s">
        <v>24</v>
      </c>
      <c r="AC903" s="10" t="str">
        <f t="shared" si="56"/>
        <v>3202060</v>
      </c>
      <c r="AD903" s="10"/>
      <c r="AE903" s="147" t="s">
        <v>126</v>
      </c>
      <c r="AF903" s="3"/>
      <c r="AG903" s="3"/>
      <c r="AH903" s="3"/>
      <c r="AI903" s="3"/>
      <c r="AJ903" s="3"/>
      <c r="AK903" s="3"/>
      <c r="AL903" s="3"/>
      <c r="AM903" s="3"/>
      <c r="AN903" s="3"/>
      <c r="AO903" s="3"/>
      <c r="AP903" s="3"/>
      <c r="AQ903" s="3"/>
      <c r="AR903" s="3"/>
      <c r="AS903" s="3"/>
    </row>
    <row r="904" spans="1:45" ht="51" hidden="1" customHeight="1" x14ac:dyDescent="0.3">
      <c r="A904" s="9" t="s">
        <v>0</v>
      </c>
      <c r="B904" s="9" t="e">
        <f>VLOOKUP(#REF!,[1]Dpto!$G$2:$I$1125,2,FALSE)</f>
        <v>#REF!</v>
      </c>
      <c r="C904" s="9" t="str">
        <f>VLOOKUP(Y904,[1]Proyectos!$B$2:$D$3,3,FALSE)</f>
        <v>CONSER</v>
      </c>
      <c r="D904" s="9" t="e">
        <f>VLOOKUP(#REF!,[1]Proyectos!$D$6:$E$9,2,FALSE)</f>
        <v>#REF!</v>
      </c>
      <c r="E904" s="9" t="e">
        <f>VLOOKUP(#REF!,[1]Proyectos!$B$12:$C$22,2,FALSE)</f>
        <v>#REF!</v>
      </c>
      <c r="F904" s="9" t="e">
        <f>VLOOKUP(#REF!,[1]Indi!$B$9:$C$36,2,FALSE)</f>
        <v>#REF!</v>
      </c>
      <c r="G904" s="9" t="str">
        <f>+IFERROR(IF(D904="MISIONAL",VLOOKUP(#REF!,[1]Actividades!$B$12:$C$25,2,FALSE),IF(D904="TASAS",VLOOKUP(#REF!,[1]Actividades!$B$26:$C$34,2,FALSE),IF(D904="MIPG",VLOOKUP(#REF!,[1]Actividades!$B$35:$C$41,2,FALSE),IF(D904="INFRA",VLOOKUP(#REF!,[1]Actividades!$B$42:$C$44,2,FALSE),"")))),"")</f>
        <v/>
      </c>
      <c r="H904" s="3"/>
      <c r="I904" s="7" t="s">
        <v>1367</v>
      </c>
      <c r="J904" s="10" t="s">
        <v>663</v>
      </c>
      <c r="K904" s="10" t="s">
        <v>22</v>
      </c>
      <c r="L904" s="7" t="s">
        <v>68</v>
      </c>
      <c r="M904" s="7" t="str">
        <f t="shared" si="57"/>
        <v>PNN NEVADO DEL HUILA</v>
      </c>
      <c r="N904" s="7" t="s">
        <v>13</v>
      </c>
      <c r="O904" s="7" t="s">
        <v>467</v>
      </c>
      <c r="P904" s="7" t="s">
        <v>7</v>
      </c>
      <c r="Q904" s="7" t="s">
        <v>6</v>
      </c>
      <c r="R904" s="146">
        <v>309983724</v>
      </c>
      <c r="S904" s="35"/>
      <c r="T904" s="8"/>
      <c r="U904" s="8"/>
      <c r="V904" s="8"/>
      <c r="W904" s="35">
        <f t="shared" si="58"/>
        <v>309983724</v>
      </c>
      <c r="X904" s="35">
        <f t="shared" si="59"/>
        <v>309983724</v>
      </c>
      <c r="Y904" s="26" t="s">
        <v>465</v>
      </c>
      <c r="Z904" s="10" t="s">
        <v>19</v>
      </c>
      <c r="AA904" s="147">
        <v>202300000000060</v>
      </c>
      <c r="AB904" s="147" t="s">
        <v>24</v>
      </c>
      <c r="AC904" s="10" t="str">
        <f t="shared" si="56"/>
        <v>3202060</v>
      </c>
      <c r="AD904" s="10"/>
      <c r="AE904" s="147" t="s">
        <v>126</v>
      </c>
      <c r="AF904" s="3"/>
      <c r="AG904" s="3"/>
      <c r="AH904" s="3"/>
      <c r="AI904" s="3"/>
      <c r="AJ904" s="3"/>
      <c r="AK904" s="3"/>
      <c r="AL904" s="3"/>
      <c r="AM904" s="3"/>
      <c r="AN904" s="3"/>
      <c r="AO904" s="3"/>
      <c r="AP904" s="3"/>
      <c r="AQ904" s="3"/>
      <c r="AR904" s="3"/>
      <c r="AS904" s="3"/>
    </row>
    <row r="905" spans="1:45" ht="51" customHeight="1" x14ac:dyDescent="0.3">
      <c r="A905" s="9" t="s">
        <v>0</v>
      </c>
      <c r="B905" s="9" t="e">
        <f>VLOOKUP(#REF!,[1]Dpto!$G$2:$I$1125,2,FALSE)</f>
        <v>#REF!</v>
      </c>
      <c r="C905" s="9" t="str">
        <f>VLOOKUP(Y905,[1]Proyectos!$B$2:$D$3,3,FALSE)</f>
        <v>FORTA</v>
      </c>
      <c r="D905" s="9" t="e">
        <f>VLOOKUP(#REF!,[1]Proyectos!$D$6:$E$9,2,FALSE)</f>
        <v>#REF!</v>
      </c>
      <c r="E905" s="9" t="e">
        <f>VLOOKUP(#REF!,[1]Proyectos!$B$12:$C$22,2,FALSE)</f>
        <v>#REF!</v>
      </c>
      <c r="F905" s="9" t="e">
        <f>VLOOKUP(#REF!,[1]Indi!$B$9:$C$36,2,FALSE)</f>
        <v>#REF!</v>
      </c>
      <c r="G905" s="9" t="str">
        <f>+IFERROR(IF(D905="MISIONAL",VLOOKUP(#REF!,[1]Actividades!$B$12:$C$25,2,FALSE),IF(D905="TASAS",VLOOKUP(#REF!,[1]Actividades!$B$26:$C$34,2,FALSE),IF(D905="MIPG",VLOOKUP(#REF!,[1]Actividades!$B$35:$C$41,2,FALSE),IF(D905="INFRA",VLOOKUP(#REF!,[1]Actividades!$B$42:$C$44,2,FALSE),"")))),"")</f>
        <v/>
      </c>
      <c r="H905" s="3"/>
      <c r="I905" s="7" t="s">
        <v>1368</v>
      </c>
      <c r="J905" s="10" t="s">
        <v>663</v>
      </c>
      <c r="K905" s="10" t="s">
        <v>22</v>
      </c>
      <c r="L905" s="7" t="s">
        <v>68</v>
      </c>
      <c r="M905" s="7" t="str">
        <f t="shared" si="57"/>
        <v>PNN NEVADO DEL HUILA</v>
      </c>
      <c r="N905" s="7" t="s">
        <v>13</v>
      </c>
      <c r="O905" s="7" t="s">
        <v>467</v>
      </c>
      <c r="P905" s="7" t="s">
        <v>7</v>
      </c>
      <c r="Q905" s="7" t="s">
        <v>6</v>
      </c>
      <c r="R905" s="146">
        <v>7000000</v>
      </c>
      <c r="S905" s="35"/>
      <c r="T905" s="8"/>
      <c r="U905" s="8"/>
      <c r="V905" s="8"/>
      <c r="W905" s="35">
        <f t="shared" si="58"/>
        <v>7000000</v>
      </c>
      <c r="X905" s="35">
        <f t="shared" si="59"/>
        <v>7000000</v>
      </c>
      <c r="Y905" s="26" t="s">
        <v>1483</v>
      </c>
      <c r="Z905" s="10" t="s">
        <v>4</v>
      </c>
      <c r="AA905" s="147">
        <v>2019011000081</v>
      </c>
      <c r="AB905" s="147" t="s">
        <v>12</v>
      </c>
      <c r="AC905" s="10" t="str">
        <f t="shared" si="56"/>
        <v>3299011</v>
      </c>
      <c r="AD905" s="10"/>
      <c r="AE905" s="147" t="s">
        <v>399</v>
      </c>
      <c r="AF905" s="3"/>
      <c r="AG905" s="3"/>
      <c r="AH905" s="3"/>
      <c r="AI905" s="3"/>
      <c r="AJ905" s="3"/>
      <c r="AK905" s="3"/>
      <c r="AL905" s="3"/>
      <c r="AM905" s="3"/>
      <c r="AN905" s="3"/>
      <c r="AO905" s="3"/>
      <c r="AP905" s="3"/>
      <c r="AQ905" s="3"/>
      <c r="AR905" s="3"/>
      <c r="AS905" s="3"/>
    </row>
    <row r="906" spans="1:45" ht="51" hidden="1" customHeight="1" x14ac:dyDescent="0.3">
      <c r="A906" s="9" t="s">
        <v>0</v>
      </c>
      <c r="B906" s="9" t="e">
        <f>VLOOKUP(#REF!,[1]Dpto!$G$2:$I$1125,2,FALSE)</f>
        <v>#REF!</v>
      </c>
      <c r="C906" s="9" t="str">
        <f>VLOOKUP(Y906,[1]Proyectos!$B$2:$D$3,3,FALSE)</f>
        <v>CONSER</v>
      </c>
      <c r="D906" s="9" t="e">
        <f>VLOOKUP(#REF!,[1]Proyectos!$D$6:$E$9,2,FALSE)</f>
        <v>#REF!</v>
      </c>
      <c r="E906" s="9" t="e">
        <f>VLOOKUP(#REF!,[1]Proyectos!$B$12:$C$22,2,FALSE)</f>
        <v>#REF!</v>
      </c>
      <c r="F906" s="9" t="e">
        <f>VLOOKUP(#REF!,[1]Indi!$B$9:$C$36,2,FALSE)</f>
        <v>#REF!</v>
      </c>
      <c r="G906" s="9" t="str">
        <f>+IFERROR(IF(D906="MISIONAL",VLOOKUP(#REF!,[1]Actividades!$B$12:$C$25,2,FALSE),IF(D906="TASAS",VLOOKUP(#REF!,[1]Actividades!$B$26:$C$34,2,FALSE),IF(D906="MIPG",VLOOKUP(#REF!,[1]Actividades!$B$35:$C$41,2,FALSE),IF(D906="INFRA",VLOOKUP(#REF!,[1]Actividades!$B$42:$C$44,2,FALSE),"")))),"")</f>
        <v/>
      </c>
      <c r="H906" s="3"/>
      <c r="I906" s="7" t="s">
        <v>1369</v>
      </c>
      <c r="J906" s="10" t="s">
        <v>663</v>
      </c>
      <c r="K906" s="10" t="s">
        <v>22</v>
      </c>
      <c r="L906" s="7" t="s">
        <v>64</v>
      </c>
      <c r="M906" s="7" t="str">
        <f t="shared" si="57"/>
        <v>PNN PURACÉ</v>
      </c>
      <c r="N906" s="7" t="s">
        <v>103</v>
      </c>
      <c r="O906" s="7" t="s">
        <v>466</v>
      </c>
      <c r="P906" s="7" t="s">
        <v>7</v>
      </c>
      <c r="Q906" s="7" t="s">
        <v>6</v>
      </c>
      <c r="R906" s="146">
        <v>87078000</v>
      </c>
      <c r="S906" s="35"/>
      <c r="T906" s="8"/>
      <c r="U906" s="8"/>
      <c r="V906" s="8"/>
      <c r="W906" s="35">
        <f t="shared" si="58"/>
        <v>87078000</v>
      </c>
      <c r="X906" s="35">
        <f t="shared" si="59"/>
        <v>87078000</v>
      </c>
      <c r="Y906" s="26" t="s">
        <v>465</v>
      </c>
      <c r="Z906" s="10" t="s">
        <v>19</v>
      </c>
      <c r="AA906" s="147">
        <v>202300000000060</v>
      </c>
      <c r="AB906" s="147" t="s">
        <v>30</v>
      </c>
      <c r="AC906" s="10" t="str">
        <f t="shared" si="56"/>
        <v>3202008</v>
      </c>
      <c r="AD906" s="10"/>
      <c r="AE906" s="147" t="s">
        <v>123</v>
      </c>
      <c r="AF906" s="3"/>
      <c r="AG906" s="3"/>
      <c r="AH906" s="3"/>
      <c r="AI906" s="3"/>
      <c r="AJ906" s="3"/>
      <c r="AK906" s="3"/>
      <c r="AL906" s="3"/>
      <c r="AM906" s="3"/>
      <c r="AN906" s="3"/>
      <c r="AO906" s="3"/>
      <c r="AP906" s="3"/>
      <c r="AQ906" s="3"/>
      <c r="AR906" s="3"/>
      <c r="AS906" s="3"/>
    </row>
    <row r="907" spans="1:45" ht="51" hidden="1" customHeight="1" x14ac:dyDescent="0.3">
      <c r="A907" s="9" t="s">
        <v>0</v>
      </c>
      <c r="B907" s="9" t="e">
        <f>VLOOKUP(#REF!,[1]Dpto!$G$2:$I$1125,2,FALSE)</f>
        <v>#REF!</v>
      </c>
      <c r="C907" s="9" t="str">
        <f>VLOOKUP(Y907,[1]Proyectos!$B$2:$D$3,3,FALSE)</f>
        <v>CONSER</v>
      </c>
      <c r="D907" s="9" t="e">
        <f>VLOOKUP(#REF!,[1]Proyectos!$D$6:$E$9,2,FALSE)</f>
        <v>#REF!</v>
      </c>
      <c r="E907" s="9" t="e">
        <f>VLOOKUP(#REF!,[1]Proyectos!$B$12:$C$22,2,FALSE)</f>
        <v>#REF!</v>
      </c>
      <c r="F907" s="9" t="e">
        <f>VLOOKUP(#REF!,[1]Indi!$B$9:$C$36,2,FALSE)</f>
        <v>#REF!</v>
      </c>
      <c r="G907" s="9" t="str">
        <f>+IFERROR(IF(D907="MISIONAL",VLOOKUP(#REF!,[1]Actividades!$B$12:$C$25,2,FALSE),IF(D907="TASAS",VLOOKUP(#REF!,[1]Actividades!$B$26:$C$34,2,FALSE),IF(D907="MIPG",VLOOKUP(#REF!,[1]Actividades!$B$35:$C$41,2,FALSE),IF(D907="INFRA",VLOOKUP(#REF!,[1]Actividades!$B$42:$C$44,2,FALSE),"")))),"")</f>
        <v/>
      </c>
      <c r="H907" s="3"/>
      <c r="I907" s="7" t="s">
        <v>1370</v>
      </c>
      <c r="J907" s="10" t="s">
        <v>663</v>
      </c>
      <c r="K907" s="10" t="s">
        <v>22</v>
      </c>
      <c r="L907" s="7" t="s">
        <v>64</v>
      </c>
      <c r="M907" s="7" t="str">
        <f t="shared" si="57"/>
        <v>PNN PURACÉ</v>
      </c>
      <c r="N907" s="7" t="s">
        <v>103</v>
      </c>
      <c r="O907" s="7" t="s">
        <v>466</v>
      </c>
      <c r="P907" s="7" t="s">
        <v>7</v>
      </c>
      <c r="Q907" s="7" t="s">
        <v>6</v>
      </c>
      <c r="R907" s="146">
        <v>9280000</v>
      </c>
      <c r="S907" s="35"/>
      <c r="T907" s="8"/>
      <c r="U907" s="8"/>
      <c r="V907" s="8"/>
      <c r="W907" s="35">
        <f t="shared" si="58"/>
        <v>9280000</v>
      </c>
      <c r="X907" s="35">
        <f t="shared" si="59"/>
        <v>9280000</v>
      </c>
      <c r="Y907" s="26" t="s">
        <v>465</v>
      </c>
      <c r="Z907" s="10" t="s">
        <v>19</v>
      </c>
      <c r="AA907" s="147">
        <v>202300000000060</v>
      </c>
      <c r="AB907" s="147" t="s">
        <v>30</v>
      </c>
      <c r="AC907" s="10" t="str">
        <f t="shared" si="56"/>
        <v>3202008</v>
      </c>
      <c r="AD907" s="10"/>
      <c r="AE907" s="147" t="s">
        <v>135</v>
      </c>
      <c r="AF907" s="3"/>
      <c r="AG907" s="3"/>
      <c r="AH907" s="3"/>
      <c r="AI907" s="3"/>
      <c r="AJ907" s="3"/>
      <c r="AK907" s="3"/>
      <c r="AL907" s="3"/>
      <c r="AM907" s="3"/>
      <c r="AN907" s="3"/>
      <c r="AO907" s="3"/>
      <c r="AP907" s="3"/>
      <c r="AQ907" s="3"/>
      <c r="AR907" s="3"/>
      <c r="AS907" s="3"/>
    </row>
    <row r="908" spans="1:45" ht="51" hidden="1" customHeight="1" x14ac:dyDescent="0.3">
      <c r="A908" s="9" t="s">
        <v>0</v>
      </c>
      <c r="B908" s="9" t="e">
        <f>VLOOKUP(#REF!,[1]Dpto!$G$2:$I$1125,2,FALSE)</f>
        <v>#REF!</v>
      </c>
      <c r="C908" s="9" t="str">
        <f>VLOOKUP(Y908,[1]Proyectos!$B$2:$D$3,3,FALSE)</f>
        <v>CONSER</v>
      </c>
      <c r="D908" s="9" t="e">
        <f>VLOOKUP(#REF!,[1]Proyectos!$D$6:$E$9,2,FALSE)</f>
        <v>#REF!</v>
      </c>
      <c r="E908" s="9" t="e">
        <f>VLOOKUP(#REF!,[1]Proyectos!$B$12:$C$22,2,FALSE)</f>
        <v>#REF!</v>
      </c>
      <c r="F908" s="9" t="e">
        <f>VLOOKUP(#REF!,[1]Indi!$B$9:$C$36,2,FALSE)</f>
        <v>#REF!</v>
      </c>
      <c r="G908" s="9" t="str">
        <f>+IFERROR(IF(D908="MISIONAL",VLOOKUP(#REF!,[1]Actividades!$B$12:$C$25,2,FALSE),IF(D908="TASAS",VLOOKUP(#REF!,[1]Actividades!$B$26:$C$34,2,FALSE),IF(D908="MIPG",VLOOKUP(#REF!,[1]Actividades!$B$35:$C$41,2,FALSE),IF(D908="INFRA",VLOOKUP(#REF!,[1]Actividades!$B$42:$C$44,2,FALSE),"")))),"")</f>
        <v/>
      </c>
      <c r="H908" s="3"/>
      <c r="I908" s="7" t="s">
        <v>1371</v>
      </c>
      <c r="J908" s="10" t="s">
        <v>663</v>
      </c>
      <c r="K908" s="10" t="s">
        <v>22</v>
      </c>
      <c r="L908" s="7" t="s">
        <v>64</v>
      </c>
      <c r="M908" s="7" t="str">
        <f t="shared" si="57"/>
        <v>PNN PURACÉ</v>
      </c>
      <c r="N908" s="7" t="s">
        <v>13</v>
      </c>
      <c r="O908" s="7" t="s">
        <v>467</v>
      </c>
      <c r="P908" s="7" t="s">
        <v>7</v>
      </c>
      <c r="Q908" s="7" t="s">
        <v>6</v>
      </c>
      <c r="R908" s="146">
        <v>10044000</v>
      </c>
      <c r="S908" s="35"/>
      <c r="T908" s="8"/>
      <c r="U908" s="8"/>
      <c r="V908" s="8"/>
      <c r="W908" s="35">
        <f t="shared" si="58"/>
        <v>10044000</v>
      </c>
      <c r="X908" s="35">
        <f t="shared" si="59"/>
        <v>10044000</v>
      </c>
      <c r="Y908" s="26" t="s">
        <v>465</v>
      </c>
      <c r="Z908" s="10" t="s">
        <v>19</v>
      </c>
      <c r="AA908" s="147">
        <v>202300000000060</v>
      </c>
      <c r="AB908" s="147" t="s">
        <v>30</v>
      </c>
      <c r="AC908" s="10" t="str">
        <f t="shared" si="56"/>
        <v>3202008</v>
      </c>
      <c r="AD908" s="10"/>
      <c r="AE908" s="147" t="s">
        <v>135</v>
      </c>
      <c r="AF908" s="3"/>
      <c r="AG908" s="3"/>
      <c r="AH908" s="3"/>
      <c r="AI908" s="3"/>
      <c r="AJ908" s="3"/>
      <c r="AK908" s="3"/>
      <c r="AL908" s="3"/>
      <c r="AM908" s="3"/>
      <c r="AN908" s="3"/>
      <c r="AO908" s="3"/>
      <c r="AP908" s="3"/>
      <c r="AQ908" s="3"/>
      <c r="AR908" s="3"/>
      <c r="AS908" s="3"/>
    </row>
    <row r="909" spans="1:45" ht="51" hidden="1" customHeight="1" x14ac:dyDescent="0.3">
      <c r="A909" s="9" t="s">
        <v>0</v>
      </c>
      <c r="B909" s="9" t="e">
        <f>VLOOKUP(#REF!,[1]Dpto!$G$2:$I$1125,2,FALSE)</f>
        <v>#REF!</v>
      </c>
      <c r="C909" s="9" t="str">
        <f>VLOOKUP(Y909,[1]Proyectos!$B$2:$D$3,3,FALSE)</f>
        <v>CONSER</v>
      </c>
      <c r="D909" s="9" t="e">
        <f>VLOOKUP(#REF!,[1]Proyectos!$D$6:$E$9,2,FALSE)</f>
        <v>#REF!</v>
      </c>
      <c r="E909" s="9" t="e">
        <f>VLOOKUP(#REF!,[1]Proyectos!$B$12:$C$22,2,FALSE)</f>
        <v>#REF!</v>
      </c>
      <c r="F909" s="9" t="e">
        <f>VLOOKUP(#REF!,[1]Indi!$B$9:$C$36,2,FALSE)</f>
        <v>#REF!</v>
      </c>
      <c r="G909" s="9" t="str">
        <f>+IFERROR(IF(D909="MISIONAL",VLOOKUP(#REF!,[1]Actividades!$B$12:$C$25,2,FALSE),IF(D909="TASAS",VLOOKUP(#REF!,[1]Actividades!$B$26:$C$34,2,FALSE),IF(D909="MIPG",VLOOKUP(#REF!,[1]Actividades!$B$35:$C$41,2,FALSE),IF(D909="INFRA",VLOOKUP(#REF!,[1]Actividades!$B$42:$C$44,2,FALSE),"")))),"")</f>
        <v/>
      </c>
      <c r="H909" s="3"/>
      <c r="I909" s="7" t="s">
        <v>1372</v>
      </c>
      <c r="J909" s="10" t="s">
        <v>663</v>
      </c>
      <c r="K909" s="10" t="s">
        <v>22</v>
      </c>
      <c r="L909" s="7" t="s">
        <v>64</v>
      </c>
      <c r="M909" s="7" t="str">
        <f t="shared" si="57"/>
        <v>PNN PURACÉ</v>
      </c>
      <c r="N909" s="7" t="s">
        <v>8</v>
      </c>
      <c r="O909" s="7" t="s">
        <v>467</v>
      </c>
      <c r="P909" s="7" t="s">
        <v>7</v>
      </c>
      <c r="Q909" s="7" t="s">
        <v>6</v>
      </c>
      <c r="R909" s="146">
        <v>49760500</v>
      </c>
      <c r="S909" s="35"/>
      <c r="T909" s="8"/>
      <c r="U909" s="8"/>
      <c r="V909" s="8"/>
      <c r="W909" s="35">
        <f t="shared" si="58"/>
        <v>49760500</v>
      </c>
      <c r="X909" s="35">
        <f t="shared" si="59"/>
        <v>49760500</v>
      </c>
      <c r="Y909" s="26" t="s">
        <v>465</v>
      </c>
      <c r="Z909" s="10" t="s">
        <v>19</v>
      </c>
      <c r="AA909" s="147">
        <v>202300000000060</v>
      </c>
      <c r="AB909" s="147" t="s">
        <v>30</v>
      </c>
      <c r="AC909" s="10" t="str">
        <f t="shared" si="56"/>
        <v>3202008</v>
      </c>
      <c r="AD909" s="10"/>
      <c r="AE909" s="147" t="s">
        <v>135</v>
      </c>
      <c r="AF909" s="3"/>
      <c r="AG909" s="3"/>
      <c r="AH909" s="3"/>
      <c r="AI909" s="3"/>
      <c r="AJ909" s="3"/>
      <c r="AK909" s="3"/>
      <c r="AL909" s="3"/>
      <c r="AM909" s="3"/>
      <c r="AN909" s="3"/>
      <c r="AO909" s="3"/>
      <c r="AP909" s="3"/>
      <c r="AQ909" s="3"/>
      <c r="AR909" s="3"/>
      <c r="AS909" s="3"/>
    </row>
    <row r="910" spans="1:45" ht="51" hidden="1" customHeight="1" x14ac:dyDescent="0.3">
      <c r="A910" s="9" t="s">
        <v>0</v>
      </c>
      <c r="B910" s="9" t="e">
        <f>VLOOKUP(#REF!,[1]Dpto!$G$2:$I$1125,2,FALSE)</f>
        <v>#REF!</v>
      </c>
      <c r="C910" s="9" t="str">
        <f>VLOOKUP(Y910,[1]Proyectos!$B$2:$D$3,3,FALSE)</f>
        <v>CONSER</v>
      </c>
      <c r="D910" s="9" t="e">
        <f>VLOOKUP(#REF!,[1]Proyectos!$D$6:$E$9,2,FALSE)</f>
        <v>#REF!</v>
      </c>
      <c r="E910" s="9" t="e">
        <f>VLOOKUP(#REF!,[1]Proyectos!$B$12:$C$22,2,FALSE)</f>
        <v>#REF!</v>
      </c>
      <c r="F910" s="9" t="e">
        <f>VLOOKUP(#REF!,[1]Indi!$B$9:$C$36,2,FALSE)</f>
        <v>#REF!</v>
      </c>
      <c r="G910" s="9" t="str">
        <f>+IFERROR(IF(D910="MISIONAL",VLOOKUP(#REF!,[1]Actividades!$B$12:$C$25,2,FALSE),IF(D910="TASAS",VLOOKUP(#REF!,[1]Actividades!$B$26:$C$34,2,FALSE),IF(D910="MIPG",VLOOKUP(#REF!,[1]Actividades!$B$35:$C$41,2,FALSE),IF(D910="INFRA",VLOOKUP(#REF!,[1]Actividades!$B$42:$C$44,2,FALSE),"")))),"")</f>
        <v/>
      </c>
      <c r="H910" s="3"/>
      <c r="I910" s="7" t="s">
        <v>1373</v>
      </c>
      <c r="J910" s="10" t="s">
        <v>663</v>
      </c>
      <c r="K910" s="10" t="s">
        <v>22</v>
      </c>
      <c r="L910" s="7" t="s">
        <v>64</v>
      </c>
      <c r="M910" s="7" t="str">
        <f t="shared" si="57"/>
        <v>PNN PURACÉ</v>
      </c>
      <c r="N910" s="7" t="s">
        <v>13</v>
      </c>
      <c r="O910" s="7" t="s">
        <v>467</v>
      </c>
      <c r="P910" s="7" t="s">
        <v>7</v>
      </c>
      <c r="Q910" s="7" t="s">
        <v>6</v>
      </c>
      <c r="R910" s="146">
        <v>14280000</v>
      </c>
      <c r="S910" s="35"/>
      <c r="T910" s="8"/>
      <c r="U910" s="8"/>
      <c r="V910" s="8"/>
      <c r="W910" s="35">
        <f t="shared" si="58"/>
        <v>14280000</v>
      </c>
      <c r="X910" s="35">
        <f t="shared" si="59"/>
        <v>14280000</v>
      </c>
      <c r="Y910" s="26" t="s">
        <v>465</v>
      </c>
      <c r="Z910" s="10" t="s">
        <v>19</v>
      </c>
      <c r="AA910" s="147">
        <v>202300000000060</v>
      </c>
      <c r="AB910" s="147" t="s">
        <v>30</v>
      </c>
      <c r="AC910" s="10" t="str">
        <f t="shared" si="56"/>
        <v>3202008</v>
      </c>
      <c r="AD910" s="10"/>
      <c r="AE910" s="147" t="s">
        <v>492</v>
      </c>
      <c r="AF910" s="3"/>
      <c r="AG910" s="3"/>
      <c r="AH910" s="3"/>
      <c r="AI910" s="3"/>
      <c r="AJ910" s="3"/>
      <c r="AK910" s="3"/>
      <c r="AL910" s="3"/>
      <c r="AM910" s="3"/>
      <c r="AN910" s="3"/>
      <c r="AO910" s="3"/>
      <c r="AP910" s="3"/>
      <c r="AQ910" s="3"/>
      <c r="AR910" s="3"/>
      <c r="AS910" s="3"/>
    </row>
    <row r="911" spans="1:45" ht="51" hidden="1" customHeight="1" x14ac:dyDescent="0.3">
      <c r="A911" s="9" t="s">
        <v>0</v>
      </c>
      <c r="B911" s="9" t="e">
        <f>VLOOKUP(#REF!,[1]Dpto!$G$2:$I$1125,2,FALSE)</f>
        <v>#REF!</v>
      </c>
      <c r="C911" s="9" t="str">
        <f>VLOOKUP(Y911,[1]Proyectos!$B$2:$D$3,3,FALSE)</f>
        <v>CONSER</v>
      </c>
      <c r="D911" s="9" t="e">
        <f>VLOOKUP(#REF!,[1]Proyectos!$D$6:$E$9,2,FALSE)</f>
        <v>#REF!</v>
      </c>
      <c r="E911" s="9" t="e">
        <f>VLOOKUP(#REF!,[1]Proyectos!$B$12:$C$22,2,FALSE)</f>
        <v>#REF!</v>
      </c>
      <c r="F911" s="9" t="e">
        <f>VLOOKUP(#REF!,[1]Indi!$B$9:$C$36,2,FALSE)</f>
        <v>#REF!</v>
      </c>
      <c r="G911" s="9" t="str">
        <f>+IFERROR(IF(D911="MISIONAL",VLOOKUP(#REF!,[1]Actividades!$B$12:$C$25,2,FALSE),IF(D911="TASAS",VLOOKUP(#REF!,[1]Actividades!$B$26:$C$34,2,FALSE),IF(D911="MIPG",VLOOKUP(#REF!,[1]Actividades!$B$35:$C$41,2,FALSE),IF(D911="INFRA",VLOOKUP(#REF!,[1]Actividades!$B$42:$C$44,2,FALSE),"")))),"")</f>
        <v/>
      </c>
      <c r="H911" s="3"/>
      <c r="I911" s="7" t="s">
        <v>1374</v>
      </c>
      <c r="J911" s="10" t="s">
        <v>663</v>
      </c>
      <c r="K911" s="10" t="s">
        <v>22</v>
      </c>
      <c r="L911" s="7" t="s">
        <v>64</v>
      </c>
      <c r="M911" s="7" t="str">
        <f t="shared" si="57"/>
        <v>PNN PURACÉ</v>
      </c>
      <c r="N911" s="7" t="s">
        <v>8</v>
      </c>
      <c r="O911" s="7" t="s">
        <v>467</v>
      </c>
      <c r="P911" s="7" t="s">
        <v>7</v>
      </c>
      <c r="Q911" s="7" t="s">
        <v>6</v>
      </c>
      <c r="R911" s="146">
        <v>38080000</v>
      </c>
      <c r="S911" s="35"/>
      <c r="T911" s="8"/>
      <c r="U911" s="8"/>
      <c r="V911" s="8"/>
      <c r="W911" s="35">
        <f t="shared" si="58"/>
        <v>38080000</v>
      </c>
      <c r="X911" s="35">
        <f t="shared" si="59"/>
        <v>38080000</v>
      </c>
      <c r="Y911" s="26" t="s">
        <v>465</v>
      </c>
      <c r="Z911" s="10" t="s">
        <v>19</v>
      </c>
      <c r="AA911" s="147">
        <v>202300000000060</v>
      </c>
      <c r="AB911" s="147" t="s">
        <v>30</v>
      </c>
      <c r="AC911" s="10" t="str">
        <f t="shared" si="56"/>
        <v>3202008</v>
      </c>
      <c r="AD911" s="10"/>
      <c r="AE911" s="147" t="s">
        <v>492</v>
      </c>
      <c r="AF911" s="3"/>
      <c r="AG911" s="3"/>
      <c r="AH911" s="3"/>
      <c r="AI911" s="3"/>
      <c r="AJ911" s="3"/>
      <c r="AK911" s="3"/>
      <c r="AL911" s="3"/>
      <c r="AM911" s="3"/>
      <c r="AN911" s="3"/>
      <c r="AO911" s="3"/>
      <c r="AP911" s="3"/>
      <c r="AQ911" s="3"/>
      <c r="AR911" s="3"/>
      <c r="AS911" s="3"/>
    </row>
    <row r="912" spans="1:45" ht="51" hidden="1" customHeight="1" x14ac:dyDescent="0.3">
      <c r="A912" s="9" t="s">
        <v>0</v>
      </c>
      <c r="B912" s="9" t="e">
        <f>VLOOKUP(#REF!,[1]Dpto!$G$2:$I$1125,2,FALSE)</f>
        <v>#REF!</v>
      </c>
      <c r="C912" s="9" t="str">
        <f>VLOOKUP(Y912,[1]Proyectos!$B$2:$D$3,3,FALSE)</f>
        <v>CONSER</v>
      </c>
      <c r="D912" s="9" t="e">
        <f>VLOOKUP(#REF!,[1]Proyectos!$D$6:$E$9,2,FALSE)</f>
        <v>#REF!</v>
      </c>
      <c r="E912" s="9" t="e">
        <f>VLOOKUP(#REF!,[1]Proyectos!$B$12:$C$22,2,FALSE)</f>
        <v>#REF!</v>
      </c>
      <c r="F912" s="9" t="e">
        <f>VLOOKUP(#REF!,[1]Indi!$B$9:$C$36,2,FALSE)</f>
        <v>#REF!</v>
      </c>
      <c r="G912" s="9" t="str">
        <f>+IFERROR(IF(D912="MISIONAL",VLOOKUP(#REF!,[1]Actividades!$B$12:$C$25,2,FALSE),IF(D912="TASAS",VLOOKUP(#REF!,[1]Actividades!$B$26:$C$34,2,FALSE),IF(D912="MIPG",VLOOKUP(#REF!,[1]Actividades!$B$35:$C$41,2,FALSE),IF(D912="INFRA",VLOOKUP(#REF!,[1]Actividades!$B$42:$C$44,2,FALSE),"")))),"")</f>
        <v/>
      </c>
      <c r="H912" s="3"/>
      <c r="I912" s="7" t="s">
        <v>1375</v>
      </c>
      <c r="J912" s="10" t="s">
        <v>663</v>
      </c>
      <c r="K912" s="10" t="s">
        <v>22</v>
      </c>
      <c r="L912" s="7" t="s">
        <v>64</v>
      </c>
      <c r="M912" s="7" t="str">
        <f t="shared" si="57"/>
        <v>PNN PURACÉ</v>
      </c>
      <c r="N912" s="7" t="s">
        <v>103</v>
      </c>
      <c r="O912" s="7" t="s">
        <v>466</v>
      </c>
      <c r="P912" s="7" t="s">
        <v>7</v>
      </c>
      <c r="Q912" s="7" t="s">
        <v>6</v>
      </c>
      <c r="R912" s="146">
        <v>45426821</v>
      </c>
      <c r="S912" s="35"/>
      <c r="T912" s="8"/>
      <c r="U912" s="8"/>
      <c r="V912" s="8"/>
      <c r="W912" s="35">
        <f t="shared" si="58"/>
        <v>45426821</v>
      </c>
      <c r="X912" s="35">
        <f t="shared" si="59"/>
        <v>45426821</v>
      </c>
      <c r="Y912" s="26" t="s">
        <v>465</v>
      </c>
      <c r="Z912" s="10" t="s">
        <v>19</v>
      </c>
      <c r="AA912" s="147">
        <v>202300000000060</v>
      </c>
      <c r="AB912" s="147" t="s">
        <v>493</v>
      </c>
      <c r="AC912" s="10" t="str">
        <f t="shared" si="56"/>
        <v>3202032</v>
      </c>
      <c r="AD912" s="10"/>
      <c r="AE912" s="147" t="s">
        <v>128</v>
      </c>
      <c r="AF912" s="3"/>
      <c r="AG912" s="3"/>
      <c r="AH912" s="3"/>
      <c r="AI912" s="3"/>
      <c r="AJ912" s="3"/>
      <c r="AK912" s="3"/>
      <c r="AL912" s="3"/>
      <c r="AM912" s="3"/>
      <c r="AN912" s="3"/>
      <c r="AO912" s="3"/>
      <c r="AP912" s="3"/>
      <c r="AQ912" s="3"/>
      <c r="AR912" s="3"/>
      <c r="AS912" s="3"/>
    </row>
    <row r="913" spans="1:45" ht="51" hidden="1" customHeight="1" x14ac:dyDescent="0.3">
      <c r="A913" s="9" t="s">
        <v>0</v>
      </c>
      <c r="B913" s="9" t="e">
        <f>VLOOKUP(#REF!,[1]Dpto!$G$2:$I$1125,2,FALSE)</f>
        <v>#REF!</v>
      </c>
      <c r="C913" s="9" t="str">
        <f>VLOOKUP(Y913,[1]Proyectos!$B$2:$D$3,3,FALSE)</f>
        <v>CONSER</v>
      </c>
      <c r="D913" s="9" t="e">
        <f>VLOOKUP(#REF!,[1]Proyectos!$D$6:$E$9,2,FALSE)</f>
        <v>#REF!</v>
      </c>
      <c r="E913" s="9" t="e">
        <f>VLOOKUP(#REF!,[1]Proyectos!$B$12:$C$22,2,FALSE)</f>
        <v>#REF!</v>
      </c>
      <c r="F913" s="9" t="e">
        <f>VLOOKUP(#REF!,[1]Indi!$B$9:$C$36,2,FALSE)</f>
        <v>#REF!</v>
      </c>
      <c r="G913" s="9" t="str">
        <f>+IFERROR(IF(D913="MISIONAL",VLOOKUP(#REF!,[1]Actividades!$B$12:$C$25,2,FALSE),IF(D913="TASAS",VLOOKUP(#REF!,[1]Actividades!$B$26:$C$34,2,FALSE),IF(D913="MIPG",VLOOKUP(#REF!,[1]Actividades!$B$35:$C$41,2,FALSE),IF(D913="INFRA",VLOOKUP(#REF!,[1]Actividades!$B$42:$C$44,2,FALSE),"")))),"")</f>
        <v/>
      </c>
      <c r="H913" s="3"/>
      <c r="I913" s="7" t="s">
        <v>1376</v>
      </c>
      <c r="J913" s="10" t="s">
        <v>663</v>
      </c>
      <c r="K913" s="10" t="s">
        <v>22</v>
      </c>
      <c r="L913" s="7" t="s">
        <v>64</v>
      </c>
      <c r="M913" s="7" t="str">
        <f t="shared" si="57"/>
        <v>PNN PURACÉ</v>
      </c>
      <c r="N913" s="7" t="s">
        <v>13</v>
      </c>
      <c r="O913" s="7" t="s">
        <v>467</v>
      </c>
      <c r="P913" s="7" t="s">
        <v>7</v>
      </c>
      <c r="Q913" s="7" t="s">
        <v>6</v>
      </c>
      <c r="R913" s="146">
        <v>91765958</v>
      </c>
      <c r="S913" s="35"/>
      <c r="T913" s="8"/>
      <c r="U913" s="8"/>
      <c r="V913" s="8"/>
      <c r="W913" s="35">
        <f t="shared" si="58"/>
        <v>91765958</v>
      </c>
      <c r="X913" s="35">
        <f t="shared" si="59"/>
        <v>91765958</v>
      </c>
      <c r="Y913" s="26" t="s">
        <v>465</v>
      </c>
      <c r="Z913" s="10" t="s">
        <v>19</v>
      </c>
      <c r="AA913" s="147">
        <v>202300000000060</v>
      </c>
      <c r="AB913" s="147" t="s">
        <v>493</v>
      </c>
      <c r="AC913" s="10" t="str">
        <f t="shared" si="56"/>
        <v>3202032</v>
      </c>
      <c r="AD913" s="10"/>
      <c r="AE913" s="147" t="s">
        <v>128</v>
      </c>
      <c r="AF913" s="3"/>
      <c r="AG913" s="3"/>
      <c r="AH913" s="3"/>
      <c r="AI913" s="3"/>
      <c r="AJ913" s="3"/>
      <c r="AK913" s="3"/>
      <c r="AL913" s="3"/>
      <c r="AM913" s="3"/>
      <c r="AN913" s="3"/>
      <c r="AO913" s="3"/>
      <c r="AP913" s="3"/>
      <c r="AQ913" s="3"/>
      <c r="AR913" s="3"/>
      <c r="AS913" s="3"/>
    </row>
    <row r="914" spans="1:45" ht="51" hidden="1" customHeight="1" x14ac:dyDescent="0.3">
      <c r="A914" s="9" t="s">
        <v>0</v>
      </c>
      <c r="B914" s="9" t="e">
        <f>VLOOKUP(#REF!,[1]Dpto!$G$2:$I$1125,2,FALSE)</f>
        <v>#REF!</v>
      </c>
      <c r="C914" s="9" t="str">
        <f>VLOOKUP(Y914,[1]Proyectos!$B$2:$D$3,3,FALSE)</f>
        <v>CONSER</v>
      </c>
      <c r="D914" s="9" t="e">
        <f>VLOOKUP(#REF!,[1]Proyectos!$D$6:$E$9,2,FALSE)</f>
        <v>#REF!</v>
      </c>
      <c r="E914" s="9" t="e">
        <f>VLOOKUP(#REF!,[1]Proyectos!$B$12:$C$22,2,FALSE)</f>
        <v>#REF!</v>
      </c>
      <c r="F914" s="9" t="e">
        <f>VLOOKUP(#REF!,[1]Indi!$B$9:$C$36,2,FALSE)</f>
        <v>#REF!</v>
      </c>
      <c r="G914" s="9" t="str">
        <f>+IFERROR(IF(D914="MISIONAL",VLOOKUP(#REF!,[1]Actividades!$B$12:$C$25,2,FALSE),IF(D914="TASAS",VLOOKUP(#REF!,[1]Actividades!$B$26:$C$34,2,FALSE),IF(D914="MIPG",VLOOKUP(#REF!,[1]Actividades!$B$35:$C$41,2,FALSE),IF(D914="INFRA",VLOOKUP(#REF!,[1]Actividades!$B$42:$C$44,2,FALSE),"")))),"")</f>
        <v/>
      </c>
      <c r="H914" s="3"/>
      <c r="I914" s="7" t="s">
        <v>1377</v>
      </c>
      <c r="J914" s="10" t="s">
        <v>663</v>
      </c>
      <c r="K914" s="10" t="s">
        <v>22</v>
      </c>
      <c r="L914" s="7" t="s">
        <v>64</v>
      </c>
      <c r="M914" s="7" t="str">
        <f t="shared" si="57"/>
        <v>PNN PURACÉ</v>
      </c>
      <c r="N914" s="7" t="s">
        <v>8</v>
      </c>
      <c r="O914" s="7" t="s">
        <v>467</v>
      </c>
      <c r="P914" s="7" t="s">
        <v>7</v>
      </c>
      <c r="Q914" s="7" t="s">
        <v>6</v>
      </c>
      <c r="R914" s="146">
        <v>97049082</v>
      </c>
      <c r="S914" s="35"/>
      <c r="T914" s="8"/>
      <c r="U914" s="8"/>
      <c r="V914" s="8"/>
      <c r="W914" s="35">
        <f t="shared" si="58"/>
        <v>97049082</v>
      </c>
      <c r="X914" s="35">
        <f t="shared" si="59"/>
        <v>97049082</v>
      </c>
      <c r="Y914" s="26" t="s">
        <v>465</v>
      </c>
      <c r="Z914" s="10" t="s">
        <v>19</v>
      </c>
      <c r="AA914" s="147">
        <v>202300000000060</v>
      </c>
      <c r="AB914" s="147" t="s">
        <v>493</v>
      </c>
      <c r="AC914" s="10" t="str">
        <f t="shared" si="56"/>
        <v>3202032</v>
      </c>
      <c r="AD914" s="10"/>
      <c r="AE914" s="147" t="s">
        <v>128</v>
      </c>
      <c r="AF914" s="3"/>
      <c r="AG914" s="3"/>
      <c r="AH914" s="3"/>
      <c r="AI914" s="3"/>
      <c r="AJ914" s="3"/>
      <c r="AK914" s="3"/>
      <c r="AL914" s="3"/>
      <c r="AM914" s="3"/>
      <c r="AN914" s="3"/>
      <c r="AO914" s="3"/>
      <c r="AP914" s="3"/>
      <c r="AQ914" s="3"/>
      <c r="AR914" s="3"/>
      <c r="AS914" s="3"/>
    </row>
    <row r="915" spans="1:45" ht="51" hidden="1" customHeight="1" x14ac:dyDescent="0.3">
      <c r="A915" s="9" t="s">
        <v>0</v>
      </c>
      <c r="B915" s="9" t="e">
        <f>VLOOKUP(#REF!,[1]Dpto!$G$2:$I$1125,2,FALSE)</f>
        <v>#REF!</v>
      </c>
      <c r="C915" s="9" t="str">
        <f>VLOOKUP(Y915,[1]Proyectos!$B$2:$D$3,3,FALSE)</f>
        <v>CONSER</v>
      </c>
      <c r="D915" s="9" t="e">
        <f>VLOOKUP(#REF!,[1]Proyectos!$D$6:$E$9,2,FALSE)</f>
        <v>#REF!</v>
      </c>
      <c r="E915" s="9" t="e">
        <f>VLOOKUP(#REF!,[1]Proyectos!$B$12:$C$22,2,FALSE)</f>
        <v>#REF!</v>
      </c>
      <c r="F915" s="9" t="e">
        <f>VLOOKUP(#REF!,[1]Indi!$B$9:$C$36,2,FALSE)</f>
        <v>#REF!</v>
      </c>
      <c r="G915" s="9" t="str">
        <f>+IFERROR(IF(D915="MISIONAL",VLOOKUP(#REF!,[1]Actividades!$B$12:$C$25,2,FALSE),IF(D915="TASAS",VLOOKUP(#REF!,[1]Actividades!$B$26:$C$34,2,FALSE),IF(D915="MIPG",VLOOKUP(#REF!,[1]Actividades!$B$35:$C$41,2,FALSE),IF(D915="INFRA",VLOOKUP(#REF!,[1]Actividades!$B$42:$C$44,2,FALSE),"")))),"")</f>
        <v/>
      </c>
      <c r="H915" s="3"/>
      <c r="I915" s="7" t="s">
        <v>1378</v>
      </c>
      <c r="J915" s="10" t="s">
        <v>663</v>
      </c>
      <c r="K915" s="10" t="s">
        <v>22</v>
      </c>
      <c r="L915" s="7" t="s">
        <v>64</v>
      </c>
      <c r="M915" s="7" t="str">
        <f t="shared" si="57"/>
        <v>PNN PURACÉ</v>
      </c>
      <c r="N915" s="7" t="s">
        <v>103</v>
      </c>
      <c r="O915" s="7" t="s">
        <v>466</v>
      </c>
      <c r="P915" s="7" t="s">
        <v>7</v>
      </c>
      <c r="Q915" s="7" t="s">
        <v>6</v>
      </c>
      <c r="R915" s="146">
        <v>27610000</v>
      </c>
      <c r="S915" s="35"/>
      <c r="T915" s="8"/>
      <c r="U915" s="8"/>
      <c r="V915" s="8"/>
      <c r="W915" s="35">
        <f t="shared" si="58"/>
        <v>27610000</v>
      </c>
      <c r="X915" s="35">
        <f t="shared" si="59"/>
        <v>27610000</v>
      </c>
      <c r="Y915" s="26" t="s">
        <v>465</v>
      </c>
      <c r="Z915" s="10" t="s">
        <v>19</v>
      </c>
      <c r="AA915" s="147">
        <v>202300000000060</v>
      </c>
      <c r="AB915" s="147" t="s">
        <v>60</v>
      </c>
      <c r="AC915" s="10" t="str">
        <f t="shared" si="56"/>
        <v>3202038</v>
      </c>
      <c r="AD915" s="10"/>
      <c r="AE915" s="147" t="s">
        <v>134</v>
      </c>
      <c r="AF915" s="3"/>
      <c r="AG915" s="3"/>
      <c r="AH915" s="3"/>
      <c r="AI915" s="3"/>
      <c r="AJ915" s="3"/>
      <c r="AK915" s="3"/>
      <c r="AL915" s="3"/>
      <c r="AM915" s="3"/>
      <c r="AN915" s="3"/>
      <c r="AO915" s="3"/>
      <c r="AP915" s="3"/>
      <c r="AQ915" s="3"/>
      <c r="AR915" s="3"/>
      <c r="AS915" s="3"/>
    </row>
    <row r="916" spans="1:45" ht="51" hidden="1" customHeight="1" x14ac:dyDescent="0.3">
      <c r="A916" s="9" t="s">
        <v>0</v>
      </c>
      <c r="B916" s="9" t="e">
        <f>VLOOKUP(#REF!,[1]Dpto!$G$2:$I$1125,2,FALSE)</f>
        <v>#REF!</v>
      </c>
      <c r="C916" s="9" t="str">
        <f>VLOOKUP(Y916,[1]Proyectos!$B$2:$D$3,3,FALSE)</f>
        <v>CONSER</v>
      </c>
      <c r="D916" s="9" t="e">
        <f>VLOOKUP(#REF!,[1]Proyectos!$D$6:$E$9,2,FALSE)</f>
        <v>#REF!</v>
      </c>
      <c r="E916" s="9" t="e">
        <f>VLOOKUP(#REF!,[1]Proyectos!$B$12:$C$22,2,FALSE)</f>
        <v>#REF!</v>
      </c>
      <c r="F916" s="9" t="e">
        <f>VLOOKUP(#REF!,[1]Indi!$B$9:$C$36,2,FALSE)</f>
        <v>#REF!</v>
      </c>
      <c r="G916" s="9" t="str">
        <f>+IFERROR(IF(D916="MISIONAL",VLOOKUP(#REF!,[1]Actividades!$B$12:$C$25,2,FALSE),IF(D916="TASAS",VLOOKUP(#REF!,[1]Actividades!$B$26:$C$34,2,FALSE),IF(D916="MIPG",VLOOKUP(#REF!,[1]Actividades!$B$35:$C$41,2,FALSE),IF(D916="INFRA",VLOOKUP(#REF!,[1]Actividades!$B$42:$C$44,2,FALSE),"")))),"")</f>
        <v/>
      </c>
      <c r="H916" s="3"/>
      <c r="I916" s="7" t="s">
        <v>1379</v>
      </c>
      <c r="J916" s="10" t="s">
        <v>663</v>
      </c>
      <c r="K916" s="10" t="s">
        <v>22</v>
      </c>
      <c r="L916" s="7" t="s">
        <v>64</v>
      </c>
      <c r="M916" s="7" t="str">
        <f t="shared" si="57"/>
        <v>PNN PURACÉ</v>
      </c>
      <c r="N916" s="7" t="s">
        <v>13</v>
      </c>
      <c r="O916" s="7" t="s">
        <v>467</v>
      </c>
      <c r="P916" s="7" t="s">
        <v>7</v>
      </c>
      <c r="Q916" s="7" t="s">
        <v>6</v>
      </c>
      <c r="R916" s="146">
        <v>31942043</v>
      </c>
      <c r="S916" s="35"/>
      <c r="T916" s="8"/>
      <c r="U916" s="8"/>
      <c r="V916" s="8"/>
      <c r="W916" s="35">
        <f t="shared" si="58"/>
        <v>31942043</v>
      </c>
      <c r="X916" s="35">
        <f t="shared" si="59"/>
        <v>31942043</v>
      </c>
      <c r="Y916" s="26" t="s">
        <v>465</v>
      </c>
      <c r="Z916" s="10" t="s">
        <v>19</v>
      </c>
      <c r="AA916" s="147">
        <v>202300000000060</v>
      </c>
      <c r="AB916" s="147" t="s">
        <v>60</v>
      </c>
      <c r="AC916" s="10" t="str">
        <f t="shared" si="56"/>
        <v>3202038</v>
      </c>
      <c r="AD916" s="10"/>
      <c r="AE916" s="147" t="s">
        <v>134</v>
      </c>
      <c r="AF916" s="3"/>
      <c r="AG916" s="3"/>
      <c r="AH916" s="3"/>
      <c r="AI916" s="3"/>
      <c r="AJ916" s="3"/>
      <c r="AK916" s="3"/>
      <c r="AL916" s="3"/>
      <c r="AM916" s="3"/>
      <c r="AN916" s="3"/>
      <c r="AO916" s="3"/>
      <c r="AP916" s="3"/>
      <c r="AQ916" s="3"/>
      <c r="AR916" s="3"/>
      <c r="AS916" s="3"/>
    </row>
    <row r="917" spans="1:45" ht="51" hidden="1" customHeight="1" x14ac:dyDescent="0.3">
      <c r="A917" s="9" t="s">
        <v>0</v>
      </c>
      <c r="B917" s="9" t="e">
        <f>VLOOKUP(#REF!,[1]Dpto!$G$2:$I$1125,2,FALSE)</f>
        <v>#REF!</v>
      </c>
      <c r="C917" s="9" t="str">
        <f>VLOOKUP(Y917,[1]Proyectos!$B$2:$D$3,3,FALSE)</f>
        <v>CONSER</v>
      </c>
      <c r="D917" s="9" t="e">
        <f>VLOOKUP(#REF!,[1]Proyectos!$D$6:$E$9,2,FALSE)</f>
        <v>#REF!</v>
      </c>
      <c r="E917" s="9" t="e">
        <f>VLOOKUP(#REF!,[1]Proyectos!$B$12:$C$22,2,FALSE)</f>
        <v>#REF!</v>
      </c>
      <c r="F917" s="9" t="e">
        <f>VLOOKUP(#REF!,[1]Indi!$B$9:$C$36,2,FALSE)</f>
        <v>#REF!</v>
      </c>
      <c r="G917" s="9" t="str">
        <f>+IFERROR(IF(D917="MISIONAL",VLOOKUP(#REF!,[1]Actividades!$B$12:$C$25,2,FALSE),IF(D917="TASAS",VLOOKUP(#REF!,[1]Actividades!$B$26:$C$34,2,FALSE),IF(D917="MIPG",VLOOKUP(#REF!,[1]Actividades!$B$35:$C$41,2,FALSE),IF(D917="INFRA",VLOOKUP(#REF!,[1]Actividades!$B$42:$C$44,2,FALSE),"")))),"")</f>
        <v/>
      </c>
      <c r="H917" s="3"/>
      <c r="I917" s="7" t="s">
        <v>1380</v>
      </c>
      <c r="J917" s="10" t="s">
        <v>663</v>
      </c>
      <c r="K917" s="10" t="s">
        <v>22</v>
      </c>
      <c r="L917" s="7" t="s">
        <v>64</v>
      </c>
      <c r="M917" s="7" t="str">
        <f t="shared" si="57"/>
        <v>PNN PURACÉ</v>
      </c>
      <c r="N917" s="7" t="s">
        <v>8</v>
      </c>
      <c r="O917" s="7" t="s">
        <v>467</v>
      </c>
      <c r="P917" s="7" t="s">
        <v>7</v>
      </c>
      <c r="Q917" s="7" t="s">
        <v>6</v>
      </c>
      <c r="R917" s="146">
        <v>23800000</v>
      </c>
      <c r="S917" s="35"/>
      <c r="T917" s="8"/>
      <c r="U917" s="8"/>
      <c r="V917" s="8"/>
      <c r="W917" s="35">
        <f t="shared" si="58"/>
        <v>23800000</v>
      </c>
      <c r="X917" s="35">
        <f t="shared" si="59"/>
        <v>23800000</v>
      </c>
      <c r="Y917" s="26" t="s">
        <v>465</v>
      </c>
      <c r="Z917" s="10" t="s">
        <v>19</v>
      </c>
      <c r="AA917" s="147">
        <v>202300000000060</v>
      </c>
      <c r="AB917" s="147" t="s">
        <v>17</v>
      </c>
      <c r="AC917" s="10" t="str">
        <f t="shared" si="56"/>
        <v>3202052</v>
      </c>
      <c r="AD917" s="10"/>
      <c r="AE917" s="147" t="s">
        <v>495</v>
      </c>
      <c r="AF917" s="3"/>
      <c r="AG917" s="3"/>
      <c r="AH917" s="3"/>
      <c r="AI917" s="3"/>
      <c r="AJ917" s="3"/>
      <c r="AK917" s="3"/>
      <c r="AL917" s="3"/>
      <c r="AM917" s="3"/>
      <c r="AN917" s="3"/>
      <c r="AO917" s="3"/>
      <c r="AP917" s="3"/>
      <c r="AQ917" s="3"/>
      <c r="AR917" s="3"/>
      <c r="AS917" s="3"/>
    </row>
    <row r="918" spans="1:45" ht="51" hidden="1" customHeight="1" x14ac:dyDescent="0.3">
      <c r="A918" s="9" t="s">
        <v>0</v>
      </c>
      <c r="B918" s="9" t="e">
        <f>VLOOKUP(#REF!,[1]Dpto!$G$2:$I$1125,2,FALSE)</f>
        <v>#REF!</v>
      </c>
      <c r="C918" s="9" t="str">
        <f>VLOOKUP(Y918,[1]Proyectos!$B$2:$D$3,3,FALSE)</f>
        <v>CONSER</v>
      </c>
      <c r="D918" s="9" t="e">
        <f>VLOOKUP(#REF!,[1]Proyectos!$D$6:$E$9,2,FALSE)</f>
        <v>#REF!</v>
      </c>
      <c r="E918" s="9" t="e">
        <f>VLOOKUP(#REF!,[1]Proyectos!$B$12:$C$22,2,FALSE)</f>
        <v>#REF!</v>
      </c>
      <c r="F918" s="9" t="e">
        <f>VLOOKUP(#REF!,[1]Indi!$B$9:$C$36,2,FALSE)</f>
        <v>#REF!</v>
      </c>
      <c r="G918" s="9" t="str">
        <f>+IFERROR(IF(D918="MISIONAL",VLOOKUP(#REF!,[1]Actividades!$B$12:$C$25,2,FALSE),IF(D918="TASAS",VLOOKUP(#REF!,[1]Actividades!$B$26:$C$34,2,FALSE),IF(D918="MIPG",VLOOKUP(#REF!,[1]Actividades!$B$35:$C$41,2,FALSE),IF(D918="INFRA",VLOOKUP(#REF!,[1]Actividades!$B$42:$C$44,2,FALSE),"")))),"")</f>
        <v/>
      </c>
      <c r="H918" s="3"/>
      <c r="I918" s="7" t="s">
        <v>1381</v>
      </c>
      <c r="J918" s="10" t="s">
        <v>663</v>
      </c>
      <c r="K918" s="10" t="s">
        <v>22</v>
      </c>
      <c r="L918" s="7" t="s">
        <v>64</v>
      </c>
      <c r="M918" s="7" t="str">
        <f t="shared" si="57"/>
        <v>PNN PURACÉ</v>
      </c>
      <c r="N918" s="7" t="s">
        <v>13</v>
      </c>
      <c r="O918" s="7" t="s">
        <v>467</v>
      </c>
      <c r="P918" s="7" t="s">
        <v>7</v>
      </c>
      <c r="Q918" s="7" t="s">
        <v>6</v>
      </c>
      <c r="R918" s="146">
        <v>12981000</v>
      </c>
      <c r="S918" s="35"/>
      <c r="T918" s="8"/>
      <c r="U918" s="8"/>
      <c r="V918" s="8"/>
      <c r="W918" s="35">
        <f t="shared" si="58"/>
        <v>12981000</v>
      </c>
      <c r="X918" s="35">
        <f t="shared" si="59"/>
        <v>12981000</v>
      </c>
      <c r="Y918" s="26" t="s">
        <v>465</v>
      </c>
      <c r="Z918" s="10" t="s">
        <v>19</v>
      </c>
      <c r="AA918" s="147">
        <v>202300000000060</v>
      </c>
      <c r="AB918" s="147" t="s">
        <v>496</v>
      </c>
      <c r="AC918" s="10" t="str">
        <f t="shared" si="56"/>
        <v>3202056</v>
      </c>
      <c r="AD918" s="10"/>
      <c r="AE918" s="147" t="s">
        <v>129</v>
      </c>
      <c r="AF918" s="3"/>
      <c r="AG918" s="3"/>
      <c r="AH918" s="3"/>
      <c r="AI918" s="3"/>
      <c r="AJ918" s="3"/>
      <c r="AK918" s="3"/>
      <c r="AL918" s="3"/>
      <c r="AM918" s="3"/>
      <c r="AN918" s="3"/>
      <c r="AO918" s="3"/>
      <c r="AP918" s="3"/>
      <c r="AQ918" s="3"/>
      <c r="AR918" s="3"/>
      <c r="AS918" s="3"/>
    </row>
    <row r="919" spans="1:45" ht="51" hidden="1" customHeight="1" x14ac:dyDescent="0.3">
      <c r="A919" s="9" t="s">
        <v>0</v>
      </c>
      <c r="B919" s="9" t="e">
        <f>VLOOKUP(#REF!,[1]Dpto!$G$2:$I$1125,2,FALSE)</f>
        <v>#REF!</v>
      </c>
      <c r="C919" s="9" t="str">
        <f>VLOOKUP(Y919,[1]Proyectos!$B$2:$D$3,3,FALSE)</f>
        <v>CONSER</v>
      </c>
      <c r="D919" s="9" t="e">
        <f>VLOOKUP(#REF!,[1]Proyectos!$D$6:$E$9,2,FALSE)</f>
        <v>#REF!</v>
      </c>
      <c r="E919" s="9" t="e">
        <f>VLOOKUP(#REF!,[1]Proyectos!$B$12:$C$22,2,FALSE)</f>
        <v>#REF!</v>
      </c>
      <c r="F919" s="9" t="e">
        <f>VLOOKUP(#REF!,[1]Indi!$B$9:$C$36,2,FALSE)</f>
        <v>#REF!</v>
      </c>
      <c r="G919" s="9" t="str">
        <f>+IFERROR(IF(D919="MISIONAL",VLOOKUP(#REF!,[1]Actividades!$B$12:$C$25,2,FALSE),IF(D919="TASAS",VLOOKUP(#REF!,[1]Actividades!$B$26:$C$34,2,FALSE),IF(D919="MIPG",VLOOKUP(#REF!,[1]Actividades!$B$35:$C$41,2,FALSE),IF(D919="INFRA",VLOOKUP(#REF!,[1]Actividades!$B$42:$C$44,2,FALSE),"")))),"")</f>
        <v/>
      </c>
      <c r="H919" s="3"/>
      <c r="I919" s="7" t="s">
        <v>1382</v>
      </c>
      <c r="J919" s="10" t="s">
        <v>663</v>
      </c>
      <c r="K919" s="10" t="s">
        <v>22</v>
      </c>
      <c r="L919" s="7" t="s">
        <v>64</v>
      </c>
      <c r="M919" s="7" t="str">
        <f t="shared" si="57"/>
        <v>PNN PURACÉ</v>
      </c>
      <c r="N919" s="7" t="s">
        <v>8</v>
      </c>
      <c r="O919" s="7" t="s">
        <v>467</v>
      </c>
      <c r="P919" s="7" t="s">
        <v>7</v>
      </c>
      <c r="Q919" s="7" t="s">
        <v>6</v>
      </c>
      <c r="R919" s="146">
        <v>34616000</v>
      </c>
      <c r="S919" s="35"/>
      <c r="T919" s="8"/>
      <c r="U919" s="8"/>
      <c r="V919" s="8"/>
      <c r="W919" s="35">
        <f t="shared" si="58"/>
        <v>34616000</v>
      </c>
      <c r="X919" s="35">
        <f t="shared" si="59"/>
        <v>34616000</v>
      </c>
      <c r="Y919" s="26" t="s">
        <v>465</v>
      </c>
      <c r="Z919" s="10" t="s">
        <v>19</v>
      </c>
      <c r="AA919" s="147">
        <v>202300000000060</v>
      </c>
      <c r="AB919" s="147" t="s">
        <v>496</v>
      </c>
      <c r="AC919" s="10" t="str">
        <f t="shared" si="56"/>
        <v>3202056</v>
      </c>
      <c r="AD919" s="10"/>
      <c r="AE919" s="147" t="s">
        <v>129</v>
      </c>
      <c r="AF919" s="3"/>
      <c r="AG919" s="3"/>
      <c r="AH919" s="3"/>
      <c r="AI919" s="3"/>
      <c r="AJ919" s="3"/>
      <c r="AK919" s="3"/>
      <c r="AL919" s="3"/>
      <c r="AM919" s="3"/>
      <c r="AN919" s="3"/>
      <c r="AO919" s="3"/>
      <c r="AP919" s="3"/>
      <c r="AQ919" s="3"/>
      <c r="AR919" s="3"/>
      <c r="AS919" s="3"/>
    </row>
    <row r="920" spans="1:45" ht="51" hidden="1" customHeight="1" x14ac:dyDescent="0.3">
      <c r="A920" s="9" t="s">
        <v>0</v>
      </c>
      <c r="B920" s="9" t="e">
        <f>VLOOKUP(#REF!,[1]Dpto!$G$2:$I$1125,2,FALSE)</f>
        <v>#REF!</v>
      </c>
      <c r="C920" s="9" t="str">
        <f>VLOOKUP(Y920,[1]Proyectos!$B$2:$D$3,3,FALSE)</f>
        <v>CONSER</v>
      </c>
      <c r="D920" s="9" t="e">
        <f>VLOOKUP(#REF!,[1]Proyectos!$D$6:$E$9,2,FALSE)</f>
        <v>#REF!</v>
      </c>
      <c r="E920" s="9" t="e">
        <f>VLOOKUP(#REF!,[1]Proyectos!$B$12:$C$22,2,FALSE)</f>
        <v>#REF!</v>
      </c>
      <c r="F920" s="9" t="e">
        <f>VLOOKUP(#REF!,[1]Indi!$B$9:$C$36,2,FALSE)</f>
        <v>#REF!</v>
      </c>
      <c r="G920" s="9" t="str">
        <f>+IFERROR(IF(D920="MISIONAL",VLOOKUP(#REF!,[1]Actividades!$B$12:$C$25,2,FALSE),IF(D920="TASAS",VLOOKUP(#REF!,[1]Actividades!$B$26:$C$34,2,FALSE),IF(D920="MIPG",VLOOKUP(#REF!,[1]Actividades!$B$35:$C$41,2,FALSE),IF(D920="INFRA",VLOOKUP(#REF!,[1]Actividades!$B$42:$C$44,2,FALSE),"")))),"")</f>
        <v/>
      </c>
      <c r="H920" s="3"/>
      <c r="I920" s="7" t="s">
        <v>1383</v>
      </c>
      <c r="J920" s="10" t="s">
        <v>663</v>
      </c>
      <c r="K920" s="10" t="s">
        <v>22</v>
      </c>
      <c r="L920" s="7" t="s">
        <v>64</v>
      </c>
      <c r="M920" s="7" t="str">
        <f t="shared" si="57"/>
        <v>PNN PURACÉ</v>
      </c>
      <c r="N920" s="7" t="s">
        <v>103</v>
      </c>
      <c r="O920" s="7" t="s">
        <v>466</v>
      </c>
      <c r="P920" s="7" t="s">
        <v>7</v>
      </c>
      <c r="Q920" s="7" t="s">
        <v>6</v>
      </c>
      <c r="R920" s="146">
        <v>81619000</v>
      </c>
      <c r="S920" s="35"/>
      <c r="T920" s="8"/>
      <c r="U920" s="8"/>
      <c r="V920" s="8"/>
      <c r="W920" s="35">
        <f t="shared" si="58"/>
        <v>81619000</v>
      </c>
      <c r="X920" s="35">
        <f t="shared" si="59"/>
        <v>81619000</v>
      </c>
      <c r="Y920" s="26" t="s">
        <v>465</v>
      </c>
      <c r="Z920" s="10" t="s">
        <v>19</v>
      </c>
      <c r="AA920" s="147">
        <v>202300000000060</v>
      </c>
      <c r="AB920" s="147" t="s">
        <v>24</v>
      </c>
      <c r="AC920" s="10" t="str">
        <f t="shared" si="56"/>
        <v>3202060</v>
      </c>
      <c r="AD920" s="10"/>
      <c r="AE920" s="147" t="s">
        <v>126</v>
      </c>
      <c r="AF920" s="3"/>
      <c r="AG920" s="3"/>
      <c r="AH920" s="3"/>
      <c r="AI920" s="3"/>
      <c r="AJ920" s="3"/>
      <c r="AK920" s="3"/>
      <c r="AL920" s="3"/>
      <c r="AM920" s="3"/>
      <c r="AN920" s="3"/>
      <c r="AO920" s="3"/>
      <c r="AP920" s="3"/>
      <c r="AQ920" s="3"/>
      <c r="AR920" s="3"/>
      <c r="AS920" s="3"/>
    </row>
    <row r="921" spans="1:45" ht="51" hidden="1" customHeight="1" x14ac:dyDescent="0.3">
      <c r="A921" s="9" t="s">
        <v>0</v>
      </c>
      <c r="B921" s="9" t="e">
        <f>VLOOKUP(#REF!,[1]Dpto!$G$2:$I$1125,2,FALSE)</f>
        <v>#REF!</v>
      </c>
      <c r="C921" s="9" t="str">
        <f>VLOOKUP(Y921,[1]Proyectos!$B$2:$D$3,3,FALSE)</f>
        <v>CONSER</v>
      </c>
      <c r="D921" s="9" t="e">
        <f>VLOOKUP(#REF!,[1]Proyectos!$D$6:$E$9,2,FALSE)</f>
        <v>#REF!</v>
      </c>
      <c r="E921" s="9" t="e">
        <f>VLOOKUP(#REF!,[1]Proyectos!$B$12:$C$22,2,FALSE)</f>
        <v>#REF!</v>
      </c>
      <c r="F921" s="9" t="e">
        <f>VLOOKUP(#REF!,[1]Indi!$B$9:$C$36,2,FALSE)</f>
        <v>#REF!</v>
      </c>
      <c r="G921" s="9" t="str">
        <f>+IFERROR(IF(D921="MISIONAL",VLOOKUP(#REF!,[1]Actividades!$B$12:$C$25,2,FALSE),IF(D921="TASAS",VLOOKUP(#REF!,[1]Actividades!$B$26:$C$34,2,FALSE),IF(D921="MIPG",VLOOKUP(#REF!,[1]Actividades!$B$35:$C$41,2,FALSE),IF(D921="INFRA",VLOOKUP(#REF!,[1]Actividades!$B$42:$C$44,2,FALSE),"")))),"")</f>
        <v/>
      </c>
      <c r="H921" s="3"/>
      <c r="I921" s="7" t="s">
        <v>1384</v>
      </c>
      <c r="J921" s="10" t="s">
        <v>663</v>
      </c>
      <c r="K921" s="10" t="s">
        <v>22</v>
      </c>
      <c r="L921" s="7" t="s">
        <v>64</v>
      </c>
      <c r="M921" s="7" t="str">
        <f t="shared" si="57"/>
        <v>PNN PURACÉ</v>
      </c>
      <c r="N921" s="7" t="s">
        <v>13</v>
      </c>
      <c r="O921" s="7" t="s">
        <v>467</v>
      </c>
      <c r="P921" s="7" t="s">
        <v>7</v>
      </c>
      <c r="Q921" s="7" t="s">
        <v>6</v>
      </c>
      <c r="R921" s="146">
        <v>79337596</v>
      </c>
      <c r="S921" s="35"/>
      <c r="T921" s="8"/>
      <c r="U921" s="8"/>
      <c r="V921" s="8"/>
      <c r="W921" s="35">
        <f t="shared" si="58"/>
        <v>79337596</v>
      </c>
      <c r="X921" s="35">
        <f t="shared" si="59"/>
        <v>79337596</v>
      </c>
      <c r="Y921" s="26" t="s">
        <v>465</v>
      </c>
      <c r="Z921" s="10" t="s">
        <v>19</v>
      </c>
      <c r="AA921" s="147">
        <v>202300000000060</v>
      </c>
      <c r="AB921" s="147" t="s">
        <v>24</v>
      </c>
      <c r="AC921" s="10" t="str">
        <f t="shared" si="56"/>
        <v>3202060</v>
      </c>
      <c r="AD921" s="10"/>
      <c r="AE921" s="147" t="s">
        <v>126</v>
      </c>
      <c r="AF921" s="3"/>
      <c r="AG921" s="3"/>
      <c r="AH921" s="3"/>
      <c r="AI921" s="3"/>
      <c r="AJ921" s="3"/>
      <c r="AK921" s="3"/>
      <c r="AL921" s="3"/>
      <c r="AM921" s="3"/>
      <c r="AN921" s="3"/>
      <c r="AO921" s="3"/>
      <c r="AP921" s="3"/>
      <c r="AQ921" s="3"/>
      <c r="AR921" s="3"/>
      <c r="AS921" s="3"/>
    </row>
    <row r="922" spans="1:45" ht="51" customHeight="1" x14ac:dyDescent="0.3">
      <c r="A922" s="9" t="s">
        <v>0</v>
      </c>
      <c r="B922" s="9" t="e">
        <f>VLOOKUP(#REF!,[1]Dpto!$G$2:$I$1125,2,FALSE)</f>
        <v>#REF!</v>
      </c>
      <c r="C922" s="9" t="str">
        <f>VLOOKUP(Y922,[1]Proyectos!$B$2:$D$3,3,FALSE)</f>
        <v>FORTA</v>
      </c>
      <c r="D922" s="9" t="e">
        <f>VLOOKUP(#REF!,[1]Proyectos!$D$6:$E$9,2,FALSE)</f>
        <v>#REF!</v>
      </c>
      <c r="E922" s="9" t="e">
        <f>VLOOKUP(#REF!,[1]Proyectos!$B$12:$C$22,2,FALSE)</f>
        <v>#REF!</v>
      </c>
      <c r="F922" s="9" t="e">
        <f>VLOOKUP(#REF!,[1]Indi!$B$9:$C$36,2,FALSE)</f>
        <v>#REF!</v>
      </c>
      <c r="G922" s="9" t="str">
        <f>+IFERROR(IF(D922="MISIONAL",VLOOKUP(#REF!,[1]Actividades!$B$12:$C$25,2,FALSE),IF(D922="TASAS",VLOOKUP(#REF!,[1]Actividades!$B$26:$C$34,2,FALSE),IF(D922="MIPG",VLOOKUP(#REF!,[1]Actividades!$B$35:$C$41,2,FALSE),IF(D922="INFRA",VLOOKUP(#REF!,[1]Actividades!$B$42:$C$44,2,FALSE),"")))),"")</f>
        <v/>
      </c>
      <c r="H922" s="3"/>
      <c r="I922" s="7" t="s">
        <v>1385</v>
      </c>
      <c r="J922" s="10" t="s">
        <v>663</v>
      </c>
      <c r="K922" s="10" t="s">
        <v>22</v>
      </c>
      <c r="L922" s="7" t="s">
        <v>64</v>
      </c>
      <c r="M922" s="7" t="str">
        <f t="shared" si="57"/>
        <v>PNN PURACÉ</v>
      </c>
      <c r="N922" s="7" t="s">
        <v>13</v>
      </c>
      <c r="O922" s="7" t="s">
        <v>467</v>
      </c>
      <c r="P922" s="7" t="s">
        <v>7</v>
      </c>
      <c r="Q922" s="7" t="s">
        <v>6</v>
      </c>
      <c r="R922" s="146">
        <v>7000000</v>
      </c>
      <c r="S922" s="35"/>
      <c r="T922" s="8"/>
      <c r="U922" s="8"/>
      <c r="V922" s="8"/>
      <c r="W922" s="35">
        <f t="shared" si="58"/>
        <v>7000000</v>
      </c>
      <c r="X922" s="35">
        <f t="shared" si="59"/>
        <v>7000000</v>
      </c>
      <c r="Y922" s="26" t="s">
        <v>1483</v>
      </c>
      <c r="Z922" s="10" t="s">
        <v>4</v>
      </c>
      <c r="AA922" s="147">
        <v>2019011000081</v>
      </c>
      <c r="AB922" s="147" t="s">
        <v>12</v>
      </c>
      <c r="AC922" s="10" t="str">
        <f t="shared" si="56"/>
        <v>3299011</v>
      </c>
      <c r="AD922" s="10"/>
      <c r="AE922" s="147" t="s">
        <v>399</v>
      </c>
      <c r="AF922" s="3"/>
      <c r="AG922" s="3"/>
      <c r="AH922" s="3"/>
      <c r="AI922" s="3"/>
      <c r="AJ922" s="3"/>
      <c r="AK922" s="3"/>
      <c r="AL922" s="3"/>
      <c r="AM922" s="3"/>
      <c r="AN922" s="3"/>
      <c r="AO922" s="3"/>
      <c r="AP922" s="3"/>
      <c r="AQ922" s="3"/>
      <c r="AR922" s="3"/>
      <c r="AS922" s="3"/>
    </row>
    <row r="923" spans="1:45" ht="51" hidden="1" customHeight="1" x14ac:dyDescent="0.3">
      <c r="A923" s="9" t="s">
        <v>0</v>
      </c>
      <c r="B923" s="9" t="e">
        <f>VLOOKUP(#REF!,[1]Dpto!$G$2:$I$1125,2,FALSE)</f>
        <v>#REF!</v>
      </c>
      <c r="C923" s="9" t="str">
        <f>VLOOKUP(Y923,[1]Proyectos!$B$2:$D$3,3,FALSE)</f>
        <v>CONSER</v>
      </c>
      <c r="D923" s="9" t="e">
        <f>VLOOKUP(#REF!,[1]Proyectos!$D$6:$E$9,2,FALSE)</f>
        <v>#REF!</v>
      </c>
      <c r="E923" s="9" t="e">
        <f>VLOOKUP(#REF!,[1]Proyectos!$B$12:$C$22,2,FALSE)</f>
        <v>#REF!</v>
      </c>
      <c r="F923" s="9" t="e">
        <f>VLOOKUP(#REF!,[1]Indi!$B$9:$C$36,2,FALSE)</f>
        <v>#REF!</v>
      </c>
      <c r="G923" s="9" t="str">
        <f>+IFERROR(IF(D923="MISIONAL",VLOOKUP(#REF!,[1]Actividades!$B$12:$C$25,2,FALSE),IF(D923="TASAS",VLOOKUP(#REF!,[1]Actividades!$B$26:$C$34,2,FALSE),IF(D923="MIPG",VLOOKUP(#REF!,[1]Actividades!$B$35:$C$41,2,FALSE),IF(D923="INFRA",VLOOKUP(#REF!,[1]Actividades!$B$42:$C$44,2,FALSE),"")))),"")</f>
        <v/>
      </c>
      <c r="H923" s="3"/>
      <c r="I923" s="7" t="s">
        <v>1386</v>
      </c>
      <c r="J923" s="10" t="s">
        <v>663</v>
      </c>
      <c r="K923" s="10" t="s">
        <v>22</v>
      </c>
      <c r="L923" s="7" t="s">
        <v>58</v>
      </c>
      <c r="M923" s="7" t="str">
        <f t="shared" si="57"/>
        <v>PNN SELVA DE FLORENCIA-TSE</v>
      </c>
      <c r="N923" s="7" t="s">
        <v>13</v>
      </c>
      <c r="O923" s="7" t="s">
        <v>467</v>
      </c>
      <c r="P923" s="7" t="s">
        <v>57</v>
      </c>
      <c r="Q923" s="7" t="s">
        <v>6</v>
      </c>
      <c r="R923" s="146">
        <v>15000000</v>
      </c>
      <c r="S923" s="35"/>
      <c r="T923" s="8"/>
      <c r="U923" s="8"/>
      <c r="V923" s="8"/>
      <c r="W923" s="35">
        <f t="shared" si="58"/>
        <v>15000000</v>
      </c>
      <c r="X923" s="35">
        <f t="shared" si="59"/>
        <v>15000000</v>
      </c>
      <c r="Y923" s="26" t="s">
        <v>465</v>
      </c>
      <c r="Z923" s="10" t="s">
        <v>19</v>
      </c>
      <c r="AA923" s="147">
        <v>202300000000060</v>
      </c>
      <c r="AB923" s="147" t="s">
        <v>30</v>
      </c>
      <c r="AC923" s="10" t="str">
        <f t="shared" si="56"/>
        <v>3202008</v>
      </c>
      <c r="AD923" s="10"/>
      <c r="AE923" s="147" t="s">
        <v>135</v>
      </c>
      <c r="AF923" s="3"/>
      <c r="AG923" s="3"/>
      <c r="AH923" s="3"/>
      <c r="AI923" s="3"/>
      <c r="AJ923" s="3"/>
      <c r="AK923" s="3"/>
      <c r="AL923" s="3"/>
      <c r="AM923" s="3"/>
      <c r="AN923" s="3"/>
      <c r="AO923" s="3"/>
      <c r="AP923" s="3"/>
      <c r="AQ923" s="3"/>
      <c r="AR923" s="3"/>
      <c r="AS923" s="3"/>
    </row>
    <row r="924" spans="1:45" ht="51" hidden="1" customHeight="1" x14ac:dyDescent="0.3">
      <c r="A924" s="9"/>
      <c r="B924" s="9"/>
      <c r="C924" s="9"/>
      <c r="D924" s="9"/>
      <c r="E924" s="9"/>
      <c r="F924" s="9"/>
      <c r="G924" s="9"/>
      <c r="H924" s="3"/>
      <c r="I924" s="7" t="s">
        <v>1387</v>
      </c>
      <c r="J924" s="10" t="s">
        <v>663</v>
      </c>
      <c r="K924" s="10" t="s">
        <v>22</v>
      </c>
      <c r="L924" s="7" t="s">
        <v>58</v>
      </c>
      <c r="M924" s="7" t="str">
        <f t="shared" si="57"/>
        <v>PNN SELVA DE FLORENCIA-TSE</v>
      </c>
      <c r="N924" s="7" t="s">
        <v>8</v>
      </c>
      <c r="O924" s="7" t="s">
        <v>467</v>
      </c>
      <c r="P924" s="7" t="s">
        <v>57</v>
      </c>
      <c r="Q924" s="7" t="s">
        <v>6</v>
      </c>
      <c r="R924" s="146">
        <v>58493000</v>
      </c>
      <c r="S924" s="35"/>
      <c r="T924" s="8"/>
      <c r="U924" s="8"/>
      <c r="V924" s="8"/>
      <c r="W924" s="35">
        <f t="shared" si="58"/>
        <v>58493000</v>
      </c>
      <c r="X924" s="35">
        <f t="shared" si="59"/>
        <v>58493000</v>
      </c>
      <c r="Y924" s="26" t="s">
        <v>465</v>
      </c>
      <c r="Z924" s="10" t="s">
        <v>19</v>
      </c>
      <c r="AA924" s="147">
        <v>202300000000060</v>
      </c>
      <c r="AB924" s="147" t="s">
        <v>30</v>
      </c>
      <c r="AC924" s="10" t="str">
        <f t="shared" si="56"/>
        <v>3202008</v>
      </c>
      <c r="AD924" s="10"/>
      <c r="AE924" s="147" t="s">
        <v>135</v>
      </c>
      <c r="AF924" s="3"/>
      <c r="AG924" s="3"/>
      <c r="AH924" s="3"/>
      <c r="AI924" s="3"/>
      <c r="AJ924" s="3"/>
      <c r="AK924" s="3"/>
      <c r="AL924" s="3"/>
      <c r="AM924" s="3"/>
      <c r="AN924" s="3"/>
      <c r="AO924" s="3"/>
      <c r="AP924" s="3"/>
      <c r="AQ924" s="3"/>
      <c r="AR924" s="3"/>
      <c r="AS924" s="3"/>
    </row>
    <row r="925" spans="1:45" ht="51" hidden="1" customHeight="1" x14ac:dyDescent="0.3">
      <c r="A925" s="9" t="s">
        <v>0</v>
      </c>
      <c r="B925" s="9" t="e">
        <f>VLOOKUP(#REF!,[1]Dpto!$G$2:$I$1125,2,FALSE)</f>
        <v>#REF!</v>
      </c>
      <c r="C925" s="9" t="str">
        <f>VLOOKUP(Y925,[1]Proyectos!$B$2:$D$3,3,FALSE)</f>
        <v>CONSER</v>
      </c>
      <c r="D925" s="9" t="e">
        <f>VLOOKUP(#REF!,[1]Proyectos!$D$6:$E$9,2,FALSE)</f>
        <v>#REF!</v>
      </c>
      <c r="E925" s="9" t="e">
        <f>VLOOKUP(#REF!,[1]Proyectos!$B$12:$C$22,2,FALSE)</f>
        <v>#REF!</v>
      </c>
      <c r="F925" s="9" t="e">
        <f>VLOOKUP(#REF!,[1]Indi!$B$9:$C$36,2,FALSE)</f>
        <v>#REF!</v>
      </c>
      <c r="G925" s="9" t="str">
        <f>+IFERROR(IF(D925="MISIONAL",VLOOKUP(#REF!,[1]Actividades!$B$12:$C$25,2,FALSE),IF(D925="TASAS",VLOOKUP(#REF!,[1]Actividades!$B$26:$C$34,2,FALSE),IF(D925="MIPG",VLOOKUP(#REF!,[1]Actividades!$B$35:$C$41,2,FALSE),IF(D925="INFRA",VLOOKUP(#REF!,[1]Actividades!$B$42:$C$44,2,FALSE),"")))),"")</f>
        <v/>
      </c>
      <c r="H925" s="3"/>
      <c r="I925" s="7" t="s">
        <v>1388</v>
      </c>
      <c r="J925" s="10" t="s">
        <v>663</v>
      </c>
      <c r="K925" s="10" t="s">
        <v>22</v>
      </c>
      <c r="L925" s="7" t="s">
        <v>58</v>
      </c>
      <c r="M925" s="7" t="str">
        <f t="shared" si="57"/>
        <v>PNN SELVA DE FLORENCIA-TSE</v>
      </c>
      <c r="N925" s="7" t="s">
        <v>8</v>
      </c>
      <c r="O925" s="7" t="s">
        <v>467</v>
      </c>
      <c r="P925" s="7" t="s">
        <v>57</v>
      </c>
      <c r="Q925" s="7" t="s">
        <v>6</v>
      </c>
      <c r="R925" s="146">
        <v>134589000</v>
      </c>
      <c r="S925" s="35"/>
      <c r="T925" s="8"/>
      <c r="U925" s="8"/>
      <c r="V925" s="8"/>
      <c r="W925" s="35">
        <f t="shared" si="58"/>
        <v>134589000</v>
      </c>
      <c r="X925" s="35">
        <f t="shared" si="59"/>
        <v>134589000</v>
      </c>
      <c r="Y925" s="26" t="s">
        <v>465</v>
      </c>
      <c r="Z925" s="10" t="s">
        <v>19</v>
      </c>
      <c r="AA925" s="147">
        <v>202300000000060</v>
      </c>
      <c r="AB925" s="147" t="s">
        <v>30</v>
      </c>
      <c r="AC925" s="10" t="str">
        <f t="shared" si="56"/>
        <v>3202008</v>
      </c>
      <c r="AD925" s="10"/>
      <c r="AE925" s="147" t="s">
        <v>492</v>
      </c>
      <c r="AF925" s="3"/>
      <c r="AG925" s="3"/>
      <c r="AH925" s="3"/>
      <c r="AI925" s="3"/>
      <c r="AJ925" s="3"/>
      <c r="AK925" s="3"/>
      <c r="AL925" s="3"/>
      <c r="AM925" s="3"/>
      <c r="AN925" s="3"/>
      <c r="AO925" s="3"/>
      <c r="AP925" s="3"/>
      <c r="AQ925" s="3"/>
      <c r="AR925" s="3"/>
      <c r="AS925" s="3"/>
    </row>
    <row r="926" spans="1:45" ht="51" hidden="1" customHeight="1" x14ac:dyDescent="0.3">
      <c r="A926" s="9"/>
      <c r="B926" s="9"/>
      <c r="C926" s="9"/>
      <c r="D926" s="9"/>
      <c r="E926" s="9"/>
      <c r="F926" s="9"/>
      <c r="G926" s="9"/>
      <c r="H926" s="3"/>
      <c r="I926" s="7" t="s">
        <v>1389</v>
      </c>
      <c r="J926" s="10" t="s">
        <v>663</v>
      </c>
      <c r="K926" s="10" t="s">
        <v>22</v>
      </c>
      <c r="L926" s="7" t="s">
        <v>58</v>
      </c>
      <c r="M926" s="7" t="str">
        <f t="shared" si="57"/>
        <v>PNN SELVA DE FLORENCIA-TSE</v>
      </c>
      <c r="N926" s="7" t="s">
        <v>13</v>
      </c>
      <c r="O926" s="7" t="s">
        <v>467</v>
      </c>
      <c r="P926" s="7" t="s">
        <v>57</v>
      </c>
      <c r="Q926" s="7" t="s">
        <v>6</v>
      </c>
      <c r="R926" s="146">
        <v>44820845</v>
      </c>
      <c r="S926" s="35"/>
      <c r="T926" s="8"/>
      <c r="U926" s="8"/>
      <c r="V926" s="8"/>
      <c r="W926" s="35">
        <f t="shared" si="58"/>
        <v>44820845</v>
      </c>
      <c r="X926" s="35">
        <f t="shared" si="59"/>
        <v>44820845</v>
      </c>
      <c r="Y926" s="26" t="s">
        <v>465</v>
      </c>
      <c r="Z926" s="10" t="s">
        <v>19</v>
      </c>
      <c r="AA926" s="147">
        <v>202300000000060</v>
      </c>
      <c r="AB926" s="147" t="s">
        <v>493</v>
      </c>
      <c r="AC926" s="10" t="str">
        <f t="shared" si="56"/>
        <v>3202032</v>
      </c>
      <c r="AD926" s="10"/>
      <c r="AE926" s="147" t="s">
        <v>128</v>
      </c>
      <c r="AF926" s="3"/>
      <c r="AG926" s="3"/>
      <c r="AH926" s="3"/>
      <c r="AI926" s="3"/>
      <c r="AJ926" s="3"/>
      <c r="AK926" s="3"/>
      <c r="AL926" s="3"/>
      <c r="AM926" s="3"/>
      <c r="AN926" s="3"/>
      <c r="AO926" s="3"/>
      <c r="AP926" s="3"/>
      <c r="AQ926" s="3"/>
      <c r="AR926" s="3"/>
      <c r="AS926" s="3"/>
    </row>
    <row r="927" spans="1:45" ht="51" hidden="1" customHeight="1" x14ac:dyDescent="0.3">
      <c r="A927" s="9" t="s">
        <v>0</v>
      </c>
      <c r="B927" s="9" t="e">
        <f>VLOOKUP(#REF!,[1]Dpto!$G$2:$I$1125,2,FALSE)</f>
        <v>#REF!</v>
      </c>
      <c r="C927" s="9" t="str">
        <f>VLOOKUP(Y927,[1]Proyectos!$B$2:$D$3,3,FALSE)</f>
        <v>CONSER</v>
      </c>
      <c r="D927" s="9" t="e">
        <f>VLOOKUP(#REF!,[1]Proyectos!$D$6:$E$9,2,FALSE)</f>
        <v>#REF!</v>
      </c>
      <c r="E927" s="9" t="e">
        <f>VLOOKUP(#REF!,[1]Proyectos!$B$12:$C$22,2,FALSE)</f>
        <v>#REF!</v>
      </c>
      <c r="F927" s="9" t="e">
        <f>VLOOKUP(#REF!,[1]Indi!$B$9:$C$36,2,FALSE)</f>
        <v>#REF!</v>
      </c>
      <c r="G927" s="9" t="str">
        <f>+IFERROR(IF(D927="MISIONAL",VLOOKUP(#REF!,[1]Actividades!$B$12:$C$25,2,FALSE),IF(D927="TASAS",VLOOKUP(#REF!,[1]Actividades!$B$26:$C$34,2,FALSE),IF(D927="MIPG",VLOOKUP(#REF!,[1]Actividades!$B$35:$C$41,2,FALSE),IF(D927="INFRA",VLOOKUP(#REF!,[1]Actividades!$B$42:$C$44,2,FALSE),"")))),"")</f>
        <v/>
      </c>
      <c r="H927" s="3"/>
      <c r="I927" s="7" t="s">
        <v>1390</v>
      </c>
      <c r="J927" s="10" t="s">
        <v>663</v>
      </c>
      <c r="K927" s="10" t="s">
        <v>22</v>
      </c>
      <c r="L927" s="7" t="s">
        <v>58</v>
      </c>
      <c r="M927" s="7" t="str">
        <f t="shared" si="57"/>
        <v>PNN SELVA DE FLORENCIA-TSE</v>
      </c>
      <c r="N927" s="7" t="s">
        <v>8</v>
      </c>
      <c r="O927" s="7" t="s">
        <v>467</v>
      </c>
      <c r="P927" s="7" t="s">
        <v>57</v>
      </c>
      <c r="Q927" s="7" t="s">
        <v>6</v>
      </c>
      <c r="R927" s="146">
        <v>130493000</v>
      </c>
      <c r="S927" s="35"/>
      <c r="T927" s="8"/>
      <c r="U927" s="8"/>
      <c r="V927" s="8"/>
      <c r="W927" s="35">
        <f t="shared" si="58"/>
        <v>130493000</v>
      </c>
      <c r="X927" s="35">
        <f t="shared" si="59"/>
        <v>130493000</v>
      </c>
      <c r="Y927" s="26" t="s">
        <v>465</v>
      </c>
      <c r="Z927" s="10" t="s">
        <v>19</v>
      </c>
      <c r="AA927" s="147">
        <v>202300000000060</v>
      </c>
      <c r="AB927" s="147" t="s">
        <v>493</v>
      </c>
      <c r="AC927" s="10" t="str">
        <f t="shared" si="56"/>
        <v>3202032</v>
      </c>
      <c r="AD927" s="10"/>
      <c r="AE927" s="147" t="s">
        <v>128</v>
      </c>
      <c r="AF927" s="3"/>
      <c r="AG927" s="3"/>
      <c r="AH927" s="3"/>
      <c r="AI927" s="3"/>
      <c r="AJ927" s="3"/>
      <c r="AK927" s="3"/>
      <c r="AL927" s="3"/>
      <c r="AM927" s="3"/>
      <c r="AN927" s="3"/>
      <c r="AO927" s="3"/>
      <c r="AP927" s="3"/>
      <c r="AQ927" s="3"/>
      <c r="AR927" s="3"/>
      <c r="AS927" s="3"/>
    </row>
    <row r="928" spans="1:45" ht="51" hidden="1" customHeight="1" x14ac:dyDescent="0.3">
      <c r="A928" s="9" t="s">
        <v>0</v>
      </c>
      <c r="B928" s="9" t="e">
        <f>VLOOKUP(#REF!,[1]Dpto!$G$2:$I$1125,2,FALSE)</f>
        <v>#REF!</v>
      </c>
      <c r="C928" s="9" t="str">
        <f>VLOOKUP(Y928,[1]Proyectos!$B$2:$D$3,3,FALSE)</f>
        <v>CONSER</v>
      </c>
      <c r="D928" s="9" t="e">
        <f>VLOOKUP(#REF!,[1]Proyectos!$D$6:$E$9,2,FALSE)</f>
        <v>#REF!</v>
      </c>
      <c r="E928" s="9" t="e">
        <f>VLOOKUP(#REF!,[1]Proyectos!$B$12:$C$22,2,FALSE)</f>
        <v>#REF!</v>
      </c>
      <c r="F928" s="9" t="e">
        <f>VLOOKUP(#REF!,[1]Indi!$B$9:$C$36,2,FALSE)</f>
        <v>#REF!</v>
      </c>
      <c r="G928" s="9" t="str">
        <f>+IFERROR(IF(D928="MISIONAL",VLOOKUP(#REF!,[1]Actividades!$B$12:$C$25,2,FALSE),IF(D928="TASAS",VLOOKUP(#REF!,[1]Actividades!$B$26:$C$34,2,FALSE),IF(D928="MIPG",VLOOKUP(#REF!,[1]Actividades!$B$35:$C$41,2,FALSE),IF(D928="INFRA",VLOOKUP(#REF!,[1]Actividades!$B$42:$C$44,2,FALSE),"")))),"")</f>
        <v/>
      </c>
      <c r="H928" s="3"/>
      <c r="I928" s="7" t="s">
        <v>1391</v>
      </c>
      <c r="J928" s="10" t="s">
        <v>663</v>
      </c>
      <c r="K928" s="10" t="s">
        <v>22</v>
      </c>
      <c r="L928" s="7" t="s">
        <v>58</v>
      </c>
      <c r="M928" s="7" t="str">
        <f t="shared" si="57"/>
        <v>PNN SELVA DE FLORENCIA-TSE</v>
      </c>
      <c r="N928" s="7" t="s">
        <v>13</v>
      </c>
      <c r="O928" s="7" t="s">
        <v>467</v>
      </c>
      <c r="P928" s="7" t="s">
        <v>57</v>
      </c>
      <c r="Q928" s="7" t="s">
        <v>6</v>
      </c>
      <c r="R928" s="146">
        <v>553200903</v>
      </c>
      <c r="S928" s="35"/>
      <c r="T928" s="8"/>
      <c r="U928" s="8"/>
      <c r="V928" s="8"/>
      <c r="W928" s="35">
        <f t="shared" si="58"/>
        <v>553200903</v>
      </c>
      <c r="X928" s="35">
        <f t="shared" si="59"/>
        <v>553200903</v>
      </c>
      <c r="Y928" s="26" t="s">
        <v>465</v>
      </c>
      <c r="Z928" s="10" t="s">
        <v>19</v>
      </c>
      <c r="AA928" s="147">
        <v>202300000000060</v>
      </c>
      <c r="AB928" s="147" t="s">
        <v>493</v>
      </c>
      <c r="AC928" s="10" t="str">
        <f t="shared" si="56"/>
        <v>3202032</v>
      </c>
      <c r="AD928" s="10"/>
      <c r="AE928" s="147" t="s">
        <v>127</v>
      </c>
      <c r="AF928" s="3"/>
      <c r="AG928" s="3"/>
      <c r="AH928" s="3"/>
      <c r="AI928" s="3"/>
      <c r="AJ928" s="3"/>
      <c r="AK928" s="3"/>
      <c r="AL928" s="3"/>
      <c r="AM928" s="3"/>
      <c r="AN928" s="3"/>
      <c r="AO928" s="3"/>
      <c r="AP928" s="3"/>
      <c r="AQ928" s="3"/>
      <c r="AR928" s="3"/>
      <c r="AS928" s="3"/>
    </row>
    <row r="929" spans="1:45" ht="51" hidden="1" customHeight="1" x14ac:dyDescent="0.3">
      <c r="A929" s="9" t="s">
        <v>0</v>
      </c>
      <c r="B929" s="9" t="e">
        <f>VLOOKUP(#REF!,[1]Dpto!$G$2:$I$1125,2,FALSE)</f>
        <v>#REF!</v>
      </c>
      <c r="C929" s="9" t="str">
        <f>VLOOKUP(Y929,[1]Proyectos!$B$2:$D$3,3,FALSE)</f>
        <v>CONSER</v>
      </c>
      <c r="D929" s="9" t="e">
        <f>VLOOKUP(#REF!,[1]Proyectos!$D$6:$E$9,2,FALSE)</f>
        <v>#REF!</v>
      </c>
      <c r="E929" s="9" t="e">
        <f>VLOOKUP(#REF!,[1]Proyectos!$B$12:$C$22,2,FALSE)</f>
        <v>#REF!</v>
      </c>
      <c r="F929" s="9" t="e">
        <f>VLOOKUP(#REF!,[1]Indi!$B$9:$C$36,2,FALSE)</f>
        <v>#REF!</v>
      </c>
      <c r="G929" s="9" t="str">
        <f>+IFERROR(IF(D929="MISIONAL",VLOOKUP(#REF!,[1]Actividades!$B$12:$C$25,2,FALSE),IF(D929="TASAS",VLOOKUP(#REF!,[1]Actividades!$B$26:$C$34,2,FALSE),IF(D929="MIPG",VLOOKUP(#REF!,[1]Actividades!$B$35:$C$41,2,FALSE),IF(D929="INFRA",VLOOKUP(#REF!,[1]Actividades!$B$42:$C$44,2,FALSE),"")))),"")</f>
        <v/>
      </c>
      <c r="H929" s="3"/>
      <c r="I929" s="7" t="s">
        <v>1392</v>
      </c>
      <c r="J929" s="10" t="s">
        <v>663</v>
      </c>
      <c r="K929" s="10" t="s">
        <v>22</v>
      </c>
      <c r="L929" s="7" t="s">
        <v>58</v>
      </c>
      <c r="M929" s="7" t="str">
        <f t="shared" si="57"/>
        <v>PNN SELVA DE FLORENCIA-TSE</v>
      </c>
      <c r="N929" s="7" t="s">
        <v>8</v>
      </c>
      <c r="O929" s="7" t="s">
        <v>467</v>
      </c>
      <c r="P929" s="7" t="s">
        <v>57</v>
      </c>
      <c r="Q929" s="7" t="s">
        <v>6</v>
      </c>
      <c r="R929" s="146">
        <v>23617000</v>
      </c>
      <c r="S929" s="35"/>
      <c r="T929" s="8"/>
      <c r="U929" s="8"/>
      <c r="V929" s="8"/>
      <c r="W929" s="35">
        <f t="shared" si="58"/>
        <v>23617000</v>
      </c>
      <c r="X929" s="35">
        <f t="shared" si="59"/>
        <v>23617000</v>
      </c>
      <c r="Y929" s="26" t="s">
        <v>465</v>
      </c>
      <c r="Z929" s="10" t="s">
        <v>19</v>
      </c>
      <c r="AA929" s="147">
        <v>202300000000060</v>
      </c>
      <c r="AB929" s="147" t="s">
        <v>493</v>
      </c>
      <c r="AC929" s="10" t="str">
        <f t="shared" si="56"/>
        <v>3202032</v>
      </c>
      <c r="AD929" s="10"/>
      <c r="AE929" s="147" t="s">
        <v>127</v>
      </c>
      <c r="AF929" s="3"/>
      <c r="AG929" s="3"/>
      <c r="AH929" s="3"/>
      <c r="AI929" s="3"/>
      <c r="AJ929" s="3"/>
      <c r="AK929" s="3"/>
      <c r="AL929" s="3"/>
      <c r="AM929" s="3"/>
      <c r="AN929" s="3"/>
      <c r="AO929" s="3"/>
      <c r="AP929" s="3"/>
      <c r="AQ929" s="3"/>
      <c r="AR929" s="3"/>
      <c r="AS929" s="3"/>
    </row>
    <row r="930" spans="1:45" ht="51" hidden="1" customHeight="1" x14ac:dyDescent="0.3">
      <c r="A930" s="9" t="s">
        <v>0</v>
      </c>
      <c r="B930" s="9" t="e">
        <f>VLOOKUP(#REF!,[1]Dpto!$G$2:$I$1125,2,FALSE)</f>
        <v>#REF!</v>
      </c>
      <c r="C930" s="9" t="str">
        <f>VLOOKUP(Y930,[1]Proyectos!$B$2:$D$3,3,FALSE)</f>
        <v>CONSER</v>
      </c>
      <c r="D930" s="9" t="e">
        <f>VLOOKUP(#REF!,[1]Proyectos!$D$6:$E$9,2,FALSE)</f>
        <v>#REF!</v>
      </c>
      <c r="E930" s="9" t="e">
        <f>VLOOKUP(#REF!,[1]Proyectos!$B$12:$C$22,2,FALSE)</f>
        <v>#REF!</v>
      </c>
      <c r="F930" s="9" t="e">
        <f>VLOOKUP(#REF!,[1]Indi!$B$9:$C$36,2,FALSE)</f>
        <v>#REF!</v>
      </c>
      <c r="G930" s="9" t="str">
        <f>+IFERROR(IF(D930="MISIONAL",VLOOKUP(#REF!,[1]Actividades!$B$12:$C$25,2,FALSE),IF(D930="TASAS",VLOOKUP(#REF!,[1]Actividades!$B$26:$C$34,2,FALSE),IF(D930="MIPG",VLOOKUP(#REF!,[1]Actividades!$B$35:$C$41,2,FALSE),IF(D930="INFRA",VLOOKUP(#REF!,[1]Actividades!$B$42:$C$44,2,FALSE),"")))),"")</f>
        <v/>
      </c>
      <c r="H930" s="3"/>
      <c r="I930" s="7" t="s">
        <v>1393</v>
      </c>
      <c r="J930" s="10" t="s">
        <v>663</v>
      </c>
      <c r="K930" s="10" t="s">
        <v>22</v>
      </c>
      <c r="L930" s="7" t="s">
        <v>58</v>
      </c>
      <c r="M930" s="7" t="str">
        <f t="shared" si="57"/>
        <v>PNN SELVA DE FLORENCIA-TSE</v>
      </c>
      <c r="N930" s="7" t="s">
        <v>8</v>
      </c>
      <c r="O930" s="7" t="s">
        <v>467</v>
      </c>
      <c r="P930" s="7" t="s">
        <v>57</v>
      </c>
      <c r="Q930" s="7" t="s">
        <v>6</v>
      </c>
      <c r="R930" s="146">
        <v>41646000</v>
      </c>
      <c r="S930" s="35"/>
      <c r="T930" s="8"/>
      <c r="U930" s="8"/>
      <c r="V930" s="8"/>
      <c r="W930" s="35">
        <f t="shared" si="58"/>
        <v>41646000</v>
      </c>
      <c r="X930" s="35">
        <f t="shared" si="59"/>
        <v>41646000</v>
      </c>
      <c r="Y930" s="26" t="s">
        <v>465</v>
      </c>
      <c r="Z930" s="10" t="s">
        <v>19</v>
      </c>
      <c r="AA930" s="147">
        <v>202300000000060</v>
      </c>
      <c r="AB930" s="147" t="s">
        <v>60</v>
      </c>
      <c r="AC930" s="10" t="str">
        <f t="shared" si="56"/>
        <v>3202038</v>
      </c>
      <c r="AD930" s="10"/>
      <c r="AE930" s="147" t="s">
        <v>134</v>
      </c>
      <c r="AF930" s="3"/>
      <c r="AG930" s="3"/>
      <c r="AH930" s="3"/>
      <c r="AI930" s="3"/>
      <c r="AJ930" s="3"/>
      <c r="AK930" s="3"/>
      <c r="AL930" s="3"/>
      <c r="AM930" s="3"/>
      <c r="AN930" s="3"/>
      <c r="AO930" s="3"/>
      <c r="AP930" s="3"/>
      <c r="AQ930" s="3"/>
      <c r="AR930" s="3"/>
      <c r="AS930" s="3"/>
    </row>
    <row r="931" spans="1:45" ht="51" hidden="1" customHeight="1" x14ac:dyDescent="0.3">
      <c r="A931" s="9" t="s">
        <v>0</v>
      </c>
      <c r="B931" s="9" t="e">
        <f>VLOOKUP(#REF!,[1]Dpto!$G$2:$I$1125,2,FALSE)</f>
        <v>#REF!</v>
      </c>
      <c r="C931" s="9" t="str">
        <f>VLOOKUP(Y931,[1]Proyectos!$B$2:$D$3,3,FALSE)</f>
        <v>CONSER</v>
      </c>
      <c r="D931" s="9" t="e">
        <f>VLOOKUP(#REF!,[1]Proyectos!$D$6:$E$9,2,FALSE)</f>
        <v>#REF!</v>
      </c>
      <c r="E931" s="9" t="e">
        <f>VLOOKUP(#REF!,[1]Proyectos!$B$12:$C$22,2,FALSE)</f>
        <v>#REF!</v>
      </c>
      <c r="F931" s="9" t="e">
        <f>VLOOKUP(#REF!,[1]Indi!$B$9:$C$36,2,FALSE)</f>
        <v>#REF!</v>
      </c>
      <c r="G931" s="9" t="str">
        <f>+IFERROR(IF(D931="MISIONAL",VLOOKUP(#REF!,[1]Actividades!$B$12:$C$25,2,FALSE),IF(D931="TASAS",VLOOKUP(#REF!,[1]Actividades!$B$26:$C$34,2,FALSE),IF(D931="MIPG",VLOOKUP(#REF!,[1]Actividades!$B$35:$C$41,2,FALSE),IF(D931="INFRA",VLOOKUP(#REF!,[1]Actividades!$B$42:$C$44,2,FALSE),"")))),"")</f>
        <v/>
      </c>
      <c r="H931" s="3"/>
      <c r="I931" s="7" t="s">
        <v>1394</v>
      </c>
      <c r="J931" s="10" t="s">
        <v>663</v>
      </c>
      <c r="K931" s="10" t="s">
        <v>22</v>
      </c>
      <c r="L931" s="7" t="s">
        <v>58</v>
      </c>
      <c r="M931" s="7" t="str">
        <f t="shared" si="57"/>
        <v>PNN SELVA DE FLORENCIA-TSE</v>
      </c>
      <c r="N931" s="7" t="s">
        <v>8</v>
      </c>
      <c r="O931" s="7" t="s">
        <v>467</v>
      </c>
      <c r="P931" s="7" t="s">
        <v>57</v>
      </c>
      <c r="Q931" s="7" t="s">
        <v>6</v>
      </c>
      <c r="R931" s="146">
        <v>23649367</v>
      </c>
      <c r="S931" s="35"/>
      <c r="T931" s="8"/>
      <c r="U931" s="8"/>
      <c r="V931" s="8"/>
      <c r="W931" s="35">
        <f t="shared" si="58"/>
        <v>23649367</v>
      </c>
      <c r="X931" s="35">
        <f t="shared" si="59"/>
        <v>23649367</v>
      </c>
      <c r="Y931" s="26" t="s">
        <v>465</v>
      </c>
      <c r="Z931" s="10" t="s">
        <v>19</v>
      </c>
      <c r="AA931" s="147">
        <v>202300000000060</v>
      </c>
      <c r="AB931" s="147" t="s">
        <v>17</v>
      </c>
      <c r="AC931" s="10" t="str">
        <f t="shared" si="56"/>
        <v>3202052</v>
      </c>
      <c r="AD931" s="10"/>
      <c r="AE931" s="147" t="s">
        <v>495</v>
      </c>
      <c r="AF931" s="3"/>
      <c r="AG931" s="3"/>
      <c r="AH931" s="3"/>
      <c r="AI931" s="3"/>
      <c r="AJ931" s="3"/>
      <c r="AK931" s="3"/>
      <c r="AL931" s="3"/>
      <c r="AM931" s="3"/>
      <c r="AN931" s="3"/>
      <c r="AO931" s="3"/>
      <c r="AP931" s="3"/>
      <c r="AQ931" s="3"/>
      <c r="AR931" s="3"/>
      <c r="AS931" s="3"/>
    </row>
    <row r="932" spans="1:45" ht="51" hidden="1" customHeight="1" x14ac:dyDescent="0.3">
      <c r="A932" s="9" t="s">
        <v>0</v>
      </c>
      <c r="B932" s="9" t="e">
        <f>VLOOKUP(#REF!,[1]Dpto!$G$2:$I$1125,2,FALSE)</f>
        <v>#REF!</v>
      </c>
      <c r="C932" s="9" t="str">
        <f>VLOOKUP(Y932,[1]Proyectos!$B$2:$D$3,3,FALSE)</f>
        <v>CONSER</v>
      </c>
      <c r="D932" s="9" t="e">
        <f>VLOOKUP(#REF!,[1]Proyectos!$D$6:$E$9,2,FALSE)</f>
        <v>#REF!</v>
      </c>
      <c r="E932" s="9" t="e">
        <f>VLOOKUP(#REF!,[1]Proyectos!$B$12:$C$22,2,FALSE)</f>
        <v>#REF!</v>
      </c>
      <c r="F932" s="9" t="e">
        <f>VLOOKUP(#REF!,[1]Indi!$B$9:$C$36,2,FALSE)</f>
        <v>#REF!</v>
      </c>
      <c r="G932" s="9" t="str">
        <f>+IFERROR(IF(D932="MISIONAL",VLOOKUP(#REF!,[1]Actividades!$B$12:$C$25,2,FALSE),IF(D932="TASAS",VLOOKUP(#REF!,[1]Actividades!$B$26:$C$34,2,FALSE),IF(D932="MIPG",VLOOKUP(#REF!,[1]Actividades!$B$35:$C$41,2,FALSE),IF(D932="INFRA",VLOOKUP(#REF!,[1]Actividades!$B$42:$C$44,2,FALSE),"")))),"")</f>
        <v/>
      </c>
      <c r="H932" s="3"/>
      <c r="I932" s="7" t="s">
        <v>1395</v>
      </c>
      <c r="J932" s="10" t="s">
        <v>663</v>
      </c>
      <c r="K932" s="10" t="s">
        <v>22</v>
      </c>
      <c r="L932" s="7" t="s">
        <v>58</v>
      </c>
      <c r="M932" s="7" t="str">
        <f t="shared" si="57"/>
        <v>PNN SELVA DE FLORENCIA-TSE</v>
      </c>
      <c r="N932" s="7" t="s">
        <v>8</v>
      </c>
      <c r="O932" s="7" t="s">
        <v>467</v>
      </c>
      <c r="P932" s="7" t="s">
        <v>57</v>
      </c>
      <c r="Q932" s="7" t="s">
        <v>6</v>
      </c>
      <c r="R932" s="146">
        <v>89143000</v>
      </c>
      <c r="S932" s="35"/>
      <c r="T932" s="8"/>
      <c r="U932" s="8"/>
      <c r="V932" s="8"/>
      <c r="W932" s="35">
        <f t="shared" si="58"/>
        <v>89143000</v>
      </c>
      <c r="X932" s="35">
        <f t="shared" si="59"/>
        <v>89143000</v>
      </c>
      <c r="Y932" s="26" t="s">
        <v>465</v>
      </c>
      <c r="Z932" s="10" t="s">
        <v>19</v>
      </c>
      <c r="AA932" s="147">
        <v>202300000000060</v>
      </c>
      <c r="AB932" s="147" t="s">
        <v>39</v>
      </c>
      <c r="AC932" s="10" t="str">
        <f t="shared" si="56"/>
        <v>3202055</v>
      </c>
      <c r="AD932" s="10"/>
      <c r="AE932" s="147" t="s">
        <v>1091</v>
      </c>
      <c r="AF932" s="3"/>
      <c r="AG932" s="3"/>
      <c r="AH932" s="3"/>
      <c r="AI932" s="3"/>
      <c r="AJ932" s="3"/>
      <c r="AK932" s="3"/>
      <c r="AL932" s="3"/>
      <c r="AM932" s="3"/>
      <c r="AN932" s="3"/>
      <c r="AO932" s="3"/>
      <c r="AP932" s="3"/>
      <c r="AQ932" s="3"/>
      <c r="AR932" s="3"/>
      <c r="AS932" s="3"/>
    </row>
    <row r="933" spans="1:45" ht="51" hidden="1" customHeight="1" x14ac:dyDescent="0.3">
      <c r="A933" s="9" t="s">
        <v>0</v>
      </c>
      <c r="B933" s="9" t="e">
        <f>VLOOKUP(#REF!,[1]Dpto!$G$2:$I$1125,2,FALSE)</f>
        <v>#REF!</v>
      </c>
      <c r="C933" s="9" t="str">
        <f>VLOOKUP(Y933,[1]Proyectos!$B$2:$D$3,3,FALSE)</f>
        <v>CONSER</v>
      </c>
      <c r="D933" s="9" t="e">
        <f>VLOOKUP(#REF!,[1]Proyectos!$D$6:$E$9,2,FALSE)</f>
        <v>#REF!</v>
      </c>
      <c r="E933" s="9" t="e">
        <f>VLOOKUP(#REF!,[1]Proyectos!$B$12:$C$22,2,FALSE)</f>
        <v>#REF!</v>
      </c>
      <c r="F933" s="9" t="e">
        <f>VLOOKUP(#REF!,[1]Indi!$B$9:$C$36,2,FALSE)</f>
        <v>#REF!</v>
      </c>
      <c r="G933" s="9" t="str">
        <f>+IFERROR(IF(D933="MISIONAL",VLOOKUP(#REF!,[1]Actividades!$B$12:$C$25,2,FALSE),IF(D933="TASAS",VLOOKUP(#REF!,[1]Actividades!$B$26:$C$34,2,FALSE),IF(D933="MIPG",VLOOKUP(#REF!,[1]Actividades!$B$35:$C$41,2,FALSE),IF(D933="INFRA",VLOOKUP(#REF!,[1]Actividades!$B$42:$C$44,2,FALSE),"")))),"")</f>
        <v/>
      </c>
      <c r="H933" s="3"/>
      <c r="I933" s="7" t="s">
        <v>1396</v>
      </c>
      <c r="J933" s="10" t="s">
        <v>663</v>
      </c>
      <c r="K933" s="10" t="s">
        <v>22</v>
      </c>
      <c r="L933" s="7" t="s">
        <v>58</v>
      </c>
      <c r="M933" s="7" t="str">
        <f t="shared" si="57"/>
        <v>PNN SELVA DE FLORENCIA-TSE</v>
      </c>
      <c r="N933" s="7" t="s">
        <v>8</v>
      </c>
      <c r="O933" s="7" t="s">
        <v>467</v>
      </c>
      <c r="P933" s="7" t="s">
        <v>57</v>
      </c>
      <c r="Q933" s="7" t="s">
        <v>6</v>
      </c>
      <c r="R933" s="146">
        <v>1000000</v>
      </c>
      <c r="S933" s="35"/>
      <c r="T933" s="8"/>
      <c r="U933" s="8"/>
      <c r="V933" s="8"/>
      <c r="W933" s="35">
        <f t="shared" si="58"/>
        <v>1000000</v>
      </c>
      <c r="X933" s="35">
        <f t="shared" si="59"/>
        <v>1000000</v>
      </c>
      <c r="Y933" s="26" t="s">
        <v>465</v>
      </c>
      <c r="Z933" s="10" t="s">
        <v>19</v>
      </c>
      <c r="AA933" s="147">
        <v>202300000000060</v>
      </c>
      <c r="AB933" s="147" t="s">
        <v>496</v>
      </c>
      <c r="AC933" s="10" t="str">
        <f t="shared" si="56"/>
        <v>3202056</v>
      </c>
      <c r="AD933" s="10"/>
      <c r="AE933" s="147" t="s">
        <v>129</v>
      </c>
      <c r="AF933" s="3"/>
      <c r="AG933" s="3"/>
      <c r="AH933" s="3"/>
      <c r="AI933" s="3"/>
      <c r="AJ933" s="3"/>
      <c r="AK933" s="3"/>
      <c r="AL933" s="3"/>
      <c r="AM933" s="3"/>
      <c r="AN933" s="3"/>
      <c r="AO933" s="3"/>
      <c r="AP933" s="3"/>
      <c r="AQ933" s="3"/>
      <c r="AR933" s="3"/>
      <c r="AS933" s="3"/>
    </row>
    <row r="934" spans="1:45" ht="51" hidden="1" customHeight="1" x14ac:dyDescent="0.3">
      <c r="A934" s="9" t="s">
        <v>0</v>
      </c>
      <c r="B934" s="9" t="e">
        <f>VLOOKUP(#REF!,[1]Dpto!$G$2:$I$1125,2,FALSE)</f>
        <v>#REF!</v>
      </c>
      <c r="C934" s="9" t="str">
        <f>VLOOKUP(Y934,[1]Proyectos!$B$2:$D$3,3,FALSE)</f>
        <v>CONSER</v>
      </c>
      <c r="D934" s="9" t="e">
        <f>VLOOKUP(#REF!,[1]Proyectos!$D$6:$E$9,2,FALSE)</f>
        <v>#REF!</v>
      </c>
      <c r="E934" s="9" t="e">
        <f>VLOOKUP(#REF!,[1]Proyectos!$B$12:$C$22,2,FALSE)</f>
        <v>#REF!</v>
      </c>
      <c r="F934" s="9" t="e">
        <f>VLOOKUP(#REF!,[1]Indi!$B$9:$C$36,2,FALSE)</f>
        <v>#REF!</v>
      </c>
      <c r="G934" s="9" t="str">
        <f>+IFERROR(IF(D934="MISIONAL",VLOOKUP(#REF!,[1]Actividades!$B$12:$C$25,2,FALSE),IF(D934="TASAS",VLOOKUP(#REF!,[1]Actividades!$B$26:$C$34,2,FALSE),IF(D934="MIPG",VLOOKUP(#REF!,[1]Actividades!$B$35:$C$41,2,FALSE),IF(D934="INFRA",VLOOKUP(#REF!,[1]Actividades!$B$42:$C$44,2,FALSE),"")))),"")</f>
        <v/>
      </c>
      <c r="H934" s="3"/>
      <c r="I934" s="7" t="s">
        <v>1397</v>
      </c>
      <c r="J934" s="10" t="s">
        <v>663</v>
      </c>
      <c r="K934" s="10" t="s">
        <v>22</v>
      </c>
      <c r="L934" s="7" t="s">
        <v>58</v>
      </c>
      <c r="M934" s="7" t="str">
        <f t="shared" si="57"/>
        <v>PNN SELVA DE FLORENCIA-TSE</v>
      </c>
      <c r="N934" s="7" t="s">
        <v>8</v>
      </c>
      <c r="O934" s="7" t="s">
        <v>467</v>
      </c>
      <c r="P934" s="7" t="s">
        <v>57</v>
      </c>
      <c r="Q934" s="7" t="s">
        <v>6</v>
      </c>
      <c r="R934" s="146">
        <v>125444000</v>
      </c>
      <c r="S934" s="35"/>
      <c r="T934" s="8"/>
      <c r="U934" s="8"/>
      <c r="V934" s="8"/>
      <c r="W934" s="35">
        <f t="shared" si="58"/>
        <v>125444000</v>
      </c>
      <c r="X934" s="35">
        <f t="shared" si="59"/>
        <v>125444000</v>
      </c>
      <c r="Y934" s="26" t="s">
        <v>465</v>
      </c>
      <c r="Z934" s="10" t="s">
        <v>19</v>
      </c>
      <c r="AA934" s="147">
        <v>202300000000060</v>
      </c>
      <c r="AB934" s="147" t="s">
        <v>24</v>
      </c>
      <c r="AC934" s="10" t="str">
        <f t="shared" si="56"/>
        <v>3202060</v>
      </c>
      <c r="AD934" s="10"/>
      <c r="AE934" s="147" t="s">
        <v>239</v>
      </c>
      <c r="AF934" s="3"/>
      <c r="AG934" s="3"/>
      <c r="AH934" s="3"/>
      <c r="AI934" s="3"/>
      <c r="AJ934" s="3"/>
      <c r="AK934" s="3"/>
      <c r="AL934" s="3"/>
      <c r="AM934" s="3"/>
      <c r="AN934" s="3"/>
      <c r="AO934" s="3"/>
      <c r="AP934" s="3"/>
      <c r="AQ934" s="3"/>
      <c r="AR934" s="3"/>
      <c r="AS934" s="3"/>
    </row>
    <row r="935" spans="1:45" ht="51" customHeight="1" x14ac:dyDescent="0.3">
      <c r="A935" s="9" t="s">
        <v>0</v>
      </c>
      <c r="B935" s="9" t="e">
        <f>VLOOKUP(#REF!,[1]Dpto!$G$2:$I$1125,2,FALSE)</f>
        <v>#REF!</v>
      </c>
      <c r="C935" s="9" t="str">
        <f>VLOOKUP(Y935,[1]Proyectos!$B$2:$D$3,3,FALSE)</f>
        <v>FORTA</v>
      </c>
      <c r="D935" s="9" t="e">
        <f>VLOOKUP(#REF!,[1]Proyectos!$D$6:$E$9,2,FALSE)</f>
        <v>#REF!</v>
      </c>
      <c r="E935" s="9" t="e">
        <f>VLOOKUP(#REF!,[1]Proyectos!$B$12:$C$22,2,FALSE)</f>
        <v>#REF!</v>
      </c>
      <c r="F935" s="9" t="e">
        <f>VLOOKUP(#REF!,[1]Indi!$B$9:$C$36,2,FALSE)</f>
        <v>#REF!</v>
      </c>
      <c r="G935" s="9" t="str">
        <f>+IFERROR(IF(D935="MISIONAL",VLOOKUP(#REF!,[1]Actividades!$B$12:$C$25,2,FALSE),IF(D935="TASAS",VLOOKUP(#REF!,[1]Actividades!$B$26:$C$34,2,FALSE),IF(D935="MIPG",VLOOKUP(#REF!,[1]Actividades!$B$35:$C$41,2,FALSE),IF(D935="INFRA",VLOOKUP(#REF!,[1]Actividades!$B$42:$C$44,2,FALSE),"")))),"")</f>
        <v/>
      </c>
      <c r="H935" s="3"/>
      <c r="I935" s="7" t="s">
        <v>1398</v>
      </c>
      <c r="J935" s="10" t="s">
        <v>663</v>
      </c>
      <c r="K935" s="10" t="s">
        <v>22</v>
      </c>
      <c r="L935" s="7" t="s">
        <v>58</v>
      </c>
      <c r="M935" s="7" t="str">
        <f t="shared" si="57"/>
        <v>PNN SELVA DE FLORENCIA</v>
      </c>
      <c r="N935" s="7" t="s">
        <v>8</v>
      </c>
      <c r="O935" s="7" t="s">
        <v>467</v>
      </c>
      <c r="P935" s="7" t="s">
        <v>7</v>
      </c>
      <c r="Q935" s="7" t="s">
        <v>6</v>
      </c>
      <c r="R935" s="146">
        <v>7000000</v>
      </c>
      <c r="S935" s="35"/>
      <c r="T935" s="8"/>
      <c r="U935" s="8"/>
      <c r="V935" s="8"/>
      <c r="W935" s="35">
        <f t="shared" si="58"/>
        <v>7000000</v>
      </c>
      <c r="X935" s="35">
        <f t="shared" si="59"/>
        <v>7000000</v>
      </c>
      <c r="Y935" s="26" t="s">
        <v>1483</v>
      </c>
      <c r="Z935" s="10" t="s">
        <v>4</v>
      </c>
      <c r="AA935" s="147">
        <v>2019011000081</v>
      </c>
      <c r="AB935" s="147" t="s">
        <v>12</v>
      </c>
      <c r="AC935" s="10" t="str">
        <f t="shared" si="56"/>
        <v>3299011</v>
      </c>
      <c r="AD935" s="10"/>
      <c r="AE935" s="147" t="s">
        <v>399</v>
      </c>
      <c r="AF935" s="3"/>
      <c r="AG935" s="3"/>
      <c r="AH935" s="3"/>
      <c r="AI935" s="3"/>
      <c r="AJ935" s="3"/>
      <c r="AK935" s="3"/>
      <c r="AL935" s="3"/>
      <c r="AM935" s="3"/>
      <c r="AN935" s="3"/>
      <c r="AO935" s="3"/>
      <c r="AP935" s="3"/>
      <c r="AQ935" s="3"/>
      <c r="AR935" s="3"/>
      <c r="AS935" s="3"/>
    </row>
    <row r="936" spans="1:45" ht="51" hidden="1" customHeight="1" x14ac:dyDescent="0.3">
      <c r="A936" s="9"/>
      <c r="B936" s="9"/>
      <c r="C936" s="9"/>
      <c r="D936" s="9"/>
      <c r="E936" s="9"/>
      <c r="F936" s="9"/>
      <c r="G936" s="9"/>
      <c r="H936" s="3"/>
      <c r="I936" s="7" t="s">
        <v>1399</v>
      </c>
      <c r="J936" s="10" t="s">
        <v>663</v>
      </c>
      <c r="K936" s="10" t="s">
        <v>22</v>
      </c>
      <c r="L936" s="7" t="s">
        <v>52</v>
      </c>
      <c r="M936" s="7" t="str">
        <f t="shared" si="57"/>
        <v>PNN TATAMÁ</v>
      </c>
      <c r="N936" s="7" t="s">
        <v>13</v>
      </c>
      <c r="O936" s="7" t="s">
        <v>467</v>
      </c>
      <c r="P936" s="7" t="s">
        <v>7</v>
      </c>
      <c r="Q936" s="7" t="s">
        <v>6</v>
      </c>
      <c r="R936" s="35">
        <v>34962000</v>
      </c>
      <c r="S936" s="35"/>
      <c r="T936" s="8"/>
      <c r="U936" s="8"/>
      <c r="V936" s="8"/>
      <c r="W936" s="35">
        <f t="shared" si="58"/>
        <v>34962000</v>
      </c>
      <c r="X936" s="35">
        <f t="shared" si="59"/>
        <v>34962000</v>
      </c>
      <c r="Y936" s="26" t="s">
        <v>465</v>
      </c>
      <c r="Z936" s="155" t="s">
        <v>19</v>
      </c>
      <c r="AA936" s="147">
        <v>202300000000060</v>
      </c>
      <c r="AB936" s="147" t="s">
        <v>30</v>
      </c>
      <c r="AC936" s="10" t="str">
        <f t="shared" si="56"/>
        <v>3202008</v>
      </c>
      <c r="AD936" s="155"/>
      <c r="AE936" s="156" t="s">
        <v>135</v>
      </c>
      <c r="AF936" s="3"/>
      <c r="AG936" s="3"/>
      <c r="AH936" s="3"/>
      <c r="AI936" s="3"/>
      <c r="AJ936" s="3"/>
      <c r="AK936" s="3"/>
      <c r="AL936" s="3"/>
      <c r="AM936" s="3"/>
      <c r="AN936" s="3"/>
      <c r="AO936" s="3"/>
      <c r="AP936" s="3"/>
      <c r="AQ936" s="3"/>
      <c r="AR936" s="3"/>
      <c r="AS936" s="3"/>
    </row>
    <row r="937" spans="1:45" ht="51" hidden="1" customHeight="1" x14ac:dyDescent="0.3">
      <c r="A937" s="9"/>
      <c r="B937" s="9"/>
      <c r="C937" s="9"/>
      <c r="D937" s="9"/>
      <c r="E937" s="9"/>
      <c r="F937" s="9"/>
      <c r="G937" s="9"/>
      <c r="H937" s="3"/>
      <c r="I937" s="7" t="s">
        <v>1400</v>
      </c>
      <c r="J937" s="10" t="s">
        <v>663</v>
      </c>
      <c r="K937" s="10" t="s">
        <v>22</v>
      </c>
      <c r="L937" s="7" t="s">
        <v>52</v>
      </c>
      <c r="M937" s="7" t="str">
        <f t="shared" si="57"/>
        <v>PNN TATAMÁ</v>
      </c>
      <c r="N937" s="7" t="s">
        <v>8</v>
      </c>
      <c r="O937" s="7" t="s">
        <v>467</v>
      </c>
      <c r="P937" s="7" t="s">
        <v>7</v>
      </c>
      <c r="Q937" s="7" t="s">
        <v>6</v>
      </c>
      <c r="R937" s="35">
        <v>29135000</v>
      </c>
      <c r="S937" s="35"/>
      <c r="T937" s="8"/>
      <c r="U937" s="8"/>
      <c r="V937" s="8"/>
      <c r="W937" s="35">
        <f t="shared" si="58"/>
        <v>29135000</v>
      </c>
      <c r="X937" s="35">
        <f t="shared" si="59"/>
        <v>29135000</v>
      </c>
      <c r="Y937" s="26" t="s">
        <v>465</v>
      </c>
      <c r="Z937" s="26" t="s">
        <v>19</v>
      </c>
      <c r="AA937" s="147">
        <v>202300000000060</v>
      </c>
      <c r="AB937" s="147" t="s">
        <v>30</v>
      </c>
      <c r="AC937" s="10" t="str">
        <f t="shared" si="56"/>
        <v>3202008</v>
      </c>
      <c r="AD937" s="26"/>
      <c r="AE937" s="26" t="s">
        <v>135</v>
      </c>
      <c r="AF937" s="3"/>
      <c r="AG937" s="3"/>
      <c r="AH937" s="3"/>
      <c r="AI937" s="3"/>
      <c r="AJ937" s="3"/>
      <c r="AK937" s="3"/>
      <c r="AL937" s="3"/>
      <c r="AM937" s="3"/>
      <c r="AN937" s="3"/>
      <c r="AO937" s="3"/>
      <c r="AP937" s="3"/>
      <c r="AQ937" s="3"/>
      <c r="AR937" s="3"/>
      <c r="AS937" s="3"/>
    </row>
    <row r="938" spans="1:45" ht="51" hidden="1" customHeight="1" x14ac:dyDescent="0.3">
      <c r="A938" s="9"/>
      <c r="B938" s="9"/>
      <c r="C938" s="9"/>
      <c r="D938" s="9"/>
      <c r="E938" s="9"/>
      <c r="F938" s="9"/>
      <c r="G938" s="9"/>
      <c r="H938" s="3"/>
      <c r="I938" s="7" t="s">
        <v>1401</v>
      </c>
      <c r="J938" s="10" t="s">
        <v>663</v>
      </c>
      <c r="K938" s="10" t="s">
        <v>22</v>
      </c>
      <c r="L938" s="7" t="s">
        <v>52</v>
      </c>
      <c r="M938" s="7" t="str">
        <f t="shared" si="57"/>
        <v>PNN TATAMÁ</v>
      </c>
      <c r="N938" s="7" t="s">
        <v>103</v>
      </c>
      <c r="O938" s="7" t="s">
        <v>466</v>
      </c>
      <c r="P938" s="7" t="s">
        <v>7</v>
      </c>
      <c r="Q938" s="7" t="s">
        <v>6</v>
      </c>
      <c r="R938" s="35">
        <v>20823000</v>
      </c>
      <c r="S938" s="35"/>
      <c r="T938" s="8"/>
      <c r="U938" s="8"/>
      <c r="V938" s="8"/>
      <c r="W938" s="35">
        <f t="shared" si="58"/>
        <v>20823000</v>
      </c>
      <c r="X938" s="35">
        <f t="shared" si="59"/>
        <v>20823000</v>
      </c>
      <c r="Y938" s="26" t="s">
        <v>465</v>
      </c>
      <c r="Z938" s="26" t="s">
        <v>19</v>
      </c>
      <c r="AA938" s="147">
        <v>202300000000060</v>
      </c>
      <c r="AB938" s="147" t="s">
        <v>30</v>
      </c>
      <c r="AC938" s="10" t="str">
        <f t="shared" si="56"/>
        <v>3202008</v>
      </c>
      <c r="AD938" s="26"/>
      <c r="AE938" s="147" t="s">
        <v>492</v>
      </c>
      <c r="AF938" s="3"/>
      <c r="AG938" s="3"/>
      <c r="AH938" s="3"/>
      <c r="AI938" s="3"/>
      <c r="AJ938" s="3"/>
      <c r="AK938" s="3"/>
      <c r="AL938" s="3"/>
      <c r="AM938" s="3"/>
      <c r="AN938" s="3"/>
      <c r="AO938" s="3"/>
      <c r="AP938" s="3"/>
      <c r="AQ938" s="3"/>
      <c r="AR938" s="3"/>
      <c r="AS938" s="3"/>
    </row>
    <row r="939" spans="1:45" ht="51" hidden="1" customHeight="1" x14ac:dyDescent="0.3">
      <c r="A939" s="9"/>
      <c r="B939" s="9"/>
      <c r="C939" s="9"/>
      <c r="D939" s="9"/>
      <c r="E939" s="9"/>
      <c r="F939" s="9"/>
      <c r="G939" s="9"/>
      <c r="H939" s="3"/>
      <c r="I939" s="7" t="s">
        <v>1402</v>
      </c>
      <c r="J939" s="10" t="s">
        <v>663</v>
      </c>
      <c r="K939" s="10" t="s">
        <v>22</v>
      </c>
      <c r="L939" s="7" t="s">
        <v>52</v>
      </c>
      <c r="M939" s="7" t="str">
        <f t="shared" si="57"/>
        <v>PNN TATAMÁ</v>
      </c>
      <c r="N939" s="7" t="s">
        <v>13</v>
      </c>
      <c r="O939" s="7" t="s">
        <v>467</v>
      </c>
      <c r="P939" s="7" t="s">
        <v>7</v>
      </c>
      <c r="Q939" s="7" t="s">
        <v>6</v>
      </c>
      <c r="R939" s="35">
        <v>29320000</v>
      </c>
      <c r="S939" s="35"/>
      <c r="T939" s="8"/>
      <c r="U939" s="8"/>
      <c r="V939" s="8"/>
      <c r="W939" s="35">
        <f t="shared" si="58"/>
        <v>29320000</v>
      </c>
      <c r="X939" s="35">
        <f t="shared" si="59"/>
        <v>29320000</v>
      </c>
      <c r="Y939" s="26" t="s">
        <v>465</v>
      </c>
      <c r="Z939" s="26" t="s">
        <v>19</v>
      </c>
      <c r="AA939" s="147">
        <v>202300000000060</v>
      </c>
      <c r="AB939" s="147" t="s">
        <v>30</v>
      </c>
      <c r="AC939" s="10" t="str">
        <f t="shared" si="56"/>
        <v>3202008</v>
      </c>
      <c r="AD939" s="26"/>
      <c r="AE939" s="147" t="s">
        <v>492</v>
      </c>
      <c r="AF939" s="3"/>
      <c r="AG939" s="3"/>
      <c r="AH939" s="3"/>
      <c r="AI939" s="3"/>
      <c r="AJ939" s="3"/>
      <c r="AK939" s="3"/>
      <c r="AL939" s="3"/>
      <c r="AM939" s="3"/>
      <c r="AN939" s="3"/>
      <c r="AO939" s="3"/>
      <c r="AP939" s="3"/>
      <c r="AQ939" s="3"/>
      <c r="AR939" s="3"/>
      <c r="AS939" s="3"/>
    </row>
    <row r="940" spans="1:45" ht="51" hidden="1" customHeight="1" x14ac:dyDescent="0.3">
      <c r="A940" s="9"/>
      <c r="B940" s="9"/>
      <c r="C940" s="9"/>
      <c r="D940" s="9"/>
      <c r="E940" s="9"/>
      <c r="F940" s="9"/>
      <c r="G940" s="9"/>
      <c r="H940" s="3"/>
      <c r="I940" s="7" t="s">
        <v>1403</v>
      </c>
      <c r="J940" s="10" t="s">
        <v>663</v>
      </c>
      <c r="K940" s="10" t="s">
        <v>22</v>
      </c>
      <c r="L940" s="7" t="s">
        <v>52</v>
      </c>
      <c r="M940" s="7" t="str">
        <f t="shared" si="57"/>
        <v>PNN TATAMÁ</v>
      </c>
      <c r="N940" s="7" t="s">
        <v>8</v>
      </c>
      <c r="O940" s="7" t="s">
        <v>467</v>
      </c>
      <c r="P940" s="7" t="s">
        <v>7</v>
      </c>
      <c r="Q940" s="7" t="s">
        <v>6</v>
      </c>
      <c r="R940" s="35">
        <v>34320000</v>
      </c>
      <c r="S940" s="35"/>
      <c r="T940" s="8"/>
      <c r="U940" s="8"/>
      <c r="V940" s="8"/>
      <c r="W940" s="35">
        <f t="shared" si="58"/>
        <v>34320000</v>
      </c>
      <c r="X940" s="35">
        <f t="shared" si="59"/>
        <v>34320000</v>
      </c>
      <c r="Y940" s="26" t="s">
        <v>465</v>
      </c>
      <c r="Z940" s="26" t="s">
        <v>19</v>
      </c>
      <c r="AA940" s="147">
        <v>202300000000060</v>
      </c>
      <c r="AB940" s="147" t="s">
        <v>30</v>
      </c>
      <c r="AC940" s="10" t="str">
        <f t="shared" si="56"/>
        <v>3202008</v>
      </c>
      <c r="AD940" s="26"/>
      <c r="AE940" s="147" t="s">
        <v>492</v>
      </c>
      <c r="AF940" s="3"/>
      <c r="AG940" s="3"/>
      <c r="AH940" s="3"/>
      <c r="AI940" s="3"/>
      <c r="AJ940" s="3"/>
      <c r="AK940" s="3"/>
      <c r="AL940" s="3"/>
      <c r="AM940" s="3"/>
      <c r="AN940" s="3"/>
      <c r="AO940" s="3"/>
      <c r="AP940" s="3"/>
      <c r="AQ940" s="3"/>
      <c r="AR940" s="3"/>
      <c r="AS940" s="3"/>
    </row>
    <row r="941" spans="1:45" ht="51" hidden="1" customHeight="1" x14ac:dyDescent="0.3">
      <c r="A941" s="9"/>
      <c r="B941" s="9"/>
      <c r="C941" s="9"/>
      <c r="D941" s="9"/>
      <c r="E941" s="9"/>
      <c r="F941" s="9"/>
      <c r="G941" s="9"/>
      <c r="H941" s="3"/>
      <c r="I941" s="7" t="s">
        <v>1404</v>
      </c>
      <c r="J941" s="10" t="s">
        <v>663</v>
      </c>
      <c r="K941" s="10" t="s">
        <v>22</v>
      </c>
      <c r="L941" s="7" t="s">
        <v>52</v>
      </c>
      <c r="M941" s="7" t="str">
        <f t="shared" si="57"/>
        <v>PNN TATAMÁ</v>
      </c>
      <c r="N941" s="7" t="s">
        <v>13</v>
      </c>
      <c r="O941" s="7" t="s">
        <v>467</v>
      </c>
      <c r="P941" s="7" t="s">
        <v>7</v>
      </c>
      <c r="Q941" s="7" t="s">
        <v>6</v>
      </c>
      <c r="R941" s="35">
        <v>55380000</v>
      </c>
      <c r="S941" s="35"/>
      <c r="T941" s="8"/>
      <c r="U941" s="8"/>
      <c r="V941" s="8"/>
      <c r="W941" s="35">
        <f t="shared" si="58"/>
        <v>55380000</v>
      </c>
      <c r="X941" s="35">
        <f t="shared" si="59"/>
        <v>55380000</v>
      </c>
      <c r="Y941" s="26" t="s">
        <v>465</v>
      </c>
      <c r="Z941" s="26" t="s">
        <v>19</v>
      </c>
      <c r="AA941" s="147">
        <v>202300000000060</v>
      </c>
      <c r="AB941" s="147" t="s">
        <v>36</v>
      </c>
      <c r="AC941" s="10" t="str">
        <f t="shared" si="56"/>
        <v>3202010</v>
      </c>
      <c r="AD941" s="26"/>
      <c r="AE941" s="147" t="s">
        <v>130</v>
      </c>
      <c r="AF941" s="3"/>
      <c r="AG941" s="3"/>
      <c r="AH941" s="3"/>
      <c r="AI941" s="3"/>
      <c r="AJ941" s="3"/>
      <c r="AK941" s="3"/>
      <c r="AL941" s="3"/>
      <c r="AM941" s="3"/>
      <c r="AN941" s="3"/>
      <c r="AO941" s="3"/>
      <c r="AP941" s="3"/>
      <c r="AQ941" s="3"/>
      <c r="AR941" s="3"/>
      <c r="AS941" s="3"/>
    </row>
    <row r="942" spans="1:45" ht="51" hidden="1" customHeight="1" x14ac:dyDescent="0.3">
      <c r="A942" s="9"/>
      <c r="B942" s="9"/>
      <c r="C942" s="9"/>
      <c r="D942" s="9"/>
      <c r="E942" s="9"/>
      <c r="F942" s="9"/>
      <c r="G942" s="9"/>
      <c r="H942" s="3"/>
      <c r="I942" s="7" t="s">
        <v>1405</v>
      </c>
      <c r="J942" s="10" t="s">
        <v>663</v>
      </c>
      <c r="K942" s="10" t="s">
        <v>22</v>
      </c>
      <c r="L942" s="7" t="s">
        <v>52</v>
      </c>
      <c r="M942" s="7" t="str">
        <f t="shared" si="57"/>
        <v>PNN TATAMÁ</v>
      </c>
      <c r="N942" s="7" t="s">
        <v>8</v>
      </c>
      <c r="O942" s="7" t="s">
        <v>467</v>
      </c>
      <c r="P942" s="7" t="s">
        <v>7</v>
      </c>
      <c r="Q942" s="7" t="s">
        <v>6</v>
      </c>
      <c r="R942" s="35">
        <v>35653500</v>
      </c>
      <c r="S942" s="35"/>
      <c r="T942" s="8"/>
      <c r="U942" s="8"/>
      <c r="V942" s="8"/>
      <c r="W942" s="35">
        <f t="shared" si="58"/>
        <v>35653500</v>
      </c>
      <c r="X942" s="35">
        <f t="shared" si="59"/>
        <v>35653500</v>
      </c>
      <c r="Y942" s="26" t="s">
        <v>465</v>
      </c>
      <c r="Z942" s="26" t="s">
        <v>19</v>
      </c>
      <c r="AA942" s="147">
        <v>202300000000060</v>
      </c>
      <c r="AB942" s="147" t="s">
        <v>36</v>
      </c>
      <c r="AC942" s="10" t="str">
        <f t="shared" si="56"/>
        <v>3202010</v>
      </c>
      <c r="AD942" s="26"/>
      <c r="AE942" s="147" t="s">
        <v>130</v>
      </c>
      <c r="AF942" s="3"/>
      <c r="AG942" s="3"/>
      <c r="AH942" s="3"/>
      <c r="AI942" s="3"/>
      <c r="AJ942" s="3"/>
      <c r="AK942" s="3"/>
      <c r="AL942" s="3"/>
      <c r="AM942" s="3"/>
      <c r="AN942" s="3"/>
      <c r="AO942" s="3"/>
      <c r="AP942" s="3"/>
      <c r="AQ942" s="3"/>
      <c r="AR942" s="3"/>
      <c r="AS942" s="3"/>
    </row>
    <row r="943" spans="1:45" ht="51" hidden="1" customHeight="1" x14ac:dyDescent="0.3">
      <c r="A943" s="9"/>
      <c r="B943" s="9"/>
      <c r="C943" s="9"/>
      <c r="D943" s="9"/>
      <c r="E943" s="9"/>
      <c r="F943" s="9"/>
      <c r="G943" s="9"/>
      <c r="H943" s="3"/>
      <c r="I943" s="7" t="s">
        <v>1406</v>
      </c>
      <c r="J943" s="10" t="s">
        <v>663</v>
      </c>
      <c r="K943" s="10" t="s">
        <v>22</v>
      </c>
      <c r="L943" s="7" t="s">
        <v>52</v>
      </c>
      <c r="M943" s="7" t="str">
        <f t="shared" si="57"/>
        <v>PNN TATAMÁ</v>
      </c>
      <c r="N943" s="7" t="s">
        <v>103</v>
      </c>
      <c r="O943" s="7" t="s">
        <v>466</v>
      </c>
      <c r="P943" s="7" t="s">
        <v>7</v>
      </c>
      <c r="Q943" s="7" t="s">
        <v>6</v>
      </c>
      <c r="R943" s="35">
        <v>100521212</v>
      </c>
      <c r="S943" s="35"/>
      <c r="T943" s="8"/>
      <c r="U943" s="8"/>
      <c r="V943" s="8"/>
      <c r="W943" s="35">
        <f t="shared" si="58"/>
        <v>100521212</v>
      </c>
      <c r="X943" s="35">
        <f t="shared" si="59"/>
        <v>100521212</v>
      </c>
      <c r="Y943" s="26" t="s">
        <v>465</v>
      </c>
      <c r="Z943" s="26" t="s">
        <v>19</v>
      </c>
      <c r="AA943" s="147">
        <v>202300000000060</v>
      </c>
      <c r="AB943" s="147" t="s">
        <v>493</v>
      </c>
      <c r="AC943" s="10" t="str">
        <f t="shared" si="56"/>
        <v>3202032</v>
      </c>
      <c r="AD943" s="26"/>
      <c r="AE943" s="157" t="s">
        <v>128</v>
      </c>
      <c r="AF943" s="3"/>
      <c r="AG943" s="3"/>
      <c r="AH943" s="3"/>
      <c r="AI943" s="3"/>
      <c r="AJ943" s="3"/>
      <c r="AK943" s="3"/>
      <c r="AL943" s="3"/>
      <c r="AM943" s="3"/>
      <c r="AN943" s="3"/>
      <c r="AO943" s="3"/>
      <c r="AP943" s="3"/>
      <c r="AQ943" s="3"/>
      <c r="AR943" s="3"/>
      <c r="AS943" s="3"/>
    </row>
    <row r="944" spans="1:45" ht="51" hidden="1" customHeight="1" x14ac:dyDescent="0.3">
      <c r="A944" s="9"/>
      <c r="B944" s="9"/>
      <c r="C944" s="9"/>
      <c r="D944" s="9"/>
      <c r="E944" s="9"/>
      <c r="F944" s="9"/>
      <c r="G944" s="9"/>
      <c r="H944" s="3"/>
      <c r="I944" s="7" t="s">
        <v>1407</v>
      </c>
      <c r="J944" s="10" t="s">
        <v>663</v>
      </c>
      <c r="K944" s="10" t="s">
        <v>22</v>
      </c>
      <c r="L944" s="7" t="s">
        <v>52</v>
      </c>
      <c r="M944" s="7" t="str">
        <f t="shared" si="57"/>
        <v>PNN TATAMÁ</v>
      </c>
      <c r="N944" s="7" t="s">
        <v>13</v>
      </c>
      <c r="O944" s="7" t="s">
        <v>467</v>
      </c>
      <c r="P944" s="7" t="s">
        <v>7</v>
      </c>
      <c r="Q944" s="7" t="s">
        <v>6</v>
      </c>
      <c r="R944" s="35">
        <v>29665345</v>
      </c>
      <c r="S944" s="35"/>
      <c r="T944" s="8"/>
      <c r="U944" s="8"/>
      <c r="V944" s="8"/>
      <c r="W944" s="35">
        <f t="shared" si="58"/>
        <v>29665345</v>
      </c>
      <c r="X944" s="35">
        <f t="shared" si="59"/>
        <v>29665345</v>
      </c>
      <c r="Y944" s="26" t="s">
        <v>465</v>
      </c>
      <c r="Z944" s="26" t="s">
        <v>19</v>
      </c>
      <c r="AA944" s="147">
        <v>202300000000060</v>
      </c>
      <c r="AB944" s="147" t="s">
        <v>493</v>
      </c>
      <c r="AC944" s="10" t="str">
        <f t="shared" si="56"/>
        <v>3202032</v>
      </c>
      <c r="AD944" s="26"/>
      <c r="AE944" s="147" t="s">
        <v>128</v>
      </c>
      <c r="AF944" s="3"/>
      <c r="AG944" s="3"/>
      <c r="AH944" s="3"/>
      <c r="AI944" s="3"/>
      <c r="AJ944" s="3"/>
      <c r="AK944" s="3"/>
      <c r="AL944" s="3"/>
      <c r="AM944" s="3"/>
      <c r="AN944" s="3"/>
      <c r="AO944" s="3"/>
      <c r="AP944" s="3"/>
      <c r="AQ944" s="3"/>
      <c r="AR944" s="3"/>
      <c r="AS944" s="3"/>
    </row>
    <row r="945" spans="1:45" ht="51" hidden="1" customHeight="1" x14ac:dyDescent="0.3">
      <c r="A945" s="9"/>
      <c r="B945" s="9"/>
      <c r="C945" s="9"/>
      <c r="D945" s="9"/>
      <c r="E945" s="9"/>
      <c r="F945" s="9"/>
      <c r="G945" s="9"/>
      <c r="H945" s="3"/>
      <c r="I945" s="7" t="s">
        <v>1408</v>
      </c>
      <c r="J945" s="10" t="s">
        <v>663</v>
      </c>
      <c r="K945" s="10" t="s">
        <v>22</v>
      </c>
      <c r="L945" s="7" t="s">
        <v>52</v>
      </c>
      <c r="M945" s="7" t="str">
        <f t="shared" si="57"/>
        <v>PNN TATAMÁ</v>
      </c>
      <c r="N945" s="7" t="s">
        <v>8</v>
      </c>
      <c r="O945" s="7" t="s">
        <v>467</v>
      </c>
      <c r="P945" s="7" t="s">
        <v>7</v>
      </c>
      <c r="Q945" s="7" t="s">
        <v>6</v>
      </c>
      <c r="R945" s="35">
        <v>28420000</v>
      </c>
      <c r="S945" s="35"/>
      <c r="T945" s="8"/>
      <c r="U945" s="8"/>
      <c r="V945" s="8"/>
      <c r="W945" s="35">
        <f t="shared" si="58"/>
        <v>28420000</v>
      </c>
      <c r="X945" s="35">
        <f t="shared" si="59"/>
        <v>28420000</v>
      </c>
      <c r="Y945" s="26" t="s">
        <v>465</v>
      </c>
      <c r="Z945" s="26" t="s">
        <v>19</v>
      </c>
      <c r="AA945" s="147">
        <v>202300000000060</v>
      </c>
      <c r="AB945" s="147" t="s">
        <v>493</v>
      </c>
      <c r="AC945" s="10" t="str">
        <f t="shared" si="56"/>
        <v>3202032</v>
      </c>
      <c r="AD945" s="26"/>
      <c r="AE945" s="147" t="s">
        <v>128</v>
      </c>
      <c r="AF945" s="3"/>
      <c r="AG945" s="3"/>
      <c r="AH945" s="3"/>
      <c r="AI945" s="3"/>
      <c r="AJ945" s="3"/>
      <c r="AK945" s="3"/>
      <c r="AL945" s="3"/>
      <c r="AM945" s="3"/>
      <c r="AN945" s="3"/>
      <c r="AO945" s="3"/>
      <c r="AP945" s="3"/>
      <c r="AQ945" s="3"/>
      <c r="AR945" s="3"/>
      <c r="AS945" s="3"/>
    </row>
    <row r="946" spans="1:45" ht="51" hidden="1" customHeight="1" x14ac:dyDescent="0.3">
      <c r="A946" s="9"/>
      <c r="B946" s="9"/>
      <c r="C946" s="9"/>
      <c r="D946" s="9"/>
      <c r="E946" s="9"/>
      <c r="F946" s="9"/>
      <c r="G946" s="9"/>
      <c r="H946" s="3"/>
      <c r="I946" s="7" t="s">
        <v>1409</v>
      </c>
      <c r="J946" s="10" t="s">
        <v>663</v>
      </c>
      <c r="K946" s="10" t="s">
        <v>22</v>
      </c>
      <c r="L946" s="7" t="s">
        <v>52</v>
      </c>
      <c r="M946" s="7" t="str">
        <f t="shared" si="57"/>
        <v>PNN TATAMÁ</v>
      </c>
      <c r="N946" s="7" t="s">
        <v>103</v>
      </c>
      <c r="O946" s="7" t="s">
        <v>466</v>
      </c>
      <c r="P946" s="7" t="s">
        <v>7</v>
      </c>
      <c r="Q946" s="7" t="s">
        <v>6</v>
      </c>
      <c r="R946" s="35">
        <v>55230000</v>
      </c>
      <c r="S946" s="35"/>
      <c r="T946" s="8"/>
      <c r="U946" s="8"/>
      <c r="V946" s="8"/>
      <c r="W946" s="35">
        <f t="shared" si="58"/>
        <v>55230000</v>
      </c>
      <c r="X946" s="35">
        <f t="shared" si="59"/>
        <v>55230000</v>
      </c>
      <c r="Y946" s="26" t="s">
        <v>465</v>
      </c>
      <c r="Z946" s="26" t="s">
        <v>19</v>
      </c>
      <c r="AA946" s="147">
        <v>202300000000060</v>
      </c>
      <c r="AB946" s="147" t="s">
        <v>17</v>
      </c>
      <c r="AC946" s="10" t="str">
        <f t="shared" si="56"/>
        <v>3202052</v>
      </c>
      <c r="AD946" s="26"/>
      <c r="AE946" s="147" t="s">
        <v>495</v>
      </c>
      <c r="AF946" s="3"/>
      <c r="AG946" s="3"/>
      <c r="AH946" s="3"/>
      <c r="AI946" s="3"/>
      <c r="AJ946" s="3"/>
      <c r="AK946" s="3"/>
      <c r="AL946" s="3"/>
      <c r="AM946" s="3"/>
      <c r="AN946" s="3"/>
      <c r="AO946" s="3"/>
      <c r="AP946" s="3"/>
      <c r="AQ946" s="3"/>
      <c r="AR946" s="3"/>
      <c r="AS946" s="3"/>
    </row>
    <row r="947" spans="1:45" ht="51" hidden="1" customHeight="1" x14ac:dyDescent="0.3">
      <c r="A947" s="9"/>
      <c r="B947" s="9"/>
      <c r="C947" s="9"/>
      <c r="D947" s="9"/>
      <c r="E947" s="9"/>
      <c r="F947" s="9"/>
      <c r="G947" s="9"/>
      <c r="H947" s="3"/>
      <c r="I947" s="7" t="s">
        <v>1410</v>
      </c>
      <c r="J947" s="10" t="s">
        <v>663</v>
      </c>
      <c r="K947" s="10" t="s">
        <v>22</v>
      </c>
      <c r="L947" s="7" t="s">
        <v>52</v>
      </c>
      <c r="M947" s="7" t="str">
        <f t="shared" si="57"/>
        <v>PNN TATAMÁ</v>
      </c>
      <c r="N947" s="7" t="s">
        <v>13</v>
      </c>
      <c r="O947" s="7" t="s">
        <v>467</v>
      </c>
      <c r="P947" s="7" t="s">
        <v>7</v>
      </c>
      <c r="Q947" s="7" t="s">
        <v>6</v>
      </c>
      <c r="R947" s="35">
        <v>22698000</v>
      </c>
      <c r="S947" s="35"/>
      <c r="T947" s="8"/>
      <c r="U947" s="8"/>
      <c r="V947" s="8"/>
      <c r="W947" s="35">
        <f t="shared" si="58"/>
        <v>22698000</v>
      </c>
      <c r="X947" s="35">
        <f t="shared" si="59"/>
        <v>22698000</v>
      </c>
      <c r="Y947" s="26" t="s">
        <v>465</v>
      </c>
      <c r="Z947" s="26" t="s">
        <v>19</v>
      </c>
      <c r="AA947" s="147">
        <v>202300000000060</v>
      </c>
      <c r="AB947" s="147" t="s">
        <v>496</v>
      </c>
      <c r="AC947" s="10" t="str">
        <f t="shared" si="56"/>
        <v>3202056</v>
      </c>
      <c r="AD947" s="26"/>
      <c r="AE947" s="147" t="s">
        <v>129</v>
      </c>
      <c r="AF947" s="3"/>
      <c r="AG947" s="3"/>
      <c r="AH947" s="3"/>
      <c r="AI947" s="3"/>
      <c r="AJ947" s="3"/>
      <c r="AK947" s="3"/>
      <c r="AL947" s="3"/>
      <c r="AM947" s="3"/>
      <c r="AN947" s="3"/>
      <c r="AO947" s="3"/>
      <c r="AP947" s="3"/>
      <c r="AQ947" s="3"/>
      <c r="AR947" s="3"/>
      <c r="AS947" s="3"/>
    </row>
    <row r="948" spans="1:45" ht="51" hidden="1" customHeight="1" x14ac:dyDescent="0.3">
      <c r="A948" s="9"/>
      <c r="B948" s="9"/>
      <c r="C948" s="9"/>
      <c r="D948" s="9"/>
      <c r="E948" s="9"/>
      <c r="F948" s="9"/>
      <c r="G948" s="9"/>
      <c r="H948" s="3"/>
      <c r="I948" s="7" t="s">
        <v>1411</v>
      </c>
      <c r="J948" s="10" t="s">
        <v>663</v>
      </c>
      <c r="K948" s="10" t="s">
        <v>22</v>
      </c>
      <c r="L948" s="7" t="s">
        <v>52</v>
      </c>
      <c r="M948" s="7" t="str">
        <f t="shared" si="57"/>
        <v>PNN TATAMÁ</v>
      </c>
      <c r="N948" s="7" t="s">
        <v>8</v>
      </c>
      <c r="O948" s="7" t="s">
        <v>467</v>
      </c>
      <c r="P948" s="7" t="s">
        <v>7</v>
      </c>
      <c r="Q948" s="7" t="s">
        <v>6</v>
      </c>
      <c r="R948" s="35">
        <v>19768445</v>
      </c>
      <c r="S948" s="35"/>
      <c r="T948" s="8"/>
      <c r="U948" s="8"/>
      <c r="V948" s="8"/>
      <c r="W948" s="35">
        <f t="shared" si="58"/>
        <v>19768445</v>
      </c>
      <c r="X948" s="35">
        <f t="shared" si="59"/>
        <v>19768445</v>
      </c>
      <c r="Y948" s="26" t="s">
        <v>465</v>
      </c>
      <c r="Z948" s="26" t="s">
        <v>19</v>
      </c>
      <c r="AA948" s="147">
        <v>202300000000060</v>
      </c>
      <c r="AB948" s="147" t="s">
        <v>496</v>
      </c>
      <c r="AC948" s="10" t="str">
        <f t="shared" si="56"/>
        <v>3202056</v>
      </c>
      <c r="AD948" s="26"/>
      <c r="AE948" s="147" t="s">
        <v>129</v>
      </c>
      <c r="AF948" s="3"/>
      <c r="AG948" s="3"/>
      <c r="AH948" s="3"/>
      <c r="AI948" s="3"/>
      <c r="AJ948" s="3"/>
      <c r="AK948" s="3"/>
      <c r="AL948" s="3"/>
      <c r="AM948" s="3"/>
      <c r="AN948" s="3"/>
      <c r="AO948" s="3"/>
      <c r="AP948" s="3"/>
      <c r="AQ948" s="3"/>
      <c r="AR948" s="3"/>
      <c r="AS948" s="3"/>
    </row>
    <row r="949" spans="1:45" ht="51" hidden="1" customHeight="1" x14ac:dyDescent="0.3">
      <c r="A949" s="9"/>
      <c r="B949" s="9"/>
      <c r="C949" s="9"/>
      <c r="D949" s="9"/>
      <c r="E949" s="9"/>
      <c r="F949" s="9"/>
      <c r="G949" s="9"/>
      <c r="H949" s="3"/>
      <c r="I949" s="7" t="s">
        <v>1412</v>
      </c>
      <c r="J949" s="10" t="s">
        <v>663</v>
      </c>
      <c r="K949" s="10" t="s">
        <v>22</v>
      </c>
      <c r="L949" s="7" t="s">
        <v>52</v>
      </c>
      <c r="M949" s="7" t="str">
        <f t="shared" si="57"/>
        <v>PNN TATAMÁ</v>
      </c>
      <c r="N949" s="7" t="s">
        <v>13</v>
      </c>
      <c r="O949" s="7" t="s">
        <v>467</v>
      </c>
      <c r="P949" s="7" t="s">
        <v>7</v>
      </c>
      <c r="Q949" s="7" t="s">
        <v>6</v>
      </c>
      <c r="R949" s="35">
        <v>57324000</v>
      </c>
      <c r="S949" s="35"/>
      <c r="T949" s="8"/>
      <c r="U949" s="8"/>
      <c r="V949" s="8"/>
      <c r="W949" s="35">
        <f t="shared" si="58"/>
        <v>57324000</v>
      </c>
      <c r="X949" s="35">
        <f t="shared" si="59"/>
        <v>57324000</v>
      </c>
      <c r="Y949" s="26" t="s">
        <v>465</v>
      </c>
      <c r="Z949" s="26" t="s">
        <v>19</v>
      </c>
      <c r="AA949" s="147">
        <v>202300000000060</v>
      </c>
      <c r="AB949" s="147" t="s">
        <v>24</v>
      </c>
      <c r="AC949" s="10" t="str">
        <f t="shared" si="56"/>
        <v>3202060</v>
      </c>
      <c r="AD949" s="26"/>
      <c r="AE949" s="147" t="s">
        <v>239</v>
      </c>
      <c r="AF949" s="3"/>
      <c r="AG949" s="3"/>
      <c r="AH949" s="3"/>
      <c r="AI949" s="3"/>
      <c r="AJ949" s="3"/>
      <c r="AK949" s="3"/>
      <c r="AL949" s="3"/>
      <c r="AM949" s="3"/>
      <c r="AN949" s="3"/>
      <c r="AO949" s="3"/>
      <c r="AP949" s="3"/>
      <c r="AQ949" s="3"/>
      <c r="AR949" s="3"/>
      <c r="AS949" s="3"/>
    </row>
    <row r="950" spans="1:45" ht="51" hidden="1" customHeight="1" x14ac:dyDescent="0.3">
      <c r="A950" s="9"/>
      <c r="B950" s="9"/>
      <c r="C950" s="9"/>
      <c r="D950" s="9"/>
      <c r="E950" s="9"/>
      <c r="F950" s="9"/>
      <c r="G950" s="9"/>
      <c r="H950" s="3"/>
      <c r="I950" s="7" t="s">
        <v>1413</v>
      </c>
      <c r="J950" s="10" t="s">
        <v>663</v>
      </c>
      <c r="K950" s="10" t="s">
        <v>22</v>
      </c>
      <c r="L950" s="7" t="s">
        <v>52</v>
      </c>
      <c r="M950" s="7" t="str">
        <f t="shared" si="57"/>
        <v>PNN TATAMÁ</v>
      </c>
      <c r="N950" s="7" t="s">
        <v>8</v>
      </c>
      <c r="O950" s="7" t="s">
        <v>467</v>
      </c>
      <c r="P950" s="7" t="s">
        <v>7</v>
      </c>
      <c r="Q950" s="7" t="s">
        <v>6</v>
      </c>
      <c r="R950" s="35">
        <v>56888485</v>
      </c>
      <c r="S950" s="35"/>
      <c r="T950" s="8"/>
      <c r="U950" s="8"/>
      <c r="V950" s="8"/>
      <c r="W950" s="35">
        <f t="shared" si="58"/>
        <v>56888485</v>
      </c>
      <c r="X950" s="35">
        <f t="shared" si="59"/>
        <v>56888485</v>
      </c>
      <c r="Y950" s="26" t="s">
        <v>465</v>
      </c>
      <c r="Z950" s="26" t="s">
        <v>19</v>
      </c>
      <c r="AA950" s="147">
        <v>202300000000060</v>
      </c>
      <c r="AB950" s="147" t="s">
        <v>24</v>
      </c>
      <c r="AC950" s="10" t="str">
        <f t="shared" si="56"/>
        <v>3202060</v>
      </c>
      <c r="AD950" s="26"/>
      <c r="AE950" s="147" t="s">
        <v>239</v>
      </c>
      <c r="AF950" s="3"/>
      <c r="AG950" s="3"/>
      <c r="AH950" s="3"/>
      <c r="AI950" s="3"/>
      <c r="AJ950" s="3"/>
      <c r="AK950" s="3"/>
      <c r="AL950" s="3"/>
      <c r="AM950" s="3"/>
      <c r="AN950" s="3"/>
      <c r="AO950" s="3"/>
      <c r="AP950" s="3"/>
      <c r="AQ950" s="3"/>
      <c r="AR950" s="3"/>
      <c r="AS950" s="3"/>
    </row>
    <row r="951" spans="1:45" ht="51" customHeight="1" x14ac:dyDescent="0.3">
      <c r="A951" s="9"/>
      <c r="B951" s="9"/>
      <c r="C951" s="9"/>
      <c r="D951" s="9"/>
      <c r="E951" s="9"/>
      <c r="F951" s="9"/>
      <c r="G951" s="9"/>
      <c r="H951" s="3"/>
      <c r="I951" s="7" t="s">
        <v>1414</v>
      </c>
      <c r="J951" s="10" t="s">
        <v>663</v>
      </c>
      <c r="K951" s="10" t="s">
        <v>22</v>
      </c>
      <c r="L951" s="7" t="s">
        <v>52</v>
      </c>
      <c r="M951" s="7" t="str">
        <f t="shared" si="57"/>
        <v>PNN TATAMÁ</v>
      </c>
      <c r="N951" s="7" t="s">
        <v>13</v>
      </c>
      <c r="O951" s="7" t="s">
        <v>467</v>
      </c>
      <c r="P951" s="7" t="s">
        <v>7</v>
      </c>
      <c r="Q951" s="7" t="s">
        <v>6</v>
      </c>
      <c r="R951" s="35">
        <v>7000000</v>
      </c>
      <c r="S951" s="35"/>
      <c r="T951" s="8"/>
      <c r="U951" s="8"/>
      <c r="V951" s="8"/>
      <c r="W951" s="35">
        <f t="shared" si="58"/>
        <v>7000000</v>
      </c>
      <c r="X951" s="35">
        <f t="shared" si="59"/>
        <v>7000000</v>
      </c>
      <c r="Y951" s="26" t="s">
        <v>1483</v>
      </c>
      <c r="Z951" s="26" t="s">
        <v>4</v>
      </c>
      <c r="AA951" s="147">
        <v>2019011000081</v>
      </c>
      <c r="AB951" s="147" t="s">
        <v>12</v>
      </c>
      <c r="AC951" s="10" t="str">
        <f t="shared" si="56"/>
        <v>3299011</v>
      </c>
      <c r="AD951" s="26"/>
      <c r="AE951" s="147" t="s">
        <v>399</v>
      </c>
      <c r="AF951" s="3"/>
      <c r="AG951" s="3"/>
      <c r="AH951" s="3"/>
      <c r="AI951" s="3"/>
      <c r="AJ951" s="3"/>
      <c r="AK951" s="3"/>
      <c r="AL951" s="3"/>
      <c r="AM951" s="3"/>
      <c r="AN951" s="3"/>
      <c r="AO951" s="3"/>
      <c r="AP951" s="3"/>
      <c r="AQ951" s="3"/>
      <c r="AR951" s="3"/>
      <c r="AS951" s="3"/>
    </row>
    <row r="952" spans="1:45" ht="51" hidden="1" customHeight="1" x14ac:dyDescent="0.3">
      <c r="A952" s="9"/>
      <c r="B952" s="9"/>
      <c r="C952" s="9"/>
      <c r="D952" s="9"/>
      <c r="E952" s="9"/>
      <c r="F952" s="9"/>
      <c r="G952" s="9"/>
      <c r="H952" s="3"/>
      <c r="I952" s="7" t="s">
        <v>1415</v>
      </c>
      <c r="J952" s="10" t="s">
        <v>663</v>
      </c>
      <c r="K952" s="10" t="s">
        <v>22</v>
      </c>
      <c r="L952" s="7" t="s">
        <v>50</v>
      </c>
      <c r="M952" s="7" t="str">
        <f t="shared" si="57"/>
        <v>SF ISLA DE LA COROTA</v>
      </c>
      <c r="N952" s="7" t="s">
        <v>8</v>
      </c>
      <c r="O952" s="7" t="s">
        <v>467</v>
      </c>
      <c r="P952" s="7" t="s">
        <v>7</v>
      </c>
      <c r="Q952" s="7" t="s">
        <v>6</v>
      </c>
      <c r="R952" s="35">
        <v>20812000</v>
      </c>
      <c r="S952" s="35"/>
      <c r="T952" s="8"/>
      <c r="U952" s="8"/>
      <c r="V952" s="8"/>
      <c r="W952" s="35">
        <f t="shared" si="58"/>
        <v>20812000</v>
      </c>
      <c r="X952" s="35">
        <f t="shared" si="59"/>
        <v>20812000</v>
      </c>
      <c r="Y952" s="26" t="s">
        <v>465</v>
      </c>
      <c r="Z952" s="26" t="s">
        <v>19</v>
      </c>
      <c r="AA952" s="147">
        <v>202300000000060</v>
      </c>
      <c r="AB952" s="147" t="s">
        <v>30</v>
      </c>
      <c r="AC952" s="10" t="str">
        <f t="shared" si="56"/>
        <v>3202008</v>
      </c>
      <c r="AD952" s="26"/>
      <c r="AE952" s="147" t="s">
        <v>123</v>
      </c>
      <c r="AF952" s="3"/>
      <c r="AG952" s="3"/>
      <c r="AH952" s="3"/>
      <c r="AI952" s="3"/>
      <c r="AJ952" s="3"/>
      <c r="AK952" s="3"/>
      <c r="AL952" s="3"/>
      <c r="AM952" s="3"/>
      <c r="AN952" s="3"/>
      <c r="AO952" s="3"/>
      <c r="AP952" s="3"/>
      <c r="AQ952" s="3"/>
      <c r="AR952" s="3"/>
      <c r="AS952" s="3"/>
    </row>
    <row r="953" spans="1:45" ht="51" hidden="1" customHeight="1" x14ac:dyDescent="0.3">
      <c r="A953" s="9"/>
      <c r="B953" s="9"/>
      <c r="C953" s="9"/>
      <c r="D953" s="9"/>
      <c r="E953" s="9"/>
      <c r="F953" s="9"/>
      <c r="G953" s="9"/>
      <c r="H953" s="3"/>
      <c r="I953" s="7" t="s">
        <v>1416</v>
      </c>
      <c r="J953" s="10" t="s">
        <v>663</v>
      </c>
      <c r="K953" s="10" t="s">
        <v>22</v>
      </c>
      <c r="L953" s="7" t="s">
        <v>50</v>
      </c>
      <c r="M953" s="7" t="str">
        <f t="shared" si="57"/>
        <v>SF ISLA DE LA COROTA</v>
      </c>
      <c r="N953" s="7" t="s">
        <v>103</v>
      </c>
      <c r="O953" s="7" t="s">
        <v>466</v>
      </c>
      <c r="P953" s="7" t="s">
        <v>7</v>
      </c>
      <c r="Q953" s="7" t="s">
        <v>6</v>
      </c>
      <c r="R953" s="35">
        <v>79981000</v>
      </c>
      <c r="S953" s="35"/>
      <c r="T953" s="8"/>
      <c r="U953" s="8"/>
      <c r="V953" s="8"/>
      <c r="W953" s="35">
        <f t="shared" si="58"/>
        <v>79981000</v>
      </c>
      <c r="X953" s="35">
        <f t="shared" si="59"/>
        <v>79981000</v>
      </c>
      <c r="Y953" s="26" t="s">
        <v>465</v>
      </c>
      <c r="Z953" s="26" t="s">
        <v>19</v>
      </c>
      <c r="AA953" s="147">
        <v>202300000000060</v>
      </c>
      <c r="AB953" s="147" t="s">
        <v>30</v>
      </c>
      <c r="AC953" s="10" t="str">
        <f t="shared" si="56"/>
        <v>3202008</v>
      </c>
      <c r="AD953" s="26"/>
      <c r="AE953" s="147" t="s">
        <v>191</v>
      </c>
      <c r="AF953" s="3"/>
      <c r="AG953" s="3"/>
      <c r="AH953" s="3"/>
      <c r="AI953" s="3"/>
      <c r="AJ953" s="3"/>
      <c r="AK953" s="3"/>
      <c r="AL953" s="3"/>
      <c r="AM953" s="3"/>
      <c r="AN953" s="3"/>
      <c r="AO953" s="3"/>
      <c r="AP953" s="3"/>
      <c r="AQ953" s="3"/>
      <c r="AR953" s="3"/>
      <c r="AS953" s="3"/>
    </row>
    <row r="954" spans="1:45" ht="51" hidden="1" customHeight="1" x14ac:dyDescent="0.3">
      <c r="A954" s="9"/>
      <c r="B954" s="9"/>
      <c r="C954" s="9"/>
      <c r="D954" s="9"/>
      <c r="E954" s="9"/>
      <c r="F954" s="9"/>
      <c r="G954" s="9"/>
      <c r="H954" s="3"/>
      <c r="I954" s="7" t="s">
        <v>1417</v>
      </c>
      <c r="J954" s="10" t="s">
        <v>663</v>
      </c>
      <c r="K954" s="10" t="s">
        <v>22</v>
      </c>
      <c r="L954" s="7" t="s">
        <v>50</v>
      </c>
      <c r="M954" s="7" t="str">
        <f t="shared" si="57"/>
        <v>SF ISLA DE LA COROTA</v>
      </c>
      <c r="N954" s="7" t="s">
        <v>13</v>
      </c>
      <c r="O954" s="7" t="s">
        <v>467</v>
      </c>
      <c r="P954" s="149" t="s">
        <v>7</v>
      </c>
      <c r="Q954" s="7" t="s">
        <v>6</v>
      </c>
      <c r="R954" s="35">
        <v>2200000</v>
      </c>
      <c r="S954" s="35"/>
      <c r="T954" s="8"/>
      <c r="U954" s="8"/>
      <c r="V954" s="8"/>
      <c r="W954" s="35">
        <f t="shared" si="58"/>
        <v>2200000</v>
      </c>
      <c r="X954" s="35">
        <f t="shared" si="59"/>
        <v>2200000</v>
      </c>
      <c r="Y954" s="26" t="s">
        <v>465</v>
      </c>
      <c r="Z954" s="10" t="s">
        <v>19</v>
      </c>
      <c r="AA954" s="147">
        <v>202300000000060</v>
      </c>
      <c r="AB954" s="147" t="s">
        <v>30</v>
      </c>
      <c r="AC954" s="10" t="str">
        <f t="shared" si="56"/>
        <v>3202008</v>
      </c>
      <c r="AD954" s="26"/>
      <c r="AE954" s="147" t="s">
        <v>191</v>
      </c>
      <c r="AF954" s="3"/>
      <c r="AG954" s="3"/>
      <c r="AH954" s="3"/>
      <c r="AI954" s="3"/>
      <c r="AJ954" s="3"/>
      <c r="AK954" s="3"/>
      <c r="AL954" s="3"/>
      <c r="AM954" s="3"/>
      <c r="AN954" s="3"/>
      <c r="AO954" s="3"/>
      <c r="AP954" s="3"/>
      <c r="AQ954" s="3"/>
      <c r="AR954" s="3"/>
      <c r="AS954" s="3"/>
    </row>
    <row r="955" spans="1:45" ht="51" hidden="1" customHeight="1" x14ac:dyDescent="0.3">
      <c r="A955" s="9"/>
      <c r="B955" s="9"/>
      <c r="C955" s="9"/>
      <c r="D955" s="9"/>
      <c r="E955" s="9"/>
      <c r="F955" s="9"/>
      <c r="G955" s="9"/>
      <c r="H955" s="3"/>
      <c r="I955" s="7" t="s">
        <v>1418</v>
      </c>
      <c r="J955" s="10" t="s">
        <v>663</v>
      </c>
      <c r="K955" s="10" t="s">
        <v>22</v>
      </c>
      <c r="L955" s="7" t="s">
        <v>50</v>
      </c>
      <c r="M955" s="7" t="str">
        <f t="shared" si="57"/>
        <v>SF ISLA DE LA COROTA</v>
      </c>
      <c r="N955" s="7" t="s">
        <v>8</v>
      </c>
      <c r="O955" s="7" t="s">
        <v>467</v>
      </c>
      <c r="P955" s="149" t="s">
        <v>7</v>
      </c>
      <c r="Q955" s="7" t="s">
        <v>6</v>
      </c>
      <c r="R955" s="35">
        <v>41560933</v>
      </c>
      <c r="S955" s="35"/>
      <c r="T955" s="8"/>
      <c r="U955" s="8"/>
      <c r="V955" s="8"/>
      <c r="W955" s="35">
        <f t="shared" si="58"/>
        <v>41560933</v>
      </c>
      <c r="X955" s="35">
        <f t="shared" si="59"/>
        <v>41560933</v>
      </c>
      <c r="Y955" s="26" t="s">
        <v>465</v>
      </c>
      <c r="Z955" s="10" t="s">
        <v>19</v>
      </c>
      <c r="AA955" s="147">
        <v>202300000000060</v>
      </c>
      <c r="AB955" s="147" t="s">
        <v>30</v>
      </c>
      <c r="AC955" s="10" t="str">
        <f t="shared" si="56"/>
        <v>3202008</v>
      </c>
      <c r="AD955" s="26"/>
      <c r="AE955" s="147" t="s">
        <v>191</v>
      </c>
      <c r="AF955" s="3"/>
      <c r="AG955" s="3"/>
      <c r="AH955" s="3"/>
      <c r="AI955" s="3"/>
      <c r="AJ955" s="3"/>
      <c r="AK955" s="3"/>
      <c r="AL955" s="3"/>
      <c r="AM955" s="3"/>
      <c r="AN955" s="3"/>
      <c r="AO955" s="3"/>
      <c r="AP955" s="3"/>
      <c r="AQ955" s="3"/>
      <c r="AR955" s="3"/>
      <c r="AS955" s="3"/>
    </row>
    <row r="956" spans="1:45" ht="51" hidden="1" customHeight="1" x14ac:dyDescent="0.3">
      <c r="A956" s="9"/>
      <c r="B956" s="9"/>
      <c r="C956" s="9"/>
      <c r="D956" s="9"/>
      <c r="E956" s="9"/>
      <c r="F956" s="9"/>
      <c r="G956" s="9"/>
      <c r="H956" s="3"/>
      <c r="I956" s="7" t="s">
        <v>1419</v>
      </c>
      <c r="J956" s="10" t="s">
        <v>663</v>
      </c>
      <c r="K956" s="10" t="s">
        <v>22</v>
      </c>
      <c r="L956" s="7" t="s">
        <v>50</v>
      </c>
      <c r="M956" s="7" t="str">
        <f t="shared" si="57"/>
        <v>SF ISLA DE LA COROTA</v>
      </c>
      <c r="N956" s="7" t="s">
        <v>103</v>
      </c>
      <c r="O956" s="7" t="s">
        <v>466</v>
      </c>
      <c r="P956" s="149" t="s">
        <v>7</v>
      </c>
      <c r="Q956" s="7" t="s">
        <v>6</v>
      </c>
      <c r="R956" s="35">
        <v>54740000</v>
      </c>
      <c r="S956" s="35"/>
      <c r="T956" s="8"/>
      <c r="U956" s="8"/>
      <c r="V956" s="8"/>
      <c r="W956" s="35">
        <f t="shared" si="58"/>
        <v>54740000</v>
      </c>
      <c r="X956" s="35">
        <f t="shared" si="59"/>
        <v>54740000</v>
      </c>
      <c r="Y956" s="26" t="s">
        <v>465</v>
      </c>
      <c r="Z956" s="10" t="s">
        <v>19</v>
      </c>
      <c r="AA956" s="147">
        <v>202300000000060</v>
      </c>
      <c r="AB956" s="147" t="s">
        <v>30</v>
      </c>
      <c r="AC956" s="10" t="str">
        <f t="shared" si="56"/>
        <v>3202008</v>
      </c>
      <c r="AD956" s="26"/>
      <c r="AE956" s="147" t="s">
        <v>135</v>
      </c>
      <c r="AF956" s="3"/>
      <c r="AG956" s="3"/>
      <c r="AH956" s="3"/>
      <c r="AI956" s="3"/>
      <c r="AJ956" s="3"/>
      <c r="AK956" s="3"/>
      <c r="AL956" s="3"/>
      <c r="AM956" s="3"/>
      <c r="AN956" s="3"/>
      <c r="AO956" s="3"/>
      <c r="AP956" s="3"/>
      <c r="AQ956" s="3"/>
      <c r="AR956" s="3"/>
      <c r="AS956" s="3"/>
    </row>
    <row r="957" spans="1:45" ht="51" hidden="1" customHeight="1" x14ac:dyDescent="0.3">
      <c r="A957" s="9"/>
      <c r="B957" s="9"/>
      <c r="C957" s="9"/>
      <c r="D957" s="9"/>
      <c r="E957" s="9"/>
      <c r="F957" s="9"/>
      <c r="G957" s="9"/>
      <c r="H957" s="3"/>
      <c r="I957" s="7" t="s">
        <v>1420</v>
      </c>
      <c r="J957" s="10" t="s">
        <v>663</v>
      </c>
      <c r="K957" s="10" t="s">
        <v>22</v>
      </c>
      <c r="L957" s="7" t="s">
        <v>50</v>
      </c>
      <c r="M957" s="7" t="str">
        <f t="shared" si="57"/>
        <v>SF ISLA DE LA COROTA</v>
      </c>
      <c r="N957" s="7" t="s">
        <v>103</v>
      </c>
      <c r="O957" s="7" t="s">
        <v>466</v>
      </c>
      <c r="P957" s="149" t="s">
        <v>7</v>
      </c>
      <c r="Q957" s="7" t="s">
        <v>6</v>
      </c>
      <c r="R957" s="35">
        <v>54740000</v>
      </c>
      <c r="S957" s="35"/>
      <c r="T957" s="8"/>
      <c r="U957" s="8"/>
      <c r="V957" s="8"/>
      <c r="W957" s="35">
        <f t="shared" si="58"/>
        <v>54740000</v>
      </c>
      <c r="X957" s="35">
        <f t="shared" si="59"/>
        <v>54740000</v>
      </c>
      <c r="Y957" s="26" t="s">
        <v>465</v>
      </c>
      <c r="Z957" s="10" t="s">
        <v>19</v>
      </c>
      <c r="AA957" s="147">
        <v>202300000000060</v>
      </c>
      <c r="AB957" s="147" t="s">
        <v>36</v>
      </c>
      <c r="AC957" s="10" t="str">
        <f t="shared" si="56"/>
        <v>3202010</v>
      </c>
      <c r="AD957" s="26"/>
      <c r="AE957" s="147" t="s">
        <v>181</v>
      </c>
      <c r="AF957" s="3"/>
      <c r="AG957" s="3"/>
      <c r="AH957" s="3"/>
      <c r="AI957" s="3"/>
      <c r="AJ957" s="3"/>
      <c r="AK957" s="3"/>
      <c r="AL957" s="3"/>
      <c r="AM957" s="3"/>
      <c r="AN957" s="3"/>
      <c r="AO957" s="3"/>
      <c r="AP957" s="3"/>
      <c r="AQ957" s="3"/>
      <c r="AR957" s="3"/>
      <c r="AS957" s="3"/>
    </row>
    <row r="958" spans="1:45" ht="51" hidden="1" customHeight="1" x14ac:dyDescent="0.3">
      <c r="A958" s="9"/>
      <c r="B958" s="9"/>
      <c r="C958" s="9"/>
      <c r="D958" s="9"/>
      <c r="E958" s="9"/>
      <c r="F958" s="9"/>
      <c r="G958" s="9"/>
      <c r="H958" s="3"/>
      <c r="I958" s="7" t="s">
        <v>1421</v>
      </c>
      <c r="J958" s="10" t="s">
        <v>663</v>
      </c>
      <c r="K958" s="10" t="s">
        <v>22</v>
      </c>
      <c r="L958" s="7" t="s">
        <v>50</v>
      </c>
      <c r="M958" s="7" t="str">
        <f t="shared" si="57"/>
        <v>SF ISLA DE LA COROTA</v>
      </c>
      <c r="N958" s="7" t="s">
        <v>8</v>
      </c>
      <c r="O958" s="7" t="s">
        <v>467</v>
      </c>
      <c r="P958" s="149" t="s">
        <v>7</v>
      </c>
      <c r="Q958" s="7" t="s">
        <v>6</v>
      </c>
      <c r="R958" s="35">
        <v>87032000</v>
      </c>
      <c r="S958" s="35"/>
      <c r="T958" s="8"/>
      <c r="U958" s="8"/>
      <c r="V958" s="8"/>
      <c r="W958" s="35">
        <f t="shared" si="58"/>
        <v>87032000</v>
      </c>
      <c r="X958" s="35">
        <f t="shared" si="59"/>
        <v>87032000</v>
      </c>
      <c r="Y958" s="26" t="s">
        <v>465</v>
      </c>
      <c r="Z958" s="10" t="s">
        <v>19</v>
      </c>
      <c r="AA958" s="147">
        <v>202300000000060</v>
      </c>
      <c r="AB958" s="147" t="s">
        <v>36</v>
      </c>
      <c r="AC958" s="10" t="str">
        <f t="shared" si="56"/>
        <v>3202010</v>
      </c>
      <c r="AD958" s="26"/>
      <c r="AE958" s="147" t="s">
        <v>181</v>
      </c>
      <c r="AF958" s="3"/>
      <c r="AG958" s="3"/>
      <c r="AH958" s="3"/>
      <c r="AI958" s="3"/>
      <c r="AJ958" s="3"/>
      <c r="AK958" s="3"/>
      <c r="AL958" s="3"/>
      <c r="AM958" s="3"/>
      <c r="AN958" s="3"/>
      <c r="AO958" s="3"/>
      <c r="AP958" s="3"/>
      <c r="AQ958" s="3"/>
      <c r="AR958" s="3"/>
      <c r="AS958" s="3"/>
    </row>
    <row r="959" spans="1:45" ht="51" hidden="1" customHeight="1" x14ac:dyDescent="0.3">
      <c r="A959" s="9"/>
      <c r="B959" s="9"/>
      <c r="C959" s="9"/>
      <c r="D959" s="9"/>
      <c r="E959" s="9"/>
      <c r="F959" s="9"/>
      <c r="G959" s="9"/>
      <c r="H959" s="3"/>
      <c r="I959" s="7" t="s">
        <v>1422</v>
      </c>
      <c r="J959" s="10" t="s">
        <v>663</v>
      </c>
      <c r="K959" s="10" t="s">
        <v>22</v>
      </c>
      <c r="L959" s="7" t="s">
        <v>50</v>
      </c>
      <c r="M959" s="7" t="str">
        <f t="shared" si="57"/>
        <v>SF ISLA DE LA COROTA</v>
      </c>
      <c r="N959" s="7" t="s">
        <v>103</v>
      </c>
      <c r="O959" s="7" t="s">
        <v>466</v>
      </c>
      <c r="P959" s="149" t="s">
        <v>7</v>
      </c>
      <c r="Q959" s="7" t="s">
        <v>6</v>
      </c>
      <c r="R959" s="35">
        <v>56052720</v>
      </c>
      <c r="S959" s="35"/>
      <c r="T959" s="8"/>
      <c r="U959" s="8"/>
      <c r="V959" s="8"/>
      <c r="W959" s="35">
        <f t="shared" si="58"/>
        <v>56052720</v>
      </c>
      <c r="X959" s="35">
        <f t="shared" si="59"/>
        <v>56052720</v>
      </c>
      <c r="Y959" s="26" t="s">
        <v>465</v>
      </c>
      <c r="Z959" s="10" t="s">
        <v>19</v>
      </c>
      <c r="AA959" s="147">
        <v>202300000000060</v>
      </c>
      <c r="AB959" s="147" t="s">
        <v>493</v>
      </c>
      <c r="AC959" s="10" t="str">
        <f t="shared" si="56"/>
        <v>3202032</v>
      </c>
      <c r="AD959" s="26"/>
      <c r="AE959" s="147" t="s">
        <v>128</v>
      </c>
      <c r="AF959" s="3"/>
      <c r="AG959" s="3"/>
      <c r="AH959" s="3"/>
      <c r="AI959" s="3"/>
      <c r="AJ959" s="3"/>
      <c r="AK959" s="3"/>
      <c r="AL959" s="3"/>
      <c r="AM959" s="3"/>
      <c r="AN959" s="3"/>
      <c r="AO959" s="3"/>
      <c r="AP959" s="3"/>
      <c r="AQ959" s="3"/>
      <c r="AR959" s="3"/>
      <c r="AS959" s="3"/>
    </row>
    <row r="960" spans="1:45" ht="51" hidden="1" customHeight="1" x14ac:dyDescent="0.3">
      <c r="A960" s="9"/>
      <c r="B960" s="9"/>
      <c r="C960" s="9"/>
      <c r="D960" s="9"/>
      <c r="E960" s="9"/>
      <c r="F960" s="9"/>
      <c r="G960" s="9"/>
      <c r="H960" s="3"/>
      <c r="I960" s="7" t="s">
        <v>1423</v>
      </c>
      <c r="J960" s="10" t="s">
        <v>663</v>
      </c>
      <c r="K960" s="10" t="s">
        <v>22</v>
      </c>
      <c r="L960" s="7" t="s">
        <v>50</v>
      </c>
      <c r="M960" s="7" t="str">
        <f t="shared" si="57"/>
        <v>SF ISLA DE LA COROTA</v>
      </c>
      <c r="N960" s="7" t="s">
        <v>13</v>
      </c>
      <c r="O960" s="7" t="s">
        <v>467</v>
      </c>
      <c r="P960" s="149" t="s">
        <v>7</v>
      </c>
      <c r="Q960" s="7" t="s">
        <v>6</v>
      </c>
      <c r="R960" s="35">
        <v>78412072</v>
      </c>
      <c r="S960" s="35"/>
      <c r="T960" s="8"/>
      <c r="U960" s="8"/>
      <c r="V960" s="8"/>
      <c r="W960" s="35">
        <f t="shared" si="58"/>
        <v>78412072</v>
      </c>
      <c r="X960" s="35">
        <f t="shared" si="59"/>
        <v>78412072</v>
      </c>
      <c r="Y960" s="26" t="s">
        <v>465</v>
      </c>
      <c r="Z960" s="10" t="s">
        <v>19</v>
      </c>
      <c r="AA960" s="147">
        <v>202300000000060</v>
      </c>
      <c r="AB960" s="147" t="s">
        <v>493</v>
      </c>
      <c r="AC960" s="10" t="str">
        <f t="shared" si="56"/>
        <v>3202032</v>
      </c>
      <c r="AD960" s="26"/>
      <c r="AE960" s="147" t="s">
        <v>128</v>
      </c>
      <c r="AF960" s="3"/>
      <c r="AG960" s="3"/>
      <c r="AH960" s="3"/>
      <c r="AI960" s="3"/>
      <c r="AJ960" s="3"/>
      <c r="AK960" s="3"/>
      <c r="AL960" s="3"/>
      <c r="AM960" s="3"/>
      <c r="AN960" s="3"/>
      <c r="AO960" s="3"/>
      <c r="AP960" s="3"/>
      <c r="AQ960" s="3"/>
      <c r="AR960" s="3"/>
      <c r="AS960" s="3"/>
    </row>
    <row r="961" spans="1:45" ht="51" hidden="1" customHeight="1" x14ac:dyDescent="0.3">
      <c r="A961" s="9"/>
      <c r="B961" s="9"/>
      <c r="C961" s="9"/>
      <c r="D961" s="9"/>
      <c r="E961" s="9"/>
      <c r="F961" s="9"/>
      <c r="G961" s="9"/>
      <c r="H961" s="3"/>
      <c r="I961" s="7" t="s">
        <v>1424</v>
      </c>
      <c r="J961" s="10" t="s">
        <v>663</v>
      </c>
      <c r="K961" s="10" t="s">
        <v>22</v>
      </c>
      <c r="L961" s="7" t="s">
        <v>50</v>
      </c>
      <c r="M961" s="7" t="str">
        <f t="shared" si="57"/>
        <v>SF ISLA DE LA COROTA</v>
      </c>
      <c r="N961" s="7" t="s">
        <v>103</v>
      </c>
      <c r="O961" s="7" t="s">
        <v>466</v>
      </c>
      <c r="P961" s="149" t="s">
        <v>7</v>
      </c>
      <c r="Q961" s="7" t="s">
        <v>6</v>
      </c>
      <c r="R961" s="35">
        <v>115720000</v>
      </c>
      <c r="S961" s="35"/>
      <c r="T961" s="8"/>
      <c r="U961" s="8"/>
      <c r="V961" s="8"/>
      <c r="W961" s="35">
        <f t="shared" si="58"/>
        <v>115720000</v>
      </c>
      <c r="X961" s="35">
        <f t="shared" si="59"/>
        <v>115720000</v>
      </c>
      <c r="Y961" s="26" t="s">
        <v>465</v>
      </c>
      <c r="Z961" s="10" t="s">
        <v>19</v>
      </c>
      <c r="AA961" s="147">
        <v>202300000000060</v>
      </c>
      <c r="AB961" s="147" t="s">
        <v>17</v>
      </c>
      <c r="AC961" s="10" t="str">
        <f t="shared" si="56"/>
        <v>3202052</v>
      </c>
      <c r="AD961" s="26"/>
      <c r="AE961" s="147" t="s">
        <v>495</v>
      </c>
      <c r="AF961" s="3"/>
      <c r="AG961" s="3"/>
      <c r="AH961" s="3"/>
      <c r="AI961" s="3"/>
      <c r="AJ961" s="3"/>
      <c r="AK961" s="3"/>
      <c r="AL961" s="3"/>
      <c r="AM961" s="3"/>
      <c r="AN961" s="3"/>
      <c r="AO961" s="3"/>
      <c r="AP961" s="3"/>
      <c r="AQ961" s="3"/>
      <c r="AR961" s="3"/>
      <c r="AS961" s="3"/>
    </row>
    <row r="962" spans="1:45" ht="51" hidden="1" customHeight="1" x14ac:dyDescent="0.3">
      <c r="A962" s="9"/>
      <c r="B962" s="9"/>
      <c r="C962" s="9"/>
      <c r="D962" s="9"/>
      <c r="E962" s="9"/>
      <c r="F962" s="9"/>
      <c r="G962" s="9"/>
      <c r="H962" s="3"/>
      <c r="I962" s="7" t="s">
        <v>1425</v>
      </c>
      <c r="J962" s="10" t="s">
        <v>663</v>
      </c>
      <c r="K962" s="10" t="s">
        <v>22</v>
      </c>
      <c r="L962" s="7" t="s">
        <v>50</v>
      </c>
      <c r="M962" s="7" t="str">
        <f t="shared" si="57"/>
        <v>SF ISLA DE LA COROTA</v>
      </c>
      <c r="N962" s="7" t="s">
        <v>103</v>
      </c>
      <c r="O962" s="7" t="s">
        <v>466</v>
      </c>
      <c r="P962" s="149" t="s">
        <v>7</v>
      </c>
      <c r="Q962" s="7" t="s">
        <v>6</v>
      </c>
      <c r="R962" s="35">
        <v>43274000</v>
      </c>
      <c r="S962" s="35"/>
      <c r="T962" s="8"/>
      <c r="U962" s="8"/>
      <c r="V962" s="8"/>
      <c r="W962" s="35">
        <f t="shared" si="58"/>
        <v>43274000</v>
      </c>
      <c r="X962" s="35">
        <f t="shared" si="59"/>
        <v>43274000</v>
      </c>
      <c r="Y962" s="26" t="s">
        <v>465</v>
      </c>
      <c r="Z962" s="147" t="s">
        <v>19</v>
      </c>
      <c r="AA962" s="147">
        <v>202300000000060</v>
      </c>
      <c r="AB962" s="147" t="s">
        <v>496</v>
      </c>
      <c r="AC962" s="10" t="str">
        <f t="shared" si="56"/>
        <v>3202056</v>
      </c>
      <c r="AD962" s="26"/>
      <c r="AE962" s="147" t="s">
        <v>129</v>
      </c>
      <c r="AF962" s="3"/>
      <c r="AG962" s="3"/>
      <c r="AH962" s="3"/>
      <c r="AI962" s="3"/>
      <c r="AJ962" s="3"/>
      <c r="AK962" s="3"/>
      <c r="AL962" s="3"/>
      <c r="AM962" s="3"/>
      <c r="AN962" s="3"/>
      <c r="AO962" s="3"/>
      <c r="AP962" s="3"/>
      <c r="AQ962" s="3"/>
      <c r="AR962" s="3"/>
      <c r="AS962" s="3"/>
    </row>
    <row r="963" spans="1:45" ht="51" hidden="1" customHeight="1" x14ac:dyDescent="0.3">
      <c r="A963" s="9"/>
      <c r="B963" s="9"/>
      <c r="C963" s="9"/>
      <c r="D963" s="9"/>
      <c r="E963" s="9"/>
      <c r="F963" s="9"/>
      <c r="G963" s="9"/>
      <c r="H963" s="3"/>
      <c r="I963" s="7" t="s">
        <v>1426</v>
      </c>
      <c r="J963" s="10" t="s">
        <v>663</v>
      </c>
      <c r="K963" s="10" t="s">
        <v>22</v>
      </c>
      <c r="L963" s="7" t="s">
        <v>50</v>
      </c>
      <c r="M963" s="7" t="str">
        <f t="shared" si="57"/>
        <v>SF ISLA DE LA COROTA</v>
      </c>
      <c r="N963" s="7" t="s">
        <v>13</v>
      </c>
      <c r="O963" s="7" t="s">
        <v>467</v>
      </c>
      <c r="P963" s="149" t="s">
        <v>7</v>
      </c>
      <c r="Q963" s="7" t="s">
        <v>6</v>
      </c>
      <c r="R963" s="35">
        <v>9300000</v>
      </c>
      <c r="S963" s="35"/>
      <c r="T963" s="8"/>
      <c r="U963" s="8"/>
      <c r="V963" s="8"/>
      <c r="W963" s="35">
        <f t="shared" si="58"/>
        <v>9300000</v>
      </c>
      <c r="X963" s="35">
        <f t="shared" si="59"/>
        <v>9300000</v>
      </c>
      <c r="Y963" s="26" t="s">
        <v>465</v>
      </c>
      <c r="Z963" s="147" t="s">
        <v>19</v>
      </c>
      <c r="AA963" s="147">
        <v>202300000000060</v>
      </c>
      <c r="AB963" s="147" t="s">
        <v>496</v>
      </c>
      <c r="AC963" s="10" t="str">
        <f t="shared" si="56"/>
        <v>3202056</v>
      </c>
      <c r="AD963" s="26"/>
      <c r="AE963" s="147" t="s">
        <v>129</v>
      </c>
      <c r="AF963" s="3"/>
      <c r="AG963" s="3"/>
      <c r="AH963" s="3"/>
      <c r="AI963" s="3"/>
      <c r="AJ963" s="3"/>
      <c r="AK963" s="3"/>
      <c r="AL963" s="3"/>
      <c r="AM963" s="3"/>
      <c r="AN963" s="3"/>
      <c r="AO963" s="3"/>
      <c r="AP963" s="3"/>
      <c r="AQ963" s="3"/>
      <c r="AR963" s="3"/>
      <c r="AS963" s="3"/>
    </row>
    <row r="964" spans="1:45" ht="51" customHeight="1" x14ac:dyDescent="0.3">
      <c r="A964" s="9"/>
      <c r="B964" s="9"/>
      <c r="C964" s="9"/>
      <c r="D964" s="9"/>
      <c r="E964" s="9"/>
      <c r="F964" s="9"/>
      <c r="G964" s="9"/>
      <c r="H964" s="3"/>
      <c r="I964" s="7" t="s">
        <v>1427</v>
      </c>
      <c r="J964" s="10" t="s">
        <v>663</v>
      </c>
      <c r="K964" s="10" t="s">
        <v>22</v>
      </c>
      <c r="L964" s="7" t="s">
        <v>50</v>
      </c>
      <c r="M964" s="7" t="str">
        <f t="shared" si="57"/>
        <v>SF ISLA DE LA COROTA</v>
      </c>
      <c r="N964" s="7" t="s">
        <v>13</v>
      </c>
      <c r="O964" s="7" t="s">
        <v>467</v>
      </c>
      <c r="P964" s="149" t="s">
        <v>7</v>
      </c>
      <c r="Q964" s="7" t="s">
        <v>6</v>
      </c>
      <c r="R964" s="35">
        <v>7000000</v>
      </c>
      <c r="S964" s="35"/>
      <c r="T964" s="8"/>
      <c r="U964" s="8"/>
      <c r="V964" s="8"/>
      <c r="W964" s="35">
        <f t="shared" si="58"/>
        <v>7000000</v>
      </c>
      <c r="X964" s="35">
        <f t="shared" si="59"/>
        <v>7000000</v>
      </c>
      <c r="Y964" s="26" t="s">
        <v>1483</v>
      </c>
      <c r="Z964" s="147" t="s">
        <v>4</v>
      </c>
      <c r="AA964" s="147">
        <v>2019011000081</v>
      </c>
      <c r="AB964" s="147" t="s">
        <v>12</v>
      </c>
      <c r="AC964" s="10" t="str">
        <f t="shared" si="56"/>
        <v>3299011</v>
      </c>
      <c r="AD964" s="26"/>
      <c r="AE964" s="147" t="s">
        <v>399</v>
      </c>
      <c r="AF964" s="3"/>
      <c r="AG964" s="3"/>
      <c r="AH964" s="3"/>
      <c r="AI964" s="3"/>
      <c r="AJ964" s="3"/>
      <c r="AK964" s="3"/>
      <c r="AL964" s="3"/>
      <c r="AM964" s="3"/>
      <c r="AN964" s="3"/>
      <c r="AO964" s="3"/>
      <c r="AP964" s="3"/>
      <c r="AQ964" s="3"/>
      <c r="AR964" s="3"/>
      <c r="AS964" s="3"/>
    </row>
    <row r="965" spans="1:45" ht="51" hidden="1" customHeight="1" x14ac:dyDescent="0.3">
      <c r="A965" s="9"/>
      <c r="B965" s="9"/>
      <c r="C965" s="9"/>
      <c r="D965" s="9"/>
      <c r="E965" s="9"/>
      <c r="F965" s="9"/>
      <c r="G965" s="9"/>
      <c r="H965" s="3"/>
      <c r="I965" s="7" t="s">
        <v>1428</v>
      </c>
      <c r="J965" s="10" t="s">
        <v>663</v>
      </c>
      <c r="K965" s="10" t="s">
        <v>22</v>
      </c>
      <c r="L965" s="7" t="s">
        <v>41</v>
      </c>
      <c r="M965" s="7" t="str">
        <f t="shared" si="57"/>
        <v>SFF GALERAS</v>
      </c>
      <c r="N965" s="7" t="s">
        <v>103</v>
      </c>
      <c r="O965" s="7" t="s">
        <v>466</v>
      </c>
      <c r="P965" s="149" t="s">
        <v>7</v>
      </c>
      <c r="Q965" s="7" t="s">
        <v>6</v>
      </c>
      <c r="R965" s="35">
        <v>9465000</v>
      </c>
      <c r="S965" s="35"/>
      <c r="T965" s="8"/>
      <c r="U965" s="8"/>
      <c r="V965" s="8"/>
      <c r="W965" s="35">
        <f t="shared" si="58"/>
        <v>9465000</v>
      </c>
      <c r="X965" s="35">
        <f t="shared" si="59"/>
        <v>9465000</v>
      </c>
      <c r="Y965" s="26" t="s">
        <v>465</v>
      </c>
      <c r="Z965" s="147" t="s">
        <v>19</v>
      </c>
      <c r="AA965" s="147">
        <v>202300000000060</v>
      </c>
      <c r="AB965" s="147" t="s">
        <v>30</v>
      </c>
      <c r="AC965" s="10" t="str">
        <f t="shared" si="56"/>
        <v>3202008</v>
      </c>
      <c r="AD965" s="26"/>
      <c r="AE965" s="147" t="s">
        <v>262</v>
      </c>
      <c r="AF965" s="3"/>
      <c r="AG965" s="3"/>
      <c r="AH965" s="3"/>
      <c r="AI965" s="3"/>
      <c r="AJ965" s="3"/>
      <c r="AK965" s="3"/>
      <c r="AL965" s="3"/>
      <c r="AM965" s="3"/>
      <c r="AN965" s="3"/>
      <c r="AO965" s="3"/>
      <c r="AP965" s="3"/>
      <c r="AQ965" s="3"/>
      <c r="AR965" s="3"/>
      <c r="AS965" s="3"/>
    </row>
    <row r="966" spans="1:45" ht="51" hidden="1" customHeight="1" x14ac:dyDescent="0.3">
      <c r="A966" s="9"/>
      <c r="B966" s="9"/>
      <c r="C966" s="9"/>
      <c r="D966" s="9"/>
      <c r="E966" s="9"/>
      <c r="F966" s="9"/>
      <c r="G966" s="9"/>
      <c r="H966" s="3"/>
      <c r="I966" s="7" t="s">
        <v>1429</v>
      </c>
      <c r="J966" s="10" t="s">
        <v>663</v>
      </c>
      <c r="K966" s="10" t="s">
        <v>22</v>
      </c>
      <c r="L966" s="7" t="s">
        <v>41</v>
      </c>
      <c r="M966" s="7" t="str">
        <f t="shared" si="57"/>
        <v>SFF GALERAS</v>
      </c>
      <c r="N966" s="7" t="s">
        <v>13</v>
      </c>
      <c r="O966" s="7" t="s">
        <v>467</v>
      </c>
      <c r="P966" s="149" t="s">
        <v>7</v>
      </c>
      <c r="Q966" s="7" t="s">
        <v>6</v>
      </c>
      <c r="R966" s="35">
        <v>7268000</v>
      </c>
      <c r="S966" s="35"/>
      <c r="T966" s="8"/>
      <c r="U966" s="8"/>
      <c r="V966" s="8"/>
      <c r="W966" s="35">
        <f t="shared" si="58"/>
        <v>7268000</v>
      </c>
      <c r="X966" s="35">
        <f t="shared" si="59"/>
        <v>7268000</v>
      </c>
      <c r="Y966" s="26" t="s">
        <v>465</v>
      </c>
      <c r="Z966" s="147" t="s">
        <v>19</v>
      </c>
      <c r="AA966" s="147">
        <v>202300000000060</v>
      </c>
      <c r="AB966" s="147" t="s">
        <v>30</v>
      </c>
      <c r="AC966" s="10" t="str">
        <f t="shared" ref="AC966:AC1019" si="60">MID(I966,SEARCH("-",I966)+1,SEARCH("-",I966,SEARCH("-",I966)+1)-SEARCH("-",I966)-1)</f>
        <v>3202008</v>
      </c>
      <c r="AD966" s="26"/>
      <c r="AE966" s="147" t="s">
        <v>262</v>
      </c>
      <c r="AF966" s="3"/>
      <c r="AG966" s="3"/>
      <c r="AH966" s="3"/>
      <c r="AI966" s="3"/>
      <c r="AJ966" s="3"/>
      <c r="AK966" s="3"/>
      <c r="AL966" s="3"/>
      <c r="AM966" s="3"/>
      <c r="AN966" s="3"/>
      <c r="AO966" s="3"/>
      <c r="AP966" s="3"/>
      <c r="AQ966" s="3"/>
      <c r="AR966" s="3"/>
      <c r="AS966" s="3"/>
    </row>
    <row r="967" spans="1:45" ht="51" hidden="1" customHeight="1" x14ac:dyDescent="0.3">
      <c r="A967" s="9"/>
      <c r="B967" s="9"/>
      <c r="C967" s="9"/>
      <c r="D967" s="9"/>
      <c r="E967" s="9"/>
      <c r="F967" s="9"/>
      <c r="G967" s="9"/>
      <c r="H967" s="3"/>
      <c r="I967" s="7" t="s">
        <v>1430</v>
      </c>
      <c r="J967" s="10" t="s">
        <v>663</v>
      </c>
      <c r="K967" s="10" t="s">
        <v>22</v>
      </c>
      <c r="L967" s="7" t="s">
        <v>41</v>
      </c>
      <c r="M967" s="7" t="str">
        <f t="shared" ref="M967:M1019" si="61">+IF(P967="GENERAL",L967,L967&amp;"-"&amp;P967)</f>
        <v>SFF GALERAS</v>
      </c>
      <c r="N967" s="7" t="s">
        <v>8</v>
      </c>
      <c r="O967" s="7" t="s">
        <v>467</v>
      </c>
      <c r="P967" s="149" t="s">
        <v>7</v>
      </c>
      <c r="Q967" s="7" t="s">
        <v>6</v>
      </c>
      <c r="R967" s="35">
        <v>34616000</v>
      </c>
      <c r="S967" s="35"/>
      <c r="T967" s="8"/>
      <c r="U967" s="8"/>
      <c r="V967" s="8"/>
      <c r="W967" s="35">
        <f t="shared" ref="W967:W1019" si="62">+R967-S967+T967</f>
        <v>34616000</v>
      </c>
      <c r="X967" s="35">
        <f t="shared" ref="X967:X1019" si="63">+R967-S967+T967-U967+V967</f>
        <v>34616000</v>
      </c>
      <c r="Y967" s="26" t="s">
        <v>465</v>
      </c>
      <c r="Z967" s="147" t="s">
        <v>19</v>
      </c>
      <c r="AA967" s="147">
        <v>202300000000060</v>
      </c>
      <c r="AB967" s="147" t="s">
        <v>30</v>
      </c>
      <c r="AC967" s="10" t="str">
        <f t="shared" si="60"/>
        <v>3202008</v>
      </c>
      <c r="AD967" s="26"/>
      <c r="AE967" s="147" t="s">
        <v>262</v>
      </c>
      <c r="AF967" s="3"/>
      <c r="AG967" s="3"/>
      <c r="AH967" s="3"/>
      <c r="AI967" s="3"/>
      <c r="AJ967" s="3"/>
      <c r="AK967" s="3"/>
      <c r="AL967" s="3"/>
      <c r="AM967" s="3"/>
      <c r="AN967" s="3"/>
      <c r="AO967" s="3"/>
      <c r="AP967" s="3"/>
      <c r="AQ967" s="3"/>
      <c r="AR967" s="3"/>
      <c r="AS967" s="3"/>
    </row>
    <row r="968" spans="1:45" ht="51" hidden="1" customHeight="1" x14ac:dyDescent="0.3">
      <c r="A968" s="9"/>
      <c r="B968" s="9"/>
      <c r="C968" s="9"/>
      <c r="D968" s="9"/>
      <c r="E968" s="9"/>
      <c r="F968" s="9"/>
      <c r="G968" s="9"/>
      <c r="H968" s="3"/>
      <c r="I968" s="7" t="s">
        <v>1431</v>
      </c>
      <c r="J968" s="10" t="s">
        <v>663</v>
      </c>
      <c r="K968" s="10" t="s">
        <v>22</v>
      </c>
      <c r="L968" s="7" t="s">
        <v>41</v>
      </c>
      <c r="M968" s="7" t="str">
        <f t="shared" si="61"/>
        <v>SFF GALERAS</v>
      </c>
      <c r="N968" s="7" t="s">
        <v>103</v>
      </c>
      <c r="O968" s="7" t="s">
        <v>466</v>
      </c>
      <c r="P968" s="149" t="s">
        <v>7</v>
      </c>
      <c r="Q968" s="7" t="s">
        <v>6</v>
      </c>
      <c r="R968" s="35">
        <v>21635000</v>
      </c>
      <c r="S968" s="35"/>
      <c r="T968" s="8"/>
      <c r="U968" s="8"/>
      <c r="V968" s="8"/>
      <c r="W968" s="35">
        <f t="shared" si="62"/>
        <v>21635000</v>
      </c>
      <c r="X968" s="35">
        <f t="shared" si="63"/>
        <v>21635000</v>
      </c>
      <c r="Y968" s="26" t="s">
        <v>465</v>
      </c>
      <c r="Z968" s="147" t="s">
        <v>19</v>
      </c>
      <c r="AA968" s="147">
        <v>202300000000060</v>
      </c>
      <c r="AB968" s="147" t="s">
        <v>30</v>
      </c>
      <c r="AC968" s="10" t="str">
        <f t="shared" si="60"/>
        <v>3202008</v>
      </c>
      <c r="AD968" s="26"/>
      <c r="AE968" s="147" t="s">
        <v>143</v>
      </c>
      <c r="AF968" s="3"/>
      <c r="AG968" s="3"/>
      <c r="AH968" s="3"/>
      <c r="AI968" s="3"/>
      <c r="AJ968" s="3"/>
      <c r="AK968" s="3"/>
      <c r="AL968" s="3"/>
      <c r="AM968" s="3"/>
      <c r="AN968" s="3"/>
      <c r="AO968" s="3"/>
      <c r="AP968" s="3"/>
      <c r="AQ968" s="3"/>
      <c r="AR968" s="3"/>
      <c r="AS968" s="3"/>
    </row>
    <row r="969" spans="1:45" ht="51" hidden="1" customHeight="1" x14ac:dyDescent="0.3">
      <c r="A969" s="9"/>
      <c r="B969" s="9"/>
      <c r="C969" s="9"/>
      <c r="D969" s="9"/>
      <c r="E969" s="9"/>
      <c r="F969" s="9"/>
      <c r="G969" s="9"/>
      <c r="H969" s="3"/>
      <c r="I969" s="7" t="s">
        <v>1432</v>
      </c>
      <c r="J969" s="10" t="s">
        <v>663</v>
      </c>
      <c r="K969" s="10" t="s">
        <v>22</v>
      </c>
      <c r="L969" s="7" t="s">
        <v>41</v>
      </c>
      <c r="M969" s="7" t="str">
        <f t="shared" si="61"/>
        <v>SFF GALERAS</v>
      </c>
      <c r="N969" s="7" t="s">
        <v>13</v>
      </c>
      <c r="O969" s="7" t="s">
        <v>467</v>
      </c>
      <c r="P969" s="149" t="s">
        <v>7</v>
      </c>
      <c r="Q969" s="7" t="s">
        <v>6</v>
      </c>
      <c r="R969" s="35">
        <v>16808000</v>
      </c>
      <c r="S969" s="35"/>
      <c r="T969" s="8"/>
      <c r="U969" s="8"/>
      <c r="V969" s="8"/>
      <c r="W969" s="35">
        <f t="shared" si="62"/>
        <v>16808000</v>
      </c>
      <c r="X969" s="35">
        <f t="shared" si="63"/>
        <v>16808000</v>
      </c>
      <c r="Y969" s="26" t="s">
        <v>465</v>
      </c>
      <c r="Z969" s="147" t="s">
        <v>19</v>
      </c>
      <c r="AA969" s="147">
        <v>202300000000060</v>
      </c>
      <c r="AB969" s="147" t="s">
        <v>30</v>
      </c>
      <c r="AC969" s="10" t="str">
        <f t="shared" si="60"/>
        <v>3202008</v>
      </c>
      <c r="AD969" s="26"/>
      <c r="AE969" s="147" t="s">
        <v>143</v>
      </c>
      <c r="AF969" s="3"/>
      <c r="AG969" s="3"/>
      <c r="AH969" s="3"/>
      <c r="AI969" s="3"/>
      <c r="AJ969" s="3"/>
      <c r="AK969" s="3"/>
      <c r="AL969" s="3"/>
      <c r="AM969" s="3"/>
      <c r="AN969" s="3"/>
      <c r="AO969" s="3"/>
      <c r="AP969" s="3"/>
      <c r="AQ969" s="3"/>
      <c r="AR969" s="3"/>
      <c r="AS969" s="3"/>
    </row>
    <row r="970" spans="1:45" ht="51" hidden="1" customHeight="1" x14ac:dyDescent="0.3">
      <c r="A970" s="9"/>
      <c r="B970" s="9"/>
      <c r="C970" s="9"/>
      <c r="D970" s="9"/>
      <c r="E970" s="9"/>
      <c r="F970" s="9"/>
      <c r="G970" s="9"/>
      <c r="H970" s="3"/>
      <c r="I970" s="7" t="s">
        <v>1433</v>
      </c>
      <c r="J970" s="10" t="s">
        <v>663</v>
      </c>
      <c r="K970" s="10" t="s">
        <v>22</v>
      </c>
      <c r="L970" s="7" t="s">
        <v>41</v>
      </c>
      <c r="M970" s="7" t="str">
        <f t="shared" si="61"/>
        <v>SFF GALERAS</v>
      </c>
      <c r="N970" s="7" t="s">
        <v>103</v>
      </c>
      <c r="O970" s="7" t="s">
        <v>466</v>
      </c>
      <c r="P970" s="149" t="s">
        <v>7</v>
      </c>
      <c r="Q970" s="7" t="s">
        <v>6</v>
      </c>
      <c r="R970" s="35">
        <v>32163000</v>
      </c>
      <c r="S970" s="35"/>
      <c r="T970" s="8"/>
      <c r="U970" s="8"/>
      <c r="V970" s="8"/>
      <c r="W970" s="35">
        <f t="shared" si="62"/>
        <v>32163000</v>
      </c>
      <c r="X970" s="35">
        <f t="shared" si="63"/>
        <v>32163000</v>
      </c>
      <c r="Y970" s="26" t="s">
        <v>465</v>
      </c>
      <c r="Z970" s="147" t="s">
        <v>19</v>
      </c>
      <c r="AA970" s="147">
        <v>202300000000060</v>
      </c>
      <c r="AB970" s="147" t="s">
        <v>30</v>
      </c>
      <c r="AC970" s="10" t="str">
        <f t="shared" si="60"/>
        <v>3202008</v>
      </c>
      <c r="AD970" s="26"/>
      <c r="AE970" s="147" t="s">
        <v>135</v>
      </c>
      <c r="AF970" s="3"/>
      <c r="AG970" s="3"/>
      <c r="AH970" s="3"/>
      <c r="AI970" s="3"/>
      <c r="AJ970" s="3"/>
      <c r="AK970" s="3"/>
      <c r="AL970" s="3"/>
      <c r="AM970" s="3"/>
      <c r="AN970" s="3"/>
      <c r="AO970" s="3"/>
      <c r="AP970" s="3"/>
      <c r="AQ970" s="3"/>
      <c r="AR970" s="3"/>
      <c r="AS970" s="3"/>
    </row>
    <row r="971" spans="1:45" ht="51" hidden="1" customHeight="1" x14ac:dyDescent="0.3">
      <c r="A971" s="9"/>
      <c r="B971" s="9"/>
      <c r="C971" s="9"/>
      <c r="D971" s="9"/>
      <c r="E971" s="9"/>
      <c r="F971" s="9"/>
      <c r="G971" s="9"/>
      <c r="H971" s="3"/>
      <c r="I971" s="7" t="s">
        <v>1434</v>
      </c>
      <c r="J971" s="10" t="s">
        <v>663</v>
      </c>
      <c r="K971" s="10" t="s">
        <v>22</v>
      </c>
      <c r="L971" s="7" t="s">
        <v>41</v>
      </c>
      <c r="M971" s="7" t="str">
        <f t="shared" si="61"/>
        <v>SFF GALERAS</v>
      </c>
      <c r="N971" s="7" t="s">
        <v>13</v>
      </c>
      <c r="O971" s="7" t="s">
        <v>467</v>
      </c>
      <c r="P971" s="149" t="s">
        <v>7</v>
      </c>
      <c r="Q971" s="7" t="s">
        <v>6</v>
      </c>
      <c r="R971" s="35">
        <v>21900000</v>
      </c>
      <c r="S971" s="35"/>
      <c r="T971" s="8"/>
      <c r="U971" s="8"/>
      <c r="V971" s="8"/>
      <c r="W971" s="35">
        <f t="shared" si="62"/>
        <v>21900000</v>
      </c>
      <c r="X971" s="35">
        <f t="shared" si="63"/>
        <v>21900000</v>
      </c>
      <c r="Y971" s="26" t="s">
        <v>465</v>
      </c>
      <c r="Z971" s="147" t="s">
        <v>19</v>
      </c>
      <c r="AA971" s="147">
        <v>202300000000060</v>
      </c>
      <c r="AB971" s="147" t="s">
        <v>30</v>
      </c>
      <c r="AC971" s="10" t="str">
        <f t="shared" si="60"/>
        <v>3202008</v>
      </c>
      <c r="AD971" s="26"/>
      <c r="AE971" s="147" t="s">
        <v>135</v>
      </c>
      <c r="AF971" s="3"/>
      <c r="AG971" s="3"/>
      <c r="AH971" s="3"/>
      <c r="AI971" s="3"/>
      <c r="AJ971" s="3"/>
      <c r="AK971" s="3"/>
      <c r="AL971" s="3"/>
      <c r="AM971" s="3"/>
      <c r="AN971" s="3"/>
      <c r="AO971" s="3"/>
      <c r="AP971" s="3"/>
      <c r="AQ971" s="3"/>
      <c r="AR971" s="3"/>
      <c r="AS971" s="3"/>
    </row>
    <row r="972" spans="1:45" ht="51" hidden="1" customHeight="1" x14ac:dyDescent="0.3">
      <c r="A972" s="9"/>
      <c r="B972" s="9"/>
      <c r="C972" s="9"/>
      <c r="D972" s="9"/>
      <c r="E972" s="9"/>
      <c r="F972" s="9"/>
      <c r="G972" s="9"/>
      <c r="H972" s="3"/>
      <c r="I972" s="7" t="s">
        <v>1435</v>
      </c>
      <c r="J972" s="10" t="s">
        <v>663</v>
      </c>
      <c r="K972" s="10" t="s">
        <v>22</v>
      </c>
      <c r="L972" s="7" t="s">
        <v>41</v>
      </c>
      <c r="M972" s="7" t="str">
        <f t="shared" si="61"/>
        <v>SFF GALERAS-TUA</v>
      </c>
      <c r="N972" s="7" t="s">
        <v>13</v>
      </c>
      <c r="O972" s="7" t="s">
        <v>467</v>
      </c>
      <c r="P972" s="149" t="s">
        <v>42</v>
      </c>
      <c r="Q972" s="7" t="s">
        <v>6</v>
      </c>
      <c r="R972" s="35">
        <v>1198040</v>
      </c>
      <c r="S972" s="35"/>
      <c r="T972" s="8"/>
      <c r="U972" s="8"/>
      <c r="V972" s="8"/>
      <c r="W972" s="35">
        <f t="shared" si="62"/>
        <v>1198040</v>
      </c>
      <c r="X972" s="35">
        <f t="shared" si="63"/>
        <v>1198040</v>
      </c>
      <c r="Y972" s="26" t="s">
        <v>465</v>
      </c>
      <c r="Z972" s="147" t="s">
        <v>19</v>
      </c>
      <c r="AA972" s="147">
        <v>202300000000060</v>
      </c>
      <c r="AB972" s="147" t="s">
        <v>30</v>
      </c>
      <c r="AC972" s="10" t="str">
        <f t="shared" si="60"/>
        <v>3202008</v>
      </c>
      <c r="AD972" s="26"/>
      <c r="AE972" s="147" t="s">
        <v>135</v>
      </c>
      <c r="AF972" s="3"/>
      <c r="AG972" s="3"/>
      <c r="AH972" s="3"/>
      <c r="AI972" s="3"/>
      <c r="AJ972" s="3"/>
      <c r="AK972" s="3"/>
      <c r="AL972" s="3"/>
      <c r="AM972" s="3"/>
      <c r="AN972" s="3"/>
      <c r="AO972" s="3"/>
      <c r="AP972" s="3"/>
      <c r="AQ972" s="3"/>
      <c r="AR972" s="3"/>
      <c r="AS972" s="3"/>
    </row>
    <row r="973" spans="1:45" ht="51" hidden="1" customHeight="1" x14ac:dyDescent="0.3">
      <c r="A973" s="9"/>
      <c r="B973" s="9"/>
      <c r="C973" s="9"/>
      <c r="D973" s="9"/>
      <c r="E973" s="9"/>
      <c r="F973" s="9"/>
      <c r="G973" s="9"/>
      <c r="H973" s="3"/>
      <c r="I973" s="7" t="s">
        <v>1436</v>
      </c>
      <c r="J973" s="10" t="s">
        <v>663</v>
      </c>
      <c r="K973" s="10" t="s">
        <v>22</v>
      </c>
      <c r="L973" s="7" t="s">
        <v>41</v>
      </c>
      <c r="M973" s="7" t="str">
        <f t="shared" si="61"/>
        <v>SFF GALERAS</v>
      </c>
      <c r="N973" s="7" t="s">
        <v>103</v>
      </c>
      <c r="O973" s="7" t="s">
        <v>466</v>
      </c>
      <c r="P973" s="149" t="s">
        <v>7</v>
      </c>
      <c r="Q973" s="7" t="s">
        <v>6</v>
      </c>
      <c r="R973" s="35">
        <v>31100000</v>
      </c>
      <c r="S973" s="35"/>
      <c r="T973" s="8"/>
      <c r="U973" s="8"/>
      <c r="V973" s="8"/>
      <c r="W973" s="35">
        <f t="shared" si="62"/>
        <v>31100000</v>
      </c>
      <c r="X973" s="35">
        <f t="shared" si="63"/>
        <v>31100000</v>
      </c>
      <c r="Y973" s="26" t="s">
        <v>465</v>
      </c>
      <c r="Z973" s="147" t="s">
        <v>19</v>
      </c>
      <c r="AA973" s="147">
        <v>202300000000060</v>
      </c>
      <c r="AB973" s="147" t="s">
        <v>30</v>
      </c>
      <c r="AC973" s="10" t="str">
        <f t="shared" si="60"/>
        <v>3202008</v>
      </c>
      <c r="AD973" s="26"/>
      <c r="AE973" s="147" t="s">
        <v>492</v>
      </c>
      <c r="AF973" s="3"/>
      <c r="AG973" s="3"/>
      <c r="AH973" s="3"/>
      <c r="AI973" s="3"/>
      <c r="AJ973" s="3"/>
      <c r="AK973" s="3"/>
      <c r="AL973" s="3"/>
      <c r="AM973" s="3"/>
      <c r="AN973" s="3"/>
      <c r="AO973" s="3"/>
      <c r="AP973" s="3"/>
      <c r="AQ973" s="3"/>
      <c r="AR973" s="3"/>
      <c r="AS973" s="3"/>
    </row>
    <row r="974" spans="1:45" ht="51" hidden="1" customHeight="1" x14ac:dyDescent="0.3">
      <c r="A974" s="9"/>
      <c r="B974" s="9"/>
      <c r="C974" s="9"/>
      <c r="D974" s="9"/>
      <c r="E974" s="9"/>
      <c r="F974" s="9"/>
      <c r="G974" s="9"/>
      <c r="H974" s="3"/>
      <c r="I974" s="7" t="s">
        <v>1437</v>
      </c>
      <c r="J974" s="10" t="s">
        <v>663</v>
      </c>
      <c r="K974" s="10" t="s">
        <v>22</v>
      </c>
      <c r="L974" s="7" t="s">
        <v>41</v>
      </c>
      <c r="M974" s="7" t="str">
        <f t="shared" si="61"/>
        <v>SFF GALERAS</v>
      </c>
      <c r="N974" s="7" t="s">
        <v>13</v>
      </c>
      <c r="O974" s="7" t="s">
        <v>467</v>
      </c>
      <c r="P974" s="149" t="s">
        <v>7</v>
      </c>
      <c r="Q974" s="7" t="s">
        <v>6</v>
      </c>
      <c r="R974" s="35">
        <v>24076000</v>
      </c>
      <c r="S974" s="35"/>
      <c r="T974" s="8"/>
      <c r="U974" s="8"/>
      <c r="V974" s="8"/>
      <c r="W974" s="35">
        <f t="shared" si="62"/>
        <v>24076000</v>
      </c>
      <c r="X974" s="35">
        <f t="shared" si="63"/>
        <v>24076000</v>
      </c>
      <c r="Y974" s="26" t="s">
        <v>465</v>
      </c>
      <c r="Z974" s="147" t="s">
        <v>19</v>
      </c>
      <c r="AA974" s="147">
        <v>202300000000060</v>
      </c>
      <c r="AB974" s="147" t="s">
        <v>30</v>
      </c>
      <c r="AC974" s="10" t="str">
        <f t="shared" si="60"/>
        <v>3202008</v>
      </c>
      <c r="AD974" s="26"/>
      <c r="AE974" s="147" t="s">
        <v>492</v>
      </c>
      <c r="AF974" s="3"/>
      <c r="AG974" s="3"/>
      <c r="AH974" s="3"/>
      <c r="AI974" s="3"/>
      <c r="AJ974" s="3"/>
      <c r="AK974" s="3"/>
      <c r="AL974" s="3"/>
      <c r="AM974" s="3"/>
      <c r="AN974" s="3"/>
      <c r="AO974" s="3"/>
      <c r="AP974" s="3"/>
      <c r="AQ974" s="3"/>
      <c r="AR974" s="3"/>
      <c r="AS974" s="3"/>
    </row>
    <row r="975" spans="1:45" ht="51" hidden="1" customHeight="1" x14ac:dyDescent="0.3">
      <c r="A975" s="9"/>
      <c r="B975" s="9"/>
      <c r="C975" s="9"/>
      <c r="D975" s="9"/>
      <c r="E975" s="9"/>
      <c r="F975" s="9"/>
      <c r="G975" s="9"/>
      <c r="H975" s="3"/>
      <c r="I975" s="7" t="s">
        <v>1438</v>
      </c>
      <c r="J975" s="10" t="s">
        <v>663</v>
      </c>
      <c r="K975" s="10" t="s">
        <v>22</v>
      </c>
      <c r="L975" s="7" t="s">
        <v>41</v>
      </c>
      <c r="M975" s="7" t="str">
        <f t="shared" si="61"/>
        <v>SFF GALERAS</v>
      </c>
      <c r="N975" s="7" t="s">
        <v>103</v>
      </c>
      <c r="O975" s="7" t="s">
        <v>466</v>
      </c>
      <c r="P975" s="149" t="s">
        <v>7</v>
      </c>
      <c r="Q975" s="7" t="s">
        <v>6</v>
      </c>
      <c r="R975" s="35">
        <v>21635000</v>
      </c>
      <c r="S975" s="35"/>
      <c r="T975" s="8"/>
      <c r="U975" s="8"/>
      <c r="V975" s="8"/>
      <c r="W975" s="35">
        <f t="shared" si="62"/>
        <v>21635000</v>
      </c>
      <c r="X975" s="35">
        <f t="shared" si="63"/>
        <v>21635000</v>
      </c>
      <c r="Y975" s="26" t="s">
        <v>465</v>
      </c>
      <c r="Z975" s="147" t="s">
        <v>19</v>
      </c>
      <c r="AA975" s="147">
        <v>202300000000060</v>
      </c>
      <c r="AB975" s="147" t="s">
        <v>36</v>
      </c>
      <c r="AC975" s="10" t="str">
        <f t="shared" si="60"/>
        <v>3202010</v>
      </c>
      <c r="AD975" s="26"/>
      <c r="AE975" s="147" t="s">
        <v>130</v>
      </c>
      <c r="AF975" s="3"/>
      <c r="AG975" s="3"/>
      <c r="AH975" s="3"/>
      <c r="AI975" s="3"/>
      <c r="AJ975" s="3"/>
      <c r="AK975" s="3"/>
      <c r="AL975" s="3"/>
      <c r="AM975" s="3"/>
      <c r="AN975" s="3"/>
      <c r="AO975" s="3"/>
      <c r="AP975" s="3"/>
      <c r="AQ975" s="3"/>
      <c r="AR975" s="3"/>
      <c r="AS975" s="3"/>
    </row>
    <row r="976" spans="1:45" ht="51" hidden="1" customHeight="1" x14ac:dyDescent="0.3">
      <c r="A976" s="9"/>
      <c r="B976" s="9"/>
      <c r="C976" s="9"/>
      <c r="D976" s="9"/>
      <c r="E976" s="9"/>
      <c r="F976" s="9"/>
      <c r="G976" s="9"/>
      <c r="H976" s="3"/>
      <c r="I976" s="7" t="s">
        <v>1439</v>
      </c>
      <c r="J976" s="10" t="s">
        <v>663</v>
      </c>
      <c r="K976" s="10" t="s">
        <v>22</v>
      </c>
      <c r="L976" s="7" t="s">
        <v>41</v>
      </c>
      <c r="M976" s="7" t="str">
        <f t="shared" si="61"/>
        <v>SFF GALERAS</v>
      </c>
      <c r="N976" s="7" t="s">
        <v>13</v>
      </c>
      <c r="O976" s="7" t="s">
        <v>467</v>
      </c>
      <c r="P976" s="149" t="s">
        <v>7</v>
      </c>
      <c r="Q976" s="7" t="s">
        <v>6</v>
      </c>
      <c r="R976" s="35">
        <v>16808000</v>
      </c>
      <c r="S976" s="35"/>
      <c r="T976" s="8"/>
      <c r="U976" s="8"/>
      <c r="V976" s="8"/>
      <c r="W976" s="35">
        <f t="shared" si="62"/>
        <v>16808000</v>
      </c>
      <c r="X976" s="35">
        <f t="shared" si="63"/>
        <v>16808000</v>
      </c>
      <c r="Y976" s="26" t="s">
        <v>465</v>
      </c>
      <c r="Z976" s="147" t="s">
        <v>19</v>
      </c>
      <c r="AA976" s="147">
        <v>202300000000060</v>
      </c>
      <c r="AB976" s="147" t="s">
        <v>36</v>
      </c>
      <c r="AC976" s="10" t="str">
        <f t="shared" si="60"/>
        <v>3202010</v>
      </c>
      <c r="AD976" s="26"/>
      <c r="AE976" s="147" t="s">
        <v>130</v>
      </c>
      <c r="AF976" s="3"/>
      <c r="AG976" s="3"/>
      <c r="AH976" s="3"/>
      <c r="AI976" s="3"/>
      <c r="AJ976" s="3"/>
      <c r="AK976" s="3"/>
      <c r="AL976" s="3"/>
      <c r="AM976" s="3"/>
      <c r="AN976" s="3"/>
      <c r="AO976" s="3"/>
      <c r="AP976" s="3"/>
      <c r="AQ976" s="3"/>
      <c r="AR976" s="3"/>
      <c r="AS976" s="3"/>
    </row>
    <row r="977" spans="1:45" ht="51" hidden="1" customHeight="1" x14ac:dyDescent="0.3">
      <c r="A977" s="9"/>
      <c r="B977" s="9"/>
      <c r="C977" s="9"/>
      <c r="D977" s="9"/>
      <c r="E977" s="9"/>
      <c r="F977" s="9"/>
      <c r="G977" s="9"/>
      <c r="H977" s="3"/>
      <c r="I977" s="7" t="s">
        <v>1440</v>
      </c>
      <c r="J977" s="10" t="s">
        <v>663</v>
      </c>
      <c r="K977" s="10" t="s">
        <v>22</v>
      </c>
      <c r="L977" s="7" t="s">
        <v>41</v>
      </c>
      <c r="M977" s="7" t="str">
        <f t="shared" si="61"/>
        <v>SFF GALERAS</v>
      </c>
      <c r="N977" s="7" t="s">
        <v>103</v>
      </c>
      <c r="O977" s="7" t="s">
        <v>466</v>
      </c>
      <c r="P977" s="149" t="s">
        <v>7</v>
      </c>
      <c r="Q977" s="7" t="s">
        <v>6</v>
      </c>
      <c r="R977" s="35">
        <v>82383864</v>
      </c>
      <c r="S977" s="35"/>
      <c r="T977" s="8"/>
      <c r="U977" s="8"/>
      <c r="V977" s="8"/>
      <c r="W977" s="35">
        <f t="shared" si="62"/>
        <v>82383864</v>
      </c>
      <c r="X977" s="35">
        <f t="shared" si="63"/>
        <v>82383864</v>
      </c>
      <c r="Y977" s="26" t="s">
        <v>465</v>
      </c>
      <c r="Z977" s="147" t="s">
        <v>19</v>
      </c>
      <c r="AA977" s="147">
        <v>202300000000060</v>
      </c>
      <c r="AB977" s="147" t="s">
        <v>493</v>
      </c>
      <c r="AC977" s="10" t="str">
        <f t="shared" si="60"/>
        <v>3202032</v>
      </c>
      <c r="AD977" s="26"/>
      <c r="AE977" s="147" t="s">
        <v>128</v>
      </c>
      <c r="AF977" s="3"/>
      <c r="AG977" s="3"/>
      <c r="AH977" s="3"/>
      <c r="AI977" s="3"/>
      <c r="AJ977" s="3"/>
      <c r="AK977" s="3"/>
      <c r="AL977" s="3"/>
      <c r="AM977" s="3"/>
      <c r="AN977" s="3"/>
      <c r="AO977" s="3"/>
      <c r="AP977" s="3"/>
      <c r="AQ977" s="3"/>
      <c r="AR977" s="3"/>
      <c r="AS977" s="3"/>
    </row>
    <row r="978" spans="1:45" ht="51" hidden="1" customHeight="1" x14ac:dyDescent="0.3">
      <c r="A978" s="9"/>
      <c r="B978" s="9"/>
      <c r="C978" s="9"/>
      <c r="D978" s="9"/>
      <c r="E978" s="9"/>
      <c r="F978" s="9"/>
      <c r="G978" s="9"/>
      <c r="H978" s="3"/>
      <c r="I978" s="7" t="s">
        <v>1441</v>
      </c>
      <c r="J978" s="10" t="s">
        <v>663</v>
      </c>
      <c r="K978" s="10" t="s">
        <v>22</v>
      </c>
      <c r="L978" s="7" t="s">
        <v>41</v>
      </c>
      <c r="M978" s="7" t="str">
        <f t="shared" si="61"/>
        <v>SFF GALERAS</v>
      </c>
      <c r="N978" s="7" t="s">
        <v>13</v>
      </c>
      <c r="O978" s="7" t="s">
        <v>467</v>
      </c>
      <c r="P978" s="149" t="s">
        <v>7</v>
      </c>
      <c r="Q978" s="7" t="s">
        <v>6</v>
      </c>
      <c r="R978" s="35">
        <v>75731601</v>
      </c>
      <c r="S978" s="35"/>
      <c r="T978" s="8"/>
      <c r="U978" s="8"/>
      <c r="V978" s="8"/>
      <c r="W978" s="35">
        <f t="shared" si="62"/>
        <v>75731601</v>
      </c>
      <c r="X978" s="35">
        <f t="shared" si="63"/>
        <v>75731601</v>
      </c>
      <c r="Y978" s="26" t="s">
        <v>465</v>
      </c>
      <c r="Z978" s="147" t="s">
        <v>19</v>
      </c>
      <c r="AA978" s="147">
        <v>202300000000060</v>
      </c>
      <c r="AB978" s="147" t="s">
        <v>493</v>
      </c>
      <c r="AC978" s="10" t="str">
        <f t="shared" si="60"/>
        <v>3202032</v>
      </c>
      <c r="AD978" s="26"/>
      <c r="AE978" s="147" t="s">
        <v>128</v>
      </c>
      <c r="AF978" s="3"/>
      <c r="AG978" s="3"/>
      <c r="AH978" s="3"/>
      <c r="AI978" s="3"/>
      <c r="AJ978" s="3"/>
      <c r="AK978" s="3"/>
      <c r="AL978" s="3"/>
      <c r="AM978" s="3"/>
      <c r="AN978" s="3"/>
      <c r="AO978" s="3"/>
      <c r="AP978" s="3"/>
      <c r="AQ978" s="3"/>
      <c r="AR978" s="3"/>
      <c r="AS978" s="3"/>
    </row>
    <row r="979" spans="1:45" ht="51" hidden="1" customHeight="1" x14ac:dyDescent="0.3">
      <c r="A979" s="9"/>
      <c r="B979" s="9"/>
      <c r="C979" s="9"/>
      <c r="D979" s="9"/>
      <c r="E979" s="9"/>
      <c r="F979" s="9"/>
      <c r="G979" s="9"/>
      <c r="H979" s="3"/>
      <c r="I979" s="7" t="s">
        <v>1442</v>
      </c>
      <c r="J979" s="10" t="s">
        <v>663</v>
      </c>
      <c r="K979" s="10" t="s">
        <v>22</v>
      </c>
      <c r="L979" s="7" t="s">
        <v>41</v>
      </c>
      <c r="M979" s="7" t="str">
        <f t="shared" si="61"/>
        <v>SFF GALERAS</v>
      </c>
      <c r="N979" s="7" t="s">
        <v>103</v>
      </c>
      <c r="O979" s="7" t="s">
        <v>466</v>
      </c>
      <c r="P979" s="149" t="s">
        <v>7</v>
      </c>
      <c r="Q979" s="7" t="s">
        <v>6</v>
      </c>
      <c r="R979" s="35">
        <v>50020000</v>
      </c>
      <c r="S979" s="35"/>
      <c r="T979" s="8"/>
      <c r="U979" s="8"/>
      <c r="V979" s="8"/>
      <c r="W979" s="35">
        <f t="shared" si="62"/>
        <v>50020000</v>
      </c>
      <c r="X979" s="35">
        <f t="shared" si="63"/>
        <v>50020000</v>
      </c>
      <c r="Y979" s="26" t="s">
        <v>465</v>
      </c>
      <c r="Z979" s="147" t="s">
        <v>19</v>
      </c>
      <c r="AA979" s="147">
        <v>202300000000060</v>
      </c>
      <c r="AB979" s="147" t="s">
        <v>24</v>
      </c>
      <c r="AC979" s="10" t="str">
        <f t="shared" si="60"/>
        <v>3202060</v>
      </c>
      <c r="AD979" s="26"/>
      <c r="AE979" s="147" t="s">
        <v>137</v>
      </c>
      <c r="AF979" s="3"/>
      <c r="AG979" s="3"/>
      <c r="AH979" s="3"/>
      <c r="AI979" s="3"/>
      <c r="AJ979" s="3"/>
      <c r="AK979" s="3"/>
      <c r="AL979" s="3"/>
      <c r="AM979" s="3"/>
      <c r="AN979" s="3"/>
      <c r="AO979" s="3"/>
      <c r="AP979" s="3"/>
      <c r="AQ979" s="3"/>
      <c r="AR979" s="3"/>
      <c r="AS979" s="3"/>
    </row>
    <row r="980" spans="1:45" ht="51" hidden="1" customHeight="1" x14ac:dyDescent="0.3">
      <c r="A980" s="9"/>
      <c r="B980" s="9"/>
      <c r="C980" s="9"/>
      <c r="D980" s="9"/>
      <c r="E980" s="9"/>
      <c r="F980" s="9"/>
      <c r="G980" s="9"/>
      <c r="H980" s="3"/>
      <c r="I980" s="7" t="s">
        <v>1443</v>
      </c>
      <c r="J980" s="10" t="s">
        <v>663</v>
      </c>
      <c r="K980" s="10" t="s">
        <v>22</v>
      </c>
      <c r="L980" s="7" t="s">
        <v>41</v>
      </c>
      <c r="M980" s="7" t="str">
        <f t="shared" si="61"/>
        <v>SFF GALERAS</v>
      </c>
      <c r="N980" s="7" t="s">
        <v>13</v>
      </c>
      <c r="O980" s="7" t="s">
        <v>467</v>
      </c>
      <c r="P980" s="149" t="s">
        <v>7</v>
      </c>
      <c r="Q980" s="7" t="s">
        <v>6</v>
      </c>
      <c r="R980" s="35">
        <v>38612000</v>
      </c>
      <c r="S980" s="35"/>
      <c r="T980" s="8"/>
      <c r="U980" s="8"/>
      <c r="V980" s="8"/>
      <c r="W980" s="35">
        <f t="shared" si="62"/>
        <v>38612000</v>
      </c>
      <c r="X980" s="35">
        <f t="shared" si="63"/>
        <v>38612000</v>
      </c>
      <c r="Y980" s="26" t="s">
        <v>465</v>
      </c>
      <c r="Z980" s="147" t="s">
        <v>19</v>
      </c>
      <c r="AA980" s="147">
        <v>202300000000060</v>
      </c>
      <c r="AB980" s="147" t="s">
        <v>24</v>
      </c>
      <c r="AC980" s="10" t="str">
        <f t="shared" si="60"/>
        <v>3202060</v>
      </c>
      <c r="AD980" s="26"/>
      <c r="AE980" s="147" t="s">
        <v>137</v>
      </c>
      <c r="AF980" s="3"/>
      <c r="AG980" s="3"/>
      <c r="AH980" s="3"/>
      <c r="AI980" s="3"/>
      <c r="AJ980" s="3"/>
      <c r="AK980" s="3"/>
      <c r="AL980" s="3"/>
      <c r="AM980" s="3"/>
      <c r="AN980" s="3"/>
      <c r="AO980" s="3"/>
      <c r="AP980" s="3"/>
      <c r="AQ980" s="3"/>
      <c r="AR980" s="3"/>
      <c r="AS980" s="3"/>
    </row>
    <row r="981" spans="1:45" ht="51" customHeight="1" x14ac:dyDescent="0.3">
      <c r="A981" s="9"/>
      <c r="B981" s="9"/>
      <c r="C981" s="9"/>
      <c r="D981" s="9"/>
      <c r="E981" s="9"/>
      <c r="F981" s="9"/>
      <c r="G981" s="9"/>
      <c r="H981" s="3"/>
      <c r="I981" s="7" t="s">
        <v>1444</v>
      </c>
      <c r="J981" s="10" t="s">
        <v>663</v>
      </c>
      <c r="K981" s="10" t="s">
        <v>22</v>
      </c>
      <c r="L981" s="7" t="s">
        <v>41</v>
      </c>
      <c r="M981" s="7" t="str">
        <f t="shared" si="61"/>
        <v>SFF GALERAS</v>
      </c>
      <c r="N981" s="7" t="s">
        <v>13</v>
      </c>
      <c r="O981" s="7" t="s">
        <v>467</v>
      </c>
      <c r="P981" s="149" t="s">
        <v>7</v>
      </c>
      <c r="Q981" s="7" t="s">
        <v>6</v>
      </c>
      <c r="R981" s="35">
        <v>7000000</v>
      </c>
      <c r="S981" s="35"/>
      <c r="T981" s="8"/>
      <c r="U981" s="8"/>
      <c r="V981" s="8"/>
      <c r="W981" s="35">
        <f t="shared" si="62"/>
        <v>7000000</v>
      </c>
      <c r="X981" s="35">
        <f t="shared" si="63"/>
        <v>7000000</v>
      </c>
      <c r="Y981" s="26" t="s">
        <v>1483</v>
      </c>
      <c r="Z981" s="147" t="s">
        <v>4</v>
      </c>
      <c r="AA981" s="147">
        <v>2019011000081</v>
      </c>
      <c r="AB981" s="147" t="s">
        <v>12</v>
      </c>
      <c r="AC981" s="10" t="str">
        <f t="shared" si="60"/>
        <v>3299011</v>
      </c>
      <c r="AD981" s="26"/>
      <c r="AE981" s="147" t="s">
        <v>399</v>
      </c>
      <c r="AF981" s="3"/>
      <c r="AG981" s="3"/>
      <c r="AH981" s="3"/>
      <c r="AI981" s="3"/>
      <c r="AJ981" s="3"/>
      <c r="AK981" s="3"/>
      <c r="AL981" s="3"/>
      <c r="AM981" s="3"/>
      <c r="AN981" s="3"/>
      <c r="AO981" s="3"/>
      <c r="AP981" s="3"/>
      <c r="AQ981" s="3"/>
      <c r="AR981" s="3"/>
      <c r="AS981" s="3"/>
    </row>
    <row r="982" spans="1:45" ht="51" hidden="1" customHeight="1" x14ac:dyDescent="0.3">
      <c r="A982" s="9"/>
      <c r="B982" s="9"/>
      <c r="C982" s="9"/>
      <c r="D982" s="9"/>
      <c r="E982" s="9"/>
      <c r="F982" s="9"/>
      <c r="G982" s="9"/>
      <c r="H982" s="3"/>
      <c r="I982" s="7" t="s">
        <v>1445</v>
      </c>
      <c r="J982" s="10" t="s">
        <v>663</v>
      </c>
      <c r="K982" s="10" t="s">
        <v>22</v>
      </c>
      <c r="L982" s="7" t="s">
        <v>21</v>
      </c>
      <c r="M982" s="7" t="str">
        <f t="shared" si="61"/>
        <v>SFF OTÚN QUIMBAYA</v>
      </c>
      <c r="N982" s="7" t="s">
        <v>103</v>
      </c>
      <c r="O982" s="7" t="s">
        <v>466</v>
      </c>
      <c r="P982" s="149" t="s">
        <v>7</v>
      </c>
      <c r="Q982" s="7" t="s">
        <v>6</v>
      </c>
      <c r="R982" s="35">
        <v>53399000</v>
      </c>
      <c r="S982" s="35"/>
      <c r="T982" s="8"/>
      <c r="U982" s="8"/>
      <c r="V982" s="8"/>
      <c r="W982" s="35">
        <f t="shared" si="62"/>
        <v>53399000</v>
      </c>
      <c r="X982" s="35">
        <f t="shared" si="63"/>
        <v>53399000</v>
      </c>
      <c r="Y982" s="26" t="s">
        <v>465</v>
      </c>
      <c r="Z982" s="147" t="s">
        <v>19</v>
      </c>
      <c r="AA982" s="147">
        <v>202300000000060</v>
      </c>
      <c r="AB982" s="147" t="s">
        <v>30</v>
      </c>
      <c r="AC982" s="10" t="str">
        <f t="shared" si="60"/>
        <v>3202008</v>
      </c>
      <c r="AD982" s="26"/>
      <c r="AE982" s="147" t="s">
        <v>135</v>
      </c>
      <c r="AF982" s="3"/>
      <c r="AG982" s="3"/>
      <c r="AH982" s="3"/>
      <c r="AI982" s="3"/>
      <c r="AJ982" s="3"/>
      <c r="AK982" s="3"/>
      <c r="AL982" s="3"/>
      <c r="AM982" s="3"/>
      <c r="AN982" s="3"/>
      <c r="AO982" s="3"/>
      <c r="AP982" s="3"/>
      <c r="AQ982" s="3"/>
      <c r="AR982" s="3"/>
      <c r="AS982" s="3"/>
    </row>
    <row r="983" spans="1:45" ht="51" hidden="1" customHeight="1" x14ac:dyDescent="0.3">
      <c r="A983" s="9"/>
      <c r="B983" s="9"/>
      <c r="C983" s="9"/>
      <c r="D983" s="9"/>
      <c r="E983" s="9"/>
      <c r="F983" s="9"/>
      <c r="G983" s="9"/>
      <c r="H983" s="3"/>
      <c r="I983" s="7" t="s">
        <v>1446</v>
      </c>
      <c r="J983" s="10" t="s">
        <v>663</v>
      </c>
      <c r="K983" s="10" t="s">
        <v>22</v>
      </c>
      <c r="L983" s="7" t="s">
        <v>21</v>
      </c>
      <c r="M983" s="7" t="str">
        <f t="shared" si="61"/>
        <v>SFF OTÚN QUIMBAYA</v>
      </c>
      <c r="N983" s="7" t="s">
        <v>13</v>
      </c>
      <c r="O983" s="7" t="s">
        <v>467</v>
      </c>
      <c r="P983" s="149" t="s">
        <v>7</v>
      </c>
      <c r="Q983" s="7" t="s">
        <v>6</v>
      </c>
      <c r="R983" s="35">
        <v>59187000</v>
      </c>
      <c r="S983" s="35"/>
      <c r="T983" s="8"/>
      <c r="U983" s="8"/>
      <c r="V983" s="8"/>
      <c r="W983" s="35">
        <f t="shared" si="62"/>
        <v>59187000</v>
      </c>
      <c r="X983" s="35">
        <f t="shared" si="63"/>
        <v>59187000</v>
      </c>
      <c r="Y983" s="26" t="s">
        <v>465</v>
      </c>
      <c r="Z983" s="147" t="s">
        <v>19</v>
      </c>
      <c r="AA983" s="147">
        <v>202300000000060</v>
      </c>
      <c r="AB983" s="147" t="s">
        <v>30</v>
      </c>
      <c r="AC983" s="10" t="str">
        <f t="shared" si="60"/>
        <v>3202008</v>
      </c>
      <c r="AD983" s="26"/>
      <c r="AE983" s="147" t="s">
        <v>135</v>
      </c>
      <c r="AF983" s="3"/>
      <c r="AG983" s="3"/>
      <c r="AH983" s="3"/>
      <c r="AI983" s="3"/>
      <c r="AJ983" s="3"/>
      <c r="AK983" s="3"/>
      <c r="AL983" s="3"/>
      <c r="AM983" s="3"/>
      <c r="AN983" s="3"/>
      <c r="AO983" s="3"/>
      <c r="AP983" s="3"/>
      <c r="AQ983" s="3"/>
      <c r="AR983" s="3"/>
      <c r="AS983" s="3"/>
    </row>
    <row r="984" spans="1:45" ht="51" hidden="1" customHeight="1" x14ac:dyDescent="0.3">
      <c r="A984" s="9"/>
      <c r="B984" s="9"/>
      <c r="C984" s="9"/>
      <c r="D984" s="9"/>
      <c r="E984" s="9"/>
      <c r="F984" s="9"/>
      <c r="G984" s="9"/>
      <c r="H984" s="3"/>
      <c r="I984" s="7" t="s">
        <v>1447</v>
      </c>
      <c r="J984" s="10" t="s">
        <v>663</v>
      </c>
      <c r="K984" s="10" t="s">
        <v>22</v>
      </c>
      <c r="L984" s="7" t="s">
        <v>21</v>
      </c>
      <c r="M984" s="7" t="str">
        <f t="shared" si="61"/>
        <v>SFF OTÚN QUIMBAYA</v>
      </c>
      <c r="N984" s="7" t="s">
        <v>8</v>
      </c>
      <c r="O984" s="7" t="s">
        <v>467</v>
      </c>
      <c r="P984" s="149" t="s">
        <v>7</v>
      </c>
      <c r="Q984" s="7" t="s">
        <v>6</v>
      </c>
      <c r="R984" s="35">
        <v>4487047</v>
      </c>
      <c r="S984" s="35"/>
      <c r="T984" s="8"/>
      <c r="U984" s="8"/>
      <c r="V984" s="8"/>
      <c r="W984" s="35">
        <f t="shared" si="62"/>
        <v>4487047</v>
      </c>
      <c r="X984" s="35">
        <f t="shared" si="63"/>
        <v>4487047</v>
      </c>
      <c r="Y984" s="26" t="s">
        <v>465</v>
      </c>
      <c r="Z984" s="147" t="s">
        <v>19</v>
      </c>
      <c r="AA984" s="147">
        <v>202300000000060</v>
      </c>
      <c r="AB984" s="147" t="s">
        <v>30</v>
      </c>
      <c r="AC984" s="10" t="str">
        <f t="shared" si="60"/>
        <v>3202008</v>
      </c>
      <c r="AD984" s="26"/>
      <c r="AE984" s="147" t="s">
        <v>135</v>
      </c>
      <c r="AF984" s="3"/>
      <c r="AG984" s="3"/>
      <c r="AH984" s="3"/>
      <c r="AI984" s="3"/>
      <c r="AJ984" s="3"/>
      <c r="AK984" s="3"/>
      <c r="AL984" s="3"/>
      <c r="AM984" s="3"/>
      <c r="AN984" s="3"/>
      <c r="AO984" s="3"/>
      <c r="AP984" s="3"/>
      <c r="AQ984" s="3"/>
      <c r="AR984" s="3"/>
      <c r="AS984" s="3"/>
    </row>
    <row r="985" spans="1:45" ht="51" hidden="1" customHeight="1" x14ac:dyDescent="0.3">
      <c r="A985" s="9"/>
      <c r="B985" s="9"/>
      <c r="C985" s="9"/>
      <c r="D985" s="9"/>
      <c r="E985" s="9"/>
      <c r="F985" s="9"/>
      <c r="G985" s="9"/>
      <c r="H985" s="3"/>
      <c r="I985" s="7" t="s">
        <v>1448</v>
      </c>
      <c r="J985" s="10" t="s">
        <v>663</v>
      </c>
      <c r="K985" s="10" t="s">
        <v>22</v>
      </c>
      <c r="L985" s="7" t="s">
        <v>21</v>
      </c>
      <c r="M985" s="7" t="str">
        <f t="shared" si="61"/>
        <v>SFF OTÚN QUIMBAYA</v>
      </c>
      <c r="N985" s="7" t="s">
        <v>103</v>
      </c>
      <c r="O985" s="7" t="s">
        <v>466</v>
      </c>
      <c r="P985" s="149" t="s">
        <v>7</v>
      </c>
      <c r="Q985" s="7" t="s">
        <v>6</v>
      </c>
      <c r="R985" s="35">
        <v>30371000</v>
      </c>
      <c r="S985" s="35"/>
      <c r="T985" s="8"/>
      <c r="U985" s="8"/>
      <c r="V985" s="8"/>
      <c r="W985" s="35">
        <f t="shared" si="62"/>
        <v>30371000</v>
      </c>
      <c r="X985" s="35">
        <f t="shared" si="63"/>
        <v>30371000</v>
      </c>
      <c r="Y985" s="26" t="s">
        <v>465</v>
      </c>
      <c r="Z985" s="147" t="s">
        <v>19</v>
      </c>
      <c r="AA985" s="147">
        <v>202300000000060</v>
      </c>
      <c r="AB985" s="147" t="s">
        <v>36</v>
      </c>
      <c r="AC985" s="10" t="str">
        <f t="shared" si="60"/>
        <v>3202010</v>
      </c>
      <c r="AD985" s="26"/>
      <c r="AE985" s="147" t="s">
        <v>181</v>
      </c>
      <c r="AF985" s="3"/>
      <c r="AG985" s="3"/>
      <c r="AH985" s="3"/>
      <c r="AI985" s="3"/>
      <c r="AJ985" s="3"/>
      <c r="AK985" s="3"/>
      <c r="AL985" s="3"/>
      <c r="AM985" s="3"/>
      <c r="AN985" s="3"/>
      <c r="AO985" s="3"/>
      <c r="AP985" s="3"/>
      <c r="AQ985" s="3"/>
      <c r="AR985" s="3"/>
      <c r="AS985" s="3"/>
    </row>
    <row r="986" spans="1:45" ht="51" hidden="1" customHeight="1" x14ac:dyDescent="0.3">
      <c r="A986" s="9"/>
      <c r="B986" s="9"/>
      <c r="C986" s="9"/>
      <c r="D986" s="9"/>
      <c r="E986" s="9"/>
      <c r="F986" s="9"/>
      <c r="G986" s="9"/>
      <c r="H986" s="3"/>
      <c r="I986" s="7" t="s">
        <v>1449</v>
      </c>
      <c r="J986" s="10" t="s">
        <v>663</v>
      </c>
      <c r="K986" s="10" t="s">
        <v>22</v>
      </c>
      <c r="L986" s="7" t="s">
        <v>21</v>
      </c>
      <c r="M986" s="7" t="str">
        <f t="shared" si="61"/>
        <v>SFF OTÚN QUIMBAYA</v>
      </c>
      <c r="N986" s="7" t="s">
        <v>13</v>
      </c>
      <c r="O986" s="7" t="s">
        <v>467</v>
      </c>
      <c r="P986" s="149" t="s">
        <v>7</v>
      </c>
      <c r="Q986" s="7" t="s">
        <v>6</v>
      </c>
      <c r="R986" s="35">
        <v>28816532</v>
      </c>
      <c r="S986" s="35"/>
      <c r="T986" s="8"/>
      <c r="U986" s="8"/>
      <c r="V986" s="8"/>
      <c r="W986" s="35">
        <f t="shared" si="62"/>
        <v>28816532</v>
      </c>
      <c r="X986" s="35">
        <f t="shared" si="63"/>
        <v>28816532</v>
      </c>
      <c r="Y986" s="26" t="s">
        <v>465</v>
      </c>
      <c r="Z986" s="147" t="s">
        <v>19</v>
      </c>
      <c r="AA986" s="147">
        <v>202300000000060</v>
      </c>
      <c r="AB986" s="147" t="s">
        <v>36</v>
      </c>
      <c r="AC986" s="10" t="str">
        <f t="shared" si="60"/>
        <v>3202010</v>
      </c>
      <c r="AD986" s="26"/>
      <c r="AE986" s="147" t="s">
        <v>181</v>
      </c>
      <c r="AF986" s="3"/>
      <c r="AG986" s="3"/>
      <c r="AH986" s="3"/>
      <c r="AI986" s="3"/>
      <c r="AJ986" s="3"/>
      <c r="AK986" s="3"/>
      <c r="AL986" s="3"/>
      <c r="AM986" s="3"/>
      <c r="AN986" s="3"/>
      <c r="AO986" s="3"/>
      <c r="AP986" s="3"/>
      <c r="AQ986" s="3"/>
      <c r="AR986" s="3"/>
      <c r="AS986" s="3"/>
    </row>
    <row r="987" spans="1:45" ht="51" hidden="1" customHeight="1" x14ac:dyDescent="0.3">
      <c r="A987" s="9"/>
      <c r="B987" s="9"/>
      <c r="C987" s="9"/>
      <c r="D987" s="9"/>
      <c r="E987" s="9"/>
      <c r="F987" s="9"/>
      <c r="G987" s="9"/>
      <c r="H987" s="3"/>
      <c r="I987" s="7" t="s">
        <v>1450</v>
      </c>
      <c r="J987" s="10" t="s">
        <v>663</v>
      </c>
      <c r="K987" s="10" t="s">
        <v>22</v>
      </c>
      <c r="L987" s="7" t="s">
        <v>21</v>
      </c>
      <c r="M987" s="7" t="str">
        <f t="shared" si="61"/>
        <v>SFF OTÚN QUIMBAYA</v>
      </c>
      <c r="N987" s="7" t="s">
        <v>103</v>
      </c>
      <c r="O987" s="7" t="s">
        <v>466</v>
      </c>
      <c r="P987" s="149" t="s">
        <v>7</v>
      </c>
      <c r="Q987" s="7" t="s">
        <v>6</v>
      </c>
      <c r="R987" s="35">
        <v>15000000</v>
      </c>
      <c r="S987" s="35"/>
      <c r="T987" s="8"/>
      <c r="U987" s="8"/>
      <c r="V987" s="8"/>
      <c r="W987" s="35">
        <f t="shared" si="62"/>
        <v>15000000</v>
      </c>
      <c r="X987" s="35">
        <f t="shared" si="63"/>
        <v>15000000</v>
      </c>
      <c r="Y987" s="26" t="s">
        <v>465</v>
      </c>
      <c r="Z987" s="147" t="s">
        <v>19</v>
      </c>
      <c r="AA987" s="147">
        <v>202300000000060</v>
      </c>
      <c r="AB987" s="147" t="s">
        <v>493</v>
      </c>
      <c r="AC987" s="10" t="str">
        <f t="shared" si="60"/>
        <v>3202032</v>
      </c>
      <c r="AD987" s="26"/>
      <c r="AE987" s="147" t="s">
        <v>128</v>
      </c>
      <c r="AF987" s="3"/>
      <c r="AG987" s="3"/>
      <c r="AH987" s="3"/>
      <c r="AI987" s="3"/>
      <c r="AJ987" s="3"/>
      <c r="AK987" s="3"/>
      <c r="AL987" s="3"/>
      <c r="AM987" s="3"/>
      <c r="AN987" s="3"/>
      <c r="AO987" s="3"/>
      <c r="AP987" s="3"/>
      <c r="AQ987" s="3"/>
      <c r="AR987" s="3"/>
      <c r="AS987" s="3"/>
    </row>
    <row r="988" spans="1:45" ht="51" hidden="1" customHeight="1" x14ac:dyDescent="0.3">
      <c r="A988" s="9"/>
      <c r="B988" s="9"/>
      <c r="C988" s="9"/>
      <c r="D988" s="9"/>
      <c r="E988" s="9"/>
      <c r="F988" s="9"/>
      <c r="G988" s="9"/>
      <c r="H988" s="3"/>
      <c r="I988" s="7" t="s">
        <v>1451</v>
      </c>
      <c r="J988" s="10" t="s">
        <v>663</v>
      </c>
      <c r="K988" s="10" t="s">
        <v>22</v>
      </c>
      <c r="L988" s="7" t="s">
        <v>21</v>
      </c>
      <c r="M988" s="7" t="str">
        <f t="shared" si="61"/>
        <v>SFF OTÚN QUIMBAYA</v>
      </c>
      <c r="N988" s="7" t="s">
        <v>13</v>
      </c>
      <c r="O988" s="7" t="s">
        <v>467</v>
      </c>
      <c r="P988" s="149" t="s">
        <v>7</v>
      </c>
      <c r="Q988" s="7" t="s">
        <v>6</v>
      </c>
      <c r="R988" s="35">
        <v>42725000</v>
      </c>
      <c r="S988" s="35"/>
      <c r="T988" s="8"/>
      <c r="U988" s="8"/>
      <c r="V988" s="8"/>
      <c r="W988" s="35">
        <f t="shared" si="62"/>
        <v>42725000</v>
      </c>
      <c r="X988" s="35">
        <f t="shared" si="63"/>
        <v>42725000</v>
      </c>
      <c r="Y988" s="26" t="s">
        <v>465</v>
      </c>
      <c r="Z988" s="147" t="s">
        <v>19</v>
      </c>
      <c r="AA988" s="147">
        <v>202300000000060</v>
      </c>
      <c r="AB988" s="147" t="s">
        <v>493</v>
      </c>
      <c r="AC988" s="10" t="str">
        <f t="shared" si="60"/>
        <v>3202032</v>
      </c>
      <c r="AD988" s="26"/>
      <c r="AE988" s="147" t="s">
        <v>128</v>
      </c>
      <c r="AF988" s="3"/>
      <c r="AG988" s="3"/>
      <c r="AH988" s="3"/>
      <c r="AI988" s="3"/>
      <c r="AJ988" s="3"/>
      <c r="AK988" s="3"/>
      <c r="AL988" s="3"/>
      <c r="AM988" s="3"/>
      <c r="AN988" s="3"/>
      <c r="AO988" s="3"/>
      <c r="AP988" s="3"/>
      <c r="AQ988" s="3"/>
      <c r="AR988" s="3"/>
      <c r="AS988" s="3"/>
    </row>
    <row r="989" spans="1:45" ht="51" hidden="1" customHeight="1" x14ac:dyDescent="0.3">
      <c r="A989" s="9"/>
      <c r="B989" s="9"/>
      <c r="C989" s="9"/>
      <c r="D989" s="9"/>
      <c r="E989" s="9"/>
      <c r="F989" s="9"/>
      <c r="G989" s="9"/>
      <c r="H989" s="3"/>
      <c r="I989" s="7" t="s">
        <v>1452</v>
      </c>
      <c r="J989" s="10" t="s">
        <v>663</v>
      </c>
      <c r="K989" s="10" t="s">
        <v>22</v>
      </c>
      <c r="L989" s="7" t="s">
        <v>21</v>
      </c>
      <c r="M989" s="7" t="str">
        <f t="shared" si="61"/>
        <v>SFF OTÚN QUIMBAYA</v>
      </c>
      <c r="N989" s="7" t="s">
        <v>8</v>
      </c>
      <c r="O989" s="7" t="s">
        <v>467</v>
      </c>
      <c r="P989" s="149" t="s">
        <v>7</v>
      </c>
      <c r="Q989" s="7" t="s">
        <v>6</v>
      </c>
      <c r="R989" s="35">
        <v>20823000</v>
      </c>
      <c r="S989" s="35"/>
      <c r="T989" s="8"/>
      <c r="U989" s="8"/>
      <c r="V989" s="8"/>
      <c r="W989" s="35">
        <f t="shared" si="62"/>
        <v>20823000</v>
      </c>
      <c r="X989" s="35">
        <f t="shared" si="63"/>
        <v>20823000</v>
      </c>
      <c r="Y989" s="26" t="s">
        <v>465</v>
      </c>
      <c r="Z989" s="147" t="s">
        <v>19</v>
      </c>
      <c r="AA989" s="147">
        <v>202300000000060</v>
      </c>
      <c r="AB989" s="147" t="s">
        <v>493</v>
      </c>
      <c r="AC989" s="10" t="str">
        <f t="shared" si="60"/>
        <v>3202032</v>
      </c>
      <c r="AD989" s="26"/>
      <c r="AE989" s="147" t="s">
        <v>128</v>
      </c>
      <c r="AF989" s="3"/>
      <c r="AG989" s="3"/>
      <c r="AH989" s="3"/>
      <c r="AI989" s="3"/>
      <c r="AJ989" s="3"/>
      <c r="AK989" s="3"/>
      <c r="AL989" s="3"/>
      <c r="AM989" s="3"/>
      <c r="AN989" s="3"/>
      <c r="AO989" s="3"/>
      <c r="AP989" s="3"/>
      <c r="AQ989" s="3"/>
      <c r="AR989" s="3"/>
      <c r="AS989" s="3"/>
    </row>
    <row r="990" spans="1:45" ht="51" hidden="1" customHeight="1" x14ac:dyDescent="0.3">
      <c r="A990" s="9"/>
      <c r="B990" s="9"/>
      <c r="C990" s="9"/>
      <c r="D990" s="9"/>
      <c r="E990" s="9"/>
      <c r="F990" s="9"/>
      <c r="G990" s="9"/>
      <c r="H990" s="3"/>
      <c r="I990" s="7" t="s">
        <v>1453</v>
      </c>
      <c r="J990" s="10" t="s">
        <v>663</v>
      </c>
      <c r="K990" s="10" t="s">
        <v>22</v>
      </c>
      <c r="L990" s="7" t="s">
        <v>21</v>
      </c>
      <c r="M990" s="7" t="str">
        <f t="shared" si="61"/>
        <v>SFF OTÚN QUIMBAYA</v>
      </c>
      <c r="N990" s="7" t="s">
        <v>8</v>
      </c>
      <c r="O990" s="7" t="s">
        <v>467</v>
      </c>
      <c r="P990" s="149" t="s">
        <v>7</v>
      </c>
      <c r="Q990" s="7" t="s">
        <v>6</v>
      </c>
      <c r="R990" s="35">
        <v>42840000</v>
      </c>
      <c r="S990" s="35"/>
      <c r="T990" s="8"/>
      <c r="U990" s="8"/>
      <c r="V990" s="8"/>
      <c r="W990" s="35">
        <f t="shared" si="62"/>
        <v>42840000</v>
      </c>
      <c r="X990" s="35">
        <f t="shared" si="63"/>
        <v>42840000</v>
      </c>
      <c r="Y990" s="26" t="s">
        <v>465</v>
      </c>
      <c r="Z990" s="147" t="s">
        <v>19</v>
      </c>
      <c r="AA990" s="147">
        <v>202300000000060</v>
      </c>
      <c r="AB990" s="147" t="s">
        <v>17</v>
      </c>
      <c r="AC990" s="10" t="str">
        <f t="shared" si="60"/>
        <v>3202052</v>
      </c>
      <c r="AD990" s="26"/>
      <c r="AE990" s="147" t="s">
        <v>495</v>
      </c>
      <c r="AF990" s="3"/>
      <c r="AG990" s="3"/>
      <c r="AH990" s="3"/>
      <c r="AI990" s="3"/>
      <c r="AJ990" s="3"/>
      <c r="AK990" s="3"/>
      <c r="AL990" s="3"/>
      <c r="AM990" s="3"/>
      <c r="AN990" s="3"/>
      <c r="AO990" s="3"/>
      <c r="AP990" s="3"/>
      <c r="AQ990" s="3"/>
      <c r="AR990" s="3"/>
      <c r="AS990" s="3"/>
    </row>
    <row r="991" spans="1:45" ht="51" hidden="1" customHeight="1" x14ac:dyDescent="0.3">
      <c r="A991" s="9"/>
      <c r="B991" s="9"/>
      <c r="C991" s="9"/>
      <c r="D991" s="9"/>
      <c r="E991" s="9"/>
      <c r="F991" s="9"/>
      <c r="G991" s="9"/>
      <c r="H991" s="3"/>
      <c r="I991" s="7" t="s">
        <v>1454</v>
      </c>
      <c r="J991" s="10" t="s">
        <v>663</v>
      </c>
      <c r="K991" s="10" t="s">
        <v>22</v>
      </c>
      <c r="L991" s="7" t="s">
        <v>21</v>
      </c>
      <c r="M991" s="7" t="str">
        <f t="shared" si="61"/>
        <v>SFF OTÚN QUIMBAYA</v>
      </c>
      <c r="N991" s="7" t="s">
        <v>103</v>
      </c>
      <c r="O991" s="7" t="s">
        <v>466</v>
      </c>
      <c r="P991" s="149" t="s">
        <v>7</v>
      </c>
      <c r="Q991" s="7" t="s">
        <v>6</v>
      </c>
      <c r="R991" s="35">
        <v>47600000</v>
      </c>
      <c r="S991" s="35"/>
      <c r="T991" s="8"/>
      <c r="U991" s="8"/>
      <c r="V991" s="8"/>
      <c r="W991" s="35">
        <f t="shared" si="62"/>
        <v>47600000</v>
      </c>
      <c r="X991" s="35">
        <f t="shared" si="63"/>
        <v>47600000</v>
      </c>
      <c r="Y991" s="26" t="s">
        <v>465</v>
      </c>
      <c r="Z991" s="147" t="s">
        <v>19</v>
      </c>
      <c r="AA991" s="147">
        <v>202300000000060</v>
      </c>
      <c r="AB991" s="147" t="s">
        <v>39</v>
      </c>
      <c r="AC991" s="10" t="str">
        <f t="shared" si="60"/>
        <v>3202055</v>
      </c>
      <c r="AD991" s="26"/>
      <c r="AE991" s="147" t="s">
        <v>252</v>
      </c>
      <c r="AF991" s="3"/>
      <c r="AG991" s="3"/>
      <c r="AH991" s="3"/>
      <c r="AI991" s="3"/>
      <c r="AJ991" s="3"/>
      <c r="AK991" s="3"/>
      <c r="AL991" s="3"/>
      <c r="AM991" s="3"/>
      <c r="AN991" s="3"/>
      <c r="AO991" s="3"/>
      <c r="AP991" s="3"/>
      <c r="AQ991" s="3"/>
      <c r="AR991" s="3"/>
      <c r="AS991" s="3"/>
    </row>
    <row r="992" spans="1:45" ht="51" hidden="1" customHeight="1" x14ac:dyDescent="0.3">
      <c r="A992" s="9"/>
      <c r="B992" s="9"/>
      <c r="C992" s="9"/>
      <c r="D992" s="9"/>
      <c r="E992" s="9"/>
      <c r="F992" s="9"/>
      <c r="G992" s="9"/>
      <c r="H992" s="3"/>
      <c r="I992" s="7" t="s">
        <v>1455</v>
      </c>
      <c r="J992" s="10" t="s">
        <v>663</v>
      </c>
      <c r="K992" s="10" t="s">
        <v>22</v>
      </c>
      <c r="L992" s="7" t="s">
        <v>21</v>
      </c>
      <c r="M992" s="7" t="str">
        <f t="shared" si="61"/>
        <v>SFF OTÚN QUIMBAYA</v>
      </c>
      <c r="N992" s="7" t="s">
        <v>103</v>
      </c>
      <c r="O992" s="7" t="s">
        <v>466</v>
      </c>
      <c r="P992" s="149" t="s">
        <v>7</v>
      </c>
      <c r="Q992" s="7" t="s">
        <v>6</v>
      </c>
      <c r="R992" s="35">
        <v>8002313</v>
      </c>
      <c r="S992" s="35"/>
      <c r="T992" s="8"/>
      <c r="U992" s="8"/>
      <c r="V992" s="8"/>
      <c r="W992" s="35">
        <f t="shared" si="62"/>
        <v>8002313</v>
      </c>
      <c r="X992" s="35">
        <f t="shared" si="63"/>
        <v>8002313</v>
      </c>
      <c r="Y992" s="26" t="s">
        <v>465</v>
      </c>
      <c r="Z992" s="147" t="s">
        <v>19</v>
      </c>
      <c r="AA992" s="147">
        <v>202300000000060</v>
      </c>
      <c r="AB992" s="147" t="s">
        <v>496</v>
      </c>
      <c r="AC992" s="10" t="str">
        <f t="shared" si="60"/>
        <v>3202056</v>
      </c>
      <c r="AD992" s="26"/>
      <c r="AE992" s="147" t="s">
        <v>129</v>
      </c>
      <c r="AF992" s="3"/>
      <c r="AG992" s="3"/>
      <c r="AH992" s="3"/>
      <c r="AI992" s="3"/>
      <c r="AJ992" s="3"/>
      <c r="AK992" s="3"/>
      <c r="AL992" s="3"/>
      <c r="AM992" s="3"/>
      <c r="AN992" s="3"/>
      <c r="AO992" s="3"/>
      <c r="AP992" s="3"/>
      <c r="AQ992" s="3"/>
      <c r="AR992" s="3"/>
      <c r="AS992" s="3"/>
    </row>
    <row r="993" spans="1:45" ht="51" hidden="1" customHeight="1" x14ac:dyDescent="0.3">
      <c r="A993" s="9"/>
      <c r="B993" s="9"/>
      <c r="C993" s="9"/>
      <c r="D993" s="9"/>
      <c r="E993" s="9"/>
      <c r="F993" s="9"/>
      <c r="G993" s="9"/>
      <c r="H993" s="3"/>
      <c r="I993" s="7" t="s">
        <v>1456</v>
      </c>
      <c r="J993" s="10" t="s">
        <v>663</v>
      </c>
      <c r="K993" s="10" t="s">
        <v>22</v>
      </c>
      <c r="L993" s="7" t="s">
        <v>21</v>
      </c>
      <c r="M993" s="7" t="str">
        <f t="shared" si="61"/>
        <v>SFF OTÚN QUIMBAYA</v>
      </c>
      <c r="N993" s="7" t="s">
        <v>8</v>
      </c>
      <c r="O993" s="7" t="s">
        <v>467</v>
      </c>
      <c r="P993" s="149" t="s">
        <v>7</v>
      </c>
      <c r="Q993" s="7" t="s">
        <v>6</v>
      </c>
      <c r="R993" s="35">
        <v>33407000</v>
      </c>
      <c r="S993" s="35"/>
      <c r="T993" s="8"/>
      <c r="U993" s="8"/>
      <c r="V993" s="8"/>
      <c r="W993" s="35">
        <f t="shared" si="62"/>
        <v>33407000</v>
      </c>
      <c r="X993" s="35">
        <f t="shared" si="63"/>
        <v>33407000</v>
      </c>
      <c r="Y993" s="26" t="s">
        <v>465</v>
      </c>
      <c r="Z993" s="147" t="s">
        <v>19</v>
      </c>
      <c r="AA993" s="147">
        <v>202300000000060</v>
      </c>
      <c r="AB993" s="147" t="s">
        <v>496</v>
      </c>
      <c r="AC993" s="10" t="str">
        <f t="shared" si="60"/>
        <v>3202056</v>
      </c>
      <c r="AD993" s="26"/>
      <c r="AE993" s="147" t="s">
        <v>260</v>
      </c>
      <c r="AF993" s="3"/>
      <c r="AG993" s="3"/>
      <c r="AH993" s="3"/>
      <c r="AI993" s="3"/>
      <c r="AJ993" s="3"/>
      <c r="AK993" s="3"/>
      <c r="AL993" s="3"/>
      <c r="AM993" s="3"/>
      <c r="AN993" s="3"/>
      <c r="AO993" s="3"/>
      <c r="AP993" s="3"/>
      <c r="AQ993" s="3"/>
      <c r="AR993" s="3"/>
      <c r="AS993" s="3"/>
    </row>
    <row r="994" spans="1:45" ht="51" customHeight="1" x14ac:dyDescent="0.3">
      <c r="A994" s="9"/>
      <c r="B994" s="9"/>
      <c r="C994" s="9"/>
      <c r="D994" s="9"/>
      <c r="E994" s="9"/>
      <c r="F994" s="9"/>
      <c r="G994" s="9"/>
      <c r="H994" s="3"/>
      <c r="I994" s="7" t="s">
        <v>1457</v>
      </c>
      <c r="J994" s="10" t="s">
        <v>663</v>
      </c>
      <c r="K994" s="10" t="s">
        <v>22</v>
      </c>
      <c r="L994" s="7" t="s">
        <v>21</v>
      </c>
      <c r="M994" s="7" t="str">
        <f t="shared" si="61"/>
        <v>SFF OTÚN QUIMBAYA</v>
      </c>
      <c r="N994" s="7" t="s">
        <v>13</v>
      </c>
      <c r="O994" s="7" t="s">
        <v>467</v>
      </c>
      <c r="P994" s="149" t="s">
        <v>7</v>
      </c>
      <c r="Q994" s="7" t="s">
        <v>6</v>
      </c>
      <c r="R994" s="35">
        <v>7000000</v>
      </c>
      <c r="S994" s="35"/>
      <c r="T994" s="8"/>
      <c r="U994" s="8"/>
      <c r="V994" s="8"/>
      <c r="W994" s="35">
        <f t="shared" si="62"/>
        <v>7000000</v>
      </c>
      <c r="X994" s="35">
        <f t="shared" si="63"/>
        <v>7000000</v>
      </c>
      <c r="Y994" s="26" t="s">
        <v>1483</v>
      </c>
      <c r="Z994" s="147" t="s">
        <v>4</v>
      </c>
      <c r="AA994" s="147">
        <v>2019011000081</v>
      </c>
      <c r="AB994" s="147" t="s">
        <v>12</v>
      </c>
      <c r="AC994" s="10" t="str">
        <f t="shared" si="60"/>
        <v>3299011</v>
      </c>
      <c r="AD994" s="26"/>
      <c r="AE994" s="147" t="s">
        <v>399</v>
      </c>
      <c r="AF994" s="3"/>
      <c r="AG994" s="3"/>
      <c r="AH994" s="3"/>
      <c r="AI994" s="3"/>
      <c r="AJ994" s="3"/>
      <c r="AK994" s="3"/>
      <c r="AL994" s="3"/>
      <c r="AM994" s="3"/>
      <c r="AN994" s="3"/>
      <c r="AO994" s="3"/>
      <c r="AP994" s="3"/>
      <c r="AQ994" s="3"/>
      <c r="AR994" s="3"/>
      <c r="AS994" s="3"/>
    </row>
    <row r="995" spans="1:45" ht="51" customHeight="1" x14ac:dyDescent="0.3">
      <c r="A995" s="9"/>
      <c r="B995" s="9"/>
      <c r="C995" s="9"/>
      <c r="D995" s="9"/>
      <c r="E995" s="9"/>
      <c r="F995" s="9"/>
      <c r="G995" s="9"/>
      <c r="H995" s="3"/>
      <c r="I995" s="7" t="s">
        <v>1458</v>
      </c>
      <c r="J995" s="188" t="s">
        <v>464</v>
      </c>
      <c r="K995" s="7" t="s">
        <v>10</v>
      </c>
      <c r="L995" s="7" t="s">
        <v>9</v>
      </c>
      <c r="M995" s="7" t="str">
        <f t="shared" si="61"/>
        <v>GRUPO DE INFRAESTRUCTURA</v>
      </c>
      <c r="N995" s="149" t="s">
        <v>103</v>
      </c>
      <c r="O995" s="7" t="s">
        <v>466</v>
      </c>
      <c r="P995" s="7" t="s">
        <v>7</v>
      </c>
      <c r="Q995" s="7" t="s">
        <v>6</v>
      </c>
      <c r="R995" s="35">
        <v>749718494</v>
      </c>
      <c r="S995" s="35"/>
      <c r="T995" s="8"/>
      <c r="U995" s="8"/>
      <c r="V995" s="8"/>
      <c r="W995" s="35">
        <f t="shared" si="62"/>
        <v>749718494</v>
      </c>
      <c r="X995" s="35">
        <f t="shared" si="63"/>
        <v>749718494</v>
      </c>
      <c r="Y995" s="26" t="s">
        <v>1483</v>
      </c>
      <c r="Z995" s="147" t="s">
        <v>4</v>
      </c>
      <c r="AA995" s="147">
        <v>2019011000081</v>
      </c>
      <c r="AB995" s="147" t="s">
        <v>12</v>
      </c>
      <c r="AC995" s="10" t="str">
        <f t="shared" si="60"/>
        <v>3299011</v>
      </c>
      <c r="AD995" s="26"/>
      <c r="AE995" s="147" t="s">
        <v>818</v>
      </c>
      <c r="AF995" s="3"/>
      <c r="AG995" s="3"/>
      <c r="AH995" s="3"/>
      <c r="AI995" s="3"/>
      <c r="AJ995" s="3"/>
      <c r="AK995" s="3"/>
      <c r="AL995" s="3"/>
      <c r="AM995" s="3"/>
      <c r="AN995" s="3"/>
      <c r="AO995" s="3"/>
      <c r="AP995" s="3"/>
      <c r="AQ995" s="3"/>
      <c r="AR995" s="3"/>
      <c r="AS995" s="3"/>
    </row>
    <row r="996" spans="1:45" ht="51" customHeight="1" x14ac:dyDescent="0.3">
      <c r="A996" s="9"/>
      <c r="B996" s="9"/>
      <c r="C996" s="9"/>
      <c r="D996" s="9"/>
      <c r="E996" s="9"/>
      <c r="F996" s="9"/>
      <c r="G996" s="9"/>
      <c r="H996" s="3"/>
      <c r="I996" s="7" t="s">
        <v>1459</v>
      </c>
      <c r="J996" s="188" t="s">
        <v>464</v>
      </c>
      <c r="K996" s="7" t="s">
        <v>10</v>
      </c>
      <c r="L996" s="7" t="s">
        <v>9</v>
      </c>
      <c r="M996" s="7" t="str">
        <f t="shared" si="61"/>
        <v>GRUPO DE INFRAESTRUCTURA</v>
      </c>
      <c r="N996" s="149" t="s">
        <v>103</v>
      </c>
      <c r="O996" s="7" t="s">
        <v>466</v>
      </c>
      <c r="P996" s="7" t="s">
        <v>7</v>
      </c>
      <c r="Q996" s="7" t="s">
        <v>6</v>
      </c>
      <c r="R996" s="35">
        <v>300000000</v>
      </c>
      <c r="S996" s="35"/>
      <c r="T996" s="8"/>
      <c r="U996" s="8"/>
      <c r="V996" s="8"/>
      <c r="W996" s="35">
        <f t="shared" si="62"/>
        <v>300000000</v>
      </c>
      <c r="X996" s="35">
        <f t="shared" si="63"/>
        <v>300000000</v>
      </c>
      <c r="Y996" s="26" t="s">
        <v>1483</v>
      </c>
      <c r="Z996" s="147" t="s">
        <v>4</v>
      </c>
      <c r="AA996" s="147">
        <v>2019011000081</v>
      </c>
      <c r="AB996" s="147" t="s">
        <v>12</v>
      </c>
      <c r="AC996" s="10" t="str">
        <f t="shared" si="60"/>
        <v>3299011</v>
      </c>
      <c r="AD996" s="26"/>
      <c r="AE996" s="147" t="s">
        <v>1466</v>
      </c>
      <c r="AF996" s="3"/>
      <c r="AG996" s="3"/>
      <c r="AH996" s="3"/>
      <c r="AI996" s="3"/>
      <c r="AJ996" s="3"/>
      <c r="AK996" s="3"/>
      <c r="AL996" s="3"/>
      <c r="AM996" s="3"/>
      <c r="AN996" s="3"/>
      <c r="AO996" s="3"/>
      <c r="AP996" s="3"/>
      <c r="AQ996" s="3"/>
      <c r="AR996" s="3"/>
      <c r="AS996" s="3"/>
    </row>
    <row r="997" spans="1:45" ht="51" customHeight="1" x14ac:dyDescent="0.3">
      <c r="A997" s="9"/>
      <c r="B997" s="9"/>
      <c r="C997" s="9"/>
      <c r="D997" s="9"/>
      <c r="E997" s="9"/>
      <c r="F997" s="9"/>
      <c r="G997" s="9"/>
      <c r="H997" s="3"/>
      <c r="I997" s="7" t="s">
        <v>1460</v>
      </c>
      <c r="J997" s="188" t="s">
        <v>464</v>
      </c>
      <c r="K997" s="7" t="s">
        <v>10</v>
      </c>
      <c r="L997" s="7" t="s">
        <v>9</v>
      </c>
      <c r="M997" s="7" t="str">
        <f t="shared" si="61"/>
        <v>GRUPO DE INFRAESTRUCTURA</v>
      </c>
      <c r="N997" s="149" t="s">
        <v>103</v>
      </c>
      <c r="O997" s="7" t="s">
        <v>466</v>
      </c>
      <c r="P997" s="7" t="s">
        <v>7</v>
      </c>
      <c r="Q997" s="7" t="s">
        <v>6</v>
      </c>
      <c r="R997" s="35">
        <v>1926083601</v>
      </c>
      <c r="S997" s="35"/>
      <c r="T997" s="8"/>
      <c r="U997" s="8"/>
      <c r="V997" s="8"/>
      <c r="W997" s="35">
        <f t="shared" si="62"/>
        <v>1926083601</v>
      </c>
      <c r="X997" s="35">
        <f t="shared" si="63"/>
        <v>1926083601</v>
      </c>
      <c r="Y997" s="26" t="s">
        <v>1483</v>
      </c>
      <c r="Z997" s="147" t="s">
        <v>4</v>
      </c>
      <c r="AA997" s="147">
        <v>2019011000081</v>
      </c>
      <c r="AB997" s="147" t="s">
        <v>12</v>
      </c>
      <c r="AC997" s="10" t="str">
        <f t="shared" si="60"/>
        <v>3299011</v>
      </c>
      <c r="AD997" s="26"/>
      <c r="AE997" s="147" t="s">
        <v>662</v>
      </c>
      <c r="AF997" s="3"/>
      <c r="AG997" s="3"/>
      <c r="AH997" s="3"/>
      <c r="AI997" s="3"/>
      <c r="AJ997" s="3"/>
      <c r="AK997" s="3"/>
      <c r="AL997" s="3"/>
      <c r="AM997" s="3"/>
      <c r="AN997" s="3"/>
      <c r="AO997" s="3"/>
      <c r="AP997" s="3"/>
      <c r="AQ997" s="3"/>
      <c r="AR997" s="3"/>
      <c r="AS997" s="3"/>
    </row>
    <row r="998" spans="1:45" ht="51" customHeight="1" x14ac:dyDescent="0.3">
      <c r="A998" s="9"/>
      <c r="B998" s="9"/>
      <c r="C998" s="9"/>
      <c r="D998" s="9"/>
      <c r="E998" s="9"/>
      <c r="F998" s="9"/>
      <c r="G998" s="9"/>
      <c r="H998" s="3"/>
      <c r="I998" s="7" t="s">
        <v>1461</v>
      </c>
      <c r="J998" s="188" t="s">
        <v>464</v>
      </c>
      <c r="K998" s="7" t="s">
        <v>10</v>
      </c>
      <c r="L998" s="7" t="s">
        <v>9</v>
      </c>
      <c r="M998" s="7" t="str">
        <f t="shared" si="61"/>
        <v>GRUPO DE INFRAESTRUCTURA</v>
      </c>
      <c r="N998" s="149" t="s">
        <v>13</v>
      </c>
      <c r="O998" s="7" t="s">
        <v>467</v>
      </c>
      <c r="P998" s="7" t="s">
        <v>7</v>
      </c>
      <c r="Q998" s="7" t="s">
        <v>6</v>
      </c>
      <c r="R998" s="35">
        <v>1570000000</v>
      </c>
      <c r="S998" s="35"/>
      <c r="T998" s="8"/>
      <c r="U998" s="8"/>
      <c r="V998" s="8"/>
      <c r="W998" s="35">
        <f t="shared" si="62"/>
        <v>1570000000</v>
      </c>
      <c r="X998" s="35">
        <f t="shared" si="63"/>
        <v>1570000000</v>
      </c>
      <c r="Y998" s="26" t="s">
        <v>1483</v>
      </c>
      <c r="Z998" s="147" t="s">
        <v>4</v>
      </c>
      <c r="AA998" s="147">
        <v>2019011000081</v>
      </c>
      <c r="AB998" s="147" t="s">
        <v>12</v>
      </c>
      <c r="AC998" s="10" t="str">
        <f t="shared" si="60"/>
        <v>3299011</v>
      </c>
      <c r="AD998" s="26"/>
      <c r="AE998" s="147" t="s">
        <v>662</v>
      </c>
      <c r="AF998" s="3"/>
      <c r="AG998" s="3"/>
      <c r="AH998" s="3"/>
      <c r="AI998" s="3"/>
      <c r="AJ998" s="3"/>
      <c r="AK998" s="3"/>
      <c r="AL998" s="3"/>
      <c r="AM998" s="3"/>
      <c r="AN998" s="3"/>
      <c r="AO998" s="3"/>
      <c r="AP998" s="3"/>
      <c r="AQ998" s="3"/>
      <c r="AR998" s="3"/>
      <c r="AS998" s="3"/>
    </row>
    <row r="999" spans="1:45" ht="51" customHeight="1" x14ac:dyDescent="0.3">
      <c r="A999" s="9"/>
      <c r="B999" s="9"/>
      <c r="C999" s="9"/>
      <c r="D999" s="9"/>
      <c r="E999" s="9"/>
      <c r="F999" s="9"/>
      <c r="G999" s="9"/>
      <c r="H999" s="3"/>
      <c r="I999" s="7" t="s">
        <v>1462</v>
      </c>
      <c r="J999" s="188" t="s">
        <v>464</v>
      </c>
      <c r="K999" s="7" t="s">
        <v>10</v>
      </c>
      <c r="L999" s="7" t="s">
        <v>9</v>
      </c>
      <c r="M999" s="7" t="str">
        <f t="shared" si="61"/>
        <v>GRUPO DE INFRAESTRUCTURA</v>
      </c>
      <c r="N999" s="149" t="s">
        <v>8</v>
      </c>
      <c r="O999" s="7" t="s">
        <v>467</v>
      </c>
      <c r="P999" s="7" t="s">
        <v>7</v>
      </c>
      <c r="Q999" s="7" t="s">
        <v>6</v>
      </c>
      <c r="R999" s="35">
        <v>1534901536</v>
      </c>
      <c r="S999" s="35"/>
      <c r="T999" s="8"/>
      <c r="U999" s="8"/>
      <c r="V999" s="8"/>
      <c r="W999" s="35">
        <f t="shared" si="62"/>
        <v>1534901536</v>
      </c>
      <c r="X999" s="35">
        <f t="shared" si="63"/>
        <v>1534901536</v>
      </c>
      <c r="Y999" s="26" t="s">
        <v>1483</v>
      </c>
      <c r="Z999" s="147" t="s">
        <v>4</v>
      </c>
      <c r="AA999" s="147">
        <v>2019011000081</v>
      </c>
      <c r="AB999" s="147" t="s">
        <v>12</v>
      </c>
      <c r="AC999" s="10" t="str">
        <f t="shared" si="60"/>
        <v>3299011</v>
      </c>
      <c r="AD999" s="26"/>
      <c r="AE999" s="147" t="s">
        <v>662</v>
      </c>
      <c r="AF999" s="3"/>
      <c r="AG999" s="3"/>
      <c r="AH999" s="3"/>
      <c r="AI999" s="3"/>
      <c r="AJ999" s="3"/>
      <c r="AK999" s="3"/>
      <c r="AL999" s="3"/>
      <c r="AM999" s="3"/>
      <c r="AN999" s="3"/>
      <c r="AO999" s="3"/>
      <c r="AP999" s="3"/>
      <c r="AQ999" s="3"/>
      <c r="AR999" s="3"/>
      <c r="AS999" s="3"/>
    </row>
    <row r="1000" spans="1:45" ht="51" hidden="1" customHeight="1" x14ac:dyDescent="0.3">
      <c r="A1000" s="9"/>
      <c r="B1000" s="9"/>
      <c r="C1000" s="9"/>
      <c r="D1000" s="9"/>
      <c r="E1000" s="9"/>
      <c r="F1000" s="9"/>
      <c r="G1000" s="9"/>
      <c r="H1000" s="3"/>
      <c r="I1000" s="7" t="s">
        <v>1463</v>
      </c>
      <c r="J1000" s="188" t="s">
        <v>464</v>
      </c>
      <c r="K1000" s="7" t="s">
        <v>10</v>
      </c>
      <c r="L1000" s="7" t="s">
        <v>9</v>
      </c>
      <c r="M1000" s="7" t="str">
        <f t="shared" si="61"/>
        <v>GRUPO DE INFRAESTRUCTURA</v>
      </c>
      <c r="N1000" s="149" t="s">
        <v>103</v>
      </c>
      <c r="O1000" s="7" t="s">
        <v>466</v>
      </c>
      <c r="P1000" s="7" t="s">
        <v>7</v>
      </c>
      <c r="Q1000" s="7" t="s">
        <v>6</v>
      </c>
      <c r="R1000" s="35">
        <v>749718494</v>
      </c>
      <c r="S1000" s="35"/>
      <c r="T1000" s="8"/>
      <c r="U1000" s="8"/>
      <c r="V1000" s="8"/>
      <c r="W1000" s="35">
        <f t="shared" si="62"/>
        <v>749718494</v>
      </c>
      <c r="X1000" s="35">
        <f t="shared" si="63"/>
        <v>749718494</v>
      </c>
      <c r="Y1000" s="26" t="s">
        <v>1483</v>
      </c>
      <c r="Z1000" s="147" t="s">
        <v>4</v>
      </c>
      <c r="AA1000" s="147">
        <v>2019011000081</v>
      </c>
      <c r="AB1000" s="147" t="s">
        <v>3</v>
      </c>
      <c r="AC1000" s="10" t="str">
        <f t="shared" si="60"/>
        <v>3299016</v>
      </c>
      <c r="AD1000" s="26"/>
      <c r="AE1000" s="147" t="s">
        <v>245</v>
      </c>
      <c r="AF1000" s="3"/>
      <c r="AG1000" s="3"/>
      <c r="AH1000" s="3"/>
      <c r="AI1000" s="3"/>
      <c r="AJ1000" s="3"/>
      <c r="AK1000" s="3"/>
      <c r="AL1000" s="3"/>
      <c r="AM1000" s="3"/>
      <c r="AN1000" s="3"/>
      <c r="AO1000" s="3"/>
      <c r="AP1000" s="3"/>
      <c r="AQ1000" s="3"/>
      <c r="AR1000" s="3"/>
      <c r="AS1000" s="3"/>
    </row>
    <row r="1001" spans="1:45" ht="51" hidden="1" customHeight="1" x14ac:dyDescent="0.3">
      <c r="A1001" s="9"/>
      <c r="B1001" s="9"/>
      <c r="C1001" s="9"/>
      <c r="D1001" s="9"/>
      <c r="E1001" s="9"/>
      <c r="F1001" s="9"/>
      <c r="G1001" s="9"/>
      <c r="H1001" s="3"/>
      <c r="I1001" s="7" t="s">
        <v>1464</v>
      </c>
      <c r="J1001" s="188" t="s">
        <v>464</v>
      </c>
      <c r="K1001" s="7" t="s">
        <v>10</v>
      </c>
      <c r="L1001" s="7" t="s">
        <v>9</v>
      </c>
      <c r="M1001" s="7" t="str">
        <f t="shared" si="61"/>
        <v>GRUPO DE INFRAESTRUCTURA</v>
      </c>
      <c r="N1001" s="149" t="s">
        <v>103</v>
      </c>
      <c r="O1001" s="7" t="s">
        <v>466</v>
      </c>
      <c r="P1001" s="7" t="s">
        <v>7</v>
      </c>
      <c r="Q1001" s="7" t="s">
        <v>6</v>
      </c>
      <c r="R1001" s="35">
        <v>889855147</v>
      </c>
      <c r="S1001" s="35"/>
      <c r="T1001" s="8"/>
      <c r="U1001" s="8"/>
      <c r="V1001" s="8"/>
      <c r="W1001" s="35">
        <f t="shared" si="62"/>
        <v>889855147</v>
      </c>
      <c r="X1001" s="35">
        <f t="shared" si="63"/>
        <v>889855147</v>
      </c>
      <c r="Y1001" s="26" t="s">
        <v>1483</v>
      </c>
      <c r="Z1001" s="147" t="s">
        <v>4</v>
      </c>
      <c r="AA1001" s="147">
        <v>2019011000081</v>
      </c>
      <c r="AB1001" s="147" t="s">
        <v>3</v>
      </c>
      <c r="AC1001" s="10" t="str">
        <f t="shared" si="60"/>
        <v>3299016</v>
      </c>
      <c r="AD1001" s="26"/>
      <c r="AE1001" s="147" t="s">
        <v>244</v>
      </c>
      <c r="AF1001" s="3"/>
      <c r="AG1001" s="3"/>
      <c r="AH1001" s="3"/>
      <c r="AI1001" s="3"/>
      <c r="AJ1001" s="3"/>
      <c r="AK1001" s="3"/>
      <c r="AL1001" s="3"/>
      <c r="AM1001" s="3"/>
      <c r="AN1001" s="3"/>
      <c r="AO1001" s="3"/>
      <c r="AP1001" s="3"/>
      <c r="AQ1001" s="3"/>
      <c r="AR1001" s="3"/>
      <c r="AS1001" s="3"/>
    </row>
    <row r="1002" spans="1:45" ht="51" hidden="1" customHeight="1" x14ac:dyDescent="0.3">
      <c r="A1002" s="9"/>
      <c r="B1002" s="9"/>
      <c r="C1002" s="9"/>
      <c r="D1002" s="9"/>
      <c r="E1002" s="9"/>
      <c r="F1002" s="9"/>
      <c r="G1002" s="9"/>
      <c r="H1002" s="3"/>
      <c r="I1002" s="7" t="s">
        <v>1465</v>
      </c>
      <c r="J1002" s="188" t="s">
        <v>464</v>
      </c>
      <c r="K1002" s="7" t="s">
        <v>10</v>
      </c>
      <c r="L1002" s="7" t="s">
        <v>9</v>
      </c>
      <c r="M1002" s="7" t="str">
        <f t="shared" si="61"/>
        <v>GRUPO DE INFRAESTRUCTURA</v>
      </c>
      <c r="N1002" s="149" t="s">
        <v>13</v>
      </c>
      <c r="O1002" s="7" t="s">
        <v>467</v>
      </c>
      <c r="P1002" s="7" t="s">
        <v>7</v>
      </c>
      <c r="Q1002" s="7" t="s">
        <v>6</v>
      </c>
      <c r="R1002" s="35">
        <v>930000000</v>
      </c>
      <c r="S1002" s="35"/>
      <c r="T1002" s="8"/>
      <c r="U1002" s="8"/>
      <c r="V1002" s="8"/>
      <c r="W1002" s="35">
        <f t="shared" si="62"/>
        <v>930000000</v>
      </c>
      <c r="X1002" s="35">
        <f t="shared" si="63"/>
        <v>930000000</v>
      </c>
      <c r="Y1002" s="26" t="s">
        <v>1483</v>
      </c>
      <c r="Z1002" s="147" t="s">
        <v>4</v>
      </c>
      <c r="AA1002" s="147">
        <v>2019011000081</v>
      </c>
      <c r="AB1002" s="147" t="s">
        <v>3</v>
      </c>
      <c r="AC1002" s="10" t="str">
        <f t="shared" si="60"/>
        <v>3299016</v>
      </c>
      <c r="AD1002" s="26"/>
      <c r="AE1002" s="147" t="s">
        <v>244</v>
      </c>
      <c r="AF1002" s="3"/>
      <c r="AG1002" s="3"/>
      <c r="AH1002" s="3"/>
      <c r="AI1002" s="3"/>
      <c r="AJ1002" s="3"/>
      <c r="AK1002" s="3"/>
      <c r="AL1002" s="3"/>
      <c r="AM1002" s="3"/>
      <c r="AN1002" s="3"/>
      <c r="AO1002" s="3"/>
      <c r="AP1002" s="3"/>
      <c r="AQ1002" s="3"/>
      <c r="AR1002" s="3"/>
      <c r="AS1002" s="3"/>
    </row>
    <row r="1003" spans="1:45" ht="51" hidden="1" customHeight="1" x14ac:dyDescent="0.3">
      <c r="A1003" s="9"/>
      <c r="B1003" s="9"/>
      <c r="C1003" s="9"/>
      <c r="D1003" s="9"/>
      <c r="E1003" s="9"/>
      <c r="F1003" s="9"/>
      <c r="G1003" s="9"/>
      <c r="H1003" s="3"/>
      <c r="I1003" s="7" t="s">
        <v>1467</v>
      </c>
      <c r="J1003" s="188" t="s">
        <v>464</v>
      </c>
      <c r="K1003" s="7" t="s">
        <v>1253</v>
      </c>
      <c r="L1003" s="7" t="s">
        <v>115</v>
      </c>
      <c r="M1003" s="7" t="str">
        <f t="shared" si="61"/>
        <v>GRUPO DE TECNOLOGÍAS DE LA INFORMACIÓN Y LAS COMUNICACIONES</v>
      </c>
      <c r="N1003" s="149" t="s">
        <v>13</v>
      </c>
      <c r="O1003" s="7" t="s">
        <v>467</v>
      </c>
      <c r="P1003" s="7" t="s">
        <v>7</v>
      </c>
      <c r="Q1003" s="7" t="s">
        <v>6</v>
      </c>
      <c r="R1003" s="35">
        <v>4500000000</v>
      </c>
      <c r="S1003" s="35"/>
      <c r="T1003" s="8"/>
      <c r="U1003" s="8"/>
      <c r="V1003" s="8"/>
      <c r="W1003" s="35">
        <f t="shared" si="62"/>
        <v>4500000000</v>
      </c>
      <c r="X1003" s="35">
        <f t="shared" si="63"/>
        <v>4500000000</v>
      </c>
      <c r="Y1003" s="26" t="s">
        <v>1483</v>
      </c>
      <c r="Z1003" s="147" t="s">
        <v>4</v>
      </c>
      <c r="AA1003" s="147">
        <v>2019011000081</v>
      </c>
      <c r="AB1003" s="147" t="s">
        <v>3</v>
      </c>
      <c r="AC1003" s="10" t="str">
        <f t="shared" si="60"/>
        <v>3299016</v>
      </c>
      <c r="AD1003" s="26"/>
      <c r="AE1003" s="147" t="s">
        <v>244</v>
      </c>
      <c r="AF1003" s="3"/>
      <c r="AG1003" s="3"/>
      <c r="AH1003" s="3"/>
      <c r="AI1003" s="3"/>
      <c r="AJ1003" s="3"/>
      <c r="AK1003" s="3"/>
      <c r="AL1003" s="3"/>
      <c r="AM1003" s="3"/>
      <c r="AN1003" s="3"/>
      <c r="AO1003" s="3"/>
      <c r="AP1003" s="3"/>
      <c r="AQ1003" s="3"/>
      <c r="AR1003" s="3"/>
      <c r="AS1003" s="3"/>
    </row>
    <row r="1004" spans="1:45" ht="51" hidden="1" customHeight="1" x14ac:dyDescent="0.3">
      <c r="A1004" s="9"/>
      <c r="B1004" s="9"/>
      <c r="C1004" s="9"/>
      <c r="D1004" s="9"/>
      <c r="E1004" s="9"/>
      <c r="F1004" s="9"/>
      <c r="G1004" s="9"/>
      <c r="H1004" s="3"/>
      <c r="I1004" s="7" t="s">
        <v>1468</v>
      </c>
      <c r="J1004" s="188" t="s">
        <v>464</v>
      </c>
      <c r="K1004" s="7" t="s">
        <v>1253</v>
      </c>
      <c r="L1004" s="7" t="s">
        <v>115</v>
      </c>
      <c r="M1004" s="7" t="str">
        <f t="shared" si="61"/>
        <v>GRUPO DE TECNOLOGÍAS DE LA INFORMACIÓN Y LAS COMUNICACIONES</v>
      </c>
      <c r="N1004" s="149" t="s">
        <v>103</v>
      </c>
      <c r="O1004" s="7" t="s">
        <v>466</v>
      </c>
      <c r="P1004" s="7" t="s">
        <v>7</v>
      </c>
      <c r="Q1004" s="7" t="s">
        <v>6</v>
      </c>
      <c r="R1004" s="35">
        <f>6108954228+31260000</f>
        <v>6140214228</v>
      </c>
      <c r="S1004" s="35"/>
      <c r="T1004" s="8"/>
      <c r="U1004" s="8"/>
      <c r="V1004" s="8"/>
      <c r="W1004" s="35">
        <f t="shared" si="62"/>
        <v>6140214228</v>
      </c>
      <c r="X1004" s="35">
        <f t="shared" si="63"/>
        <v>6140214228</v>
      </c>
      <c r="Y1004" s="26" t="s">
        <v>1483</v>
      </c>
      <c r="Z1004" s="147" t="s">
        <v>81</v>
      </c>
      <c r="AA1004" s="147">
        <v>2019011000081</v>
      </c>
      <c r="AB1004" s="147" t="s">
        <v>117</v>
      </c>
      <c r="AC1004" s="10" t="str">
        <f t="shared" si="60"/>
        <v>3299065</v>
      </c>
      <c r="AD1004" s="26"/>
      <c r="AE1004" s="147" t="s">
        <v>270</v>
      </c>
      <c r="AF1004" s="3"/>
      <c r="AG1004" s="3"/>
      <c r="AH1004" s="3"/>
      <c r="AI1004" s="3"/>
      <c r="AJ1004" s="3"/>
      <c r="AK1004" s="3"/>
      <c r="AL1004" s="3"/>
      <c r="AM1004" s="3"/>
      <c r="AN1004" s="3"/>
      <c r="AO1004" s="3"/>
      <c r="AP1004" s="3"/>
      <c r="AQ1004" s="3"/>
      <c r="AR1004" s="3"/>
      <c r="AS1004" s="3"/>
    </row>
    <row r="1005" spans="1:45" ht="51" hidden="1" customHeight="1" x14ac:dyDescent="0.3">
      <c r="A1005" s="9"/>
      <c r="B1005" s="9"/>
      <c r="C1005" s="9"/>
      <c r="D1005" s="9"/>
      <c r="E1005" s="9"/>
      <c r="F1005" s="9"/>
      <c r="G1005" s="9"/>
      <c r="H1005" s="3"/>
      <c r="I1005" s="7" t="s">
        <v>1469</v>
      </c>
      <c r="J1005" s="188" t="s">
        <v>464</v>
      </c>
      <c r="K1005" s="7" t="s">
        <v>1253</v>
      </c>
      <c r="L1005" s="7" t="s">
        <v>115</v>
      </c>
      <c r="M1005" s="7" t="str">
        <f t="shared" si="61"/>
        <v>GRUPO DE TECNOLOGÍAS DE LA INFORMACIÓN Y LAS COMUNICACIONES</v>
      </c>
      <c r="N1005" s="149" t="s">
        <v>103</v>
      </c>
      <c r="O1005" s="7" t="s">
        <v>466</v>
      </c>
      <c r="P1005" s="7" t="s">
        <v>7</v>
      </c>
      <c r="Q1005" s="7" t="s">
        <v>310</v>
      </c>
      <c r="R1005" s="35">
        <v>20000000</v>
      </c>
      <c r="S1005" s="35"/>
      <c r="T1005" s="8"/>
      <c r="U1005" s="8"/>
      <c r="V1005" s="8"/>
      <c r="W1005" s="35">
        <f t="shared" si="62"/>
        <v>20000000</v>
      </c>
      <c r="X1005" s="35">
        <f t="shared" si="63"/>
        <v>20000000</v>
      </c>
      <c r="Y1005" s="26" t="s">
        <v>1483</v>
      </c>
      <c r="Z1005" s="147" t="s">
        <v>81</v>
      </c>
      <c r="AA1005" s="147">
        <v>2019011000081</v>
      </c>
      <c r="AB1005" s="147" t="s">
        <v>117</v>
      </c>
      <c r="AC1005" s="10" t="str">
        <f t="shared" si="60"/>
        <v>3299065</v>
      </c>
      <c r="AD1005" s="26"/>
      <c r="AE1005" s="147" t="s">
        <v>270</v>
      </c>
      <c r="AF1005" s="3"/>
      <c r="AG1005" s="3"/>
      <c r="AH1005" s="3"/>
      <c r="AI1005" s="3"/>
      <c r="AJ1005" s="3"/>
      <c r="AK1005" s="3"/>
      <c r="AL1005" s="3"/>
      <c r="AM1005" s="3"/>
      <c r="AN1005" s="3"/>
      <c r="AO1005" s="3"/>
      <c r="AP1005" s="3"/>
      <c r="AQ1005" s="3"/>
      <c r="AR1005" s="3"/>
      <c r="AS1005" s="3"/>
    </row>
    <row r="1006" spans="1:45" ht="51" hidden="1" customHeight="1" x14ac:dyDescent="0.3">
      <c r="A1006" s="9"/>
      <c r="B1006" s="9"/>
      <c r="C1006" s="9"/>
      <c r="D1006" s="9"/>
      <c r="E1006" s="9"/>
      <c r="F1006" s="9"/>
      <c r="G1006" s="9"/>
      <c r="H1006" s="3"/>
      <c r="I1006" s="7" t="s">
        <v>1470</v>
      </c>
      <c r="J1006" s="188" t="s">
        <v>464</v>
      </c>
      <c r="K1006" s="7" t="s">
        <v>1253</v>
      </c>
      <c r="L1006" s="7" t="s">
        <v>1471</v>
      </c>
      <c r="M1006" s="7" t="str">
        <f t="shared" si="61"/>
        <v>GRUPO DE COOPERACION Y ASUNTOS INTERNACIONALES</v>
      </c>
      <c r="N1006" s="149" t="s">
        <v>103</v>
      </c>
      <c r="O1006" s="7" t="s">
        <v>466</v>
      </c>
      <c r="P1006" s="7" t="s">
        <v>7</v>
      </c>
      <c r="Q1006" s="7" t="s">
        <v>6</v>
      </c>
      <c r="R1006" s="35">
        <v>699240000</v>
      </c>
      <c r="S1006" s="35"/>
      <c r="T1006" s="8"/>
      <c r="U1006" s="8"/>
      <c r="V1006" s="8"/>
      <c r="W1006" s="35">
        <f t="shared" si="62"/>
        <v>699240000</v>
      </c>
      <c r="X1006" s="35">
        <f t="shared" si="63"/>
        <v>699240000</v>
      </c>
      <c r="Y1006" s="26" t="s">
        <v>1483</v>
      </c>
      <c r="Z1006" s="147" t="s">
        <v>81</v>
      </c>
      <c r="AA1006" s="147">
        <v>2019011000081</v>
      </c>
      <c r="AB1006" s="147" t="s">
        <v>149</v>
      </c>
      <c r="AC1006" s="10" t="str">
        <f t="shared" si="60"/>
        <v>3299054</v>
      </c>
      <c r="AD1006" s="26"/>
      <c r="AE1006" s="147" t="s">
        <v>266</v>
      </c>
      <c r="AF1006" s="3"/>
      <c r="AG1006" s="3"/>
      <c r="AH1006" s="3"/>
      <c r="AI1006" s="3"/>
      <c r="AJ1006" s="3"/>
      <c r="AK1006" s="3"/>
      <c r="AL1006" s="3"/>
      <c r="AM1006" s="3"/>
      <c r="AN1006" s="3"/>
      <c r="AO1006" s="3"/>
      <c r="AP1006" s="3"/>
      <c r="AQ1006" s="3"/>
      <c r="AR1006" s="3"/>
      <c r="AS1006" s="3"/>
    </row>
    <row r="1007" spans="1:45" ht="51" hidden="1" customHeight="1" x14ac:dyDescent="0.3">
      <c r="A1007" s="9"/>
      <c r="B1007" s="9"/>
      <c r="C1007" s="9"/>
      <c r="D1007" s="9"/>
      <c r="E1007" s="9"/>
      <c r="F1007" s="9"/>
      <c r="G1007" s="9"/>
      <c r="H1007" s="3"/>
      <c r="I1007" s="7" t="s">
        <v>1472</v>
      </c>
      <c r="J1007" s="188" t="s">
        <v>464</v>
      </c>
      <c r="K1007" s="7" t="s">
        <v>1253</v>
      </c>
      <c r="L1007" s="7" t="s">
        <v>1471</v>
      </c>
      <c r="M1007" s="7" t="str">
        <f t="shared" si="61"/>
        <v>GRUPO DE COOPERACION Y ASUNTOS INTERNACIONALES</v>
      </c>
      <c r="N1007" s="149" t="s">
        <v>103</v>
      </c>
      <c r="O1007" s="7" t="s">
        <v>466</v>
      </c>
      <c r="P1007" s="7" t="s">
        <v>7</v>
      </c>
      <c r="Q1007" s="7" t="s">
        <v>6</v>
      </c>
      <c r="R1007" s="35">
        <v>133320000</v>
      </c>
      <c r="S1007" s="35"/>
      <c r="T1007" s="8"/>
      <c r="U1007" s="8"/>
      <c r="V1007" s="8"/>
      <c r="W1007" s="35">
        <f t="shared" si="62"/>
        <v>133320000</v>
      </c>
      <c r="X1007" s="35">
        <f t="shared" si="63"/>
        <v>133320000</v>
      </c>
      <c r="Y1007" s="26" t="s">
        <v>465</v>
      </c>
      <c r="Z1007" s="147" t="s">
        <v>19</v>
      </c>
      <c r="AA1007" s="147">
        <v>202300000000060</v>
      </c>
      <c r="AB1007" s="147" t="s">
        <v>30</v>
      </c>
      <c r="AC1007" s="10" t="str">
        <f t="shared" si="60"/>
        <v>3202008</v>
      </c>
      <c r="AD1007" s="26"/>
      <c r="AE1007" s="147" t="s">
        <v>135</v>
      </c>
      <c r="AF1007" s="3"/>
      <c r="AG1007" s="3"/>
      <c r="AH1007" s="3"/>
      <c r="AI1007" s="3"/>
      <c r="AJ1007" s="3"/>
      <c r="AK1007" s="3"/>
      <c r="AL1007" s="3"/>
      <c r="AM1007" s="3"/>
      <c r="AN1007" s="3"/>
      <c r="AO1007" s="3"/>
      <c r="AP1007" s="3"/>
      <c r="AQ1007" s="3"/>
      <c r="AR1007" s="3"/>
      <c r="AS1007" s="3"/>
    </row>
    <row r="1008" spans="1:45" ht="51" hidden="1" customHeight="1" x14ac:dyDescent="0.3">
      <c r="A1008" s="9"/>
      <c r="B1008" s="9"/>
      <c r="C1008" s="9"/>
      <c r="D1008" s="9"/>
      <c r="E1008" s="9"/>
      <c r="F1008" s="9"/>
      <c r="G1008" s="9"/>
      <c r="H1008" s="3"/>
      <c r="I1008" s="7" t="s">
        <v>1473</v>
      </c>
      <c r="J1008" s="188" t="s">
        <v>464</v>
      </c>
      <c r="K1008" s="7" t="s">
        <v>1253</v>
      </c>
      <c r="L1008" s="7" t="s">
        <v>110</v>
      </c>
      <c r="M1008" s="7" t="str">
        <f t="shared" si="61"/>
        <v>OFICINA ASESORA JURÍDICA</v>
      </c>
      <c r="N1008" s="149" t="s">
        <v>103</v>
      </c>
      <c r="O1008" s="7" t="s">
        <v>466</v>
      </c>
      <c r="P1008" s="7" t="s">
        <v>7</v>
      </c>
      <c r="Q1008" s="7" t="s">
        <v>6</v>
      </c>
      <c r="R1008" s="35">
        <v>1107308333</v>
      </c>
      <c r="S1008" s="35"/>
      <c r="T1008" s="8"/>
      <c r="U1008" s="8"/>
      <c r="V1008" s="8"/>
      <c r="W1008" s="35">
        <f t="shared" si="62"/>
        <v>1107308333</v>
      </c>
      <c r="X1008" s="35">
        <f t="shared" si="63"/>
        <v>1107308333</v>
      </c>
      <c r="Y1008" s="26" t="s">
        <v>1483</v>
      </c>
      <c r="Z1008" s="147" t="s">
        <v>81</v>
      </c>
      <c r="AA1008" s="147">
        <v>2019011000081</v>
      </c>
      <c r="AB1008" s="147" t="s">
        <v>108</v>
      </c>
      <c r="AC1008" s="10" t="str">
        <f t="shared" si="60"/>
        <v>3299056</v>
      </c>
      <c r="AD1008" s="26"/>
      <c r="AE1008" s="147" t="s">
        <v>107</v>
      </c>
      <c r="AF1008" s="3"/>
      <c r="AG1008" s="3"/>
      <c r="AH1008" s="3"/>
      <c r="AI1008" s="3"/>
      <c r="AJ1008" s="3"/>
      <c r="AK1008" s="3"/>
      <c r="AL1008" s="3"/>
      <c r="AM1008" s="3"/>
      <c r="AN1008" s="3"/>
      <c r="AO1008" s="3"/>
      <c r="AP1008" s="3"/>
      <c r="AQ1008" s="3"/>
      <c r="AR1008" s="3"/>
      <c r="AS1008" s="3"/>
    </row>
    <row r="1009" spans="1:45" ht="51" hidden="1" customHeight="1" x14ac:dyDescent="0.3">
      <c r="A1009" s="9"/>
      <c r="B1009" s="9"/>
      <c r="C1009" s="9"/>
      <c r="D1009" s="9"/>
      <c r="E1009" s="9"/>
      <c r="F1009" s="9"/>
      <c r="G1009" s="9"/>
      <c r="H1009" s="3"/>
      <c r="I1009" s="7" t="s">
        <v>1474</v>
      </c>
      <c r="J1009" s="188" t="s">
        <v>464</v>
      </c>
      <c r="K1009" s="7" t="s">
        <v>1253</v>
      </c>
      <c r="L1009" s="7" t="s">
        <v>110</v>
      </c>
      <c r="M1009" s="7" t="str">
        <f t="shared" si="61"/>
        <v>OFICINA ASESORA JURÍDICA</v>
      </c>
      <c r="N1009" s="149" t="s">
        <v>103</v>
      </c>
      <c r="O1009" s="7" t="s">
        <v>466</v>
      </c>
      <c r="P1009" s="7" t="s">
        <v>7</v>
      </c>
      <c r="Q1009" s="7" t="s">
        <v>6</v>
      </c>
      <c r="R1009" s="35">
        <v>84291667</v>
      </c>
      <c r="S1009" s="35"/>
      <c r="T1009" s="8"/>
      <c r="U1009" s="8"/>
      <c r="V1009" s="8"/>
      <c r="W1009" s="35">
        <f t="shared" si="62"/>
        <v>84291667</v>
      </c>
      <c r="X1009" s="35">
        <f t="shared" si="63"/>
        <v>84291667</v>
      </c>
      <c r="Y1009" s="26" t="s">
        <v>1483</v>
      </c>
      <c r="Z1009" s="147" t="s">
        <v>81</v>
      </c>
      <c r="AA1009" s="147">
        <v>2019011000081</v>
      </c>
      <c r="AB1009" s="147" t="s">
        <v>79</v>
      </c>
      <c r="AC1009" s="10" t="str">
        <f t="shared" si="60"/>
        <v>3299060</v>
      </c>
      <c r="AD1009" s="26"/>
      <c r="AE1009" s="147" t="s">
        <v>104</v>
      </c>
      <c r="AF1009" s="3"/>
      <c r="AG1009" s="3"/>
      <c r="AH1009" s="3"/>
      <c r="AI1009" s="3"/>
      <c r="AJ1009" s="3"/>
      <c r="AK1009" s="3"/>
      <c r="AL1009" s="3"/>
      <c r="AM1009" s="3"/>
      <c r="AN1009" s="3"/>
      <c r="AO1009" s="3"/>
      <c r="AP1009" s="3"/>
      <c r="AQ1009" s="3"/>
      <c r="AR1009" s="3"/>
      <c r="AS1009" s="3"/>
    </row>
    <row r="1010" spans="1:45" ht="51" hidden="1" customHeight="1" x14ac:dyDescent="0.3">
      <c r="A1010" s="9"/>
      <c r="B1010" s="9"/>
      <c r="C1010" s="9"/>
      <c r="D1010" s="9"/>
      <c r="E1010" s="9"/>
      <c r="F1010" s="9"/>
      <c r="G1010" s="9"/>
      <c r="H1010" s="3"/>
      <c r="I1010" s="7" t="s">
        <v>1475</v>
      </c>
      <c r="J1010" s="188" t="s">
        <v>464</v>
      </c>
      <c r="K1010" s="7" t="s">
        <v>1253</v>
      </c>
      <c r="L1010" s="7" t="s">
        <v>101</v>
      </c>
      <c r="M1010" s="7" t="str">
        <f t="shared" si="61"/>
        <v>GRUPO DE COMUNICACIONES Y EDUCACIÓN AMBIENTAL</v>
      </c>
      <c r="N1010" s="149" t="s">
        <v>103</v>
      </c>
      <c r="O1010" s="7" t="s">
        <v>466</v>
      </c>
      <c r="P1010" s="7" t="s">
        <v>7</v>
      </c>
      <c r="Q1010" s="7" t="s">
        <v>6</v>
      </c>
      <c r="R1010" s="35">
        <v>1466100000</v>
      </c>
      <c r="S1010" s="35"/>
      <c r="T1010" s="8"/>
      <c r="U1010" s="8"/>
      <c r="V1010" s="8"/>
      <c r="W1010" s="35">
        <f t="shared" si="62"/>
        <v>1466100000</v>
      </c>
      <c r="X1010" s="35">
        <f t="shared" si="63"/>
        <v>1466100000</v>
      </c>
      <c r="Y1010" s="26" t="s">
        <v>1483</v>
      </c>
      <c r="Z1010" s="147" t="s">
        <v>81</v>
      </c>
      <c r="AA1010" s="147">
        <v>2019011000081</v>
      </c>
      <c r="AB1010" s="147" t="s">
        <v>79</v>
      </c>
      <c r="AC1010" s="10" t="str">
        <f t="shared" si="60"/>
        <v>3299060</v>
      </c>
      <c r="AE1010" s="147" t="s">
        <v>272</v>
      </c>
      <c r="AF1010" s="3"/>
      <c r="AG1010" s="3"/>
      <c r="AH1010" s="3"/>
      <c r="AI1010" s="3"/>
      <c r="AJ1010" s="3"/>
      <c r="AK1010" s="3"/>
      <c r="AL1010" s="3"/>
      <c r="AM1010" s="3"/>
      <c r="AN1010" s="3"/>
      <c r="AO1010" s="3"/>
      <c r="AP1010" s="3"/>
      <c r="AQ1010" s="3"/>
      <c r="AR1010" s="3"/>
      <c r="AS1010" s="3"/>
    </row>
    <row r="1011" spans="1:45" ht="51" hidden="1" customHeight="1" x14ac:dyDescent="0.3">
      <c r="A1011" s="9"/>
      <c r="B1011" s="9"/>
      <c r="C1011" s="9"/>
      <c r="D1011" s="9"/>
      <c r="E1011" s="9"/>
      <c r="F1011" s="9"/>
      <c r="G1011" s="9"/>
      <c r="H1011" s="3"/>
      <c r="I1011" s="7" t="s">
        <v>1476</v>
      </c>
      <c r="J1011" s="188" t="s">
        <v>464</v>
      </c>
      <c r="K1011" s="7" t="s">
        <v>1253</v>
      </c>
      <c r="L1011" s="7" t="s">
        <v>207</v>
      </c>
      <c r="M1011" s="7" t="str">
        <f t="shared" si="61"/>
        <v>OFICINA ASESORA PLANEACIÓN</v>
      </c>
      <c r="N1011" s="149" t="s">
        <v>103</v>
      </c>
      <c r="O1011" s="7" t="s">
        <v>466</v>
      </c>
      <c r="P1011" s="7" t="s">
        <v>7</v>
      </c>
      <c r="Q1011" s="7" t="s">
        <v>6</v>
      </c>
      <c r="R1011" s="35">
        <f>281548800-119999</f>
        <v>281428801</v>
      </c>
      <c r="S1011" s="35"/>
      <c r="T1011" s="8"/>
      <c r="U1011" s="8"/>
      <c r="V1011" s="8"/>
      <c r="W1011" s="35">
        <f t="shared" si="62"/>
        <v>281428801</v>
      </c>
      <c r="X1011" s="35">
        <f t="shared" si="63"/>
        <v>281428801</v>
      </c>
      <c r="Y1011" s="26" t="s">
        <v>465</v>
      </c>
      <c r="Z1011" s="147" t="s">
        <v>19</v>
      </c>
      <c r="AA1011" s="147">
        <v>202300000000060</v>
      </c>
      <c r="AB1011" s="147" t="s">
        <v>30</v>
      </c>
      <c r="AC1011" s="10" t="str">
        <f t="shared" si="60"/>
        <v>3202008</v>
      </c>
      <c r="AD1011" s="26"/>
      <c r="AE1011" s="147" t="s">
        <v>135</v>
      </c>
      <c r="AF1011" s="3"/>
      <c r="AG1011" s="3"/>
      <c r="AH1011" s="3"/>
      <c r="AI1011" s="3"/>
      <c r="AJ1011" s="3"/>
      <c r="AK1011" s="3"/>
      <c r="AL1011" s="3"/>
      <c r="AM1011" s="3"/>
      <c r="AN1011" s="3"/>
      <c r="AO1011" s="3"/>
      <c r="AP1011" s="3"/>
      <c r="AQ1011" s="3"/>
      <c r="AR1011" s="3"/>
      <c r="AS1011" s="3"/>
    </row>
    <row r="1012" spans="1:45" ht="51" hidden="1" customHeight="1" x14ac:dyDescent="0.3">
      <c r="A1012" s="9"/>
      <c r="B1012" s="9"/>
      <c r="C1012" s="9"/>
      <c r="D1012" s="9"/>
      <c r="E1012" s="9"/>
      <c r="F1012" s="9"/>
      <c r="G1012" s="9"/>
      <c r="H1012" s="3"/>
      <c r="I1012" s="7" t="s">
        <v>1477</v>
      </c>
      <c r="J1012" s="188" t="s">
        <v>464</v>
      </c>
      <c r="K1012" s="7" t="s">
        <v>1253</v>
      </c>
      <c r="L1012" s="7" t="s">
        <v>207</v>
      </c>
      <c r="M1012" s="7" t="str">
        <f t="shared" si="61"/>
        <v>OFICINA ASESORA PLANEACIÓN</v>
      </c>
      <c r="N1012" s="149" t="s">
        <v>103</v>
      </c>
      <c r="O1012" s="7" t="s">
        <v>466</v>
      </c>
      <c r="P1012" s="7" t="s">
        <v>7</v>
      </c>
      <c r="Q1012" s="7" t="s">
        <v>6</v>
      </c>
      <c r="R1012" s="35">
        <f>75163467+120000</f>
        <v>75283467</v>
      </c>
      <c r="S1012" s="35"/>
      <c r="T1012" s="8"/>
      <c r="U1012" s="8"/>
      <c r="V1012" s="8"/>
      <c r="W1012" s="35">
        <f t="shared" si="62"/>
        <v>75283467</v>
      </c>
      <c r="X1012" s="35">
        <f t="shared" si="63"/>
        <v>75283467</v>
      </c>
      <c r="Y1012" s="26" t="s">
        <v>1483</v>
      </c>
      <c r="Z1012" s="147" t="s">
        <v>81</v>
      </c>
      <c r="AA1012" s="147">
        <v>2019011000081</v>
      </c>
      <c r="AB1012" s="147" t="s">
        <v>149</v>
      </c>
      <c r="AC1012" s="10" t="str">
        <f t="shared" si="60"/>
        <v>3299054</v>
      </c>
      <c r="AD1012" s="26"/>
      <c r="AE1012" s="147" t="s">
        <v>248</v>
      </c>
      <c r="AF1012" s="3"/>
      <c r="AG1012" s="3"/>
      <c r="AH1012" s="3"/>
      <c r="AI1012" s="3"/>
      <c r="AJ1012" s="3"/>
      <c r="AK1012" s="3"/>
      <c r="AL1012" s="3"/>
      <c r="AM1012" s="3"/>
      <c r="AN1012" s="3"/>
      <c r="AO1012" s="3"/>
      <c r="AP1012" s="3"/>
      <c r="AQ1012" s="3"/>
      <c r="AR1012" s="3"/>
      <c r="AS1012" s="3"/>
    </row>
    <row r="1013" spans="1:45" ht="51" hidden="1" customHeight="1" x14ac:dyDescent="0.3">
      <c r="A1013" s="9"/>
      <c r="B1013" s="9"/>
      <c r="C1013" s="9"/>
      <c r="D1013" s="9"/>
      <c r="E1013" s="9"/>
      <c r="F1013" s="9"/>
      <c r="G1013" s="9"/>
      <c r="H1013" s="3"/>
      <c r="I1013" s="7" t="s">
        <v>1478</v>
      </c>
      <c r="J1013" s="188" t="s">
        <v>464</v>
      </c>
      <c r="K1013" s="7" t="s">
        <v>1253</v>
      </c>
      <c r="L1013" s="7" t="s">
        <v>207</v>
      </c>
      <c r="M1013" s="7" t="str">
        <f t="shared" si="61"/>
        <v>OFICINA ASESORA PLANEACIÓN</v>
      </c>
      <c r="N1013" s="149" t="s">
        <v>103</v>
      </c>
      <c r="O1013" s="7" t="s">
        <v>466</v>
      </c>
      <c r="P1013" s="7" t="s">
        <v>7</v>
      </c>
      <c r="Q1013" s="7" t="s">
        <v>6</v>
      </c>
      <c r="R1013" s="35">
        <v>477474867</v>
      </c>
      <c r="S1013" s="35"/>
      <c r="T1013" s="8"/>
      <c r="U1013" s="8"/>
      <c r="V1013" s="8"/>
      <c r="W1013" s="35">
        <f t="shared" si="62"/>
        <v>477474867</v>
      </c>
      <c r="X1013" s="35">
        <f t="shared" si="63"/>
        <v>477474867</v>
      </c>
      <c r="Y1013" s="26" t="s">
        <v>1483</v>
      </c>
      <c r="Z1013" s="147" t="s">
        <v>81</v>
      </c>
      <c r="AA1013" s="147">
        <v>2019011000081</v>
      </c>
      <c r="AB1013" s="147" t="s">
        <v>149</v>
      </c>
      <c r="AC1013" s="10" t="str">
        <f t="shared" si="60"/>
        <v>3299054</v>
      </c>
      <c r="AD1013" s="26"/>
      <c r="AE1013" s="147" t="s">
        <v>249</v>
      </c>
      <c r="AF1013" s="3"/>
      <c r="AG1013" s="3"/>
      <c r="AH1013" s="3"/>
      <c r="AI1013" s="3"/>
      <c r="AJ1013" s="3"/>
      <c r="AK1013" s="3"/>
      <c r="AL1013" s="3"/>
      <c r="AM1013" s="3"/>
      <c r="AN1013" s="3"/>
      <c r="AO1013" s="3"/>
      <c r="AP1013" s="3"/>
      <c r="AQ1013" s="3"/>
      <c r="AR1013" s="3"/>
      <c r="AS1013" s="3"/>
    </row>
    <row r="1014" spans="1:45" ht="51" hidden="1" customHeight="1" x14ac:dyDescent="0.3">
      <c r="A1014" s="9"/>
      <c r="B1014" s="9"/>
      <c r="C1014" s="9"/>
      <c r="D1014" s="9"/>
      <c r="E1014" s="9"/>
      <c r="F1014" s="9"/>
      <c r="G1014" s="9"/>
      <c r="H1014" s="3"/>
      <c r="I1014" s="7" t="s">
        <v>1479</v>
      </c>
      <c r="J1014" s="188" t="s">
        <v>464</v>
      </c>
      <c r="K1014" s="7" t="s">
        <v>1253</v>
      </c>
      <c r="L1014" s="7" t="s">
        <v>207</v>
      </c>
      <c r="M1014" s="7" t="str">
        <f t="shared" si="61"/>
        <v>OFICINA ASESORA PLANEACIÓN</v>
      </c>
      <c r="N1014" s="149" t="s">
        <v>103</v>
      </c>
      <c r="O1014" s="7" t="s">
        <v>466</v>
      </c>
      <c r="P1014" s="7" t="s">
        <v>7</v>
      </c>
      <c r="Q1014" s="7" t="s">
        <v>6</v>
      </c>
      <c r="R1014" s="35">
        <v>765422833</v>
      </c>
      <c r="S1014" s="35"/>
      <c r="T1014" s="8"/>
      <c r="U1014" s="8"/>
      <c r="V1014" s="8"/>
      <c r="W1014" s="35">
        <f t="shared" si="62"/>
        <v>765422833</v>
      </c>
      <c r="X1014" s="35">
        <f t="shared" si="63"/>
        <v>765422833</v>
      </c>
      <c r="Y1014" s="26" t="s">
        <v>1483</v>
      </c>
      <c r="Z1014" s="147" t="s">
        <v>81</v>
      </c>
      <c r="AA1014" s="147">
        <v>2019011000081</v>
      </c>
      <c r="AB1014" s="147" t="s">
        <v>149</v>
      </c>
      <c r="AC1014" s="10" t="str">
        <f t="shared" si="60"/>
        <v>3299054</v>
      </c>
      <c r="AD1014" s="26"/>
      <c r="AE1014" s="147" t="s">
        <v>250</v>
      </c>
      <c r="AF1014" s="3"/>
      <c r="AG1014" s="3"/>
      <c r="AH1014" s="3"/>
      <c r="AI1014" s="3"/>
      <c r="AJ1014" s="3"/>
      <c r="AK1014" s="3"/>
      <c r="AL1014" s="3"/>
      <c r="AM1014" s="3"/>
      <c r="AN1014" s="3"/>
      <c r="AO1014" s="3"/>
      <c r="AP1014" s="3"/>
      <c r="AQ1014" s="3"/>
      <c r="AR1014" s="3"/>
      <c r="AS1014" s="3"/>
    </row>
    <row r="1015" spans="1:45" ht="51" hidden="1" customHeight="1" x14ac:dyDescent="0.3">
      <c r="A1015" s="9"/>
      <c r="B1015" s="9"/>
      <c r="C1015" s="9"/>
      <c r="D1015" s="9"/>
      <c r="E1015" s="9"/>
      <c r="F1015" s="9"/>
      <c r="G1015" s="9"/>
      <c r="H1015" s="3"/>
      <c r="I1015" s="7" t="s">
        <v>1480</v>
      </c>
      <c r="J1015" s="188" t="s">
        <v>464</v>
      </c>
      <c r="K1015" s="7" t="s">
        <v>1253</v>
      </c>
      <c r="L1015" s="7" t="s">
        <v>207</v>
      </c>
      <c r="M1015" s="7" t="str">
        <f t="shared" si="61"/>
        <v>OFICINA ASESORA PLANEACIÓN</v>
      </c>
      <c r="N1015" s="149" t="s">
        <v>103</v>
      </c>
      <c r="O1015" s="7" t="s">
        <v>466</v>
      </c>
      <c r="P1015" s="7" t="s">
        <v>7</v>
      </c>
      <c r="Q1015" s="7" t="s">
        <v>6</v>
      </c>
      <c r="R1015" s="35">
        <v>150000000</v>
      </c>
      <c r="S1015" s="35"/>
      <c r="T1015" s="8"/>
      <c r="U1015" s="8"/>
      <c r="V1015" s="8"/>
      <c r="W1015" s="35">
        <f t="shared" si="62"/>
        <v>150000000</v>
      </c>
      <c r="X1015" s="35">
        <f t="shared" si="63"/>
        <v>150000000</v>
      </c>
      <c r="Y1015" s="26" t="s">
        <v>1483</v>
      </c>
      <c r="Z1015" s="147" t="s">
        <v>81</v>
      </c>
      <c r="AA1015" s="147">
        <v>2019011000081</v>
      </c>
      <c r="AB1015" s="147" t="s">
        <v>79</v>
      </c>
      <c r="AC1015" s="10" t="str">
        <f t="shared" si="60"/>
        <v>3299060</v>
      </c>
      <c r="AD1015" s="26"/>
      <c r="AE1015" s="147" t="s">
        <v>359</v>
      </c>
      <c r="AF1015" s="3"/>
      <c r="AG1015" s="3"/>
      <c r="AH1015" s="3"/>
      <c r="AI1015" s="3"/>
      <c r="AJ1015" s="3"/>
      <c r="AK1015" s="3"/>
      <c r="AL1015" s="3"/>
      <c r="AM1015" s="3"/>
      <c r="AN1015" s="3"/>
      <c r="AO1015" s="3"/>
      <c r="AP1015" s="3"/>
      <c r="AQ1015" s="3"/>
      <c r="AR1015" s="3"/>
      <c r="AS1015" s="3"/>
    </row>
    <row r="1016" spans="1:45" ht="51" hidden="1" customHeight="1" x14ac:dyDescent="0.3">
      <c r="A1016" s="9"/>
      <c r="B1016" s="9"/>
      <c r="C1016" s="9"/>
      <c r="D1016" s="9"/>
      <c r="E1016" s="9"/>
      <c r="F1016" s="9"/>
      <c r="G1016" s="9"/>
      <c r="H1016" s="3"/>
      <c r="I1016" s="7" t="s">
        <v>1481</v>
      </c>
      <c r="J1016" s="188" t="s">
        <v>464</v>
      </c>
      <c r="K1016" s="7" t="s">
        <v>1253</v>
      </c>
      <c r="L1016" s="7" t="s">
        <v>207</v>
      </c>
      <c r="M1016" s="7" t="str">
        <f t="shared" si="61"/>
        <v>OFICINA ASESORA PLANEACIÓN</v>
      </c>
      <c r="N1016" s="149" t="s">
        <v>103</v>
      </c>
      <c r="O1016" s="7" t="s">
        <v>466</v>
      </c>
      <c r="P1016" s="7" t="s">
        <v>7</v>
      </c>
      <c r="Q1016" s="7" t="s">
        <v>6</v>
      </c>
      <c r="R1016" s="35">
        <v>496210400</v>
      </c>
      <c r="S1016" s="35"/>
      <c r="T1016" s="8"/>
      <c r="U1016" s="8"/>
      <c r="V1016" s="8"/>
      <c r="W1016" s="35">
        <f t="shared" si="62"/>
        <v>496210400</v>
      </c>
      <c r="X1016" s="35">
        <f t="shared" si="63"/>
        <v>496210400</v>
      </c>
      <c r="Y1016" s="26" t="s">
        <v>1483</v>
      </c>
      <c r="Z1016" s="147" t="s">
        <v>81</v>
      </c>
      <c r="AA1016" s="147">
        <v>2019011000081</v>
      </c>
      <c r="AB1016" s="147" t="s">
        <v>79</v>
      </c>
      <c r="AC1016" s="10" t="str">
        <f t="shared" si="60"/>
        <v>3299060</v>
      </c>
      <c r="AD1016" s="26"/>
      <c r="AE1016" s="147" t="s">
        <v>104</v>
      </c>
      <c r="AF1016" s="3"/>
      <c r="AG1016" s="3"/>
      <c r="AH1016" s="3"/>
      <c r="AI1016" s="3"/>
      <c r="AJ1016" s="3"/>
      <c r="AK1016" s="3"/>
      <c r="AL1016" s="3"/>
      <c r="AM1016" s="3"/>
      <c r="AN1016" s="3"/>
      <c r="AO1016" s="3"/>
      <c r="AP1016" s="3"/>
      <c r="AQ1016" s="3"/>
      <c r="AR1016" s="3"/>
      <c r="AS1016" s="3"/>
    </row>
    <row r="1017" spans="1:45" ht="51" hidden="1" customHeight="1" x14ac:dyDescent="0.3">
      <c r="A1017" s="9"/>
      <c r="B1017" s="9"/>
      <c r="C1017" s="9"/>
      <c r="D1017" s="9"/>
      <c r="E1017" s="9"/>
      <c r="F1017" s="9"/>
      <c r="G1017" s="9"/>
      <c r="H1017" s="3"/>
      <c r="I1017" s="7" t="s">
        <v>1482</v>
      </c>
      <c r="J1017" s="188" t="s">
        <v>464</v>
      </c>
      <c r="K1017" s="7" t="s">
        <v>1253</v>
      </c>
      <c r="L1017" s="7" t="s">
        <v>207</v>
      </c>
      <c r="M1017" s="7" t="str">
        <f t="shared" si="61"/>
        <v>OFICINA ASESORA PLANEACIÓN</v>
      </c>
      <c r="N1017" s="149" t="s">
        <v>103</v>
      </c>
      <c r="O1017" s="7" t="s">
        <v>466</v>
      </c>
      <c r="P1017" s="7" t="s">
        <v>7</v>
      </c>
      <c r="Q1017" s="7" t="s">
        <v>6</v>
      </c>
      <c r="R1017" s="35">
        <v>90886800</v>
      </c>
      <c r="S1017" s="35"/>
      <c r="T1017" s="8"/>
      <c r="U1017" s="8"/>
      <c r="V1017" s="8"/>
      <c r="W1017" s="35">
        <f t="shared" si="62"/>
        <v>90886800</v>
      </c>
      <c r="X1017" s="35">
        <f t="shared" si="63"/>
        <v>90886800</v>
      </c>
      <c r="Y1017" s="26" t="s">
        <v>1483</v>
      </c>
      <c r="Z1017" s="147" t="s">
        <v>81</v>
      </c>
      <c r="AA1017" s="147">
        <v>2019011000081</v>
      </c>
      <c r="AB1017" s="147" t="s">
        <v>79</v>
      </c>
      <c r="AC1017" s="10" t="str">
        <f t="shared" si="60"/>
        <v>3299060</v>
      </c>
      <c r="AD1017" s="26"/>
      <c r="AE1017" s="147" t="s">
        <v>251</v>
      </c>
      <c r="AF1017" s="3"/>
      <c r="AG1017" s="3"/>
      <c r="AH1017" s="3"/>
      <c r="AI1017" s="3"/>
      <c r="AJ1017" s="3"/>
      <c r="AK1017" s="3"/>
      <c r="AL1017" s="3"/>
      <c r="AM1017" s="3"/>
      <c r="AN1017" s="3"/>
      <c r="AO1017" s="3"/>
      <c r="AP1017" s="3"/>
      <c r="AQ1017" s="3"/>
      <c r="AR1017" s="3"/>
      <c r="AS1017" s="3"/>
    </row>
    <row r="1018" spans="1:45" ht="51" hidden="1" customHeight="1" x14ac:dyDescent="0.3">
      <c r="A1018" s="9"/>
      <c r="B1018" s="9"/>
      <c r="C1018" s="9"/>
      <c r="D1018" s="9"/>
      <c r="E1018" s="9"/>
      <c r="F1018" s="9"/>
      <c r="G1018" s="9"/>
      <c r="H1018" s="3"/>
      <c r="I1018" s="103" t="s">
        <v>1484</v>
      </c>
      <c r="J1018" s="188" t="s">
        <v>464</v>
      </c>
      <c r="K1018" s="7" t="s">
        <v>1253</v>
      </c>
      <c r="L1018" s="103" t="s">
        <v>105</v>
      </c>
      <c r="M1018" s="7" t="str">
        <f t="shared" si="61"/>
        <v>DIRECCIÓN GENERAL</v>
      </c>
      <c r="N1018" s="103" t="s">
        <v>103</v>
      </c>
      <c r="O1018" s="103" t="s">
        <v>466</v>
      </c>
      <c r="P1018" s="103" t="s">
        <v>7</v>
      </c>
      <c r="Q1018" s="189" t="s">
        <v>6</v>
      </c>
      <c r="R1018" s="190">
        <v>201782833</v>
      </c>
      <c r="S1018" s="35"/>
      <c r="T1018" s="8"/>
      <c r="U1018" s="8"/>
      <c r="V1018" s="8"/>
      <c r="W1018" s="35">
        <f t="shared" si="62"/>
        <v>201782833</v>
      </c>
      <c r="X1018" s="35">
        <f t="shared" si="63"/>
        <v>201782833</v>
      </c>
      <c r="Y1018" s="26" t="s">
        <v>1483</v>
      </c>
      <c r="Z1018" s="189" t="s">
        <v>81</v>
      </c>
      <c r="AA1018" s="147">
        <v>2019011000081</v>
      </c>
      <c r="AB1018" s="189" t="s">
        <v>79</v>
      </c>
      <c r="AC1018" s="10" t="str">
        <f t="shared" si="60"/>
        <v>3299060</v>
      </c>
      <c r="AD1018" s="189"/>
      <c r="AE1018" s="189" t="s">
        <v>104</v>
      </c>
      <c r="AF1018" s="3"/>
      <c r="AG1018" s="3"/>
      <c r="AH1018" s="3"/>
      <c r="AI1018" s="3"/>
      <c r="AJ1018" s="3"/>
      <c r="AK1018" s="3"/>
      <c r="AL1018" s="3"/>
      <c r="AM1018" s="3"/>
      <c r="AN1018" s="3"/>
      <c r="AO1018" s="3"/>
      <c r="AP1018" s="3"/>
      <c r="AQ1018" s="3"/>
      <c r="AR1018" s="3"/>
      <c r="AS1018" s="3"/>
    </row>
    <row r="1019" spans="1:45" ht="51" hidden="1" customHeight="1" x14ac:dyDescent="0.3">
      <c r="A1019" s="9"/>
      <c r="B1019" s="9"/>
      <c r="C1019" s="9"/>
      <c r="D1019" s="9"/>
      <c r="E1019" s="9"/>
      <c r="F1019" s="9"/>
      <c r="G1019" s="9"/>
      <c r="H1019" s="3"/>
      <c r="I1019" s="103" t="s">
        <v>1487</v>
      </c>
      <c r="J1019" s="188" t="s">
        <v>464</v>
      </c>
      <c r="K1019" s="103" t="s">
        <v>1253</v>
      </c>
      <c r="L1019" s="103" t="s">
        <v>206</v>
      </c>
      <c r="M1019" s="7" t="str">
        <f t="shared" si="61"/>
        <v>OFICINA DE CONTROL DISCIPLINARIO INTERNO</v>
      </c>
      <c r="N1019" s="103" t="s">
        <v>103</v>
      </c>
      <c r="O1019" s="103" t="s">
        <v>466</v>
      </c>
      <c r="P1019" s="103" t="s">
        <v>7</v>
      </c>
      <c r="Q1019" s="189" t="s">
        <v>6</v>
      </c>
      <c r="R1019" s="190">
        <v>142200000</v>
      </c>
      <c r="S1019" s="35"/>
      <c r="T1019" s="8"/>
      <c r="U1019" s="8"/>
      <c r="V1019" s="8"/>
      <c r="W1019" s="35">
        <f t="shared" si="62"/>
        <v>142200000</v>
      </c>
      <c r="X1019" s="35">
        <f t="shared" si="63"/>
        <v>142200000</v>
      </c>
      <c r="Y1019" s="26" t="s">
        <v>1483</v>
      </c>
      <c r="Z1019" s="189" t="s">
        <v>81</v>
      </c>
      <c r="AA1019" s="147">
        <v>2019011000081</v>
      </c>
      <c r="AB1019" s="189" t="s">
        <v>79</v>
      </c>
      <c r="AC1019" s="10" t="str">
        <f t="shared" si="60"/>
        <v>3299060</v>
      </c>
      <c r="AD1019" s="189"/>
      <c r="AE1019" s="189" t="s">
        <v>104</v>
      </c>
      <c r="AF1019" s="3"/>
      <c r="AG1019" s="3"/>
      <c r="AH1019" s="3"/>
      <c r="AI1019" s="3"/>
      <c r="AJ1019" s="3"/>
      <c r="AK1019" s="3"/>
      <c r="AL1019" s="3"/>
      <c r="AM1019" s="3"/>
      <c r="AN1019" s="3"/>
      <c r="AO1019" s="3"/>
      <c r="AP1019" s="3"/>
      <c r="AQ1019" s="3"/>
      <c r="AR1019" s="3"/>
      <c r="AS1019" s="3"/>
    </row>
    <row r="1020" spans="1:45" s="177" customFormat="1" ht="16.95" hidden="1" customHeight="1" x14ac:dyDescent="0.3">
      <c r="A1020" s="174" t="s">
        <v>0</v>
      </c>
      <c r="B1020" s="174" t="e">
        <f>VLOOKUP(#REF!,[1]Dpto!$G$2:$I$1125,2,FALSE)</f>
        <v>#REF!</v>
      </c>
      <c r="C1020" s="174" t="e">
        <f>VLOOKUP(Y1020,[1]Proyectos!$B$2:$D$3,3,FALSE)</f>
        <v>#N/A</v>
      </c>
      <c r="D1020" s="174" t="e">
        <f>VLOOKUP(#REF!,[1]Proyectos!$D$6:$E$9,2,FALSE)</f>
        <v>#REF!</v>
      </c>
      <c r="E1020" s="174" t="e">
        <f>VLOOKUP(#REF!,[1]Proyectos!$B$12:$C$22,2,FALSE)</f>
        <v>#REF!</v>
      </c>
      <c r="F1020" s="174" t="e">
        <f>VLOOKUP(AD1020,[1]Indi!$B$9:$C$36,2,FALSE)</f>
        <v>#N/A</v>
      </c>
      <c r="G1020" s="174" t="str">
        <f>+IFERROR(IF(D1020="MISIONAL",VLOOKUP(#REF!,[1]Actividades!$B$12:$C$25,2,FALSE),IF(D1020="TASAS",VLOOKUP(#REF!,[1]Actividades!$B$26:$C$34,2,FALSE),IF(D1020="MIPG",VLOOKUP(#REF!,[1]Actividades!$B$35:$C$41,2,FALSE),IF(D1020="INFRA",VLOOKUP(#REF!,[1]Actividades!$B$42:$C$44,2,FALSE),"")))),"")</f>
        <v/>
      </c>
      <c r="H1020" s="175"/>
      <c r="I1020" s="176" t="s">
        <v>274</v>
      </c>
      <c r="J1020" s="176" t="s">
        <v>274</v>
      </c>
      <c r="K1020" s="176" t="s">
        <v>274</v>
      </c>
      <c r="L1020" s="176" t="s">
        <v>274</v>
      </c>
      <c r="M1020" s="176" t="s">
        <v>274</v>
      </c>
      <c r="N1020" s="176" t="s">
        <v>274</v>
      </c>
      <c r="O1020" s="176" t="s">
        <v>274</v>
      </c>
      <c r="P1020" s="176" t="s">
        <v>274</v>
      </c>
      <c r="Q1020" s="176" t="s">
        <v>274</v>
      </c>
      <c r="R1020" s="210">
        <f t="shared" ref="R1020:X1020" si="64">+SUBTOTAL(9,R6:R1019)</f>
        <v>10730703631</v>
      </c>
      <c r="S1020" s="210">
        <f t="shared" si="64"/>
        <v>0</v>
      </c>
      <c r="T1020" s="210">
        <f t="shared" si="64"/>
        <v>0</v>
      </c>
      <c r="U1020" s="210">
        <f t="shared" si="64"/>
        <v>0</v>
      </c>
      <c r="V1020" s="210">
        <f t="shared" si="64"/>
        <v>0</v>
      </c>
      <c r="W1020" s="210">
        <f t="shared" si="64"/>
        <v>10730703631</v>
      </c>
      <c r="X1020" s="210">
        <f t="shared" si="64"/>
        <v>10730703631</v>
      </c>
      <c r="Y1020" s="176" t="s">
        <v>274</v>
      </c>
      <c r="Z1020" s="176" t="s">
        <v>274</v>
      </c>
      <c r="AA1020" s="176" t="s">
        <v>274</v>
      </c>
      <c r="AB1020" s="176" t="s">
        <v>274</v>
      </c>
      <c r="AC1020" s="176" t="s">
        <v>274</v>
      </c>
      <c r="AD1020" s="176" t="s">
        <v>274</v>
      </c>
      <c r="AE1020" s="176" t="s">
        <v>274</v>
      </c>
      <c r="AF1020" s="175"/>
      <c r="AG1020" s="175"/>
      <c r="AH1020" s="175"/>
      <c r="AI1020" s="175"/>
      <c r="AJ1020" s="175"/>
      <c r="AK1020" s="175"/>
      <c r="AL1020" s="175"/>
      <c r="AM1020" s="175"/>
      <c r="AN1020" s="175"/>
      <c r="AO1020" s="175"/>
      <c r="AP1020" s="175"/>
      <c r="AQ1020" s="175"/>
      <c r="AR1020" s="175"/>
      <c r="AS1020" s="175"/>
    </row>
    <row r="1021" spans="1:45" s="177" customFormat="1" ht="51" customHeight="1" x14ac:dyDescent="0.3">
      <c r="A1021" s="174" t="s">
        <v>0</v>
      </c>
      <c r="B1021" s="174" t="e">
        <f>VLOOKUP(#REF!,[1]Dpto!$G$2:$I$1125,2,FALSE)</f>
        <v>#REF!</v>
      </c>
      <c r="C1021" s="174" t="e">
        <f>VLOOKUP(Y1021,[1]Proyectos!$B$2:$D$3,3,FALSE)</f>
        <v>#N/A</v>
      </c>
      <c r="D1021" s="174" t="e">
        <f>VLOOKUP(#REF!,[1]Proyectos!$D$6:$E$9,2,FALSE)</f>
        <v>#REF!</v>
      </c>
      <c r="E1021" s="174" t="e">
        <f>VLOOKUP(#REF!,[1]Proyectos!$B$12:$C$22,2,FALSE)</f>
        <v>#REF!</v>
      </c>
      <c r="F1021" s="174" t="e">
        <f>VLOOKUP(AD1021,[1]Indi!$B$9:$C$36,2,FALSE)</f>
        <v>#N/A</v>
      </c>
      <c r="G1021" s="174" t="str">
        <f>+IFERROR(IF(D1021="MISIONAL",VLOOKUP(#REF!,[1]Actividades!$B$12:$C$25,2,FALSE),IF(D1021="TASAS",VLOOKUP(#REF!,[1]Actividades!$B$26:$C$34,2,FALSE),IF(D1021="MIPG",VLOOKUP(#REF!,[1]Actividades!$B$35:$C$41,2,FALSE),IF(D1021="INFRA",VLOOKUP(#REF!,[1]Actividades!$B$42:$C$44,2,FALSE),"")))),"")</f>
        <v/>
      </c>
      <c r="H1021" s="175"/>
      <c r="I1021" s="175"/>
      <c r="J1021" s="175"/>
      <c r="K1021" s="175"/>
      <c r="L1021" s="175"/>
      <c r="M1021" s="175"/>
      <c r="N1021" s="175"/>
      <c r="O1021" s="175"/>
      <c r="P1021" s="184"/>
      <c r="Q1021" s="175"/>
      <c r="R1021" s="178"/>
      <c r="S1021" s="175"/>
      <c r="T1021" s="175"/>
      <c r="U1021" s="175"/>
      <c r="V1021" s="175"/>
      <c r="W1021" s="179"/>
      <c r="X1021" s="180"/>
      <c r="Y1021" s="175"/>
      <c r="Z1021" s="175"/>
      <c r="AA1021" s="175"/>
      <c r="AB1021" s="181"/>
      <c r="AC1021" s="175"/>
      <c r="AD1021" s="175"/>
      <c r="AE1021" s="175"/>
      <c r="AF1021" s="175"/>
      <c r="AG1021" s="175"/>
      <c r="AH1021" s="175"/>
      <c r="AI1021" s="175"/>
      <c r="AJ1021" s="175"/>
      <c r="AK1021" s="175"/>
      <c r="AL1021" s="175"/>
      <c r="AM1021" s="175"/>
      <c r="AN1021" s="175"/>
      <c r="AO1021" s="175"/>
      <c r="AP1021" s="175"/>
      <c r="AQ1021" s="175"/>
      <c r="AR1021" s="175"/>
      <c r="AS1021" s="175"/>
    </row>
    <row r="1022" spans="1:45" s="177" customFormat="1" ht="51" customHeight="1" x14ac:dyDescent="0.3">
      <c r="A1022" s="174" t="s">
        <v>0</v>
      </c>
      <c r="B1022" s="174" t="e">
        <f>VLOOKUP(#REF!,[1]Dpto!$G$2:$I$1125,2,FALSE)</f>
        <v>#REF!</v>
      </c>
      <c r="C1022" s="174" t="e">
        <f>VLOOKUP(Y1022,[1]Proyectos!$B$2:$D$3,3,FALSE)</f>
        <v>#N/A</v>
      </c>
      <c r="D1022" s="174" t="e">
        <f>VLOOKUP(#REF!,[1]Proyectos!$D$6:$E$9,2,FALSE)</f>
        <v>#REF!</v>
      </c>
      <c r="E1022" s="174" t="e">
        <f>VLOOKUP(#REF!,[1]Proyectos!$B$12:$C$22,2,FALSE)</f>
        <v>#REF!</v>
      </c>
      <c r="F1022" s="174" t="e">
        <f>VLOOKUP(AD1022,[1]Indi!$B$9:$C$36,2,FALSE)</f>
        <v>#N/A</v>
      </c>
      <c r="G1022" s="174" t="str">
        <f>+IFERROR(IF(D1022="MISIONAL",VLOOKUP(#REF!,[1]Actividades!$B$12:$C$25,2,FALSE),IF(D1022="TASAS",VLOOKUP(#REF!,[1]Actividades!$B$26:$C$34,2,FALSE),IF(D1022="MIPG",VLOOKUP(#REF!,[1]Actividades!$B$35:$C$41,2,FALSE),IF(D1022="INFRA",VLOOKUP(#REF!,[1]Actividades!$B$42:$C$44,2,FALSE),"")))),"")</f>
        <v/>
      </c>
      <c r="H1022" s="175"/>
      <c r="I1022" s="175"/>
      <c r="J1022" s="175"/>
      <c r="K1022" s="175"/>
      <c r="L1022" s="175"/>
      <c r="M1022" s="175"/>
      <c r="N1022" s="175"/>
      <c r="O1022" s="175"/>
      <c r="P1022" s="184"/>
      <c r="Q1022" s="175"/>
      <c r="R1022" s="178"/>
      <c r="S1022" s="175"/>
      <c r="T1022" s="175"/>
      <c r="U1022" s="175"/>
      <c r="V1022" s="175"/>
      <c r="W1022" s="179"/>
      <c r="X1022" s="180"/>
      <c r="Y1022" s="175"/>
      <c r="Z1022" s="175"/>
      <c r="AA1022" s="175"/>
      <c r="AB1022" s="181"/>
      <c r="AC1022" s="175"/>
      <c r="AD1022" s="175"/>
      <c r="AE1022" s="175"/>
      <c r="AF1022" s="175"/>
      <c r="AG1022" s="175"/>
      <c r="AH1022" s="175"/>
      <c r="AI1022" s="175"/>
      <c r="AJ1022" s="175"/>
      <c r="AK1022" s="175"/>
      <c r="AL1022" s="175"/>
      <c r="AM1022" s="175"/>
      <c r="AN1022" s="175"/>
      <c r="AO1022" s="175"/>
      <c r="AP1022" s="175"/>
      <c r="AQ1022" s="175"/>
      <c r="AR1022" s="175"/>
      <c r="AS1022" s="175"/>
    </row>
    <row r="1023" spans="1:45" s="177" customFormat="1" ht="51" customHeight="1" x14ac:dyDescent="0.3">
      <c r="A1023" s="174" t="s">
        <v>0</v>
      </c>
      <c r="B1023" s="174" t="e">
        <f>VLOOKUP(#REF!,[1]Dpto!$G$2:$I$1125,2,FALSE)</f>
        <v>#REF!</v>
      </c>
      <c r="C1023" s="174" t="e">
        <f>VLOOKUP(Y1023,[1]Proyectos!$B$2:$D$3,3,FALSE)</f>
        <v>#N/A</v>
      </c>
      <c r="D1023" s="174" t="e">
        <f>VLOOKUP(#REF!,[1]Proyectos!$D$6:$E$9,2,FALSE)</f>
        <v>#REF!</v>
      </c>
      <c r="E1023" s="174" t="e">
        <f>VLOOKUP(#REF!,[1]Proyectos!$B$12:$C$22,2,FALSE)</f>
        <v>#REF!</v>
      </c>
      <c r="F1023" s="174" t="e">
        <f>VLOOKUP(AD1023,[1]Indi!$B$9:$C$36,2,FALSE)</f>
        <v>#N/A</v>
      </c>
      <c r="G1023" s="174" t="str">
        <f>+IFERROR(IF(D1023="MISIONAL",VLOOKUP(#REF!,[1]Actividades!$B$12:$C$25,2,FALSE),IF(D1023="TASAS",VLOOKUP(#REF!,[1]Actividades!$B$26:$C$34,2,FALSE),IF(D1023="MIPG",VLOOKUP(#REF!,[1]Actividades!$B$35:$C$41,2,FALSE),IF(D1023="INFRA",VLOOKUP(#REF!,[1]Actividades!$B$42:$C$44,2,FALSE),"")))),"")</f>
        <v/>
      </c>
      <c r="H1023" s="175"/>
      <c r="I1023" s="175"/>
      <c r="J1023" s="175"/>
      <c r="K1023" s="175"/>
      <c r="L1023" s="175"/>
      <c r="M1023" s="175"/>
      <c r="N1023" s="175"/>
      <c r="O1023" s="175"/>
      <c r="P1023" s="184"/>
      <c r="Q1023" s="175"/>
      <c r="R1023" s="178"/>
      <c r="S1023" s="175"/>
      <c r="T1023" s="175"/>
      <c r="U1023" s="175"/>
      <c r="V1023" s="175"/>
      <c r="W1023" s="179"/>
      <c r="X1023" s="180"/>
      <c r="Y1023" s="175"/>
      <c r="Z1023" s="175"/>
      <c r="AA1023" s="175"/>
      <c r="AB1023" s="181"/>
      <c r="AC1023" s="175"/>
      <c r="AD1023" s="175"/>
      <c r="AE1023" s="175"/>
      <c r="AF1023" s="175"/>
      <c r="AG1023" s="175"/>
      <c r="AH1023" s="175"/>
      <c r="AI1023" s="175"/>
      <c r="AJ1023" s="175"/>
      <c r="AK1023" s="175"/>
      <c r="AL1023" s="175"/>
      <c r="AM1023" s="175"/>
      <c r="AN1023" s="175"/>
      <c r="AO1023" s="175"/>
      <c r="AP1023" s="175"/>
      <c r="AQ1023" s="175"/>
      <c r="AR1023" s="175"/>
      <c r="AS1023" s="175"/>
    </row>
    <row r="1024" spans="1:45" s="177" customFormat="1" ht="51" customHeight="1" x14ac:dyDescent="0.3">
      <c r="A1024" s="174"/>
      <c r="B1024" s="174"/>
      <c r="C1024" s="174"/>
      <c r="D1024" s="174"/>
      <c r="E1024" s="174"/>
      <c r="F1024" s="174"/>
      <c r="G1024" s="174"/>
      <c r="H1024" s="175"/>
      <c r="I1024" s="175"/>
      <c r="J1024" s="175"/>
      <c r="K1024" s="175"/>
      <c r="L1024" s="175"/>
      <c r="M1024" s="175"/>
      <c r="N1024" s="175"/>
      <c r="O1024" s="175"/>
      <c r="P1024" s="184"/>
      <c r="Q1024" s="175"/>
      <c r="R1024" s="178"/>
      <c r="S1024" s="175"/>
      <c r="T1024" s="175"/>
      <c r="U1024" s="175"/>
      <c r="V1024" s="175"/>
      <c r="W1024" s="179"/>
      <c r="X1024" s="180"/>
      <c r="Y1024" s="175"/>
      <c r="Z1024" s="175"/>
      <c r="AA1024" s="175"/>
      <c r="AB1024" s="181"/>
      <c r="AC1024" s="175"/>
      <c r="AD1024" s="175"/>
      <c r="AE1024" s="175"/>
      <c r="AF1024" s="175"/>
      <c r="AG1024" s="175"/>
      <c r="AH1024" s="175"/>
      <c r="AI1024" s="175"/>
      <c r="AJ1024" s="175"/>
      <c r="AK1024" s="175"/>
      <c r="AL1024" s="175"/>
      <c r="AM1024" s="175"/>
      <c r="AN1024" s="175"/>
      <c r="AO1024" s="175"/>
      <c r="AP1024" s="175"/>
      <c r="AQ1024" s="175"/>
      <c r="AR1024" s="175"/>
      <c r="AS1024" s="175"/>
    </row>
    <row r="1025" spans="1:45" x14ac:dyDescent="0.3">
      <c r="M1025" s="175"/>
      <c r="AF1025" s="3"/>
      <c r="AG1025" s="3"/>
      <c r="AH1025" s="3"/>
      <c r="AI1025" s="3"/>
      <c r="AJ1025" s="3"/>
      <c r="AK1025" s="3"/>
      <c r="AL1025" s="3"/>
      <c r="AM1025" s="3"/>
      <c r="AN1025" s="3"/>
      <c r="AO1025" s="3"/>
      <c r="AP1025" s="3"/>
      <c r="AQ1025" s="3"/>
      <c r="AR1025" s="3"/>
      <c r="AS1025" s="3"/>
    </row>
    <row r="1026" spans="1:45" ht="15" customHeight="1" x14ac:dyDescent="0.3">
      <c r="M1026" s="175"/>
      <c r="U1026" s="164"/>
      <c r="AF1026" s="3"/>
      <c r="AG1026" s="3"/>
      <c r="AH1026" s="3"/>
      <c r="AI1026" s="3"/>
      <c r="AJ1026" s="3"/>
      <c r="AK1026" s="3"/>
      <c r="AL1026" s="3"/>
      <c r="AM1026" s="3"/>
      <c r="AN1026" s="3"/>
      <c r="AO1026" s="3"/>
      <c r="AP1026" s="3"/>
      <c r="AQ1026" s="3"/>
      <c r="AR1026" s="3"/>
      <c r="AS1026" s="3"/>
    </row>
    <row r="1027" spans="1:45" ht="15" customHeight="1" x14ac:dyDescent="0.3">
      <c r="S1027" s="8"/>
      <c r="AF1027" s="3"/>
      <c r="AG1027" s="3"/>
      <c r="AH1027" s="3"/>
      <c r="AI1027" s="3"/>
      <c r="AJ1027" s="3"/>
      <c r="AK1027" s="3"/>
      <c r="AL1027" s="3"/>
      <c r="AM1027" s="3"/>
      <c r="AN1027" s="3"/>
      <c r="AO1027" s="3"/>
      <c r="AP1027" s="3"/>
      <c r="AQ1027" s="3"/>
      <c r="AR1027" s="3"/>
      <c r="AS1027" s="3"/>
    </row>
    <row r="1028" spans="1:45" ht="15" customHeight="1" x14ac:dyDescent="0.3">
      <c r="Q1028" s="165"/>
      <c r="V1028" s="164"/>
      <c r="AF1028" s="3"/>
      <c r="AG1028" s="3"/>
      <c r="AH1028" s="3"/>
      <c r="AI1028" s="3"/>
      <c r="AJ1028" s="3"/>
      <c r="AK1028" s="3"/>
      <c r="AL1028" s="3"/>
      <c r="AM1028" s="3"/>
      <c r="AN1028" s="3"/>
      <c r="AO1028" s="3"/>
      <c r="AP1028" s="3"/>
      <c r="AQ1028" s="3"/>
      <c r="AR1028" s="3"/>
      <c r="AS1028" s="3"/>
    </row>
    <row r="1029" spans="1:45" ht="15" customHeight="1" x14ac:dyDescent="0.3">
      <c r="K1029" s="166"/>
      <c r="L1029" s="166"/>
      <c r="T1029" s="167"/>
      <c r="AF1029" s="3"/>
      <c r="AG1029" s="3"/>
      <c r="AH1029" s="3"/>
      <c r="AI1029" s="3"/>
      <c r="AJ1029" s="3"/>
      <c r="AK1029" s="3"/>
      <c r="AL1029" s="3"/>
      <c r="AM1029" s="3"/>
      <c r="AN1029" s="3"/>
      <c r="AO1029" s="3"/>
      <c r="AP1029" s="3"/>
      <c r="AQ1029" s="3"/>
      <c r="AR1029" s="3"/>
      <c r="AS1029" s="3"/>
    </row>
    <row r="1030" spans="1:45" x14ac:dyDescent="0.3">
      <c r="AF1030" s="3"/>
      <c r="AG1030" s="3"/>
      <c r="AH1030" s="3"/>
      <c r="AI1030" s="3"/>
      <c r="AJ1030" s="3"/>
      <c r="AK1030" s="3"/>
      <c r="AL1030" s="3"/>
      <c r="AM1030" s="3"/>
      <c r="AN1030" s="3"/>
      <c r="AO1030" s="3"/>
      <c r="AP1030" s="3"/>
      <c r="AQ1030" s="3"/>
      <c r="AR1030" s="3"/>
      <c r="AS1030" s="3"/>
    </row>
    <row r="1031" spans="1:45" ht="15" customHeight="1" x14ac:dyDescent="0.3">
      <c r="M1031" s="166"/>
      <c r="Q1031" s="168"/>
      <c r="AF1031" s="3"/>
      <c r="AG1031" s="3"/>
      <c r="AH1031" s="3"/>
      <c r="AI1031" s="3"/>
      <c r="AJ1031" s="3"/>
      <c r="AK1031" s="3"/>
      <c r="AL1031" s="3"/>
      <c r="AM1031" s="3"/>
      <c r="AN1031" s="3"/>
      <c r="AO1031" s="3"/>
      <c r="AP1031" s="3"/>
      <c r="AQ1031" s="3"/>
      <c r="AR1031" s="3"/>
      <c r="AS1031" s="3"/>
    </row>
    <row r="1032" spans="1:45" ht="15" customHeight="1" x14ac:dyDescent="0.3">
      <c r="J1032" s="168"/>
      <c r="K1032" s="166"/>
      <c r="L1032" s="169"/>
      <c r="P1032" s="185"/>
      <c r="Q1032" s="170"/>
      <c r="AF1032" s="3"/>
      <c r="AG1032" s="3"/>
      <c r="AH1032" s="3"/>
      <c r="AI1032" s="3"/>
      <c r="AJ1032" s="3"/>
      <c r="AK1032" s="3"/>
      <c r="AL1032" s="3"/>
      <c r="AM1032" s="3"/>
      <c r="AN1032" s="3"/>
      <c r="AO1032" s="3"/>
      <c r="AP1032" s="3"/>
      <c r="AQ1032" s="3"/>
      <c r="AR1032" s="3"/>
      <c r="AS1032" s="3"/>
    </row>
    <row r="1033" spans="1:45" ht="15" customHeight="1" x14ac:dyDescent="0.3">
      <c r="N1033" s="171"/>
      <c r="S1033" s="164"/>
      <c r="AF1033" s="3"/>
      <c r="AG1033" s="3"/>
      <c r="AH1033" s="3"/>
      <c r="AI1033" s="3"/>
      <c r="AJ1033" s="3"/>
      <c r="AK1033" s="3"/>
      <c r="AL1033" s="3"/>
      <c r="AM1033" s="3"/>
      <c r="AN1033" s="3"/>
      <c r="AO1033" s="3"/>
      <c r="AP1033" s="3"/>
      <c r="AQ1033" s="3"/>
      <c r="AR1033" s="3"/>
      <c r="AS1033" s="3"/>
    </row>
    <row r="1034" spans="1:45" ht="15" customHeight="1" x14ac:dyDescent="0.3">
      <c r="K1034" s="166"/>
      <c r="M1034" s="169"/>
      <c r="AF1034" s="3"/>
      <c r="AG1034" s="3"/>
      <c r="AH1034" s="3"/>
      <c r="AI1034" s="3"/>
      <c r="AJ1034" s="3"/>
      <c r="AK1034" s="3"/>
      <c r="AL1034" s="3"/>
      <c r="AM1034" s="3"/>
      <c r="AN1034" s="3"/>
      <c r="AO1034" s="3"/>
      <c r="AP1034" s="3"/>
      <c r="AQ1034" s="3"/>
      <c r="AR1034" s="3"/>
      <c r="AS1034" s="3"/>
    </row>
    <row r="1035" spans="1:45" ht="15" customHeight="1" x14ac:dyDescent="0.3">
      <c r="S1035" s="164"/>
      <c r="AF1035" s="3"/>
      <c r="AG1035" s="3"/>
      <c r="AH1035" s="3"/>
      <c r="AI1035" s="3"/>
      <c r="AJ1035" s="3"/>
      <c r="AK1035" s="3"/>
      <c r="AL1035" s="3"/>
      <c r="AM1035" s="3"/>
      <c r="AN1035" s="3"/>
      <c r="AO1035" s="3"/>
      <c r="AP1035" s="3"/>
      <c r="AQ1035" s="3"/>
      <c r="AR1035" s="3"/>
      <c r="AS1035" s="3"/>
    </row>
    <row r="1036" spans="1:45" ht="15" customHeight="1" x14ac:dyDescent="0.3">
      <c r="AF1036" s="3"/>
      <c r="AG1036" s="3"/>
      <c r="AH1036" s="3"/>
      <c r="AI1036" s="3"/>
      <c r="AJ1036" s="3"/>
      <c r="AK1036" s="3"/>
      <c r="AL1036" s="3"/>
      <c r="AM1036" s="3"/>
      <c r="AN1036" s="3"/>
      <c r="AO1036" s="3"/>
      <c r="AP1036" s="3"/>
      <c r="AQ1036" s="3"/>
      <c r="AR1036" s="3"/>
      <c r="AS1036" s="3"/>
    </row>
    <row r="1037" spans="1:45" ht="15" customHeight="1" x14ac:dyDescent="0.3">
      <c r="K1037" s="168"/>
      <c r="L1037" s="172"/>
      <c r="N1037" s="173"/>
      <c r="AF1037" s="3"/>
      <c r="AG1037" s="3"/>
      <c r="AH1037" s="3"/>
      <c r="AI1037" s="3"/>
      <c r="AJ1037" s="3"/>
      <c r="AK1037" s="3"/>
      <c r="AL1037" s="3"/>
      <c r="AM1037" s="3"/>
      <c r="AN1037" s="3"/>
      <c r="AO1037" s="3"/>
      <c r="AP1037" s="3"/>
      <c r="AQ1037" s="3"/>
      <c r="AR1037" s="3"/>
      <c r="AS1037" s="3"/>
    </row>
    <row r="1038" spans="1:45" ht="15" customHeight="1" x14ac:dyDescent="0.3">
      <c r="K1038" s="168"/>
      <c r="L1038" s="165"/>
      <c r="AF1038" s="3"/>
      <c r="AG1038" s="3"/>
      <c r="AH1038" s="3"/>
      <c r="AI1038" s="3"/>
      <c r="AJ1038" s="3"/>
      <c r="AK1038" s="3"/>
      <c r="AL1038" s="3"/>
      <c r="AM1038" s="3"/>
      <c r="AN1038" s="3"/>
      <c r="AO1038" s="3"/>
      <c r="AP1038" s="3"/>
      <c r="AQ1038" s="3"/>
      <c r="AR1038" s="3"/>
      <c r="AS1038" s="3"/>
    </row>
    <row r="1039" spans="1:45" s="159" customFormat="1" ht="15" customHeight="1" x14ac:dyDescent="0.3">
      <c r="A1039" s="1"/>
      <c r="B1039" s="1"/>
      <c r="C1039" s="1"/>
      <c r="D1039" s="1"/>
      <c r="E1039" s="1"/>
      <c r="F1039" s="1"/>
      <c r="G1039" s="1"/>
      <c r="H1039" s="1"/>
      <c r="I1039" s="1"/>
      <c r="J1039" s="1"/>
      <c r="K1039" s="1"/>
      <c r="L1039" s="1"/>
      <c r="M1039" s="172"/>
      <c r="N1039" s="158"/>
      <c r="O1039" s="1"/>
      <c r="P1039" s="183"/>
      <c r="Q1039" s="1"/>
      <c r="S1039" s="160"/>
      <c r="T1039" s="160"/>
      <c r="U1039" s="160"/>
      <c r="V1039" s="160"/>
      <c r="W1039" s="161"/>
      <c r="X1039" s="162"/>
      <c r="Y1039" s="1"/>
      <c r="Z1039" s="1"/>
      <c r="AA1039" s="157"/>
      <c r="AB1039" s="163"/>
      <c r="AC1039" s="1"/>
      <c r="AD1039" s="1"/>
      <c r="AE1039" s="1"/>
      <c r="AF1039" s="1"/>
      <c r="AG1039" s="1"/>
      <c r="AH1039" s="1"/>
      <c r="AI1039" s="1"/>
      <c r="AJ1039" s="1"/>
      <c r="AK1039" s="1"/>
      <c r="AL1039" s="1"/>
      <c r="AM1039" s="1"/>
      <c r="AN1039" s="1"/>
      <c r="AO1039" s="1"/>
      <c r="AP1039" s="1"/>
      <c r="AQ1039" s="1"/>
      <c r="AR1039" s="1"/>
      <c r="AS1039" s="1"/>
    </row>
    <row r="1040" spans="1:45" s="159" customFormat="1" ht="15" customHeight="1" x14ac:dyDescent="0.3">
      <c r="A1040" s="1"/>
      <c r="B1040" s="1"/>
      <c r="C1040" s="1"/>
      <c r="D1040" s="1"/>
      <c r="E1040" s="1"/>
      <c r="F1040" s="1"/>
      <c r="G1040" s="1"/>
      <c r="H1040" s="1"/>
      <c r="I1040" s="1"/>
      <c r="J1040" s="1"/>
      <c r="K1040" s="1"/>
      <c r="L1040" s="165"/>
      <c r="M1040" s="165"/>
      <c r="N1040" s="158"/>
      <c r="O1040" s="1"/>
      <c r="P1040" s="183"/>
      <c r="Q1040" s="1"/>
      <c r="S1040" s="160"/>
      <c r="T1040" s="160"/>
      <c r="U1040" s="160"/>
      <c r="V1040" s="160"/>
      <c r="W1040" s="161"/>
      <c r="X1040" s="162"/>
      <c r="Y1040" s="1"/>
      <c r="Z1040" s="1"/>
      <c r="AA1040" s="157"/>
      <c r="AB1040" s="163"/>
      <c r="AC1040" s="1"/>
      <c r="AD1040" s="1"/>
      <c r="AE1040" s="1"/>
      <c r="AF1040" s="1"/>
      <c r="AG1040" s="1"/>
      <c r="AH1040" s="1"/>
      <c r="AI1040" s="1"/>
      <c r="AJ1040" s="1"/>
      <c r="AK1040" s="1"/>
      <c r="AL1040" s="1"/>
      <c r="AM1040" s="1"/>
      <c r="AN1040" s="1"/>
      <c r="AO1040" s="1"/>
      <c r="AP1040" s="1"/>
      <c r="AQ1040" s="1"/>
      <c r="AR1040" s="1"/>
      <c r="AS1040" s="1"/>
    </row>
    <row r="1042" spans="1:45" x14ac:dyDescent="0.3">
      <c r="M1042" s="165"/>
    </row>
    <row r="1043" spans="1:45" s="159" customFormat="1" ht="15" customHeight="1" x14ac:dyDescent="0.3">
      <c r="A1043" s="1"/>
      <c r="B1043" s="1"/>
      <c r="C1043" s="1"/>
      <c r="D1043" s="1"/>
      <c r="E1043" s="1"/>
      <c r="F1043" s="1"/>
      <c r="G1043" s="1"/>
      <c r="H1043" s="1"/>
      <c r="I1043" s="1"/>
      <c r="J1043" s="1"/>
      <c r="K1043" s="1"/>
      <c r="L1043" s="1"/>
      <c r="M1043" s="1"/>
      <c r="N1043" s="158"/>
      <c r="O1043" s="1"/>
      <c r="P1043" s="186"/>
      <c r="Q1043" s="166"/>
      <c r="S1043" s="160"/>
      <c r="T1043" s="160"/>
      <c r="U1043" s="160"/>
      <c r="V1043" s="160"/>
      <c r="W1043" s="161"/>
      <c r="X1043" s="162"/>
      <c r="Y1043" s="1"/>
      <c r="Z1043" s="1"/>
      <c r="AA1043" s="157"/>
      <c r="AB1043" s="163"/>
      <c r="AC1043" s="1"/>
      <c r="AD1043" s="1"/>
      <c r="AE1043" s="1"/>
      <c r="AF1043" s="1"/>
      <c r="AG1043" s="1"/>
      <c r="AH1043" s="1"/>
      <c r="AI1043" s="1"/>
      <c r="AJ1043" s="1"/>
      <c r="AK1043" s="1"/>
      <c r="AL1043" s="1"/>
      <c r="AM1043" s="1"/>
      <c r="AN1043" s="1"/>
      <c r="AO1043" s="1"/>
      <c r="AP1043" s="1"/>
      <c r="AQ1043" s="1"/>
      <c r="AR1043" s="1"/>
      <c r="AS1043" s="1"/>
    </row>
    <row r="1044" spans="1:45" s="159" customFormat="1" ht="15" customHeight="1" x14ac:dyDescent="0.3">
      <c r="A1044" s="1"/>
      <c r="B1044" s="1"/>
      <c r="C1044" s="1"/>
      <c r="D1044" s="1"/>
      <c r="E1044" s="1"/>
      <c r="F1044" s="1"/>
      <c r="G1044" s="1"/>
      <c r="H1044" s="1"/>
      <c r="I1044" s="1"/>
      <c r="J1044" s="1"/>
      <c r="K1044" s="1"/>
      <c r="L1044" s="1"/>
      <c r="M1044" s="1"/>
      <c r="N1044" s="158"/>
      <c r="O1044" s="1"/>
      <c r="P1044" s="183"/>
      <c r="Q1044" s="168"/>
      <c r="S1044" s="160"/>
      <c r="T1044" s="160"/>
      <c r="U1044" s="160"/>
      <c r="V1044" s="160"/>
      <c r="W1044" s="161"/>
      <c r="X1044" s="162"/>
      <c r="Y1044" s="1"/>
      <c r="Z1044" s="1"/>
      <c r="AA1044" s="157"/>
      <c r="AB1044" s="163"/>
      <c r="AC1044" s="1"/>
      <c r="AD1044" s="1"/>
      <c r="AE1044" s="1"/>
      <c r="AF1044" s="1"/>
      <c r="AG1044" s="1"/>
      <c r="AH1044" s="1"/>
      <c r="AI1044" s="1"/>
      <c r="AJ1044" s="1"/>
      <c r="AK1044" s="1"/>
      <c r="AL1044" s="1"/>
      <c r="AM1044" s="1"/>
      <c r="AN1044" s="1"/>
      <c r="AO1044" s="1"/>
      <c r="AP1044" s="1"/>
      <c r="AQ1044" s="1"/>
      <c r="AR1044" s="1"/>
      <c r="AS1044" s="1"/>
    </row>
  </sheetData>
  <autoFilter ref="I5:AE1020" xr:uid="{D5225DAE-44AC-48BF-8D77-F79BA1EA740F}">
    <filterColumn colId="17">
      <filters>
        <filter val="MEJORAMIENTO DE LA INFRAESTRUCTURA FÍSICA EN LOS PARQUES NACIONALES NATURALES DE COLOMBIA Y SUS ÁREAS PROTEGIDAS."/>
      </filters>
    </filterColumn>
    <filterColumn colId="19">
      <filters>
        <filter val="1. SEDES ADECUADAS"/>
        <filter val="3. REALIZAR OTRAS ACTIVIDADES COMPLEMENTARIAS - NÚMERO"/>
      </filters>
    </filterColumn>
  </autoFilter>
  <mergeCells count="3">
    <mergeCell ref="I2:L2"/>
    <mergeCell ref="N2:R2"/>
    <mergeCell ref="Y2:AD2"/>
  </mergeCells>
  <dataValidations count="8">
    <dataValidation type="list" allowBlank="1" showErrorMessage="1" sqref="Y6:Y1019" xr:uid="{D567313A-F631-764F-85FC-7AAB210E7F0A}">
      <formula1>PROGRAMA</formula1>
    </dataValidation>
    <dataValidation type="list" allowBlank="1" showErrorMessage="1" sqref="AD35 AD683:AD684 AD12" xr:uid="{F119B33D-2C4C-9148-8275-2A4B6CE0CCEB}">
      <formula1>INDIRECT(#REF!)</formula1>
    </dataValidation>
    <dataValidation type="list" allowBlank="1" showInputMessage="1" showErrorMessage="1" sqref="AD6:AD11 AD34" xr:uid="{B186EA7F-3411-7B49-996E-DA19CB1BD221}">
      <formula1>INDIRECT(#REF!)</formula1>
    </dataValidation>
    <dataValidation type="decimal" operator="greaterThanOrEqual" allowBlank="1" showErrorMessage="1" sqref="R1:X1 R3:X4 R5" xr:uid="{E1559F9F-E84E-3845-BC6E-003821F6C29A}">
      <formula1>0</formula1>
    </dataValidation>
    <dataValidation type="list" allowBlank="1" showInputMessage="1" showErrorMessage="1" sqref="Q6:Q11 Q47:Q49" xr:uid="{35EE9DAC-9D20-6D49-8CAA-817BF0F199E1}">
      <formula1>INDIRECT(P6)</formula1>
    </dataValidation>
    <dataValidation type="list" allowBlank="1" showErrorMessage="1" sqref="Q29 Q683:Q684" xr:uid="{013A69A3-626D-154D-B7EF-94E3D11ACA12}">
      <formula1>INDIRECT(P29)</formula1>
    </dataValidation>
    <dataValidation type="list" allowBlank="1" showInputMessage="1" showErrorMessage="1" sqref="N825:O826 N502" xr:uid="{7FB61FD7-F34A-F14E-B8D4-C07A1E44DB88}">
      <formula1>INDIRECT(L502)</formula1>
    </dataValidation>
    <dataValidation type="list" allowBlank="1" showErrorMessage="1" sqref="N683:N684" xr:uid="{9688837C-7CCB-0149-A7F9-9F2E24C9D7B6}">
      <formula1>INDIRECT(L683)</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Tablas de equivalencia</vt:lpstr>
      <vt:lpstr>Hoja2</vt:lpstr>
      <vt:lpstr>DEPENDENCIAS (2)</vt:lpstr>
      <vt:lpstr>CADENA DE VALOR</vt:lpstr>
      <vt:lpstr>DEPENDENCIAS</vt:lpstr>
      <vt:lpstr>TOTAL PROYECTOS</vt:lpstr>
      <vt:lpstr>CONS-PGN</vt:lpstr>
      <vt:lpstr>CONS-FONAM</vt:lpstr>
      <vt:lpstr>ANEXO FONAM</vt:lpstr>
      <vt:lpstr>ANEXO</vt:lpstr>
      <vt:lpstr>Hoja1</vt:lpstr>
      <vt:lpstr>Hoja3</vt:lpstr>
      <vt:lpstr>E1-FO-11</vt:lpstr>
      <vt:lpstr>INSTRUCTIVO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Camilo Alarcón Jaramillo</dc:creator>
  <cp:lastModifiedBy>JUAN CAMILO ALARCON JARAMILLO</cp:lastModifiedBy>
  <dcterms:created xsi:type="dcterms:W3CDTF">2025-02-03T14:15:19Z</dcterms:created>
  <dcterms:modified xsi:type="dcterms:W3CDTF">2026-07-24T17:32:14Z</dcterms:modified>
</cp:coreProperties>
</file>